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7232024 - Stavební úpra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'07232024 - Stavební úprav...'!$C$130:$K$270</definedName>
    <definedName name="_xlnm.Print_Area" localSheetId="1">'07232024 - Stavební úprav...'!$C$4:$J$37,'07232024 - Stavební úprav...'!$C$50:$J$76,'07232024 - Stavební úprav...'!$C$120:$J$270</definedName>
    <definedName name="_xlnm.Print_Titles" localSheetId="1">'07232024 - Stavební úprav...'!$130:$130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T244"/>
  <c r="T243"/>
  <c r="R245"/>
  <c r="R244"/>
  <c r="R243"/>
  <c r="P245"/>
  <c r="P244"/>
  <c r="P243"/>
  <c r="BI241"/>
  <c r="BH241"/>
  <c r="BG241"/>
  <c r="BF241"/>
  <c r="T241"/>
  <c r="T240"/>
  <c r="R241"/>
  <c r="R240"/>
  <c r="P241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3"/>
  <c r="BH223"/>
  <c r="BG223"/>
  <c r="BF223"/>
  <c r="T223"/>
  <c r="T222"/>
  <c r="R223"/>
  <c r="R222"/>
  <c r="P223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T185"/>
  <c r="R186"/>
  <c r="R185"/>
  <c r="P186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J128"/>
  <c r="F127"/>
  <c r="F125"/>
  <c r="E123"/>
  <c r="J90"/>
  <c r="F89"/>
  <c r="F87"/>
  <c r="E85"/>
  <c r="J19"/>
  <c r="E19"/>
  <c r="J127"/>
  <c r="J18"/>
  <c r="J16"/>
  <c r="E16"/>
  <c r="F128"/>
  <c r="J15"/>
  <c r="J10"/>
  <c r="J125"/>
  <c i="1" r="L90"/>
  <c r="AM90"/>
  <c r="AM89"/>
  <c r="L89"/>
  <c r="AM87"/>
  <c r="L87"/>
  <c r="L85"/>
  <c r="L84"/>
  <c i="2" r="BK267"/>
  <c r="BK265"/>
  <c r="J263"/>
  <c r="BK258"/>
  <c r="J256"/>
  <c r="J252"/>
  <c r="BK248"/>
  <c r="J245"/>
  <c r="BK238"/>
  <c r="J238"/>
  <c r="BK232"/>
  <c r="BK229"/>
  <c r="J227"/>
  <c r="BK220"/>
  <c r="J218"/>
  <c r="BK214"/>
  <c r="J212"/>
  <c r="BK205"/>
  <c r="J201"/>
  <c r="J199"/>
  <c r="J195"/>
  <c r="BK191"/>
  <c r="J189"/>
  <c r="J183"/>
  <c r="BK174"/>
  <c r="BK169"/>
  <c r="BK163"/>
  <c r="BK154"/>
  <c r="BK148"/>
  <c r="BK144"/>
  <c r="BK138"/>
  <c r="J134"/>
  <c r="F32"/>
  <c r="J209"/>
  <c r="BK193"/>
  <c r="J178"/>
  <c r="BK171"/>
  <c r="J167"/>
  <c r="BK152"/>
  <c r="J142"/>
  <c r="BK134"/>
  <c r="BK269"/>
  <c r="J267"/>
  <c r="BK263"/>
  <c r="J260"/>
  <c r="J258"/>
  <c r="BK252"/>
  <c r="BK250"/>
  <c r="BK245"/>
  <c r="J241"/>
  <c r="BK236"/>
  <c r="BK234"/>
  <c r="J232"/>
  <c r="BK227"/>
  <c r="J223"/>
  <c r="J220"/>
  <c r="BK216"/>
  <c r="J214"/>
  <c r="BK209"/>
  <c r="J207"/>
  <c r="BK203"/>
  <c r="J203"/>
  <c r="BK199"/>
  <c r="BK195"/>
  <c r="BK189"/>
  <c r="J181"/>
  <c r="J176"/>
  <c r="J169"/>
  <c r="J163"/>
  <c r="BK146"/>
  <c r="J140"/>
  <c r="F34"/>
  <c r="BK197"/>
  <c r="J191"/>
  <c r="J186"/>
  <c r="BK178"/>
  <c r="BK167"/>
  <c r="BK160"/>
  <c r="J160"/>
  <c r="BK158"/>
  <c r="J158"/>
  <c r="J156"/>
  <c r="J152"/>
  <c r="J148"/>
  <c r="J144"/>
  <c r="BK136"/>
  <c r="F33"/>
  <c r="BK183"/>
  <c r="BK176"/>
  <c r="J171"/>
  <c r="J165"/>
  <c r="J154"/>
  <c r="BK150"/>
  <c r="J146"/>
  <c r="BK140"/>
  <c r="J136"/>
  <c r="F35"/>
  <c r="J269"/>
  <c r="J265"/>
  <c r="BK260"/>
  <c r="BK256"/>
  <c r="J250"/>
  <c r="J248"/>
  <c r="BK241"/>
  <c r="J236"/>
  <c r="J234"/>
  <c r="J229"/>
  <c r="BK223"/>
  <c r="BK218"/>
  <c r="J216"/>
  <c r="BK212"/>
  <c r="BK207"/>
  <c r="J205"/>
  <c r="BK201"/>
  <c r="J197"/>
  <c r="J193"/>
  <c r="BK186"/>
  <c r="BK181"/>
  <c r="J174"/>
  <c r="BK165"/>
  <c r="BK156"/>
  <c r="J150"/>
  <c r="BK142"/>
  <c r="J138"/>
  <c i="1" r="AS94"/>
  <c i="2" r="J32"/>
  <c l="1" r="T133"/>
  <c r="P173"/>
  <c r="R133"/>
  <c r="BK173"/>
  <c r="J173"/>
  <c r="J98"/>
  <c r="R180"/>
  <c r="R188"/>
  <c r="T211"/>
  <c r="P226"/>
  <c r="R231"/>
  <c r="BK133"/>
  <c r="J133"/>
  <c r="J96"/>
  <c r="P162"/>
  <c r="T173"/>
  <c r="T188"/>
  <c r="T226"/>
  <c r="P133"/>
  <c r="P132"/>
  <c r="T162"/>
  <c r="P180"/>
  <c r="BK188"/>
  <c r="J188"/>
  <c r="J101"/>
  <c r="R211"/>
  <c r="R226"/>
  <c r="R225"/>
  <c r="BK162"/>
  <c r="J162"/>
  <c r="J97"/>
  <c r="R173"/>
  <c r="T180"/>
  <c r="BK211"/>
  <c r="J211"/>
  <c r="J102"/>
  <c r="BK231"/>
  <c r="J231"/>
  <c r="J106"/>
  <c r="T231"/>
  <c r="R247"/>
  <c r="R162"/>
  <c r="BK180"/>
  <c r="J180"/>
  <c r="J99"/>
  <c r="P188"/>
  <c r="P211"/>
  <c r="BK226"/>
  <c r="J226"/>
  <c r="J105"/>
  <c r="P231"/>
  <c r="BK247"/>
  <c r="J247"/>
  <c r="J110"/>
  <c r="P247"/>
  <c r="T247"/>
  <c r="BK255"/>
  <c r="J255"/>
  <c r="J112"/>
  <c r="P255"/>
  <c r="R255"/>
  <c r="T255"/>
  <c r="BK262"/>
  <c r="J262"/>
  <c r="J113"/>
  <c r="P262"/>
  <c r="R262"/>
  <c r="T262"/>
  <c r="BK185"/>
  <c r="J185"/>
  <c r="J100"/>
  <c r="BK240"/>
  <c r="J240"/>
  <c r="J107"/>
  <c r="BK222"/>
  <c r="J222"/>
  <c r="J103"/>
  <c r="BK244"/>
  <c r="BK243"/>
  <c r="J243"/>
  <c r="J108"/>
  <c i="1" r="BB95"/>
  <c r="BC95"/>
  <c r="AW95"/>
  <c r="BA95"/>
  <c r="BD95"/>
  <c i="2" r="J87"/>
  <c r="J89"/>
  <c r="F90"/>
  <c r="BE134"/>
  <c r="BE136"/>
  <c r="BE138"/>
  <c r="BE140"/>
  <c r="BE142"/>
  <c r="BE144"/>
  <c r="BE146"/>
  <c r="BE148"/>
  <c r="BE150"/>
  <c r="BE152"/>
  <c r="BE154"/>
  <c r="BE156"/>
  <c r="BE158"/>
  <c r="BE160"/>
  <c r="BE163"/>
  <c r="BE165"/>
  <c r="BE167"/>
  <c r="BE169"/>
  <c r="BE171"/>
  <c r="BE174"/>
  <c r="BE176"/>
  <c r="BE178"/>
  <c r="BE181"/>
  <c r="BE183"/>
  <c r="BE186"/>
  <c r="BE189"/>
  <c r="BE191"/>
  <c r="BE193"/>
  <c r="BE195"/>
  <c r="BE197"/>
  <c r="BE199"/>
  <c r="BE201"/>
  <c r="BE203"/>
  <c r="BE205"/>
  <c r="BE207"/>
  <c r="BE209"/>
  <c r="BE212"/>
  <c r="BE214"/>
  <c r="BE216"/>
  <c r="BE218"/>
  <c r="BE220"/>
  <c r="BE223"/>
  <c r="BE227"/>
  <c r="BE229"/>
  <c r="BE232"/>
  <c r="BE234"/>
  <c r="BE236"/>
  <c r="BE238"/>
  <c r="BE241"/>
  <c r="BE245"/>
  <c r="BE248"/>
  <c r="BE250"/>
  <c r="BE252"/>
  <c r="BE256"/>
  <c r="BE258"/>
  <c r="BE260"/>
  <c r="BE263"/>
  <c r="BE265"/>
  <c r="BE267"/>
  <c r="BE269"/>
  <c i="1" r="BC94"/>
  <c r="W32"/>
  <c r="BA94"/>
  <c r="W30"/>
  <c r="BB94"/>
  <c r="W31"/>
  <c r="BD94"/>
  <c r="W33"/>
  <c i="2" l="1" r="P254"/>
  <c r="R254"/>
  <c r="T254"/>
  <c r="R132"/>
  <c r="R131"/>
  <c r="T225"/>
  <c r="P225"/>
  <c r="P131"/>
  <c i="1" r="AU95"/>
  <c i="2" r="T132"/>
  <c r="T131"/>
  <c r="J244"/>
  <c r="J109"/>
  <c r="BK254"/>
  <c r="J254"/>
  <c r="J111"/>
  <c r="BK132"/>
  <c r="J132"/>
  <c r="J95"/>
  <c r="BK225"/>
  <c r="J225"/>
  <c r="J104"/>
  <c i="1" r="AY94"/>
  <c i="2" r="J31"/>
  <c i="1" r="AV95"/>
  <c r="AT95"/>
  <c r="AX94"/>
  <c i="2" r="F31"/>
  <c i="1" r="AZ95"/>
  <c r="AZ94"/>
  <c r="W29"/>
  <c r="AW94"/>
  <c r="AK30"/>
  <c r="AU94"/>
  <c i="2" l="1" r="BK131"/>
  <c r="J131"/>
  <c r="J28"/>
  <c i="1" r="AG95"/>
  <c r="AG94"/>
  <c r="AK26"/>
  <c r="AV94"/>
  <c r="AK29"/>
  <c r="AK35"/>
  <c i="2" l="1" r="J37"/>
  <c r="J94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<sst xmlns="http://schemas.openxmlformats.org/spreadsheetml/2006/main">
  <si>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</si>
  <si>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</si>
  <si>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</si>
  <si>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</si>
  <si>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{de02c849-b5fe-4fff-9c88-758f53358839}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</si>
  <si>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</si>
  <si>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</si>
  <si>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</si>
  <si>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</si>
  <si>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</si>
  <si>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</si>
  <si>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</si>
  <si>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</si>
  <si>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</si>
  <si>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07232024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</si>
  <si>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</si>
  <si>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</si>
  <si>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lávky L 5 přes Sitku, Světlov - Hvězdné údolí, Šternberk</t>
  </si>
  <si>
    <t>KSO:</t>
  </si>
  <si>
    <t>CC-CZ:</t>
  </si>
  <si>
    <t>Místo:</t>
  </si>
  <si>
    <t>Šternberk</t>
  </si>
  <si>
    <t>Datum:</t>
  </si>
  <si>
    <t>21. 8. 2024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</si>
  <si>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</si>
  <si>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</si>
  <si>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</si>
  <si>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</si>
  <si>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</si>
  <si>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</si>
  <si>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</si>
  <si>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</si>
  <si>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</si>
  <si>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 xml:space="preserve"> </t>
  </si>
  <si>
    <t>True</t>
  </si>
  <si>
    <t>Zpracovatel:</t>
  </si>
  <si>
    <t>08268223</t>
  </si>
  <si>
    <t>Ing. Petr Sotolář</t>
  </si>
  <si>
    <t>CZ8206225368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</si>
  <si>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</si>
  <si>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</si>
  <si>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</si>
  <si>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</si>
  <si>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</si>
  <si>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</si>
  <si>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</si>
  <si>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</si>
  <si>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</si>
  <si>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</si>
  <si>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</si>
  <si>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</si>
  <si>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</si>
  <si>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</si>
  <si>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</si>
  <si>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</si>
  <si>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</si>
  <si>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</si>
  <si>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</si>
  <si>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</si>
  <si>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</si>
  <si>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</si>
  <si>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</si>
  <si>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</si>
  <si>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</si>
  <si>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</si>
  <si>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</si>
  <si>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</si>
  <si>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</si>
  <si>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</si>
  <si>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</si>
  <si>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</si>
  <si>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</si>
  <si>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</si>
  <si>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</si>
  <si>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</si>
  <si>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</si>
  <si>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</si>
  <si>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</si>
  <si>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</si>
  <si>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</si>
  <si>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</si>
  <si>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</si>
  <si>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</si>
  <si>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</si>
  <si>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</si>
  <si>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</si>
  <si>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</si>
  <si>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</si>
  <si>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</si>
  <si>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</si>
  <si>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</si>
  <si>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</si>
  <si>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</si>
  <si>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</si>
  <si>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</si>
  <si>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</si>
  <si>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</si>
  <si>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</si>
  <si>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</si>
  <si>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</si>
  <si>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</si>
  <si>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</si>
  <si>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</si>
  <si>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</si>
  <si>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</si>
  <si>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</si>
  <si>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 xml:space="preserve">    789 - Povrchové úpravy ocelových konstrukcí a technologických zařízení</t>
  </si>
  <si>
    <t>M - Práce a dodávky M</t>
  </si>
  <si>
    <t xml:space="preserve">    46-M - Zemní práce při extr.mont.pracích</t>
  </si>
  <si>
    <t>N00 - Nepojmenované práce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</si>
  <si>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</si>
  <si>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</si>
  <si>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</si>
  <si>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</si>
  <si>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</si>
  <si>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</si>
  <si>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</si>
  <si>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</si>
  <si>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</si>
  <si>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</si>
  <si>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</si>
  <si>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</si>
  <si>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</si>
  <si>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</si>
  <si>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</si>
  <si>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</si>
  <si>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</si>
  <si>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</si>
  <si>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</si>
  <si>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</si>
  <si>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</si>
  <si>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111211201</t>
  </si>
  <si>
    <t>Odstranění křovin a stromů průměru kmene do 100 mm i s kořeny sklonu terénu přes 1:5 ručně</t>
  </si>
  <si>
    <t>m2</t>
  </si>
  <si>
    <t>4</t>
  </si>
  <si>
    <t>347278010</t>
  </si>
  <si>
    <t>PP</t>
  </si>
  <si>
    <t>Odstranění křovin a stromů s odstraněním kořenů ručně průměru kmene do 100 mm jakékoliv plochy v rovině nebo ve svahu o sklonu přes 1:5</t>
  </si>
  <si>
    <t>111211242</t>
  </si>
  <si>
    <t>Snesení listnatého klestu D přes 30 cm ve svahu přes 1:3</t>
  </si>
  <si>
    <t>kus</t>
  </si>
  <si>
    <t>984862122</t>
  </si>
  <si>
    <t>Snesení větví stromů na hromady nebo naložení na dopravní prostředek listnatých v rovině nebo ve svahu přes 1:3, průměru kmene přes 30 cm</t>
  </si>
  <si>
    <t>3</t>
  </si>
  <si>
    <t>113106071</t>
  </si>
  <si>
    <t>Rozebrání dlažeb při překopech vozovek ze zámkové dlažby s ložem z kameniva ručně</t>
  </si>
  <si>
    <t>626126093</t>
  </si>
  <si>
    <t>Rozebrání dlažeb a dílců při překopech inženýrských sítí s přemístěním hmot na skládku na vzdálenost do 3 m nebo s naložením na dopravní prostředek ručně vozovek a ploch, s jakoukoliv výplní spár ze zámkové dlažby s ložem z kameniva</t>
  </si>
  <si>
    <t>113107012</t>
  </si>
  <si>
    <t>Odstranění podkladu z kameniva těženého tl přes 100 do 200 mm při překopech ručně</t>
  </si>
  <si>
    <t>1938185546</t>
  </si>
  <si>
    <t>Odstranění podkladů nebo krytů při překopech inženýrských sítí s přemístěním hmot na skládku ve vzdálenosti do 3 m nebo s naložením na dopravní prostředek ručně z kameniva těženého, o tl. vrstvy přes 100 do 200 mm</t>
  </si>
  <si>
    <t>5</t>
  </si>
  <si>
    <t>113202111</t>
  </si>
  <si>
    <t>Vytrhání obrub krajníků obrubníků stojatých</t>
  </si>
  <si>
    <t>m</t>
  </si>
  <si>
    <t>-1564571074</t>
  </si>
  <si>
    <t>Vytrhání obrub s vybouráním lože, s přemístěním hmot na skládku na vzdálenost do 3 m nebo s naložením na dopravní prostředek z krajníků nebo obrubníků stojatých</t>
  </si>
  <si>
    <t>6</t>
  </si>
  <si>
    <t>M</t>
  </si>
  <si>
    <t>59217031</t>
  </si>
  <si>
    <t>obrubník silniční betonový 1000x150x250mm</t>
  </si>
  <si>
    <t>8</t>
  </si>
  <si>
    <t>1088738951</t>
  </si>
  <si>
    <t>7</t>
  </si>
  <si>
    <t>59217072</t>
  </si>
  <si>
    <t>obrubník silniční betonový 1000x100x250mm</t>
  </si>
  <si>
    <t>-1919318248</t>
  </si>
  <si>
    <t>PSB.14010300</t>
  </si>
  <si>
    <t>PRESBETON HOLLAND I (Hladký Přírodní) 200x100x60</t>
  </si>
  <si>
    <t>-944319274</t>
  </si>
  <si>
    <t>9</t>
  </si>
  <si>
    <t>122211101</t>
  </si>
  <si>
    <t>Odkopávky a prokopávky v hornině třídy těžitelnosti I, skupiny 3 ručně</t>
  </si>
  <si>
    <t>m3</t>
  </si>
  <si>
    <t>624032150</t>
  </si>
  <si>
    <t>Odkopávky a prokopávky ručně zapažené i nezapažené v hornině třídy těžitelnosti I skupiny 3</t>
  </si>
  <si>
    <t>10</t>
  </si>
  <si>
    <t>129001101</t>
  </si>
  <si>
    <t>Příplatek za ztížení odkopávky nebo prokopávky v blízkosti inženýrských sítí</t>
  </si>
  <si>
    <t>-722387878</t>
  </si>
  <si>
    <t>Příplatek k cenám vykopávek za ztížení vykopávky v blízkosti podzemního vedení nebo výbušnin v horninách jakékoliv třídy</t>
  </si>
  <si>
    <t>11</t>
  </si>
  <si>
    <t>162751117</t>
  </si>
  <si>
    <t>Vodorovné přemístění přes 9 000 do 10000 m výkopku/sypaniny z horniny třídy těžitelnosti I skupiny 1 až 3</t>
  </si>
  <si>
    <t>-1103251273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</si>
  <si>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</si>
  <si>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167111101</t>
  </si>
  <si>
    <t>Nakládání výkopku z hornin třídy těžitelnosti I skupiny 1 až 3 ručně</t>
  </si>
  <si>
    <t>-89370707</t>
  </si>
  <si>
    <t>Nakládání, skládání a překládání neulehlého výkopku nebo sypaniny ručně nakládání, z hornin třídy těžitelnosti I, skupiny 1 až 3</t>
  </si>
  <si>
    <t>13</t>
  </si>
  <si>
    <t>171201221</t>
  </si>
  <si>
    <t>Poplatek za uložení na skládce (skládkovné) zeminy a kamení kód odpadu 17 05 04</t>
  </si>
  <si>
    <t>t</t>
  </si>
  <si>
    <t>737396316</t>
  </si>
  <si>
    <t>Poplatek za uložení stavebního odpadu na skládce (skládkovné) zeminy a kamení zatříděného do Katalogu odpadů pod kódem 17 05 04</t>
  </si>
  <si>
    <t>14</t>
  </si>
  <si>
    <t>182351023</t>
  </si>
  <si>
    <t>Rozprostření ornice pl do 100 m2 ve svahu přes 1:5 tl vrstvy do 200 mm strojně</t>
  </si>
  <si>
    <t>814232081</t>
  </si>
  <si>
    <t>Rozprostření a urovnání ornice ve svahu sklonu přes 1:5 strojně při souvislé ploše do 100 m2, tl. vrstvy do 200 mm</t>
  </si>
  <si>
    <t>Zakládání</t>
  </si>
  <si>
    <t>15</t>
  </si>
  <si>
    <t>273321117</t>
  </si>
  <si>
    <t>Základové desky mostních konstrukcí ze ŽB C 25/30</t>
  </si>
  <si>
    <t>1333845765</t>
  </si>
  <si>
    <t>Základové konstrukce z betonu železového desky ve výkopu nebo na hlavách pilot C 25/30</t>
  </si>
  <si>
    <t>16</t>
  </si>
  <si>
    <t>273361116</t>
  </si>
  <si>
    <t>Výztuž základových desek z betonářské oceli 10 505</t>
  </si>
  <si>
    <t>459259219</t>
  </si>
  <si>
    <t>Výztuž základových konstrukcí desek z betonářské oceli 10 505 (R) nebo BSt 500</t>
  </si>
  <si>
    <t>17</t>
  </si>
  <si>
    <t>274354211</t>
  </si>
  <si>
    <t>Bednění základových pasů - odstranění</t>
  </si>
  <si>
    <t>-1875875331</t>
  </si>
  <si>
    <t>Bednění základových konstrukcí pasů, prahů, věnců a ostruh odstranění bednění</t>
  </si>
  <si>
    <t>18</t>
  </si>
  <si>
    <t>275311126</t>
  </si>
  <si>
    <t>Základové patky a bloky z betonu prostého C 20/25</t>
  </si>
  <si>
    <t>1253334758</t>
  </si>
  <si>
    <t>Základové konstrukce z betonu prostého patky a bloky ve výkopu nebo na hlavách pilot C 20/25</t>
  </si>
  <si>
    <t>19</t>
  </si>
  <si>
    <t>275354111</t>
  </si>
  <si>
    <t>Bednění základových patek - zřízení</t>
  </si>
  <si>
    <t>-835354636</t>
  </si>
  <si>
    <t>Bednění základových konstrukcí patek a bloků zřízení</t>
  </si>
  <si>
    <t>Vodorovné konstrukce</t>
  </si>
  <si>
    <t>20</t>
  </si>
  <si>
    <t>421953311</t>
  </si>
  <si>
    <t>Dřevěné mostní podlahy trvalé z fošen a hranolů - výroba</t>
  </si>
  <si>
    <t>205326715</t>
  </si>
  <si>
    <t>Dřevěné mostní podlahy z fošen a hranolů trvalé výroba</t>
  </si>
  <si>
    <t>421953321</t>
  </si>
  <si>
    <t>Dřevěné mostní podlahy trvalé z fošen a hranolů - montáž</t>
  </si>
  <si>
    <t>-1191735012</t>
  </si>
  <si>
    <t>Dřevěné mostní podlahy z fošen a hranolů trvalé montáž</t>
  </si>
  <si>
    <t>22</t>
  </si>
  <si>
    <t>423174512</t>
  </si>
  <si>
    <t>Montáž spřažené OK s 2 nosníky s příčníky š do 2,4 m, v do 3,0 m most o 1 poli rozpětí přes 13 do 30 m</t>
  </si>
  <si>
    <t>1035228848</t>
  </si>
  <si>
    <t>Montáž spřažené ocelové konstrukce s dvěma hlavními nosníky s příčníky šířky do 2,4 m, výšky do 3 m mostu o jednom poli, rozpětí pole přes 13 do 30 m</t>
  </si>
  <si>
    <t>Komunikace pozemní</t>
  </si>
  <si>
    <t>23</t>
  </si>
  <si>
    <t>564861011</t>
  </si>
  <si>
    <t>Podklad ze štěrkodrtě ŠD plochy do 100 m2 tl 200 mm</t>
  </si>
  <si>
    <t>-29473179</t>
  </si>
  <si>
    <t>Podklad ze štěrkodrti ŠD s rozprostřením a zhutněním plochy jednotlivě do 100 m2, po zhutnění tl. 200 mm</t>
  </si>
  <si>
    <t>24</t>
  </si>
  <si>
    <t>596211110</t>
  </si>
  <si>
    <t>Kladení zámkové dlažby komunikací pro pěší ručně tl 60 mm skupiny A pl do 50 m2</t>
  </si>
  <si>
    <t>-511435313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</si>
  <si>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</si>
  <si>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Úpravy povrchů, podlahy a osazování výplní</t>
  </si>
  <si>
    <t>25</t>
  </si>
  <si>
    <t>628613611</t>
  </si>
  <si>
    <t>Žárové zinkování ponorem dílů ocelových konstrukcí mostů hmotnosti do 100 kg</t>
  </si>
  <si>
    <t>kg</t>
  </si>
  <si>
    <t>-1534516790</t>
  </si>
  <si>
    <t>Žárové zinkování ponorem dílů ocelových konstrukcí mostů hmotnosti dílců do 100 kg</t>
  </si>
  <si>
    <t>Ostatní konstrukce a práce, bourání</t>
  </si>
  <si>
    <t>26</t>
  </si>
  <si>
    <t>916131113</t>
  </si>
  <si>
    <t>Osazení silničního obrubníku betonového ležatého s boční opěrou do lože z betonu prostého</t>
  </si>
  <si>
    <t>-1663999995</t>
  </si>
  <si>
    <t>Osazení silničního obrubníku betonového se zřízením lože, s vyplněním a zatřením spár cementovou maltou ležatého s boční opěrou z betonu prostého, do lože z betonu prostého</t>
  </si>
  <si>
    <t>27</t>
  </si>
  <si>
    <t>R03</t>
  </si>
  <si>
    <t xml:space="preserve">Výkup sběrnou demontované lávky </t>
  </si>
  <si>
    <t>-1788769613</t>
  </si>
  <si>
    <t>Výroba montáž zábradlí lávky</t>
  </si>
  <si>
    <t>28</t>
  </si>
  <si>
    <t>916231113</t>
  </si>
  <si>
    <t>Osazení chodníkového obrubníku betonového ležatého s boční opěrou do lože z betonu prostého</t>
  </si>
  <si>
    <t>63763406</t>
  </si>
  <si>
    <t>Osazení chodníkového obrubníku betonového se zřízením lože, s vyplněním a zatřením spár cementovou maltou ležatého s boční opěrou z betonu prostého, do lože z betonu prostého</t>
  </si>
  <si>
    <t>29</t>
  </si>
  <si>
    <t>963065423</t>
  </si>
  <si>
    <t>Bourání mostovek ze dřeva tvrdého z prken nebo fošen nosných konstrukcí</t>
  </si>
  <si>
    <t>-1787814365</t>
  </si>
  <si>
    <t>Bourání mostních konstrukcí nosných konstrukcí mostovek ze dřeva tvrdého z prken nebo fošen</t>
  </si>
  <si>
    <t>30</t>
  </si>
  <si>
    <t>963071112</t>
  </si>
  <si>
    <t>Demontáž ocelových prvků mostů šroubovaných nebo svařovaných přes 100 kg</t>
  </si>
  <si>
    <t>-1241576098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</si>
  <si>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přes 100 kg</t>
  </si>
  <si>
    <t>31</t>
  </si>
  <si>
    <t>966075141</t>
  </si>
  <si>
    <t>Odstranění kovového zábradlí vcelku</t>
  </si>
  <si>
    <t>-1019427363</t>
  </si>
  <si>
    <t>Odstranění různých konstrukcí na mostech kovového zábradlí vcelku</t>
  </si>
  <si>
    <t>32</t>
  </si>
  <si>
    <t>975121421</t>
  </si>
  <si>
    <t>Zřízení jednořadého podchycení konstrukcí systémovými stojkami s nosníky v přes 4 do 5 m zatížení přes 750 do 1000 kg/m</t>
  </si>
  <si>
    <t>1648492114</t>
  </si>
  <si>
    <t>Jednořadé podchycení konstrukcí systémovými prvky stojkami včetně nosníků výšky podepření přes 4 do 5 m, zatížení přes 750 do 1 000 kg/m zřízení</t>
  </si>
  <si>
    <t>33</t>
  </si>
  <si>
    <t>975121422</t>
  </si>
  <si>
    <t>Příplatek k jednořadému podchycení konstrukcí systémovými stojkami s nosníky v přes 4 do 5 m zatížení přes 750 do 1000 kg/m za první a ZKD den použití</t>
  </si>
  <si>
    <t>-809085414</t>
  </si>
  <si>
    <t>Jednořadé podchycení konstrukcí systémovými prvky stojkami včetně nosníků výšky podepření přes 4 do 5 m, zatížení přes 750 do 1 000 kg/m příplatek za první a každý další den použití</t>
  </si>
  <si>
    <t>34</t>
  </si>
  <si>
    <t>975121423</t>
  </si>
  <si>
    <t>Odstranění jednořadého podchycení konstrukcí systémovými stojkami s nosníky v přes 4 do 5 m zatížení přes 750 do 1000 kg/m</t>
  </si>
  <si>
    <t>-1697244488</t>
  </si>
  <si>
    <t>Jednořadé podchycení konstrukcí systémovými prvky stojkami včetně nosníků výšky podepření přes 4 do 5 m, zatížení přes 750 do 1 000 kg/m odstranění</t>
  </si>
  <si>
    <t>35</t>
  </si>
  <si>
    <t>985111211</t>
  </si>
  <si>
    <t>Odsekání betonu stěn tl do 80 mm</t>
  </si>
  <si>
    <t>303650380</t>
  </si>
  <si>
    <t>Odsekání vrstev betonu stěn, tloušťka odsekané vrstvy do 80 mm</t>
  </si>
  <si>
    <t>36</t>
  </si>
  <si>
    <t>985311115.WBR</t>
  </si>
  <si>
    <t>Reprofilace stěn cementovou sanační maltou weberrep vysprávka H SV tl přes 40 do 50 mm</t>
  </si>
  <si>
    <t>-1114121786</t>
  </si>
  <si>
    <t>997</t>
  </si>
  <si>
    <t>Přesun sutě</t>
  </si>
  <si>
    <t>37</t>
  </si>
  <si>
    <t>997002511</t>
  </si>
  <si>
    <t>Vodorovné přemístění suti a vybouraných hmot bez naložení ale se složením a urovnáním do 1 km</t>
  </si>
  <si>
    <t>1878308567</t>
  </si>
  <si>
    <t>Vodorovné přemístění suti a vybouraných hmot bez naložení, se složením a hrubým urovnáním na vzdálenost do 1 km</t>
  </si>
  <si>
    <t>38</t>
  </si>
  <si>
    <t>997002519</t>
  </si>
  <si>
    <t>Příplatek ZKD 1 km přemístění suti a vybouraných hmot</t>
  </si>
  <si>
    <t>2109256285</t>
  </si>
  <si>
    <t>Vodorovné přemístění suti a vybouraných hmot bez naložení, se složením a hrubým urovnáním Příplatek k ceně za každý další započatý 1 km přes 1 km</t>
  </si>
  <si>
    <t>39</t>
  </si>
  <si>
    <t>997002611</t>
  </si>
  <si>
    <t>Nakládání suti a vybouraných hmot</t>
  </si>
  <si>
    <t>-626655019</t>
  </si>
  <si>
    <t>Nakládání suti a vybouraných hmot na dopravní prostředek pro vodorovné přemístění</t>
  </si>
  <si>
    <t>40</t>
  </si>
  <si>
    <t>997013602</t>
  </si>
  <si>
    <t>Poplatek za uložení na skládce (skládkovné) stavebního odpadu železobetonového kód odpadu 17 01 01</t>
  </si>
  <si>
    <t>2067944078</t>
  </si>
  <si>
    <t>Poplatek za uložení stavebního odpadu na skládce (skládkovné) z armovaného betonu zatříděného do Katalogu odpadů pod kódem 17 01 01</t>
  </si>
  <si>
    <t>41</t>
  </si>
  <si>
    <t>997221861</t>
  </si>
  <si>
    <t>Poplatek za uložení na recyklační skládce (skládkovné) stavebního odpadu z prostého betonu pod kódem 17 01 01</t>
  </si>
  <si>
    <t>-275710031</t>
  </si>
  <si>
    <t>Poplatek za uložení stavebního odpadu na recyklační skládce (skládkovné) z prostého betonu zatříděného do Katalogu odpadů pod kódem 17 01 01</t>
  </si>
  <si>
    <t>998</t>
  </si>
  <si>
    <t>Přesun hmot</t>
  </si>
  <si>
    <t>42</t>
  </si>
  <si>
    <t>998225111</t>
  </si>
  <si>
    <t>Přesun hmot pro pozemní komunikace s krytem z kamene, monolitickým betonovým nebo živičným</t>
  </si>
  <si>
    <t>-14615425</t>
  </si>
  <si>
    <t>Přesun hmot pro komunikace s krytem z kameniva, monolitickým betonovým nebo živičným dopravní vzdálenost do 200 m jakékoliv délky objektu</t>
  </si>
  <si>
    <t>PSV</t>
  </si>
  <si>
    <t>Práce a dodávky PSV</t>
  </si>
  <si>
    <t>767</t>
  </si>
  <si>
    <t>Konstrukce zámečnické</t>
  </si>
  <si>
    <t>43</t>
  </si>
  <si>
    <t>998767194</t>
  </si>
  <si>
    <t>Příplatek k přesunu hmot tonážnímu pro zámečnické konstrukce za zvětšený přesun do 1000 m</t>
  </si>
  <si>
    <t>242890170</t>
  </si>
  <si>
    <t>Přesun hmot pro zámečnické konstrukce stanovený z hmotnosti přesunovaného materiálu vodorovná dopravní vzdálenost do 50 m Příplatek k cenám za zvětšený přesun přes vymezenou vodorovnou dopravní vzdálenost do 1000 m</t>
  </si>
  <si>
    <t>44</t>
  </si>
  <si>
    <t>998767199</t>
  </si>
  <si>
    <t>Příplatek k přesunu hmot tonážnímu pro zámečnické konstrukce za zvětšený přesun ZKD 1000 m</t>
  </si>
  <si>
    <t>-1136763263</t>
  </si>
  <si>
    <t>Přesun hmot pro zámečnické konstrukce stanovený z hmotnosti přesunovaného materiálu vodorovná dopravní vzdálenost do 50 m Příplatek k cenám za zvětšený přesun přes vymezenou vodorovnou dopravní vzdálenost za každých dalších započatých 1000 m</t>
  </si>
  <si>
    <t>783</t>
  </si>
  <si>
    <t>Dokončovací práce - nátěry</t>
  </si>
  <si>
    <t>45</t>
  </si>
  <si>
    <t>783301311</t>
  </si>
  <si>
    <t>Odmaštění zámečnických konstrukcí vodou ředitelným odmašťovačem</t>
  </si>
  <si>
    <t>353243477</t>
  </si>
  <si>
    <t>Příprava podkladu zámečnických konstrukcí před provedením nátěru odmaštění odmašťovačem vodou ředitelným</t>
  </si>
  <si>
    <t>46</t>
  </si>
  <si>
    <t>783334201</t>
  </si>
  <si>
    <t>Základní antikorozní jednonásobný epoxidový nátěr zámečnických konstrukcí</t>
  </si>
  <si>
    <t>-692790106</t>
  </si>
  <si>
    <t>Základní antikorozní nátěr zámečnických konstrukcí jednonásobný epoxidový</t>
  </si>
  <si>
    <t>47</t>
  </si>
  <si>
    <t>783335101</t>
  </si>
  <si>
    <t>Mezinátěr jednonásobný epoxidový mezinátěr zámečnických konstrukcí</t>
  </si>
  <si>
    <t>-1609713471</t>
  </si>
  <si>
    <t>Mezinátěr zámečnických konstrukcí jednonásobný epoxidový</t>
  </si>
  <si>
    <t>48</t>
  </si>
  <si>
    <t>783337101</t>
  </si>
  <si>
    <t>Krycí jednonásobný epoxidový nátěr zámečnických konstrukcí</t>
  </si>
  <si>
    <t>1327046578</t>
  </si>
  <si>
    <t>Krycí nátěr (email) zámečnických konstrukcí jednonásobný epoxidový</t>
  </si>
  <si>
    <t>789</t>
  </si>
  <si>
    <t>Povrchové úpravy ocelových konstrukcí a technologických zařízení</t>
  </si>
  <si>
    <t>49</t>
  </si>
  <si>
    <t>789211132</t>
  </si>
  <si>
    <t>Provedení otryskání zařízení nečlenitých stupeň zarezavění C stupeň přípravy Sa 2 1/2</t>
  </si>
  <si>
    <t>-854881004</t>
  </si>
  <si>
    <t>Provedení otryskání povrchů zařízení suché abrazivní tryskání, s povrchem nečlenitým stupeň zarezavění C, stupeň přípravy Sa 2½</t>
  </si>
  <si>
    <t>Práce a dodávky M</t>
  </si>
  <si>
    <t>46-M</t>
  </si>
  <si>
    <t>Zemní práce při extr.mont.pracích</t>
  </si>
  <si>
    <t>50</t>
  </si>
  <si>
    <t>460010025</t>
  </si>
  <si>
    <t>Vytyčení trasy inženýrských sítí v zastavěném prostoru</t>
  </si>
  <si>
    <t>km</t>
  </si>
  <si>
    <t>64</t>
  </si>
  <si>
    <t>-139276590</t>
  </si>
  <si>
    <t>N00</t>
  </si>
  <si>
    <t>Nepojmenované práce</t>
  </si>
  <si>
    <t>51</t>
  </si>
  <si>
    <t>R02</t>
  </si>
  <si>
    <t xml:space="preserve">Výroba montáž zábradlí lávky  (ošetřeno žárovým zinkováním a nátěrem _RAL dle Investrora)</t>
  </si>
  <si>
    <t>512</t>
  </si>
  <si>
    <t>-975500414</t>
  </si>
  <si>
    <t>52</t>
  </si>
  <si>
    <t>R04</t>
  </si>
  <si>
    <t xml:space="preserve">Výroba a montáž zábradlí kolem vstupu na lávku  (ošetřeno žárovým zinkováním a nátěrem _RAL dle Investrora)</t>
  </si>
  <si>
    <t>-105033257</t>
  </si>
  <si>
    <t>53</t>
  </si>
  <si>
    <t>R01</t>
  </si>
  <si>
    <t>Výroba ocelové lávky z Nosníků I 360 (včetně stužidel,přechodových plechů,...)</t>
  </si>
  <si>
    <t>-1366163476</t>
  </si>
  <si>
    <t>VRN</t>
  </si>
  <si>
    <t>Vedlejší rozpočtové náklady</t>
  </si>
  <si>
    <t>VRN1</t>
  </si>
  <si>
    <t>Průzkumné, geodetické a projektové práce</t>
  </si>
  <si>
    <t>54</t>
  </si>
  <si>
    <t>012002000</t>
  </si>
  <si>
    <t>Zeměměřičské práce</t>
  </si>
  <si>
    <t>…</t>
  </si>
  <si>
    <t>1024</t>
  </si>
  <si>
    <t>361560652</t>
  </si>
  <si>
    <t>55</t>
  </si>
  <si>
    <t>013244000</t>
  </si>
  <si>
    <t>Dokumentace pro provádění stavby</t>
  </si>
  <si>
    <t>-370591947</t>
  </si>
  <si>
    <t>56</t>
  </si>
  <si>
    <t>013254000</t>
  </si>
  <si>
    <t>Dokumentace skutečného provedení stavby</t>
  </si>
  <si>
    <t>1010321160</t>
  </si>
  <si>
    <t>VRN3</t>
  </si>
  <si>
    <t>Zařízení staveniště</t>
  </si>
  <si>
    <t>57</t>
  </si>
  <si>
    <t>032002000</t>
  </si>
  <si>
    <t>Vybavení staveniště</t>
  </si>
  <si>
    <t>-647089023</t>
  </si>
  <si>
    <t>58</t>
  </si>
  <si>
    <t>034002000</t>
  </si>
  <si>
    <t>Zabezpečení staveniště</t>
  </si>
  <si>
    <t>1531581023</t>
  </si>
  <si>
    <t>59</t>
  </si>
  <si>
    <t>034303000</t>
  </si>
  <si>
    <t>Dopravní značení na staveništi</t>
  </si>
  <si>
    <t>1703492449</t>
  </si>
  <si>
    <t>60</t>
  </si>
  <si>
    <t>035002000</t>
  </si>
  <si>
    <t>Pronájem ploch, objektů</t>
  </si>
  <si>
    <t>1538122913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</si>
</sst>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3" borderId="22" xfId="0" applyNumberFormat="1" applyFont="1" applyFill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26</v>
      </c>
      <c r="AR10" s="18"/>
      <c r="BE10" s="27"/>
      <c r="BS10" s="15" t="s">
        <v>6</v>
      </c>
    </row>
    <row r="11" s="1" customFormat="1" ht="18.48" customHeight="1">
      <c r="B11" s="18"/>
      <c r="E11" s="23" t="s">
        <v>27</v>
      </c>
      <c r="AK11" s="28" t="s">
        <v>28</v>
      </c>
      <c r="AN11" s="23" t="s">
        <v>29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30</v>
      </c>
      <c r="AK13" s="28" t="s">
        <v>25</v>
      </c>
      <c r="AN13" s="30" t="s">
        <v>31</v>
      </c>
      <c r="AR13" s="18"/>
      <c r="BE13" s="27"/>
      <c r="BS13" s="15" t="s">
        <v>6</v>
      </c>
    </row>
    <row r="14">
      <c r="B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N14" s="30" t="s">
        <v>31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32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33</v>
      </c>
      <c r="AK17" s="28" t="s">
        <v>28</v>
      </c>
      <c r="AN17" s="23" t="s">
        <v>1</v>
      </c>
      <c r="AR17" s="18"/>
      <c r="BE17" s="27"/>
      <c r="BS17" s="15" t="s">
        <v>34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35</v>
      </c>
      <c r="AK19" s="28" t="s">
        <v>25</v>
      </c>
      <c r="AN19" s="23" t="s">
        <v>36</v>
      </c>
      <c r="AR19" s="18"/>
      <c r="BE19" s="27"/>
      <c r="BS19" s="15" t="s">
        <v>6</v>
      </c>
    </row>
    <row r="20" s="1" customFormat="1" ht="18.48" customHeight="1">
      <c r="B20" s="18"/>
      <c r="E20" s="23" t="s">
        <v>37</v>
      </c>
      <c r="AK20" s="28" t="s">
        <v>28</v>
      </c>
      <c r="AN20" s="23" t="s">
        <v>38</v>
      </c>
      <c r="AR20" s="18"/>
      <c r="BE20" s="27"/>
      <c r="BS20" s="15" t="s">
        <v>34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39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40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41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42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43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44</v>
      </c>
      <c r="E29" s="3"/>
      <c r="F29" s="28" t="s">
        <v>45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46</v>
      </c>
      <c r="G30" s="3"/>
      <c r="H30" s="3"/>
      <c r="I30" s="3"/>
      <c r="J30" s="3"/>
      <c r="K30" s="3"/>
      <c r="L30" s="41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47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48</v>
      </c>
      <c r="G32" s="3"/>
      <c r="H32" s="3"/>
      <c r="I32" s="3"/>
      <c r="J32" s="3"/>
      <c r="K32" s="3"/>
      <c r="L32" s="41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49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50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51</v>
      </c>
      <c r="U35" s="46"/>
      <c r="V35" s="46"/>
      <c r="W35" s="46"/>
      <c r="X35" s="48" t="s">
        <v>52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53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54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55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56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55</v>
      </c>
      <c r="AI60" s="37"/>
      <c r="AJ60" s="37"/>
      <c r="AK60" s="37"/>
      <c r="AL60" s="37"/>
      <c r="AM60" s="54" t="s">
        <v>56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57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58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55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56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55</v>
      </c>
      <c r="AI75" s="37"/>
      <c r="AJ75" s="37"/>
      <c r="AK75" s="37"/>
      <c r="AL75" s="37"/>
      <c r="AM75" s="54" t="s">
        <v>56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59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07232024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Stavební úpravy lávky L 5 přes Sitku, Světlov - Hvězdné údolí, Šternberk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Šternberk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21. 8. 2024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Město Šternberk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32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60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30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35</v>
      </c>
      <c r="AJ90" s="34"/>
      <c r="AK90" s="34"/>
      <c r="AL90" s="34"/>
      <c r="AM90" s="66" t="str">
        <f>IF(E20="","",E20)</f>
        <v>Ing. Petr Sotolář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61</v>
      </c>
      <c r="D92" s="76"/>
      <c r="E92" s="76"/>
      <c r="F92" s="76"/>
      <c r="G92" s="76"/>
      <c r="H92" s="77"/>
      <c r="I92" s="78" t="s">
        <v>62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63</v>
      </c>
      <c r="AH92" s="76"/>
      <c r="AI92" s="76"/>
      <c r="AJ92" s="76"/>
      <c r="AK92" s="76"/>
      <c r="AL92" s="76"/>
      <c r="AM92" s="76"/>
      <c r="AN92" s="78" t="s">
        <v>64</v>
      </c>
      <c r="AO92" s="76"/>
      <c r="AP92" s="80"/>
      <c r="AQ92" s="81" t="s">
        <v>65</v>
      </c>
      <c r="AR92" s="35"/>
      <c r="AS92" s="82" t="s">
        <v>66</v>
      </c>
      <c r="AT92" s="83" t="s">
        <v>67</v>
      </c>
      <c r="AU92" s="83" t="s">
        <v>68</v>
      </c>
      <c r="AV92" s="83" t="s">
        <v>69</v>
      </c>
      <c r="AW92" s="83" t="s">
        <v>70</v>
      </c>
      <c r="AX92" s="83" t="s">
        <v>71</v>
      </c>
      <c r="AY92" s="83" t="s">
        <v>72</v>
      </c>
      <c r="AZ92" s="83" t="s">
        <v>73</v>
      </c>
      <c r="BA92" s="83" t="s">
        <v>74</v>
      </c>
      <c r="BB92" s="83" t="s">
        <v>75</v>
      </c>
      <c r="BC92" s="83" t="s">
        <v>76</v>
      </c>
      <c r="BD92" s="84" t="s">
        <v>77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78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ROUND(AG95,2)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ROUND(AS95,2)</f>
        <v>0</v>
      </c>
      <c r="AT94" s="95">
        <f>ROUND(SUM(AV94:AW94),2)</f>
        <v>0</v>
      </c>
      <c r="AU94" s="96">
        <f>ROUND(AU95,5)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ROUND(AZ95,2)</f>
        <v>0</v>
      </c>
      <c r="BA94" s="95">
        <f>ROUND(BA95,2)</f>
        <v>0</v>
      </c>
      <c r="BB94" s="95">
        <f>ROUND(BB95,2)</f>
        <v>0</v>
      </c>
      <c r="BC94" s="95">
        <f>ROUND(BC95,2)</f>
        <v>0</v>
      </c>
      <c r="BD94" s="97">
        <f>ROUND(BD95,2)</f>
        <v>0</v>
      </c>
      <c r="BE94" s="6"/>
      <c r="BS94" s="98" t="s">
        <v>79</v>
      </c>
      <c r="BT94" s="98" t="s">
        <v>80</v>
      </c>
      <c r="BV94" s="98" t="s">
        <v>81</v>
      </c>
      <c r="BW94" s="98" t="s">
        <v>4</v>
      </c>
      <c r="BX94" s="98" t="s">
        <v>82</v>
      </c>
      <c r="CL94" s="98" t="s">
        <v>1</v>
      </c>
    </row>
    <row r="95" s="7" customFormat="1" ht="24.75" customHeight="1">
      <c r="A95" s="99" t="s">
        <v>83</v>
      </c>
      <c r="B95" s="100"/>
      <c r="C95" s="101"/>
      <c r="D95" s="102" t="s">
        <v>14</v>
      </c>
      <c r="E95" s="102"/>
      <c r="F95" s="102"/>
      <c r="G95" s="102"/>
      <c r="H95" s="102"/>
      <c r="I95" s="103"/>
      <c r="J95" s="102" t="s">
        <v>17</v>
      </c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  <c r="AD95" s="102"/>
      <c r="AE95" s="102"/>
      <c r="AF95" s="102"/>
      <c r="AG95" s="104">
        <f>'07232024 - Stavební úprav...'!J28</f>
        <v>0</v>
      </c>
      <c r="AH95" s="103"/>
      <c r="AI95" s="103"/>
      <c r="AJ95" s="103"/>
      <c r="AK95" s="103"/>
      <c r="AL95" s="103"/>
      <c r="AM95" s="103"/>
      <c r="AN95" s="104">
        <f>SUM(AG95,AT95)</f>
        <v>0</v>
      </c>
      <c r="AO95" s="103"/>
      <c r="AP95" s="103"/>
      <c r="AQ95" s="105" t="s">
        <v>84</v>
      </c>
      <c r="AR95" s="100"/>
      <c r="AS95" s="106">
        <v>0</v>
      </c>
      <c r="AT95" s="107">
        <f>ROUND(SUM(AV95:AW95),2)</f>
        <v>0</v>
      </c>
      <c r="AU95" s="108">
        <f>'07232024 - Stavební úprav...'!P131</f>
        <v>0</v>
      </c>
      <c r="AV95" s="107">
        <f>'07232024 - Stavební úprav...'!J31</f>
        <v>0</v>
      </c>
      <c r="AW95" s="107">
        <f>'07232024 - Stavební úprav...'!J32</f>
        <v>0</v>
      </c>
      <c r="AX95" s="107">
        <f>'07232024 - Stavební úprav...'!J33</f>
        <v>0</v>
      </c>
      <c r="AY95" s="107">
        <f>'07232024 - Stavební úprav...'!J34</f>
        <v>0</v>
      </c>
      <c r="AZ95" s="107">
        <f>'07232024 - Stavební úprav...'!F31</f>
        <v>0</v>
      </c>
      <c r="BA95" s="107">
        <f>'07232024 - Stavební úprav...'!F32</f>
        <v>0</v>
      </c>
      <c r="BB95" s="107">
        <f>'07232024 - Stavební úprav...'!F33</f>
        <v>0</v>
      </c>
      <c r="BC95" s="107">
        <f>'07232024 - Stavební úprav...'!F34</f>
        <v>0</v>
      </c>
      <c r="BD95" s="109">
        <f>'07232024 - Stavební úprav...'!F35</f>
        <v>0</v>
      </c>
      <c r="BE95" s="7"/>
      <c r="BT95" s="110" t="s">
        <v>85</v>
      </c>
      <c r="BU95" s="110" t="s">
        <v>86</v>
      </c>
      <c r="BV95" s="110" t="s">
        <v>81</v>
      </c>
      <c r="BW95" s="110" t="s">
        <v>4</v>
      </c>
      <c r="BX95" s="110" t="s">
        <v>82</v>
      </c>
      <c r="CL95" s="110" t="s">
        <v>1</v>
      </c>
    </row>
    <row r="96" s="2" customFormat="1" ht="30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5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7232024 - Stavební úpra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88</v>
      </c>
      <c r="L4" s="18"/>
      <c r="M4" s="111" t="s">
        <v>10</v>
      </c>
      <c r="AT4" s="15" t="s">
        <v>3</v>
      </c>
    </row>
    <row r="5" s="1" customFormat="1" ht="6.96" customHeight="1">
      <c r="B5" s="18"/>
      <c r="L5" s="18"/>
    </row>
    <row r="6" s="2" customFormat="1" ht="12" customHeight="1">
      <c r="A6" s="34"/>
      <c r="B6" s="35"/>
      <c r="C6" s="34"/>
      <c r="D6" s="28" t="s">
        <v>16</v>
      </c>
      <c r="E6" s="34"/>
      <c r="F6" s="34"/>
      <c r="G6" s="34"/>
      <c r="H6" s="34"/>
      <c r="I6" s="34"/>
      <c r="J6" s="34"/>
      <c r="K6" s="34"/>
      <c r="L6" s="5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="2" customFormat="1" ht="16.5" customHeight="1">
      <c r="A7" s="34"/>
      <c r="B7" s="35"/>
      <c r="C7" s="34"/>
      <c r="D7" s="34"/>
      <c r="E7" s="63" t="s">
        <v>17</v>
      </c>
      <c r="F7" s="34"/>
      <c r="G7" s="34"/>
      <c r="H7" s="34"/>
      <c r="I7" s="34"/>
      <c r="J7" s="34"/>
      <c r="K7" s="34"/>
      <c r="L7" s="51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="2" customFormat="1">
      <c r="A8" s="34"/>
      <c r="B8" s="35"/>
      <c r="C8" s="34"/>
      <c r="D8" s="34"/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2" customHeight="1">
      <c r="A9" s="34"/>
      <c r="B9" s="35"/>
      <c r="C9" s="34"/>
      <c r="D9" s="28" t="s">
        <v>18</v>
      </c>
      <c r="E9" s="34"/>
      <c r="F9" s="23" t="s">
        <v>1</v>
      </c>
      <c r="G9" s="34"/>
      <c r="H9" s="34"/>
      <c r="I9" s="28" t="s">
        <v>19</v>
      </c>
      <c r="J9" s="23" t="s">
        <v>1</v>
      </c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20</v>
      </c>
      <c r="E10" s="34"/>
      <c r="F10" s="23" t="s">
        <v>21</v>
      </c>
      <c r="G10" s="34"/>
      <c r="H10" s="34"/>
      <c r="I10" s="28" t="s">
        <v>22</v>
      </c>
      <c r="J10" s="65" t="str">
        <f>'Rekapitulace stavby'!AN8</f>
        <v>21. 8. 2024</v>
      </c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0.8" customHeight="1">
      <c r="A11" s="34"/>
      <c r="B11" s="35"/>
      <c r="C11" s="34"/>
      <c r="D11" s="34"/>
      <c r="E11" s="34"/>
      <c r="F11" s="34"/>
      <c r="G11" s="34"/>
      <c r="H11" s="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24</v>
      </c>
      <c r="E12" s="34"/>
      <c r="F12" s="34"/>
      <c r="G12" s="34"/>
      <c r="H12" s="34"/>
      <c r="I12" s="28" t="s">
        <v>25</v>
      </c>
      <c r="J12" s="23" t="s">
        <v>26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8" customHeight="1">
      <c r="A13" s="34"/>
      <c r="B13" s="35"/>
      <c r="C13" s="34"/>
      <c r="D13" s="34"/>
      <c r="E13" s="23" t="s">
        <v>27</v>
      </c>
      <c r="F13" s="34"/>
      <c r="G13" s="34"/>
      <c r="H13" s="34"/>
      <c r="I13" s="28" t="s">
        <v>28</v>
      </c>
      <c r="J13" s="23" t="s">
        <v>29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6.96" customHeigh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30</v>
      </c>
      <c r="E15" s="34"/>
      <c r="F15" s="34"/>
      <c r="G15" s="34"/>
      <c r="H15" s="34"/>
      <c r="I15" s="28" t="s">
        <v>25</v>
      </c>
      <c r="J15" s="29" t="str">
        <f>'Rekapitulace stavby'!AN13</f>
        <v>Vyplň údaj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8" customHeight="1">
      <c r="A16" s="34"/>
      <c r="B16" s="35"/>
      <c r="C16" s="34"/>
      <c r="D16" s="34"/>
      <c r="E16" s="29" t="str">
        <f>'Rekapitulace stavby'!E14</f>
        <v>Vyplň údaj</v>
      </c>
      <c r="F16" s="23"/>
      <c r="G16" s="23"/>
      <c r="H16" s="23"/>
      <c r="I16" s="28" t="s">
        <v>28</v>
      </c>
      <c r="J16" s="29" t="str">
        <f>'Rekapitulace stavby'!AN14</f>
        <v>Vyplň údaj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6.96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32</v>
      </c>
      <c r="E18" s="34"/>
      <c r="F18" s="34"/>
      <c r="G18" s="34"/>
      <c r="H18" s="34"/>
      <c r="I18" s="28" t="s">
        <v>25</v>
      </c>
      <c r="J18" s="23" t="str">
        <f>IF('Rekapitulace stavby'!AN16="","",'Rekapitulace stavby'!AN16)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tr">
        <f>IF('Rekapitulace stavby'!E17="","",'Rekapitulace stavby'!E17)</f>
        <v xml:space="preserve"> </v>
      </c>
      <c r="F19" s="34"/>
      <c r="G19" s="34"/>
      <c r="H19" s="34"/>
      <c r="I19" s="28" t="s">
        <v>28</v>
      </c>
      <c r="J19" s="23" t="str">
        <f>IF('Rekapitulace stavby'!AN17="","",'Rekapitulace stavby'!AN17)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35</v>
      </c>
      <c r="E21" s="34"/>
      <c r="F21" s="34"/>
      <c r="G21" s="34"/>
      <c r="H21" s="34"/>
      <c r="I21" s="28" t="s">
        <v>25</v>
      </c>
      <c r="J21" s="23" t="s">
        <v>36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3" t="s">
        <v>37</v>
      </c>
      <c r="F22" s="34"/>
      <c r="G22" s="34"/>
      <c r="H22" s="34"/>
      <c r="I22" s="28" t="s">
        <v>28</v>
      </c>
      <c r="J22" s="23" t="s">
        <v>38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39</v>
      </c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8" customFormat="1" ht="16.5" customHeight="1">
      <c r="A25" s="112"/>
      <c r="B25" s="113"/>
      <c r="C25" s="112"/>
      <c r="D25" s="112"/>
      <c r="E25" s="32" t="s">
        <v>1</v>
      </c>
      <c r="F25" s="32"/>
      <c r="G25" s="32"/>
      <c r="H25" s="32"/>
      <c r="I25" s="112"/>
      <c r="J25" s="112"/>
      <c r="K25" s="112"/>
      <c r="L25" s="114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86"/>
      <c r="E27" s="86"/>
      <c r="F27" s="86"/>
      <c r="G27" s="86"/>
      <c r="H27" s="86"/>
      <c r="I27" s="86"/>
      <c r="J27" s="86"/>
      <c r="K27" s="86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25.44" customHeight="1">
      <c r="A28" s="34"/>
      <c r="B28" s="35"/>
      <c r="C28" s="34"/>
      <c r="D28" s="115" t="s">
        <v>40</v>
      </c>
      <c r="E28" s="34"/>
      <c r="F28" s="34"/>
      <c r="G28" s="34"/>
      <c r="H28" s="34"/>
      <c r="I28" s="34"/>
      <c r="J28" s="92">
        <f>ROUND(J131, 2)</f>
        <v>0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35"/>
      <c r="C30" s="34"/>
      <c r="D30" s="34"/>
      <c r="E30" s="34"/>
      <c r="F30" s="39" t="s">
        <v>42</v>
      </c>
      <c r="G30" s="34"/>
      <c r="H30" s="34"/>
      <c r="I30" s="39" t="s">
        <v>41</v>
      </c>
      <c r="J30" s="39" t="s">
        <v>43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35"/>
      <c r="C31" s="34"/>
      <c r="D31" s="116" t="s">
        <v>44</v>
      </c>
      <c r="E31" s="28" t="s">
        <v>45</v>
      </c>
      <c r="F31" s="117">
        <f>ROUND((SUM(BE131:BE270)),  2)</f>
        <v>0</v>
      </c>
      <c r="G31" s="34"/>
      <c r="H31" s="34"/>
      <c r="I31" s="118">
        <v>0.20999999999999999</v>
      </c>
      <c r="J31" s="117">
        <f>ROUND(((SUM(BE131:BE270))*I31),  2)</f>
        <v>0</v>
      </c>
      <c r="K31" s="3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28" t="s">
        <v>46</v>
      </c>
      <c r="F32" s="117">
        <f>ROUND((SUM(BF131:BF270)),  2)</f>
        <v>0</v>
      </c>
      <c r="G32" s="34"/>
      <c r="H32" s="34"/>
      <c r="I32" s="118">
        <v>0.12</v>
      </c>
      <c r="J32" s="117">
        <f>ROUND(((SUM(BF131:BF270))*I32), 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34"/>
      <c r="E33" s="28" t="s">
        <v>47</v>
      </c>
      <c r="F33" s="117">
        <f>ROUND((SUM(BG131:BG270)),  2)</f>
        <v>0</v>
      </c>
      <c r="G33" s="34"/>
      <c r="H33" s="34"/>
      <c r="I33" s="118">
        <v>0.20999999999999999</v>
      </c>
      <c r="J33" s="117">
        <f>0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28" t="s">
        <v>48</v>
      </c>
      <c r="F34" s="117">
        <f>ROUND((SUM(BH131:BH270)),  2)</f>
        <v>0</v>
      </c>
      <c r="G34" s="34"/>
      <c r="H34" s="34"/>
      <c r="I34" s="118">
        <v>0.12</v>
      </c>
      <c r="J34" s="117">
        <f>0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49</v>
      </c>
      <c r="F35" s="117">
        <f>ROUND((SUM(BI131:BI270)),  2)</f>
        <v>0</v>
      </c>
      <c r="G35" s="34"/>
      <c r="H35" s="34"/>
      <c r="I35" s="118">
        <v>0</v>
      </c>
      <c r="J35" s="117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25.44" customHeight="1">
      <c r="A37" s="34"/>
      <c r="B37" s="35"/>
      <c r="C37" s="119"/>
      <c r="D37" s="120" t="s">
        <v>50</v>
      </c>
      <c r="E37" s="77"/>
      <c r="F37" s="77"/>
      <c r="G37" s="121" t="s">
        <v>51</v>
      </c>
      <c r="H37" s="122" t="s">
        <v>52</v>
      </c>
      <c r="I37" s="77"/>
      <c r="J37" s="123">
        <f>SUM(J28:J35)</f>
        <v>0</v>
      </c>
      <c r="K37" s="12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1" customFormat="1" ht="14.4" customHeight="1">
      <c r="B39" s="18"/>
      <c r="L39" s="18"/>
    </row>
    <row r="40" s="1" customFormat="1" ht="14.4" customHeight="1">
      <c r="B40" s="18"/>
      <c r="L40" s="1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53</v>
      </c>
      <c r="E50" s="53"/>
      <c r="F50" s="53"/>
      <c r="G50" s="52" t="s">
        <v>54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55</v>
      </c>
      <c r="E61" s="37"/>
      <c r="F61" s="125" t="s">
        <v>56</v>
      </c>
      <c r="G61" s="54" t="s">
        <v>55</v>
      </c>
      <c r="H61" s="37"/>
      <c r="I61" s="37"/>
      <c r="J61" s="126" t="s">
        <v>56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57</v>
      </c>
      <c r="E65" s="55"/>
      <c r="F65" s="55"/>
      <c r="G65" s="52" t="s">
        <v>58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55</v>
      </c>
      <c r="E76" s="37"/>
      <c r="F76" s="125" t="s">
        <v>56</v>
      </c>
      <c r="G76" s="54" t="s">
        <v>55</v>
      </c>
      <c r="H76" s="37"/>
      <c r="I76" s="37"/>
      <c r="J76" s="126" t="s">
        <v>56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hidden="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89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63" t="str">
        <f>E7</f>
        <v>Stavební úpravy lávky L 5 přes Sitku, Světlov - Hvězdné údolí, Šternberk</v>
      </c>
      <c r="F85" s="34"/>
      <c r="G85" s="34"/>
      <c r="H85" s="34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2" customHeight="1">
      <c r="A87" s="34"/>
      <c r="B87" s="35"/>
      <c r="C87" s="28" t="s">
        <v>20</v>
      </c>
      <c r="D87" s="34"/>
      <c r="E87" s="34"/>
      <c r="F87" s="23" t="str">
        <f>F10</f>
        <v>Šternberk</v>
      </c>
      <c r="G87" s="34"/>
      <c r="H87" s="34"/>
      <c r="I87" s="28" t="s">
        <v>22</v>
      </c>
      <c r="J87" s="65" t="str">
        <f>IF(J10="","",J10)</f>
        <v>21. 8. 2024</v>
      </c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5.15" customHeight="1">
      <c r="A89" s="34"/>
      <c r="B89" s="35"/>
      <c r="C89" s="28" t="s">
        <v>24</v>
      </c>
      <c r="D89" s="34"/>
      <c r="E89" s="34"/>
      <c r="F89" s="23" t="str">
        <f>E13</f>
        <v>Město Šternberk</v>
      </c>
      <c r="G89" s="34"/>
      <c r="H89" s="34"/>
      <c r="I89" s="28" t="s">
        <v>32</v>
      </c>
      <c r="J89" s="32" t="str">
        <f>E19</f>
        <v xml:space="preserve"> 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15.15" customHeight="1">
      <c r="A90" s="34"/>
      <c r="B90" s="35"/>
      <c r="C90" s="28" t="s">
        <v>30</v>
      </c>
      <c r="D90" s="34"/>
      <c r="E90" s="34"/>
      <c r="F90" s="23" t="str">
        <f>IF(E16="","",E16)</f>
        <v>Vyplň údaj</v>
      </c>
      <c r="G90" s="34"/>
      <c r="H90" s="34"/>
      <c r="I90" s="28" t="s">
        <v>35</v>
      </c>
      <c r="J90" s="32" t="str">
        <f>E22</f>
        <v>Ing. Petr Sotolář</v>
      </c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0.32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29.28" customHeight="1">
      <c r="A92" s="34"/>
      <c r="B92" s="35"/>
      <c r="C92" s="127" t="s">
        <v>90</v>
      </c>
      <c r="D92" s="119"/>
      <c r="E92" s="119"/>
      <c r="F92" s="119"/>
      <c r="G92" s="119"/>
      <c r="H92" s="119"/>
      <c r="I92" s="119"/>
      <c r="J92" s="128" t="s">
        <v>91</v>
      </c>
      <c r="K92" s="119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2.8" customHeight="1">
      <c r="A94" s="34"/>
      <c r="B94" s="35"/>
      <c r="C94" s="129" t="s">
        <v>92</v>
      </c>
      <c r="D94" s="34"/>
      <c r="E94" s="34"/>
      <c r="F94" s="34"/>
      <c r="G94" s="34"/>
      <c r="H94" s="34"/>
      <c r="I94" s="34"/>
      <c r="J94" s="92">
        <f>J131</f>
        <v>0</v>
      </c>
      <c r="K94" s="3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5" t="s">
        <v>93</v>
      </c>
    </row>
    <row r="95" hidden="1" s="9" customFormat="1" ht="24.96" customHeight="1">
      <c r="A95" s="9"/>
      <c r="B95" s="130"/>
      <c r="C95" s="9"/>
      <c r="D95" s="131" t="s">
        <v>94</v>
      </c>
      <c r="E95" s="132"/>
      <c r="F95" s="132"/>
      <c r="G95" s="132"/>
      <c r="H95" s="132"/>
      <c r="I95" s="132"/>
      <c r="J95" s="133">
        <f>J132</f>
        <v>0</v>
      </c>
      <c r="K95" s="9"/>
      <c r="L95" s="130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hidden="1" s="10" customFormat="1" ht="19.92" customHeight="1">
      <c r="A96" s="10"/>
      <c r="B96" s="134"/>
      <c r="C96" s="10"/>
      <c r="D96" s="135" t="s">
        <v>95</v>
      </c>
      <c r="E96" s="136"/>
      <c r="F96" s="136"/>
      <c r="G96" s="136"/>
      <c r="H96" s="136"/>
      <c r="I96" s="136"/>
      <c r="J96" s="137">
        <f>J133</f>
        <v>0</v>
      </c>
      <c r="K96" s="10"/>
      <c r="L96" s="134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hidden="1" s="10" customFormat="1" ht="19.92" customHeight="1">
      <c r="A97" s="10"/>
      <c r="B97" s="134"/>
      <c r="C97" s="10"/>
      <c r="D97" s="135" t="s">
        <v>96</v>
      </c>
      <c r="E97" s="136"/>
      <c r="F97" s="136"/>
      <c r="G97" s="136"/>
      <c r="H97" s="136"/>
      <c r="I97" s="136"/>
      <c r="J97" s="137">
        <f>J162</f>
        <v>0</v>
      </c>
      <c r="K97" s="10"/>
      <c r="L97" s="134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hidden="1" s="10" customFormat="1" ht="19.92" customHeight="1">
      <c r="A98" s="10"/>
      <c r="B98" s="134"/>
      <c r="C98" s="10"/>
      <c r="D98" s="135" t="s">
        <v>97</v>
      </c>
      <c r="E98" s="136"/>
      <c r="F98" s="136"/>
      <c r="G98" s="136"/>
      <c r="H98" s="136"/>
      <c r="I98" s="136"/>
      <c r="J98" s="137">
        <f>J173</f>
        <v>0</v>
      </c>
      <c r="K98" s="10"/>
      <c r="L98" s="13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34"/>
      <c r="C99" s="10"/>
      <c r="D99" s="135" t="s">
        <v>98</v>
      </c>
      <c r="E99" s="136"/>
      <c r="F99" s="136"/>
      <c r="G99" s="136"/>
      <c r="H99" s="136"/>
      <c r="I99" s="136"/>
      <c r="J99" s="137">
        <f>J180</f>
        <v>0</v>
      </c>
      <c r="K99" s="10"/>
      <c r="L99" s="13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34"/>
      <c r="C100" s="10"/>
      <c r="D100" s="135" t="s">
        <v>99</v>
      </c>
      <c r="E100" s="136"/>
      <c r="F100" s="136"/>
      <c r="G100" s="136"/>
      <c r="H100" s="136"/>
      <c r="I100" s="136"/>
      <c r="J100" s="137">
        <f>J185</f>
        <v>0</v>
      </c>
      <c r="K100" s="10"/>
      <c r="L100" s="13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34"/>
      <c r="C101" s="10"/>
      <c r="D101" s="135" t="s">
        <v>100</v>
      </c>
      <c r="E101" s="136"/>
      <c r="F101" s="136"/>
      <c r="G101" s="136"/>
      <c r="H101" s="136"/>
      <c r="I101" s="136"/>
      <c r="J101" s="137">
        <f>J188</f>
        <v>0</v>
      </c>
      <c r="K101" s="10"/>
      <c r="L101" s="13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34"/>
      <c r="C102" s="10"/>
      <c r="D102" s="135" t="s">
        <v>101</v>
      </c>
      <c r="E102" s="136"/>
      <c r="F102" s="136"/>
      <c r="G102" s="136"/>
      <c r="H102" s="136"/>
      <c r="I102" s="136"/>
      <c r="J102" s="137">
        <f>J211</f>
        <v>0</v>
      </c>
      <c r="K102" s="10"/>
      <c r="L102" s="13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34"/>
      <c r="C103" s="10"/>
      <c r="D103" s="135" t="s">
        <v>102</v>
      </c>
      <c r="E103" s="136"/>
      <c r="F103" s="136"/>
      <c r="G103" s="136"/>
      <c r="H103" s="136"/>
      <c r="I103" s="136"/>
      <c r="J103" s="137">
        <f>J222</f>
        <v>0</v>
      </c>
      <c r="K103" s="10"/>
      <c r="L103" s="13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30"/>
      <c r="C104" s="9"/>
      <c r="D104" s="131" t="s">
        <v>103</v>
      </c>
      <c r="E104" s="132"/>
      <c r="F104" s="132"/>
      <c r="G104" s="132"/>
      <c r="H104" s="132"/>
      <c r="I104" s="132"/>
      <c r="J104" s="133">
        <f>J225</f>
        <v>0</v>
      </c>
      <c r="K104" s="9"/>
      <c r="L104" s="13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0" customFormat="1" ht="19.92" customHeight="1">
      <c r="A105" s="10"/>
      <c r="B105" s="134"/>
      <c r="C105" s="10"/>
      <c r="D105" s="135" t="s">
        <v>104</v>
      </c>
      <c r="E105" s="136"/>
      <c r="F105" s="136"/>
      <c r="G105" s="136"/>
      <c r="H105" s="136"/>
      <c r="I105" s="136"/>
      <c r="J105" s="137">
        <f>J226</f>
        <v>0</v>
      </c>
      <c r="K105" s="10"/>
      <c r="L105" s="13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34"/>
      <c r="C106" s="10"/>
      <c r="D106" s="135" t="s">
        <v>105</v>
      </c>
      <c r="E106" s="136"/>
      <c r="F106" s="136"/>
      <c r="G106" s="136"/>
      <c r="H106" s="136"/>
      <c r="I106" s="136"/>
      <c r="J106" s="137">
        <f>J231</f>
        <v>0</v>
      </c>
      <c r="K106" s="10"/>
      <c r="L106" s="13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34"/>
      <c r="C107" s="10"/>
      <c r="D107" s="135" t="s">
        <v>106</v>
      </c>
      <c r="E107" s="136"/>
      <c r="F107" s="136"/>
      <c r="G107" s="136"/>
      <c r="H107" s="136"/>
      <c r="I107" s="136"/>
      <c r="J107" s="137">
        <f>J240</f>
        <v>0</v>
      </c>
      <c r="K107" s="10"/>
      <c r="L107" s="13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30"/>
      <c r="C108" s="9"/>
      <c r="D108" s="131" t="s">
        <v>107</v>
      </c>
      <c r="E108" s="132"/>
      <c r="F108" s="132"/>
      <c r="G108" s="132"/>
      <c r="H108" s="132"/>
      <c r="I108" s="132"/>
      <c r="J108" s="133">
        <f>J243</f>
        <v>0</v>
      </c>
      <c r="K108" s="9"/>
      <c r="L108" s="13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0" customFormat="1" ht="19.92" customHeight="1">
      <c r="A109" s="10"/>
      <c r="B109" s="134"/>
      <c r="C109" s="10"/>
      <c r="D109" s="135" t="s">
        <v>108</v>
      </c>
      <c r="E109" s="136"/>
      <c r="F109" s="136"/>
      <c r="G109" s="136"/>
      <c r="H109" s="136"/>
      <c r="I109" s="136"/>
      <c r="J109" s="137">
        <f>J244</f>
        <v>0</v>
      </c>
      <c r="K109" s="10"/>
      <c r="L109" s="13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9" customFormat="1" ht="24.96" customHeight="1">
      <c r="A110" s="9"/>
      <c r="B110" s="130"/>
      <c r="C110" s="9"/>
      <c r="D110" s="131" t="s">
        <v>109</v>
      </c>
      <c r="E110" s="132"/>
      <c r="F110" s="132"/>
      <c r="G110" s="132"/>
      <c r="H110" s="132"/>
      <c r="I110" s="132"/>
      <c r="J110" s="133">
        <f>J247</f>
        <v>0</v>
      </c>
      <c r="K110" s="9"/>
      <c r="L110" s="130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hidden="1" s="9" customFormat="1" ht="24.96" customHeight="1">
      <c r="A111" s="9"/>
      <c r="B111" s="130"/>
      <c r="C111" s="9"/>
      <c r="D111" s="131" t="s">
        <v>110</v>
      </c>
      <c r="E111" s="132"/>
      <c r="F111" s="132"/>
      <c r="G111" s="132"/>
      <c r="H111" s="132"/>
      <c r="I111" s="132"/>
      <c r="J111" s="133">
        <f>J254</f>
        <v>0</v>
      </c>
      <c r="K111" s="9"/>
      <c r="L111" s="130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hidden="1" s="10" customFormat="1" ht="19.92" customHeight="1">
      <c r="A112" s="10"/>
      <c r="B112" s="134"/>
      <c r="C112" s="10"/>
      <c r="D112" s="135" t="s">
        <v>111</v>
      </c>
      <c r="E112" s="136"/>
      <c r="F112" s="136"/>
      <c r="G112" s="136"/>
      <c r="H112" s="136"/>
      <c r="I112" s="136"/>
      <c r="J112" s="137">
        <f>J255</f>
        <v>0</v>
      </c>
      <c r="K112" s="10"/>
      <c r="L112" s="13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34"/>
      <c r="C113" s="10"/>
      <c r="D113" s="135" t="s">
        <v>112</v>
      </c>
      <c r="E113" s="136"/>
      <c r="F113" s="136"/>
      <c r="G113" s="136"/>
      <c r="H113" s="136"/>
      <c r="I113" s="136"/>
      <c r="J113" s="137">
        <f>J262</f>
        <v>0</v>
      </c>
      <c r="K113" s="10"/>
      <c r="L113" s="13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2" customFormat="1" ht="21.84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hidden="1" s="2" customFormat="1" ht="6.96" customHeight="1">
      <c r="A115" s="34"/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hidden="1"/>
    <row r="117" hidden="1"/>
    <row r="118" hidden="1"/>
    <row r="119" s="2" customFormat="1" ht="6.96" customHeight="1">
      <c r="A119" s="34"/>
      <c r="B119" s="58"/>
      <c r="C119" s="59"/>
      <c r="D119" s="59"/>
      <c r="E119" s="59"/>
      <c r="F119" s="59"/>
      <c r="G119" s="59"/>
      <c r="H119" s="59"/>
      <c r="I119" s="59"/>
      <c r="J119" s="59"/>
      <c r="K119" s="59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24.96" customHeight="1">
      <c r="A120" s="34"/>
      <c r="B120" s="35"/>
      <c r="C120" s="19" t="s">
        <v>113</v>
      </c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16</v>
      </c>
      <c r="D122" s="34"/>
      <c r="E122" s="34"/>
      <c r="F122" s="34"/>
      <c r="G122" s="34"/>
      <c r="H122" s="34"/>
      <c r="I122" s="34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6.5" customHeight="1">
      <c r="A123" s="34"/>
      <c r="B123" s="35"/>
      <c r="C123" s="34"/>
      <c r="D123" s="34"/>
      <c r="E123" s="63" t="str">
        <f>E7</f>
        <v>Stavební úpravy lávky L 5 přes Sitku, Světlov - Hvězdné údolí, Šternberk</v>
      </c>
      <c r="F123" s="34"/>
      <c r="G123" s="34"/>
      <c r="H123" s="34"/>
      <c r="I123" s="34"/>
      <c r="J123" s="34"/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2" customHeight="1">
      <c r="A125" s="34"/>
      <c r="B125" s="35"/>
      <c r="C125" s="28" t="s">
        <v>20</v>
      </c>
      <c r="D125" s="34"/>
      <c r="E125" s="34"/>
      <c r="F125" s="23" t="str">
        <f>F10</f>
        <v>Šternberk</v>
      </c>
      <c r="G125" s="34"/>
      <c r="H125" s="34"/>
      <c r="I125" s="28" t="s">
        <v>22</v>
      </c>
      <c r="J125" s="65" t="str">
        <f>IF(J10="","",J10)</f>
        <v>21. 8. 2024</v>
      </c>
      <c r="K125" s="34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6.96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5.15" customHeight="1">
      <c r="A127" s="34"/>
      <c r="B127" s="35"/>
      <c r="C127" s="28" t="s">
        <v>24</v>
      </c>
      <c r="D127" s="34"/>
      <c r="E127" s="34"/>
      <c r="F127" s="23" t="str">
        <f>E13</f>
        <v>Město Šternberk</v>
      </c>
      <c r="G127" s="34"/>
      <c r="H127" s="34"/>
      <c r="I127" s="28" t="s">
        <v>32</v>
      </c>
      <c r="J127" s="32" t="str">
        <f>E19</f>
        <v xml:space="preserve"> </v>
      </c>
      <c r="K127" s="34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5.15" customHeight="1">
      <c r="A128" s="34"/>
      <c r="B128" s="35"/>
      <c r="C128" s="28" t="s">
        <v>30</v>
      </c>
      <c r="D128" s="34"/>
      <c r="E128" s="34"/>
      <c r="F128" s="23" t="str">
        <f>IF(E16="","",E16)</f>
        <v>Vyplň údaj</v>
      </c>
      <c r="G128" s="34"/>
      <c r="H128" s="34"/>
      <c r="I128" s="28" t="s">
        <v>35</v>
      </c>
      <c r="J128" s="32" t="str">
        <f>E22</f>
        <v>Ing. Petr Sotolář</v>
      </c>
      <c r="K128" s="34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0.32" customHeight="1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11" customFormat="1" ht="29.28" customHeight="1">
      <c r="A130" s="138"/>
      <c r="B130" s="139"/>
      <c r="C130" s="140" t="s">
        <v>114</v>
      </c>
      <c r="D130" s="141" t="s">
        <v>65</v>
      </c>
      <c r="E130" s="141" t="s">
        <v>61</v>
      </c>
      <c r="F130" s="141" t="s">
        <v>62</v>
      </c>
      <c r="G130" s="141" t="s">
        <v>115</v>
      </c>
      <c r="H130" s="141" t="s">
        <v>116</v>
      </c>
      <c r="I130" s="141" t="s">
        <v>117</v>
      </c>
      <c r="J130" s="142" t="s">
        <v>91</v>
      </c>
      <c r="K130" s="143" t="s">
        <v>118</v>
      </c>
      <c r="L130" s="144"/>
      <c r="M130" s="82" t="s">
        <v>1</v>
      </c>
      <c r="N130" s="83" t="s">
        <v>44</v>
      </c>
      <c r="O130" s="83" t="s">
        <v>119</v>
      </c>
      <c r="P130" s="83" t="s">
        <v>120</v>
      </c>
      <c r="Q130" s="83" t="s">
        <v>121</v>
      </c>
      <c r="R130" s="83" t="s">
        <v>122</v>
      </c>
      <c r="S130" s="83" t="s">
        <v>123</v>
      </c>
      <c r="T130" s="84" t="s">
        <v>124</v>
      </c>
      <c r="U130" s="138"/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8"/>
    </row>
    <row r="131" s="2" customFormat="1" ht="22.8" customHeight="1">
      <c r="A131" s="34"/>
      <c r="B131" s="35"/>
      <c r="C131" s="89" t="s">
        <v>125</v>
      </c>
      <c r="D131" s="34"/>
      <c r="E131" s="34"/>
      <c r="F131" s="34"/>
      <c r="G131" s="34"/>
      <c r="H131" s="34"/>
      <c r="I131" s="34"/>
      <c r="J131" s="145">
        <f>BK131</f>
        <v>0</v>
      </c>
      <c r="K131" s="34"/>
      <c r="L131" s="35"/>
      <c r="M131" s="85"/>
      <c r="N131" s="69"/>
      <c r="O131" s="86"/>
      <c r="P131" s="146">
        <f>P132+P225+P243+P247+P254</f>
        <v>0</v>
      </c>
      <c r="Q131" s="86"/>
      <c r="R131" s="146">
        <f>R132+R225+R243+R247+R254</f>
        <v>26.007940000000001</v>
      </c>
      <c r="S131" s="86"/>
      <c r="T131" s="147">
        <f>T132+T225+T243+T247+T254</f>
        <v>20.385999999999999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5" t="s">
        <v>79</v>
      </c>
      <c r="AU131" s="15" t="s">
        <v>93</v>
      </c>
      <c r="BK131" s="148">
        <f>BK132+BK225+BK243+BK247+BK254</f>
        <v>0</v>
      </c>
    </row>
    <row r="132" s="12" customFormat="1" ht="25.92" customHeight="1">
      <c r="A132" s="12"/>
      <c r="B132" s="149"/>
      <c r="C132" s="12"/>
      <c r="D132" s="150" t="s">
        <v>79</v>
      </c>
      <c r="E132" s="151" t="s">
        <v>126</v>
      </c>
      <c r="F132" s="151" t="s">
        <v>127</v>
      </c>
      <c r="G132" s="12"/>
      <c r="H132" s="12"/>
      <c r="I132" s="152"/>
      <c r="J132" s="153">
        <f>BK132</f>
        <v>0</v>
      </c>
      <c r="K132" s="12"/>
      <c r="L132" s="149"/>
      <c r="M132" s="154"/>
      <c r="N132" s="155"/>
      <c r="O132" s="155"/>
      <c r="P132" s="156">
        <f>P133+P162+P173+P180+P185+P188+P211+P222</f>
        <v>0</v>
      </c>
      <c r="Q132" s="155"/>
      <c r="R132" s="156">
        <f>R133+R162+R173+R180+R185+R188+R211+R222</f>
        <v>25.956960000000002</v>
      </c>
      <c r="S132" s="155"/>
      <c r="T132" s="157">
        <f>T133+T162+T173+T180+T185+T188+T211+T222</f>
        <v>20.385999999999999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0" t="s">
        <v>85</v>
      </c>
      <c r="AT132" s="158" t="s">
        <v>79</v>
      </c>
      <c r="AU132" s="158" t="s">
        <v>80</v>
      </c>
      <c r="AY132" s="150" t="s">
        <v>128</v>
      </c>
      <c r="BK132" s="159">
        <f>BK133+BK162+BK173+BK180+BK185+BK188+BK211+BK222</f>
        <v>0</v>
      </c>
    </row>
    <row r="133" s="12" customFormat="1" ht="22.8" customHeight="1">
      <c r="A133" s="12"/>
      <c r="B133" s="149"/>
      <c r="C133" s="12"/>
      <c r="D133" s="150" t="s">
        <v>79</v>
      </c>
      <c r="E133" s="160" t="s">
        <v>85</v>
      </c>
      <c r="F133" s="160" t="s">
        <v>129</v>
      </c>
      <c r="G133" s="12"/>
      <c r="H133" s="12"/>
      <c r="I133" s="152"/>
      <c r="J133" s="161">
        <f>BK133</f>
        <v>0</v>
      </c>
      <c r="K133" s="12"/>
      <c r="L133" s="149"/>
      <c r="M133" s="154"/>
      <c r="N133" s="155"/>
      <c r="O133" s="155"/>
      <c r="P133" s="156">
        <f>SUM(P134:P161)</f>
        <v>0</v>
      </c>
      <c r="Q133" s="155"/>
      <c r="R133" s="156">
        <f>SUM(R134:R161)</f>
        <v>2.4000000000000004</v>
      </c>
      <c r="S133" s="155"/>
      <c r="T133" s="157">
        <f>SUM(T134:T161)</f>
        <v>14.359999999999999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0" t="s">
        <v>85</v>
      </c>
      <c r="AT133" s="158" t="s">
        <v>79</v>
      </c>
      <c r="AU133" s="158" t="s">
        <v>85</v>
      </c>
      <c r="AY133" s="150" t="s">
        <v>128</v>
      </c>
      <c r="BK133" s="159">
        <f>SUM(BK134:BK161)</f>
        <v>0</v>
      </c>
    </row>
    <row r="134" s="2" customFormat="1" ht="21.75" customHeight="1">
      <c r="A134" s="34"/>
      <c r="B134" s="162"/>
      <c r="C134" s="163" t="s">
        <v>85</v>
      </c>
      <c r="D134" s="163" t="s">
        <v>130</v>
      </c>
      <c r="E134" s="164" t="s">
        <v>131</v>
      </c>
      <c r="F134" s="165" t="s">
        <v>132</v>
      </c>
      <c r="G134" s="166" t="s">
        <v>133</v>
      </c>
      <c r="H134" s="167">
        <v>5</v>
      </c>
      <c r="I134" s="168"/>
      <c r="J134" s="169">
        <f>ROUND(I134*H134,2)</f>
        <v>0</v>
      </c>
      <c r="K134" s="170"/>
      <c r="L134" s="35"/>
      <c r="M134" s="171" t="s">
        <v>1</v>
      </c>
      <c r="N134" s="172" t="s">
        <v>45</v>
      </c>
      <c r="O134" s="73"/>
      <c r="P134" s="173">
        <f>O134*H134</f>
        <v>0</v>
      </c>
      <c r="Q134" s="173">
        <v>0</v>
      </c>
      <c r="R134" s="173">
        <f>Q134*H134</f>
        <v>0</v>
      </c>
      <c r="S134" s="173">
        <v>0</v>
      </c>
      <c r="T134" s="174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5" t="s">
        <v>134</v>
      </c>
      <c r="AT134" s="175" t="s">
        <v>130</v>
      </c>
      <c r="AU134" s="175" t="s">
        <v>87</v>
      </c>
      <c r="AY134" s="15" t="s">
        <v>128</v>
      </c>
      <c r="BE134" s="176">
        <f>IF(N134="základní",J134,0)</f>
        <v>0</v>
      </c>
      <c r="BF134" s="176">
        <f>IF(N134="snížená",J134,0)</f>
        <v>0</v>
      </c>
      <c r="BG134" s="176">
        <f>IF(N134="zákl. přenesená",J134,0)</f>
        <v>0</v>
      </c>
      <c r="BH134" s="176">
        <f>IF(N134="sníž. přenesená",J134,0)</f>
        <v>0</v>
      </c>
      <c r="BI134" s="176">
        <f>IF(N134="nulová",J134,0)</f>
        <v>0</v>
      </c>
      <c r="BJ134" s="15" t="s">
        <v>85</v>
      </c>
      <c r="BK134" s="176">
        <f>ROUND(I134*H134,2)</f>
        <v>0</v>
      </c>
      <c r="BL134" s="15" t="s">
        <v>134</v>
      </c>
      <c r="BM134" s="175" t="s">
        <v>135</v>
      </c>
    </row>
    <row r="135" s="2" customFormat="1">
      <c r="A135" s="34"/>
      <c r="B135" s="35"/>
      <c r="C135" s="34"/>
      <c r="D135" s="177" t="s">
        <v>136</v>
      </c>
      <c r="E135" s="34"/>
      <c r="F135" s="178" t="s">
        <v>137</v>
      </c>
      <c r="G135" s="34"/>
      <c r="H135" s="34"/>
      <c r="I135" s="179"/>
      <c r="J135" s="34"/>
      <c r="K135" s="34"/>
      <c r="L135" s="35"/>
      <c r="M135" s="180"/>
      <c r="N135" s="181"/>
      <c r="O135" s="73"/>
      <c r="P135" s="73"/>
      <c r="Q135" s="73"/>
      <c r="R135" s="73"/>
      <c r="S135" s="73"/>
      <c r="T135" s="7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5" t="s">
        <v>136</v>
      </c>
      <c r="AU135" s="15" t="s">
        <v>87</v>
      </c>
    </row>
    <row r="136" s="2" customFormat="1" ht="16.5" customHeight="1">
      <c r="A136" s="34"/>
      <c r="B136" s="162"/>
      <c r="C136" s="163" t="s">
        <v>87</v>
      </c>
      <c r="D136" s="163" t="s">
        <v>130</v>
      </c>
      <c r="E136" s="164" t="s">
        <v>138</v>
      </c>
      <c r="F136" s="165" t="s">
        <v>139</v>
      </c>
      <c r="G136" s="166" t="s">
        <v>140</v>
      </c>
      <c r="H136" s="167">
        <v>5</v>
      </c>
      <c r="I136" s="168"/>
      <c r="J136" s="169">
        <f>ROUND(I136*H136,2)</f>
        <v>0</v>
      </c>
      <c r="K136" s="170"/>
      <c r="L136" s="35"/>
      <c r="M136" s="171" t="s">
        <v>1</v>
      </c>
      <c r="N136" s="172" t="s">
        <v>45</v>
      </c>
      <c r="O136" s="73"/>
      <c r="P136" s="173">
        <f>O136*H136</f>
        <v>0</v>
      </c>
      <c r="Q136" s="173">
        <v>0</v>
      </c>
      <c r="R136" s="173">
        <f>Q136*H136</f>
        <v>0</v>
      </c>
      <c r="S136" s="173">
        <v>0</v>
      </c>
      <c r="T136" s="174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5" t="s">
        <v>134</v>
      </c>
      <c r="AT136" s="175" t="s">
        <v>130</v>
      </c>
      <c r="AU136" s="175" t="s">
        <v>87</v>
      </c>
      <c r="AY136" s="15" t="s">
        <v>128</v>
      </c>
      <c r="BE136" s="176">
        <f>IF(N136="základní",J136,0)</f>
        <v>0</v>
      </c>
      <c r="BF136" s="176">
        <f>IF(N136="snížená",J136,0)</f>
        <v>0</v>
      </c>
      <c r="BG136" s="176">
        <f>IF(N136="zákl. přenesená",J136,0)</f>
        <v>0</v>
      </c>
      <c r="BH136" s="176">
        <f>IF(N136="sníž. přenesená",J136,0)</f>
        <v>0</v>
      </c>
      <c r="BI136" s="176">
        <f>IF(N136="nulová",J136,0)</f>
        <v>0</v>
      </c>
      <c r="BJ136" s="15" t="s">
        <v>85</v>
      </c>
      <c r="BK136" s="176">
        <f>ROUND(I136*H136,2)</f>
        <v>0</v>
      </c>
      <c r="BL136" s="15" t="s">
        <v>134</v>
      </c>
      <c r="BM136" s="175" t="s">
        <v>141</v>
      </c>
    </row>
    <row r="137" s="2" customFormat="1">
      <c r="A137" s="34"/>
      <c r="B137" s="35"/>
      <c r="C137" s="34"/>
      <c r="D137" s="177" t="s">
        <v>136</v>
      </c>
      <c r="E137" s="34"/>
      <c r="F137" s="178" t="s">
        <v>142</v>
      </c>
      <c r="G137" s="34"/>
      <c r="H137" s="34"/>
      <c r="I137" s="179"/>
      <c r="J137" s="34"/>
      <c r="K137" s="34"/>
      <c r="L137" s="35"/>
      <c r="M137" s="180"/>
      <c r="N137" s="181"/>
      <c r="O137" s="73"/>
      <c r="P137" s="73"/>
      <c r="Q137" s="73"/>
      <c r="R137" s="73"/>
      <c r="S137" s="73"/>
      <c r="T137" s="7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5" t="s">
        <v>136</v>
      </c>
      <c r="AU137" s="15" t="s">
        <v>87</v>
      </c>
    </row>
    <row r="138" s="2" customFormat="1" ht="16.5" customHeight="1">
      <c r="A138" s="34"/>
      <c r="B138" s="162"/>
      <c r="C138" s="163" t="s">
        <v>143</v>
      </c>
      <c r="D138" s="163" t="s">
        <v>130</v>
      </c>
      <c r="E138" s="164" t="s">
        <v>144</v>
      </c>
      <c r="F138" s="165" t="s">
        <v>145</v>
      </c>
      <c r="G138" s="166" t="s">
        <v>133</v>
      </c>
      <c r="H138" s="167">
        <v>20</v>
      </c>
      <c r="I138" s="168"/>
      <c r="J138" s="169">
        <f>ROUND(I138*H138,2)</f>
        <v>0</v>
      </c>
      <c r="K138" s="170"/>
      <c r="L138" s="35"/>
      <c r="M138" s="171" t="s">
        <v>1</v>
      </c>
      <c r="N138" s="172" t="s">
        <v>45</v>
      </c>
      <c r="O138" s="73"/>
      <c r="P138" s="173">
        <f>O138*H138</f>
        <v>0</v>
      </c>
      <c r="Q138" s="173">
        <v>0</v>
      </c>
      <c r="R138" s="173">
        <f>Q138*H138</f>
        <v>0</v>
      </c>
      <c r="S138" s="173">
        <v>0.29499999999999998</v>
      </c>
      <c r="T138" s="174">
        <f>S138*H138</f>
        <v>5.8999999999999995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5" t="s">
        <v>134</v>
      </c>
      <c r="AT138" s="175" t="s">
        <v>130</v>
      </c>
      <c r="AU138" s="175" t="s">
        <v>87</v>
      </c>
      <c r="AY138" s="15" t="s">
        <v>128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15" t="s">
        <v>85</v>
      </c>
      <c r="BK138" s="176">
        <f>ROUND(I138*H138,2)</f>
        <v>0</v>
      </c>
      <c r="BL138" s="15" t="s">
        <v>134</v>
      </c>
      <c r="BM138" s="175" t="s">
        <v>146</v>
      </c>
    </row>
    <row r="139" s="2" customFormat="1">
      <c r="A139" s="34"/>
      <c r="B139" s="35"/>
      <c r="C139" s="34"/>
      <c r="D139" s="177" t="s">
        <v>136</v>
      </c>
      <c r="E139" s="34"/>
      <c r="F139" s="178" t="s">
        <v>147</v>
      </c>
      <c r="G139" s="34"/>
      <c r="H139" s="34"/>
      <c r="I139" s="179"/>
      <c r="J139" s="34"/>
      <c r="K139" s="34"/>
      <c r="L139" s="35"/>
      <c r="M139" s="180"/>
      <c r="N139" s="181"/>
      <c r="O139" s="73"/>
      <c r="P139" s="73"/>
      <c r="Q139" s="73"/>
      <c r="R139" s="73"/>
      <c r="S139" s="73"/>
      <c r="T139" s="7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5" t="s">
        <v>136</v>
      </c>
      <c r="AU139" s="15" t="s">
        <v>87</v>
      </c>
    </row>
    <row r="140" s="2" customFormat="1" ht="16.5" customHeight="1">
      <c r="A140" s="34"/>
      <c r="B140" s="162"/>
      <c r="C140" s="163" t="s">
        <v>134</v>
      </c>
      <c r="D140" s="163" t="s">
        <v>130</v>
      </c>
      <c r="E140" s="164" t="s">
        <v>148</v>
      </c>
      <c r="F140" s="165" t="s">
        <v>149</v>
      </c>
      <c r="G140" s="166" t="s">
        <v>133</v>
      </c>
      <c r="H140" s="167">
        <v>20</v>
      </c>
      <c r="I140" s="168"/>
      <c r="J140" s="169">
        <f>ROUND(I140*H140,2)</f>
        <v>0</v>
      </c>
      <c r="K140" s="170"/>
      <c r="L140" s="35"/>
      <c r="M140" s="171" t="s">
        <v>1</v>
      </c>
      <c r="N140" s="172" t="s">
        <v>45</v>
      </c>
      <c r="O140" s="73"/>
      <c r="P140" s="173">
        <f>O140*H140</f>
        <v>0</v>
      </c>
      <c r="Q140" s="173">
        <v>0</v>
      </c>
      <c r="R140" s="173">
        <f>Q140*H140</f>
        <v>0</v>
      </c>
      <c r="S140" s="173">
        <v>0.29999999999999999</v>
      </c>
      <c r="T140" s="174">
        <f>S140*H140</f>
        <v>6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5" t="s">
        <v>134</v>
      </c>
      <c r="AT140" s="175" t="s">
        <v>130</v>
      </c>
      <c r="AU140" s="175" t="s">
        <v>87</v>
      </c>
      <c r="AY140" s="15" t="s">
        <v>128</v>
      </c>
      <c r="BE140" s="176">
        <f>IF(N140="základní",J140,0)</f>
        <v>0</v>
      </c>
      <c r="BF140" s="176">
        <f>IF(N140="snížená",J140,0)</f>
        <v>0</v>
      </c>
      <c r="BG140" s="176">
        <f>IF(N140="zákl. přenesená",J140,0)</f>
        <v>0</v>
      </c>
      <c r="BH140" s="176">
        <f>IF(N140="sníž. přenesená",J140,0)</f>
        <v>0</v>
      </c>
      <c r="BI140" s="176">
        <f>IF(N140="nulová",J140,0)</f>
        <v>0</v>
      </c>
      <c r="BJ140" s="15" t="s">
        <v>85</v>
      </c>
      <c r="BK140" s="176">
        <f>ROUND(I140*H140,2)</f>
        <v>0</v>
      </c>
      <c r="BL140" s="15" t="s">
        <v>134</v>
      </c>
      <c r="BM140" s="175" t="s">
        <v>150</v>
      </c>
    </row>
    <row r="141" s="2" customFormat="1">
      <c r="A141" s="34"/>
      <c r="B141" s="35"/>
      <c r="C141" s="34"/>
      <c r="D141" s="177" t="s">
        <v>136</v>
      </c>
      <c r="E141" s="34"/>
      <c r="F141" s="178" t="s">
        <v>151</v>
      </c>
      <c r="G141" s="34"/>
      <c r="H141" s="34"/>
      <c r="I141" s="179"/>
      <c r="J141" s="34"/>
      <c r="K141" s="34"/>
      <c r="L141" s="35"/>
      <c r="M141" s="180"/>
      <c r="N141" s="181"/>
      <c r="O141" s="73"/>
      <c r="P141" s="73"/>
      <c r="Q141" s="73"/>
      <c r="R141" s="73"/>
      <c r="S141" s="73"/>
      <c r="T141" s="7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5" t="s">
        <v>136</v>
      </c>
      <c r="AU141" s="15" t="s">
        <v>87</v>
      </c>
    </row>
    <row r="142" s="2" customFormat="1" ht="16.5" customHeight="1">
      <c r="A142" s="34"/>
      <c r="B142" s="162"/>
      <c r="C142" s="163" t="s">
        <v>152</v>
      </c>
      <c r="D142" s="163" t="s">
        <v>130</v>
      </c>
      <c r="E142" s="164" t="s">
        <v>153</v>
      </c>
      <c r="F142" s="165" t="s">
        <v>154</v>
      </c>
      <c r="G142" s="166" t="s">
        <v>155</v>
      </c>
      <c r="H142" s="167">
        <v>12</v>
      </c>
      <c r="I142" s="168"/>
      <c r="J142" s="169">
        <f>ROUND(I142*H142,2)</f>
        <v>0</v>
      </c>
      <c r="K142" s="170"/>
      <c r="L142" s="35"/>
      <c r="M142" s="171" t="s">
        <v>1</v>
      </c>
      <c r="N142" s="172" t="s">
        <v>45</v>
      </c>
      <c r="O142" s="73"/>
      <c r="P142" s="173">
        <f>O142*H142</f>
        <v>0</v>
      </c>
      <c r="Q142" s="173">
        <v>0</v>
      </c>
      <c r="R142" s="173">
        <f>Q142*H142</f>
        <v>0</v>
      </c>
      <c r="S142" s="173">
        <v>0.20499999999999999</v>
      </c>
      <c r="T142" s="174">
        <f>S142*H142</f>
        <v>2.46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5" t="s">
        <v>134</v>
      </c>
      <c r="AT142" s="175" t="s">
        <v>130</v>
      </c>
      <c r="AU142" s="175" t="s">
        <v>87</v>
      </c>
      <c r="AY142" s="15" t="s">
        <v>128</v>
      </c>
      <c r="BE142" s="176">
        <f>IF(N142="základní",J142,0)</f>
        <v>0</v>
      </c>
      <c r="BF142" s="176">
        <f>IF(N142="snížená",J142,0)</f>
        <v>0</v>
      </c>
      <c r="BG142" s="176">
        <f>IF(N142="zákl. přenesená",J142,0)</f>
        <v>0</v>
      </c>
      <c r="BH142" s="176">
        <f>IF(N142="sníž. přenesená",J142,0)</f>
        <v>0</v>
      </c>
      <c r="BI142" s="176">
        <f>IF(N142="nulová",J142,0)</f>
        <v>0</v>
      </c>
      <c r="BJ142" s="15" t="s">
        <v>85</v>
      </c>
      <c r="BK142" s="176">
        <f>ROUND(I142*H142,2)</f>
        <v>0</v>
      </c>
      <c r="BL142" s="15" t="s">
        <v>134</v>
      </c>
      <c r="BM142" s="175" t="s">
        <v>156</v>
      </c>
    </row>
    <row r="143" s="2" customFormat="1">
      <c r="A143" s="34"/>
      <c r="B143" s="35"/>
      <c r="C143" s="34"/>
      <c r="D143" s="177" t="s">
        <v>136</v>
      </c>
      <c r="E143" s="34"/>
      <c r="F143" s="178" t="s">
        <v>157</v>
      </c>
      <c r="G143" s="34"/>
      <c r="H143" s="34"/>
      <c r="I143" s="179"/>
      <c r="J143" s="34"/>
      <c r="K143" s="34"/>
      <c r="L143" s="35"/>
      <c r="M143" s="180"/>
      <c r="N143" s="181"/>
      <c r="O143" s="73"/>
      <c r="P143" s="73"/>
      <c r="Q143" s="73"/>
      <c r="R143" s="73"/>
      <c r="S143" s="73"/>
      <c r="T143" s="7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5" t="s">
        <v>136</v>
      </c>
      <c r="AU143" s="15" t="s">
        <v>87</v>
      </c>
    </row>
    <row r="144" s="2" customFormat="1" ht="16.5" customHeight="1">
      <c r="A144" s="34"/>
      <c r="B144" s="162"/>
      <c r="C144" s="182" t="s">
        <v>158</v>
      </c>
      <c r="D144" s="182" t="s">
        <v>159</v>
      </c>
      <c r="E144" s="183" t="s">
        <v>160</v>
      </c>
      <c r="F144" s="184" t="s">
        <v>161</v>
      </c>
      <c r="G144" s="185" t="s">
        <v>155</v>
      </c>
      <c r="H144" s="186">
        <v>6</v>
      </c>
      <c r="I144" s="187"/>
      <c r="J144" s="188">
        <f>ROUND(I144*H144,2)</f>
        <v>0</v>
      </c>
      <c r="K144" s="189"/>
      <c r="L144" s="190"/>
      <c r="M144" s="191" t="s">
        <v>1</v>
      </c>
      <c r="N144" s="192" t="s">
        <v>45</v>
      </c>
      <c r="O144" s="73"/>
      <c r="P144" s="173">
        <f>O144*H144</f>
        <v>0</v>
      </c>
      <c r="Q144" s="173">
        <v>0.080000000000000002</v>
      </c>
      <c r="R144" s="173">
        <f>Q144*H144</f>
        <v>0.47999999999999998</v>
      </c>
      <c r="S144" s="173">
        <v>0</v>
      </c>
      <c r="T144" s="174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5" t="s">
        <v>162</v>
      </c>
      <c r="AT144" s="175" t="s">
        <v>159</v>
      </c>
      <c r="AU144" s="175" t="s">
        <v>87</v>
      </c>
      <c r="AY144" s="15" t="s">
        <v>128</v>
      </c>
      <c r="BE144" s="176">
        <f>IF(N144="základní",J144,0)</f>
        <v>0</v>
      </c>
      <c r="BF144" s="176">
        <f>IF(N144="snížená",J144,0)</f>
        <v>0</v>
      </c>
      <c r="BG144" s="176">
        <f>IF(N144="zákl. přenesená",J144,0)</f>
        <v>0</v>
      </c>
      <c r="BH144" s="176">
        <f>IF(N144="sníž. přenesená",J144,0)</f>
        <v>0</v>
      </c>
      <c r="BI144" s="176">
        <f>IF(N144="nulová",J144,0)</f>
        <v>0</v>
      </c>
      <c r="BJ144" s="15" t="s">
        <v>85</v>
      </c>
      <c r="BK144" s="176">
        <f>ROUND(I144*H144,2)</f>
        <v>0</v>
      </c>
      <c r="BL144" s="15" t="s">
        <v>134</v>
      </c>
      <c r="BM144" s="175" t="s">
        <v>163</v>
      </c>
    </row>
    <row r="145" s="2" customFormat="1">
      <c r="A145" s="34"/>
      <c r="B145" s="35"/>
      <c r="C145" s="34"/>
      <c r="D145" s="177" t="s">
        <v>136</v>
      </c>
      <c r="E145" s="34"/>
      <c r="F145" s="178" t="s">
        <v>161</v>
      </c>
      <c r="G145" s="34"/>
      <c r="H145" s="34"/>
      <c r="I145" s="179"/>
      <c r="J145" s="34"/>
      <c r="K145" s="34"/>
      <c r="L145" s="35"/>
      <c r="M145" s="180"/>
      <c r="N145" s="181"/>
      <c r="O145" s="73"/>
      <c r="P145" s="73"/>
      <c r="Q145" s="73"/>
      <c r="R145" s="73"/>
      <c r="S145" s="73"/>
      <c r="T145" s="7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5" t="s">
        <v>136</v>
      </c>
      <c r="AU145" s="15" t="s">
        <v>87</v>
      </c>
    </row>
    <row r="146" s="2" customFormat="1" ht="16.5" customHeight="1">
      <c r="A146" s="34"/>
      <c r="B146" s="162"/>
      <c r="C146" s="182" t="s">
        <v>164</v>
      </c>
      <c r="D146" s="182" t="s">
        <v>159</v>
      </c>
      <c r="E146" s="183" t="s">
        <v>165</v>
      </c>
      <c r="F146" s="184" t="s">
        <v>166</v>
      </c>
      <c r="G146" s="185" t="s">
        <v>155</v>
      </c>
      <c r="H146" s="186">
        <v>6</v>
      </c>
      <c r="I146" s="187"/>
      <c r="J146" s="188">
        <f>ROUND(I146*H146,2)</f>
        <v>0</v>
      </c>
      <c r="K146" s="189"/>
      <c r="L146" s="190"/>
      <c r="M146" s="191" t="s">
        <v>1</v>
      </c>
      <c r="N146" s="192" t="s">
        <v>45</v>
      </c>
      <c r="O146" s="73"/>
      <c r="P146" s="173">
        <f>O146*H146</f>
        <v>0</v>
      </c>
      <c r="Q146" s="173">
        <v>0.056000000000000001</v>
      </c>
      <c r="R146" s="173">
        <f>Q146*H146</f>
        <v>0.33600000000000002</v>
      </c>
      <c r="S146" s="173">
        <v>0</v>
      </c>
      <c r="T146" s="174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5" t="s">
        <v>162</v>
      </c>
      <c r="AT146" s="175" t="s">
        <v>159</v>
      </c>
      <c r="AU146" s="175" t="s">
        <v>87</v>
      </c>
      <c r="AY146" s="15" t="s">
        <v>128</v>
      </c>
      <c r="BE146" s="176">
        <f>IF(N146="základní",J146,0)</f>
        <v>0</v>
      </c>
      <c r="BF146" s="176">
        <f>IF(N146="snížená",J146,0)</f>
        <v>0</v>
      </c>
      <c r="BG146" s="176">
        <f>IF(N146="zákl. přenesená",J146,0)</f>
        <v>0</v>
      </c>
      <c r="BH146" s="176">
        <f>IF(N146="sníž. přenesená",J146,0)</f>
        <v>0</v>
      </c>
      <c r="BI146" s="176">
        <f>IF(N146="nulová",J146,0)</f>
        <v>0</v>
      </c>
      <c r="BJ146" s="15" t="s">
        <v>85</v>
      </c>
      <c r="BK146" s="176">
        <f>ROUND(I146*H146,2)</f>
        <v>0</v>
      </c>
      <c r="BL146" s="15" t="s">
        <v>134</v>
      </c>
      <c r="BM146" s="175" t="s">
        <v>167</v>
      </c>
    </row>
    <row r="147" s="2" customFormat="1">
      <c r="A147" s="34"/>
      <c r="B147" s="35"/>
      <c r="C147" s="34"/>
      <c r="D147" s="177" t="s">
        <v>136</v>
      </c>
      <c r="E147" s="34"/>
      <c r="F147" s="178" t="s">
        <v>166</v>
      </c>
      <c r="G147" s="34"/>
      <c r="H147" s="34"/>
      <c r="I147" s="179"/>
      <c r="J147" s="34"/>
      <c r="K147" s="34"/>
      <c r="L147" s="35"/>
      <c r="M147" s="180"/>
      <c r="N147" s="181"/>
      <c r="O147" s="73"/>
      <c r="P147" s="73"/>
      <c r="Q147" s="73"/>
      <c r="R147" s="73"/>
      <c r="S147" s="73"/>
      <c r="T147" s="7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5" t="s">
        <v>136</v>
      </c>
      <c r="AU147" s="15" t="s">
        <v>87</v>
      </c>
    </row>
    <row r="148" s="2" customFormat="1" ht="16.5" customHeight="1">
      <c r="A148" s="34"/>
      <c r="B148" s="162"/>
      <c r="C148" s="182" t="s">
        <v>162</v>
      </c>
      <c r="D148" s="182" t="s">
        <v>159</v>
      </c>
      <c r="E148" s="183" t="s">
        <v>168</v>
      </c>
      <c r="F148" s="184" t="s">
        <v>169</v>
      </c>
      <c r="G148" s="185" t="s">
        <v>133</v>
      </c>
      <c r="H148" s="186">
        <v>12</v>
      </c>
      <c r="I148" s="187"/>
      <c r="J148" s="188">
        <f>ROUND(I148*H148,2)</f>
        <v>0</v>
      </c>
      <c r="K148" s="189"/>
      <c r="L148" s="190"/>
      <c r="M148" s="191" t="s">
        <v>1</v>
      </c>
      <c r="N148" s="192" t="s">
        <v>45</v>
      </c>
      <c r="O148" s="73"/>
      <c r="P148" s="173">
        <f>O148*H148</f>
        <v>0</v>
      </c>
      <c r="Q148" s="173">
        <v>0.13200000000000001</v>
      </c>
      <c r="R148" s="173">
        <f>Q148*H148</f>
        <v>1.5840000000000001</v>
      </c>
      <c r="S148" s="173">
        <v>0</v>
      </c>
      <c r="T148" s="174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5" t="s">
        <v>162</v>
      </c>
      <c r="AT148" s="175" t="s">
        <v>159</v>
      </c>
      <c r="AU148" s="175" t="s">
        <v>87</v>
      </c>
      <c r="AY148" s="15" t="s">
        <v>128</v>
      </c>
      <c r="BE148" s="176">
        <f>IF(N148="základní",J148,0)</f>
        <v>0</v>
      </c>
      <c r="BF148" s="176">
        <f>IF(N148="snížená",J148,0)</f>
        <v>0</v>
      </c>
      <c r="BG148" s="176">
        <f>IF(N148="zákl. přenesená",J148,0)</f>
        <v>0</v>
      </c>
      <c r="BH148" s="176">
        <f>IF(N148="sníž. přenesená",J148,0)</f>
        <v>0</v>
      </c>
      <c r="BI148" s="176">
        <f>IF(N148="nulová",J148,0)</f>
        <v>0</v>
      </c>
      <c r="BJ148" s="15" t="s">
        <v>85</v>
      </c>
      <c r="BK148" s="176">
        <f>ROUND(I148*H148,2)</f>
        <v>0</v>
      </c>
      <c r="BL148" s="15" t="s">
        <v>134</v>
      </c>
      <c r="BM148" s="175" t="s">
        <v>170</v>
      </c>
    </row>
    <row r="149" s="2" customFormat="1">
      <c r="A149" s="34"/>
      <c r="B149" s="35"/>
      <c r="C149" s="34"/>
      <c r="D149" s="177" t="s">
        <v>136</v>
      </c>
      <c r="E149" s="34"/>
      <c r="F149" s="178" t="s">
        <v>169</v>
      </c>
      <c r="G149" s="34"/>
      <c r="H149" s="34"/>
      <c r="I149" s="179"/>
      <c r="J149" s="34"/>
      <c r="K149" s="34"/>
      <c r="L149" s="35"/>
      <c r="M149" s="180"/>
      <c r="N149" s="181"/>
      <c r="O149" s="73"/>
      <c r="P149" s="73"/>
      <c r="Q149" s="73"/>
      <c r="R149" s="73"/>
      <c r="S149" s="73"/>
      <c r="T149" s="7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5" t="s">
        <v>136</v>
      </c>
      <c r="AU149" s="15" t="s">
        <v>87</v>
      </c>
    </row>
    <row r="150" s="2" customFormat="1" ht="16.5" customHeight="1">
      <c r="A150" s="34"/>
      <c r="B150" s="162"/>
      <c r="C150" s="163" t="s">
        <v>171</v>
      </c>
      <c r="D150" s="163" t="s">
        <v>130</v>
      </c>
      <c r="E150" s="164" t="s">
        <v>172</v>
      </c>
      <c r="F150" s="165" t="s">
        <v>173</v>
      </c>
      <c r="G150" s="166" t="s">
        <v>174</v>
      </c>
      <c r="H150" s="167">
        <v>10</v>
      </c>
      <c r="I150" s="168"/>
      <c r="J150" s="169">
        <f>ROUND(I150*H150,2)</f>
        <v>0</v>
      </c>
      <c r="K150" s="170"/>
      <c r="L150" s="35"/>
      <c r="M150" s="171" t="s">
        <v>1</v>
      </c>
      <c r="N150" s="172" t="s">
        <v>45</v>
      </c>
      <c r="O150" s="73"/>
      <c r="P150" s="173">
        <f>O150*H150</f>
        <v>0</v>
      </c>
      <c r="Q150" s="173">
        <v>0</v>
      </c>
      <c r="R150" s="173">
        <f>Q150*H150</f>
        <v>0</v>
      </c>
      <c r="S150" s="173">
        <v>0</v>
      </c>
      <c r="T150" s="174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5" t="s">
        <v>134</v>
      </c>
      <c r="AT150" s="175" t="s">
        <v>130</v>
      </c>
      <c r="AU150" s="175" t="s">
        <v>87</v>
      </c>
      <c r="AY150" s="15" t="s">
        <v>128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15" t="s">
        <v>85</v>
      </c>
      <c r="BK150" s="176">
        <f>ROUND(I150*H150,2)</f>
        <v>0</v>
      </c>
      <c r="BL150" s="15" t="s">
        <v>134</v>
      </c>
      <c r="BM150" s="175" t="s">
        <v>175</v>
      </c>
    </row>
    <row r="151" s="2" customFormat="1">
      <c r="A151" s="34"/>
      <c r="B151" s="35"/>
      <c r="C151" s="34"/>
      <c r="D151" s="177" t="s">
        <v>136</v>
      </c>
      <c r="E151" s="34"/>
      <c r="F151" s="178" t="s">
        <v>176</v>
      </c>
      <c r="G151" s="34"/>
      <c r="H151" s="34"/>
      <c r="I151" s="179"/>
      <c r="J151" s="34"/>
      <c r="K151" s="34"/>
      <c r="L151" s="35"/>
      <c r="M151" s="180"/>
      <c r="N151" s="181"/>
      <c r="O151" s="73"/>
      <c r="P151" s="73"/>
      <c r="Q151" s="73"/>
      <c r="R151" s="73"/>
      <c r="S151" s="73"/>
      <c r="T151" s="7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5" t="s">
        <v>136</v>
      </c>
      <c r="AU151" s="15" t="s">
        <v>87</v>
      </c>
    </row>
    <row r="152" s="2" customFormat="1" ht="16.5" customHeight="1">
      <c r="A152" s="34"/>
      <c r="B152" s="162"/>
      <c r="C152" s="163" t="s">
        <v>177</v>
      </c>
      <c r="D152" s="163" t="s">
        <v>130</v>
      </c>
      <c r="E152" s="164" t="s">
        <v>178</v>
      </c>
      <c r="F152" s="165" t="s">
        <v>179</v>
      </c>
      <c r="G152" s="166" t="s">
        <v>174</v>
      </c>
      <c r="H152" s="167">
        <v>10</v>
      </c>
      <c r="I152" s="168"/>
      <c r="J152" s="169">
        <f>ROUND(I152*H152,2)</f>
        <v>0</v>
      </c>
      <c r="K152" s="170"/>
      <c r="L152" s="35"/>
      <c r="M152" s="171" t="s">
        <v>1</v>
      </c>
      <c r="N152" s="172" t="s">
        <v>45</v>
      </c>
      <c r="O152" s="73"/>
      <c r="P152" s="173">
        <f>O152*H152</f>
        <v>0</v>
      </c>
      <c r="Q152" s="173">
        <v>0</v>
      </c>
      <c r="R152" s="173">
        <f>Q152*H152</f>
        <v>0</v>
      </c>
      <c r="S152" s="173">
        <v>0</v>
      </c>
      <c r="T152" s="174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5" t="s">
        <v>134</v>
      </c>
      <c r="AT152" s="175" t="s">
        <v>130</v>
      </c>
      <c r="AU152" s="175" t="s">
        <v>87</v>
      </c>
      <c r="AY152" s="15" t="s">
        <v>128</v>
      </c>
      <c r="BE152" s="176">
        <f>IF(N152="základní",J152,0)</f>
        <v>0</v>
      </c>
      <c r="BF152" s="176">
        <f>IF(N152="snížená",J152,0)</f>
        <v>0</v>
      </c>
      <c r="BG152" s="176">
        <f>IF(N152="zákl. přenesená",J152,0)</f>
        <v>0</v>
      </c>
      <c r="BH152" s="176">
        <f>IF(N152="sníž. přenesená",J152,0)</f>
        <v>0</v>
      </c>
      <c r="BI152" s="176">
        <f>IF(N152="nulová",J152,0)</f>
        <v>0</v>
      </c>
      <c r="BJ152" s="15" t="s">
        <v>85</v>
      </c>
      <c r="BK152" s="176">
        <f>ROUND(I152*H152,2)</f>
        <v>0</v>
      </c>
      <c r="BL152" s="15" t="s">
        <v>134</v>
      </c>
      <c r="BM152" s="175" t="s">
        <v>180</v>
      </c>
    </row>
    <row r="153" s="2" customFormat="1">
      <c r="A153" s="34"/>
      <c r="B153" s="35"/>
      <c r="C153" s="34"/>
      <c r="D153" s="177" t="s">
        <v>136</v>
      </c>
      <c r="E153" s="34"/>
      <c r="F153" s="178" t="s">
        <v>181</v>
      </c>
      <c r="G153" s="34"/>
      <c r="H153" s="34"/>
      <c r="I153" s="179"/>
      <c r="J153" s="34"/>
      <c r="K153" s="34"/>
      <c r="L153" s="35"/>
      <c r="M153" s="180"/>
      <c r="N153" s="181"/>
      <c r="O153" s="73"/>
      <c r="P153" s="73"/>
      <c r="Q153" s="73"/>
      <c r="R153" s="73"/>
      <c r="S153" s="73"/>
      <c r="T153" s="74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5" t="s">
        <v>136</v>
      </c>
      <c r="AU153" s="15" t="s">
        <v>87</v>
      </c>
    </row>
    <row r="154" s="2" customFormat="1" ht="21.75" customHeight="1">
      <c r="A154" s="34"/>
      <c r="B154" s="162"/>
      <c r="C154" s="163" t="s">
        <v>182</v>
      </c>
      <c r="D154" s="163" t="s">
        <v>130</v>
      </c>
      <c r="E154" s="164" t="s">
        <v>183</v>
      </c>
      <c r="F154" s="165" t="s">
        <v>184</v>
      </c>
      <c r="G154" s="166" t="s">
        <v>174</v>
      </c>
      <c r="H154" s="167">
        <v>10</v>
      </c>
      <c r="I154" s="168"/>
      <c r="J154" s="169">
        <f>ROUND(I154*H154,2)</f>
        <v>0</v>
      </c>
      <c r="K154" s="170"/>
      <c r="L154" s="35"/>
      <c r="M154" s="171" t="s">
        <v>1</v>
      </c>
      <c r="N154" s="172" t="s">
        <v>45</v>
      </c>
      <c r="O154" s="73"/>
      <c r="P154" s="173">
        <f>O154*H154</f>
        <v>0</v>
      </c>
      <c r="Q154" s="173">
        <v>0</v>
      </c>
      <c r="R154" s="173">
        <f>Q154*H154</f>
        <v>0</v>
      </c>
      <c r="S154" s="173">
        <v>0</v>
      </c>
      <c r="T154" s="174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5" t="s">
        <v>134</v>
      </c>
      <c r="AT154" s="175" t="s">
        <v>130</v>
      </c>
      <c r="AU154" s="175" t="s">
        <v>87</v>
      </c>
      <c r="AY154" s="15" t="s">
        <v>128</v>
      </c>
      <c r="BE154" s="176">
        <f>IF(N154="základní",J154,0)</f>
        <v>0</v>
      </c>
      <c r="BF154" s="176">
        <f>IF(N154="snížená",J154,0)</f>
        <v>0</v>
      </c>
      <c r="BG154" s="176">
        <f>IF(N154="zákl. přenesená",J154,0)</f>
        <v>0</v>
      </c>
      <c r="BH154" s="176">
        <f>IF(N154="sníž. přenesená",J154,0)</f>
        <v>0</v>
      </c>
      <c r="BI154" s="176">
        <f>IF(N154="nulová",J154,0)</f>
        <v>0</v>
      </c>
      <c r="BJ154" s="15" t="s">
        <v>85</v>
      </c>
      <c r="BK154" s="176">
        <f>ROUND(I154*H154,2)</f>
        <v>0</v>
      </c>
      <c r="BL154" s="15" t="s">
        <v>134</v>
      </c>
      <c r="BM154" s="175" t="s">
        <v>185</v>
      </c>
    </row>
    <row r="155" s="2" customFormat="1">
      <c r="A155" s="34"/>
      <c r="B155" s="35"/>
      <c r="C155" s="34"/>
      <c r="D155" s="177" t="s">
        <v>136</v>
      </c>
      <c r="E155" s="34"/>
      <c r="F155" s="178" t="s">
        <v>186</v>
      </c>
      <c r="G155" s="34"/>
      <c r="H155" s="34"/>
      <c r="I155" s="179"/>
      <c r="J155" s="34"/>
      <c r="K155" s="34"/>
      <c r="L155" s="35"/>
      <c r="M155" s="180"/>
      <c r="N155" s="181"/>
      <c r="O155" s="73"/>
      <c r="P155" s="73"/>
      <c r="Q155" s="73"/>
      <c r="R155" s="73"/>
      <c r="S155" s="73"/>
      <c r="T155" s="7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5" t="s">
        <v>136</v>
      </c>
      <c r="AU155" s="15" t="s">
        <v>87</v>
      </c>
    </row>
    <row r="156" s="2" customFormat="1" ht="16.5" customHeight="1">
      <c r="A156" s="34"/>
      <c r="B156" s="162"/>
      <c r="C156" s="163" t="s">
        <v>8</v>
      </c>
      <c r="D156" s="163" t="s">
        <v>130</v>
      </c>
      <c r="E156" s="164" t="s">
        <v>187</v>
      </c>
      <c r="F156" s="165" t="s">
        <v>188</v>
      </c>
      <c r="G156" s="166" t="s">
        <v>174</v>
      </c>
      <c r="H156" s="167">
        <v>10</v>
      </c>
      <c r="I156" s="168"/>
      <c r="J156" s="169">
        <f>ROUND(I156*H156,2)</f>
        <v>0</v>
      </c>
      <c r="K156" s="170"/>
      <c r="L156" s="35"/>
      <c r="M156" s="171" t="s">
        <v>1</v>
      </c>
      <c r="N156" s="172" t="s">
        <v>45</v>
      </c>
      <c r="O156" s="73"/>
      <c r="P156" s="173">
        <f>O156*H156</f>
        <v>0</v>
      </c>
      <c r="Q156" s="173">
        <v>0</v>
      </c>
      <c r="R156" s="173">
        <f>Q156*H156</f>
        <v>0</v>
      </c>
      <c r="S156" s="173">
        <v>0</v>
      </c>
      <c r="T156" s="174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5" t="s">
        <v>134</v>
      </c>
      <c r="AT156" s="175" t="s">
        <v>130</v>
      </c>
      <c r="AU156" s="175" t="s">
        <v>87</v>
      </c>
      <c r="AY156" s="15" t="s">
        <v>128</v>
      </c>
      <c r="BE156" s="176">
        <f>IF(N156="základní",J156,0)</f>
        <v>0</v>
      </c>
      <c r="BF156" s="176">
        <f>IF(N156="snížená",J156,0)</f>
        <v>0</v>
      </c>
      <c r="BG156" s="176">
        <f>IF(N156="zákl. přenesená",J156,0)</f>
        <v>0</v>
      </c>
      <c r="BH156" s="176">
        <f>IF(N156="sníž. přenesená",J156,0)</f>
        <v>0</v>
      </c>
      <c r="BI156" s="176">
        <f>IF(N156="nulová",J156,0)</f>
        <v>0</v>
      </c>
      <c r="BJ156" s="15" t="s">
        <v>85</v>
      </c>
      <c r="BK156" s="176">
        <f>ROUND(I156*H156,2)</f>
        <v>0</v>
      </c>
      <c r="BL156" s="15" t="s">
        <v>134</v>
      </c>
      <c r="BM156" s="175" t="s">
        <v>189</v>
      </c>
    </row>
    <row r="157" s="2" customFormat="1">
      <c r="A157" s="34"/>
      <c r="B157" s="35"/>
      <c r="C157" s="34"/>
      <c r="D157" s="177" t="s">
        <v>136</v>
      </c>
      <c r="E157" s="34"/>
      <c r="F157" s="178" t="s">
        <v>190</v>
      </c>
      <c r="G157" s="34"/>
      <c r="H157" s="34"/>
      <c r="I157" s="179"/>
      <c r="J157" s="34"/>
      <c r="K157" s="34"/>
      <c r="L157" s="35"/>
      <c r="M157" s="180"/>
      <c r="N157" s="181"/>
      <c r="O157" s="73"/>
      <c r="P157" s="73"/>
      <c r="Q157" s="73"/>
      <c r="R157" s="73"/>
      <c r="S157" s="73"/>
      <c r="T157" s="7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5" t="s">
        <v>136</v>
      </c>
      <c r="AU157" s="15" t="s">
        <v>87</v>
      </c>
    </row>
    <row r="158" s="2" customFormat="1" ht="16.5" customHeight="1">
      <c r="A158" s="34"/>
      <c r="B158" s="162"/>
      <c r="C158" s="163" t="s">
        <v>191</v>
      </c>
      <c r="D158" s="163" t="s">
        <v>130</v>
      </c>
      <c r="E158" s="164" t="s">
        <v>192</v>
      </c>
      <c r="F158" s="165" t="s">
        <v>193</v>
      </c>
      <c r="G158" s="166" t="s">
        <v>194</v>
      </c>
      <c r="H158" s="167">
        <v>10</v>
      </c>
      <c r="I158" s="168"/>
      <c r="J158" s="169">
        <f>ROUND(I158*H158,2)</f>
        <v>0</v>
      </c>
      <c r="K158" s="170"/>
      <c r="L158" s="35"/>
      <c r="M158" s="171" t="s">
        <v>1</v>
      </c>
      <c r="N158" s="172" t="s">
        <v>45</v>
      </c>
      <c r="O158" s="73"/>
      <c r="P158" s="173">
        <f>O158*H158</f>
        <v>0</v>
      </c>
      <c r="Q158" s="173">
        <v>0</v>
      </c>
      <c r="R158" s="173">
        <f>Q158*H158</f>
        <v>0</v>
      </c>
      <c r="S158" s="173">
        <v>0</v>
      </c>
      <c r="T158" s="174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5" t="s">
        <v>134</v>
      </c>
      <c r="AT158" s="175" t="s">
        <v>130</v>
      </c>
      <c r="AU158" s="175" t="s">
        <v>87</v>
      </c>
      <c r="AY158" s="15" t="s">
        <v>128</v>
      </c>
      <c r="BE158" s="176">
        <f>IF(N158="základní",J158,0)</f>
        <v>0</v>
      </c>
      <c r="BF158" s="176">
        <f>IF(N158="snížená",J158,0)</f>
        <v>0</v>
      </c>
      <c r="BG158" s="176">
        <f>IF(N158="zákl. přenesená",J158,0)</f>
        <v>0</v>
      </c>
      <c r="BH158" s="176">
        <f>IF(N158="sníž. přenesená",J158,0)</f>
        <v>0</v>
      </c>
      <c r="BI158" s="176">
        <f>IF(N158="nulová",J158,0)</f>
        <v>0</v>
      </c>
      <c r="BJ158" s="15" t="s">
        <v>85</v>
      </c>
      <c r="BK158" s="176">
        <f>ROUND(I158*H158,2)</f>
        <v>0</v>
      </c>
      <c r="BL158" s="15" t="s">
        <v>134</v>
      </c>
      <c r="BM158" s="175" t="s">
        <v>195</v>
      </c>
    </row>
    <row r="159" s="2" customFormat="1">
      <c r="A159" s="34"/>
      <c r="B159" s="35"/>
      <c r="C159" s="34"/>
      <c r="D159" s="177" t="s">
        <v>136</v>
      </c>
      <c r="E159" s="34"/>
      <c r="F159" s="178" t="s">
        <v>196</v>
      </c>
      <c r="G159" s="34"/>
      <c r="H159" s="34"/>
      <c r="I159" s="179"/>
      <c r="J159" s="34"/>
      <c r="K159" s="34"/>
      <c r="L159" s="35"/>
      <c r="M159" s="180"/>
      <c r="N159" s="181"/>
      <c r="O159" s="73"/>
      <c r="P159" s="73"/>
      <c r="Q159" s="73"/>
      <c r="R159" s="73"/>
      <c r="S159" s="73"/>
      <c r="T159" s="74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5" t="s">
        <v>136</v>
      </c>
      <c r="AU159" s="15" t="s">
        <v>87</v>
      </c>
    </row>
    <row r="160" s="2" customFormat="1" ht="16.5" customHeight="1">
      <c r="A160" s="34"/>
      <c r="B160" s="162"/>
      <c r="C160" s="163" t="s">
        <v>197</v>
      </c>
      <c r="D160" s="163" t="s">
        <v>130</v>
      </c>
      <c r="E160" s="164" t="s">
        <v>198</v>
      </c>
      <c r="F160" s="165" t="s">
        <v>199</v>
      </c>
      <c r="G160" s="166" t="s">
        <v>133</v>
      </c>
      <c r="H160" s="167">
        <v>30</v>
      </c>
      <c r="I160" s="168"/>
      <c r="J160" s="169">
        <f>ROUND(I160*H160,2)</f>
        <v>0</v>
      </c>
      <c r="K160" s="170"/>
      <c r="L160" s="35"/>
      <c r="M160" s="171" t="s">
        <v>1</v>
      </c>
      <c r="N160" s="172" t="s">
        <v>45</v>
      </c>
      <c r="O160" s="73"/>
      <c r="P160" s="173">
        <f>O160*H160</f>
        <v>0</v>
      </c>
      <c r="Q160" s="173">
        <v>0</v>
      </c>
      <c r="R160" s="173">
        <f>Q160*H160</f>
        <v>0</v>
      </c>
      <c r="S160" s="173">
        <v>0</v>
      </c>
      <c r="T160" s="174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5" t="s">
        <v>134</v>
      </c>
      <c r="AT160" s="175" t="s">
        <v>130</v>
      </c>
      <c r="AU160" s="175" t="s">
        <v>87</v>
      </c>
      <c r="AY160" s="15" t="s">
        <v>128</v>
      </c>
      <c r="BE160" s="176">
        <f>IF(N160="základní",J160,0)</f>
        <v>0</v>
      </c>
      <c r="BF160" s="176">
        <f>IF(N160="snížená",J160,0)</f>
        <v>0</v>
      </c>
      <c r="BG160" s="176">
        <f>IF(N160="zákl. přenesená",J160,0)</f>
        <v>0</v>
      </c>
      <c r="BH160" s="176">
        <f>IF(N160="sníž. přenesená",J160,0)</f>
        <v>0</v>
      </c>
      <c r="BI160" s="176">
        <f>IF(N160="nulová",J160,0)</f>
        <v>0</v>
      </c>
      <c r="BJ160" s="15" t="s">
        <v>85</v>
      </c>
      <c r="BK160" s="176">
        <f>ROUND(I160*H160,2)</f>
        <v>0</v>
      </c>
      <c r="BL160" s="15" t="s">
        <v>134</v>
      </c>
      <c r="BM160" s="175" t="s">
        <v>200</v>
      </c>
    </row>
    <row r="161" s="2" customFormat="1">
      <c r="A161" s="34"/>
      <c r="B161" s="35"/>
      <c r="C161" s="34"/>
      <c r="D161" s="177" t="s">
        <v>136</v>
      </c>
      <c r="E161" s="34"/>
      <c r="F161" s="178" t="s">
        <v>201</v>
      </c>
      <c r="G161" s="34"/>
      <c r="H161" s="34"/>
      <c r="I161" s="179"/>
      <c r="J161" s="34"/>
      <c r="K161" s="34"/>
      <c r="L161" s="35"/>
      <c r="M161" s="180"/>
      <c r="N161" s="181"/>
      <c r="O161" s="73"/>
      <c r="P161" s="73"/>
      <c r="Q161" s="73"/>
      <c r="R161" s="73"/>
      <c r="S161" s="73"/>
      <c r="T161" s="74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5" t="s">
        <v>136</v>
      </c>
      <c r="AU161" s="15" t="s">
        <v>87</v>
      </c>
    </row>
    <row r="162" s="12" customFormat="1" ht="22.8" customHeight="1">
      <c r="A162" s="12"/>
      <c r="B162" s="149"/>
      <c r="C162" s="12"/>
      <c r="D162" s="150" t="s">
        <v>79</v>
      </c>
      <c r="E162" s="160" t="s">
        <v>87</v>
      </c>
      <c r="F162" s="160" t="s">
        <v>202</v>
      </c>
      <c r="G162" s="12"/>
      <c r="H162" s="12"/>
      <c r="I162" s="152"/>
      <c r="J162" s="161">
        <f>BK162</f>
        <v>0</v>
      </c>
      <c r="K162" s="12"/>
      <c r="L162" s="149"/>
      <c r="M162" s="154"/>
      <c r="N162" s="155"/>
      <c r="O162" s="155"/>
      <c r="P162" s="156">
        <f>SUM(P163:P172)</f>
        <v>0</v>
      </c>
      <c r="Q162" s="155"/>
      <c r="R162" s="156">
        <f>SUM(R163:R172)</f>
        <v>13.28525</v>
      </c>
      <c r="S162" s="155"/>
      <c r="T162" s="157">
        <f>SUM(T163:T172)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0" t="s">
        <v>85</v>
      </c>
      <c r="AT162" s="158" t="s">
        <v>79</v>
      </c>
      <c r="AU162" s="158" t="s">
        <v>85</v>
      </c>
      <c r="AY162" s="150" t="s">
        <v>128</v>
      </c>
      <c r="BK162" s="159">
        <f>SUM(BK163:BK172)</f>
        <v>0</v>
      </c>
    </row>
    <row r="163" s="2" customFormat="1" ht="16.5" customHeight="1">
      <c r="A163" s="34"/>
      <c r="B163" s="162"/>
      <c r="C163" s="163" t="s">
        <v>203</v>
      </c>
      <c r="D163" s="163" t="s">
        <v>130</v>
      </c>
      <c r="E163" s="164" t="s">
        <v>204</v>
      </c>
      <c r="F163" s="165" t="s">
        <v>205</v>
      </c>
      <c r="G163" s="166" t="s">
        <v>174</v>
      </c>
      <c r="H163" s="167">
        <v>2</v>
      </c>
      <c r="I163" s="168"/>
      <c r="J163" s="169">
        <f>ROUND(I163*H163,2)</f>
        <v>0</v>
      </c>
      <c r="K163" s="170"/>
      <c r="L163" s="35"/>
      <c r="M163" s="171" t="s">
        <v>1</v>
      </c>
      <c r="N163" s="172" t="s">
        <v>45</v>
      </c>
      <c r="O163" s="73"/>
      <c r="P163" s="173">
        <f>O163*H163</f>
        <v>0</v>
      </c>
      <c r="Q163" s="173">
        <v>2.5505399999999998</v>
      </c>
      <c r="R163" s="173">
        <f>Q163*H163</f>
        <v>5.1010799999999996</v>
      </c>
      <c r="S163" s="173">
        <v>0</v>
      </c>
      <c r="T163" s="174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5" t="s">
        <v>134</v>
      </c>
      <c r="AT163" s="175" t="s">
        <v>130</v>
      </c>
      <c r="AU163" s="175" t="s">
        <v>87</v>
      </c>
      <c r="AY163" s="15" t="s">
        <v>128</v>
      </c>
      <c r="BE163" s="176">
        <f>IF(N163="základní",J163,0)</f>
        <v>0</v>
      </c>
      <c r="BF163" s="176">
        <f>IF(N163="snížená",J163,0)</f>
        <v>0</v>
      </c>
      <c r="BG163" s="176">
        <f>IF(N163="zákl. přenesená",J163,0)</f>
        <v>0</v>
      </c>
      <c r="BH163" s="176">
        <f>IF(N163="sníž. přenesená",J163,0)</f>
        <v>0</v>
      </c>
      <c r="BI163" s="176">
        <f>IF(N163="nulová",J163,0)</f>
        <v>0</v>
      </c>
      <c r="BJ163" s="15" t="s">
        <v>85</v>
      </c>
      <c r="BK163" s="176">
        <f>ROUND(I163*H163,2)</f>
        <v>0</v>
      </c>
      <c r="BL163" s="15" t="s">
        <v>134</v>
      </c>
      <c r="BM163" s="175" t="s">
        <v>206</v>
      </c>
    </row>
    <row r="164" s="2" customFormat="1">
      <c r="A164" s="34"/>
      <c r="B164" s="35"/>
      <c r="C164" s="34"/>
      <c r="D164" s="177" t="s">
        <v>136</v>
      </c>
      <c r="E164" s="34"/>
      <c r="F164" s="178" t="s">
        <v>207</v>
      </c>
      <c r="G164" s="34"/>
      <c r="H164" s="34"/>
      <c r="I164" s="179"/>
      <c r="J164" s="34"/>
      <c r="K164" s="34"/>
      <c r="L164" s="35"/>
      <c r="M164" s="180"/>
      <c r="N164" s="181"/>
      <c r="O164" s="73"/>
      <c r="P164" s="73"/>
      <c r="Q164" s="73"/>
      <c r="R164" s="73"/>
      <c r="S164" s="73"/>
      <c r="T164" s="7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5" t="s">
        <v>136</v>
      </c>
      <c r="AU164" s="15" t="s">
        <v>87</v>
      </c>
    </row>
    <row r="165" s="2" customFormat="1" ht="16.5" customHeight="1">
      <c r="A165" s="34"/>
      <c r="B165" s="162"/>
      <c r="C165" s="163" t="s">
        <v>208</v>
      </c>
      <c r="D165" s="163" t="s">
        <v>130</v>
      </c>
      <c r="E165" s="164" t="s">
        <v>209</v>
      </c>
      <c r="F165" s="165" t="s">
        <v>210</v>
      </c>
      <c r="G165" s="166" t="s">
        <v>194</v>
      </c>
      <c r="H165" s="167">
        <v>0.5</v>
      </c>
      <c r="I165" s="168"/>
      <c r="J165" s="169">
        <f>ROUND(I165*H165,2)</f>
        <v>0</v>
      </c>
      <c r="K165" s="170"/>
      <c r="L165" s="35"/>
      <c r="M165" s="171" t="s">
        <v>1</v>
      </c>
      <c r="N165" s="172" t="s">
        <v>45</v>
      </c>
      <c r="O165" s="73"/>
      <c r="P165" s="173">
        <f>O165*H165</f>
        <v>0</v>
      </c>
      <c r="Q165" s="173">
        <v>1.0383</v>
      </c>
      <c r="R165" s="173">
        <f>Q165*H165</f>
        <v>0.51915</v>
      </c>
      <c r="S165" s="173">
        <v>0</v>
      </c>
      <c r="T165" s="174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5" t="s">
        <v>134</v>
      </c>
      <c r="AT165" s="175" t="s">
        <v>130</v>
      </c>
      <c r="AU165" s="175" t="s">
        <v>87</v>
      </c>
      <c r="AY165" s="15" t="s">
        <v>128</v>
      </c>
      <c r="BE165" s="176">
        <f>IF(N165="základní",J165,0)</f>
        <v>0</v>
      </c>
      <c r="BF165" s="176">
        <f>IF(N165="snížená",J165,0)</f>
        <v>0</v>
      </c>
      <c r="BG165" s="176">
        <f>IF(N165="zákl. přenesená",J165,0)</f>
        <v>0</v>
      </c>
      <c r="BH165" s="176">
        <f>IF(N165="sníž. přenesená",J165,0)</f>
        <v>0</v>
      </c>
      <c r="BI165" s="176">
        <f>IF(N165="nulová",J165,0)</f>
        <v>0</v>
      </c>
      <c r="BJ165" s="15" t="s">
        <v>85</v>
      </c>
      <c r="BK165" s="176">
        <f>ROUND(I165*H165,2)</f>
        <v>0</v>
      </c>
      <c r="BL165" s="15" t="s">
        <v>134</v>
      </c>
      <c r="BM165" s="175" t="s">
        <v>211</v>
      </c>
    </row>
    <row r="166" s="2" customFormat="1">
      <c r="A166" s="34"/>
      <c r="B166" s="35"/>
      <c r="C166" s="34"/>
      <c r="D166" s="177" t="s">
        <v>136</v>
      </c>
      <c r="E166" s="34"/>
      <c r="F166" s="178" t="s">
        <v>212</v>
      </c>
      <c r="G166" s="34"/>
      <c r="H166" s="34"/>
      <c r="I166" s="179"/>
      <c r="J166" s="34"/>
      <c r="K166" s="34"/>
      <c r="L166" s="35"/>
      <c r="M166" s="180"/>
      <c r="N166" s="181"/>
      <c r="O166" s="73"/>
      <c r="P166" s="73"/>
      <c r="Q166" s="73"/>
      <c r="R166" s="73"/>
      <c r="S166" s="73"/>
      <c r="T166" s="74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5" t="s">
        <v>136</v>
      </c>
      <c r="AU166" s="15" t="s">
        <v>87</v>
      </c>
    </row>
    <row r="167" s="2" customFormat="1" ht="16.5" customHeight="1">
      <c r="A167" s="34"/>
      <c r="B167" s="162"/>
      <c r="C167" s="163" t="s">
        <v>213</v>
      </c>
      <c r="D167" s="163" t="s">
        <v>130</v>
      </c>
      <c r="E167" s="164" t="s">
        <v>214</v>
      </c>
      <c r="F167" s="165" t="s">
        <v>215</v>
      </c>
      <c r="G167" s="166" t="s">
        <v>133</v>
      </c>
      <c r="H167" s="167">
        <v>10</v>
      </c>
      <c r="I167" s="168"/>
      <c r="J167" s="169">
        <f>ROUND(I167*H167,2)</f>
        <v>0</v>
      </c>
      <c r="K167" s="170"/>
      <c r="L167" s="35"/>
      <c r="M167" s="171" t="s">
        <v>1</v>
      </c>
      <c r="N167" s="172" t="s">
        <v>45</v>
      </c>
      <c r="O167" s="73"/>
      <c r="P167" s="173">
        <f>O167*H167</f>
        <v>0</v>
      </c>
      <c r="Q167" s="173">
        <v>4.0000000000000003E-05</v>
      </c>
      <c r="R167" s="173">
        <f>Q167*H167</f>
        <v>0.00040000000000000002</v>
      </c>
      <c r="S167" s="173">
        <v>0</v>
      </c>
      <c r="T167" s="174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5" t="s">
        <v>134</v>
      </c>
      <c r="AT167" s="175" t="s">
        <v>130</v>
      </c>
      <c r="AU167" s="175" t="s">
        <v>87</v>
      </c>
      <c r="AY167" s="15" t="s">
        <v>128</v>
      </c>
      <c r="BE167" s="176">
        <f>IF(N167="základní",J167,0)</f>
        <v>0</v>
      </c>
      <c r="BF167" s="176">
        <f>IF(N167="snížená",J167,0)</f>
        <v>0</v>
      </c>
      <c r="BG167" s="176">
        <f>IF(N167="zákl. přenesená",J167,0)</f>
        <v>0</v>
      </c>
      <c r="BH167" s="176">
        <f>IF(N167="sníž. přenesená",J167,0)</f>
        <v>0</v>
      </c>
      <c r="BI167" s="176">
        <f>IF(N167="nulová",J167,0)</f>
        <v>0</v>
      </c>
      <c r="BJ167" s="15" t="s">
        <v>85</v>
      </c>
      <c r="BK167" s="176">
        <f>ROUND(I167*H167,2)</f>
        <v>0</v>
      </c>
      <c r="BL167" s="15" t="s">
        <v>134</v>
      </c>
      <c r="BM167" s="175" t="s">
        <v>216</v>
      </c>
    </row>
    <row r="168" s="2" customFormat="1">
      <c r="A168" s="34"/>
      <c r="B168" s="35"/>
      <c r="C168" s="34"/>
      <c r="D168" s="177" t="s">
        <v>136</v>
      </c>
      <c r="E168" s="34"/>
      <c r="F168" s="178" t="s">
        <v>217</v>
      </c>
      <c r="G168" s="34"/>
      <c r="H168" s="34"/>
      <c r="I168" s="179"/>
      <c r="J168" s="34"/>
      <c r="K168" s="34"/>
      <c r="L168" s="35"/>
      <c r="M168" s="180"/>
      <c r="N168" s="181"/>
      <c r="O168" s="73"/>
      <c r="P168" s="73"/>
      <c r="Q168" s="73"/>
      <c r="R168" s="73"/>
      <c r="S168" s="73"/>
      <c r="T168" s="7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5" t="s">
        <v>136</v>
      </c>
      <c r="AU168" s="15" t="s">
        <v>87</v>
      </c>
    </row>
    <row r="169" s="2" customFormat="1" ht="16.5" customHeight="1">
      <c r="A169" s="34"/>
      <c r="B169" s="162"/>
      <c r="C169" s="163" t="s">
        <v>218</v>
      </c>
      <c r="D169" s="163" t="s">
        <v>130</v>
      </c>
      <c r="E169" s="164" t="s">
        <v>219</v>
      </c>
      <c r="F169" s="165" t="s">
        <v>220</v>
      </c>
      <c r="G169" s="166" t="s">
        <v>174</v>
      </c>
      <c r="H169" s="167">
        <v>3</v>
      </c>
      <c r="I169" s="168"/>
      <c r="J169" s="169">
        <f>ROUND(I169*H169,2)</f>
        <v>0</v>
      </c>
      <c r="K169" s="170"/>
      <c r="L169" s="35"/>
      <c r="M169" s="171" t="s">
        <v>1</v>
      </c>
      <c r="N169" s="172" t="s">
        <v>45</v>
      </c>
      <c r="O169" s="73"/>
      <c r="P169" s="173">
        <f>O169*H169</f>
        <v>0</v>
      </c>
      <c r="Q169" s="173">
        <v>2.5505399999999998</v>
      </c>
      <c r="R169" s="173">
        <f>Q169*H169</f>
        <v>7.6516199999999994</v>
      </c>
      <c r="S169" s="173">
        <v>0</v>
      </c>
      <c r="T169" s="174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5" t="s">
        <v>134</v>
      </c>
      <c r="AT169" s="175" t="s">
        <v>130</v>
      </c>
      <c r="AU169" s="175" t="s">
        <v>87</v>
      </c>
      <c r="AY169" s="15" t="s">
        <v>128</v>
      </c>
      <c r="BE169" s="176">
        <f>IF(N169="základní",J169,0)</f>
        <v>0</v>
      </c>
      <c r="BF169" s="176">
        <f>IF(N169="snížená",J169,0)</f>
        <v>0</v>
      </c>
      <c r="BG169" s="176">
        <f>IF(N169="zákl. přenesená",J169,0)</f>
        <v>0</v>
      </c>
      <c r="BH169" s="176">
        <f>IF(N169="sníž. přenesená",J169,0)</f>
        <v>0</v>
      </c>
      <c r="BI169" s="176">
        <f>IF(N169="nulová",J169,0)</f>
        <v>0</v>
      </c>
      <c r="BJ169" s="15" t="s">
        <v>85</v>
      </c>
      <c r="BK169" s="176">
        <f>ROUND(I169*H169,2)</f>
        <v>0</v>
      </c>
      <c r="BL169" s="15" t="s">
        <v>134</v>
      </c>
      <c r="BM169" s="175" t="s">
        <v>221</v>
      </c>
    </row>
    <row r="170" s="2" customFormat="1">
      <c r="A170" s="34"/>
      <c r="B170" s="35"/>
      <c r="C170" s="34"/>
      <c r="D170" s="177" t="s">
        <v>136</v>
      </c>
      <c r="E170" s="34"/>
      <c r="F170" s="178" t="s">
        <v>222</v>
      </c>
      <c r="G170" s="34"/>
      <c r="H170" s="34"/>
      <c r="I170" s="179"/>
      <c r="J170" s="34"/>
      <c r="K170" s="34"/>
      <c r="L170" s="35"/>
      <c r="M170" s="180"/>
      <c r="N170" s="181"/>
      <c r="O170" s="73"/>
      <c r="P170" s="73"/>
      <c r="Q170" s="73"/>
      <c r="R170" s="73"/>
      <c r="S170" s="73"/>
      <c r="T170" s="7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5" t="s">
        <v>136</v>
      </c>
      <c r="AU170" s="15" t="s">
        <v>87</v>
      </c>
    </row>
    <row r="171" s="2" customFormat="1" ht="16.5" customHeight="1">
      <c r="A171" s="34"/>
      <c r="B171" s="162"/>
      <c r="C171" s="163" t="s">
        <v>223</v>
      </c>
      <c r="D171" s="163" t="s">
        <v>130</v>
      </c>
      <c r="E171" s="164" t="s">
        <v>224</v>
      </c>
      <c r="F171" s="165" t="s">
        <v>225</v>
      </c>
      <c r="G171" s="166" t="s">
        <v>133</v>
      </c>
      <c r="H171" s="167">
        <v>10</v>
      </c>
      <c r="I171" s="168"/>
      <c r="J171" s="169">
        <f>ROUND(I171*H171,2)</f>
        <v>0</v>
      </c>
      <c r="K171" s="170"/>
      <c r="L171" s="35"/>
      <c r="M171" s="171" t="s">
        <v>1</v>
      </c>
      <c r="N171" s="172" t="s">
        <v>45</v>
      </c>
      <c r="O171" s="73"/>
      <c r="P171" s="173">
        <f>O171*H171</f>
        <v>0</v>
      </c>
      <c r="Q171" s="173">
        <v>0.0012999999999999999</v>
      </c>
      <c r="R171" s="173">
        <f>Q171*H171</f>
        <v>0.012999999999999999</v>
      </c>
      <c r="S171" s="173">
        <v>0</v>
      </c>
      <c r="T171" s="174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5" t="s">
        <v>134</v>
      </c>
      <c r="AT171" s="175" t="s">
        <v>130</v>
      </c>
      <c r="AU171" s="175" t="s">
        <v>87</v>
      </c>
      <c r="AY171" s="15" t="s">
        <v>128</v>
      </c>
      <c r="BE171" s="176">
        <f>IF(N171="základní",J171,0)</f>
        <v>0</v>
      </c>
      <c r="BF171" s="176">
        <f>IF(N171="snížená",J171,0)</f>
        <v>0</v>
      </c>
      <c r="BG171" s="176">
        <f>IF(N171="zákl. přenesená",J171,0)</f>
        <v>0</v>
      </c>
      <c r="BH171" s="176">
        <f>IF(N171="sníž. přenesená",J171,0)</f>
        <v>0</v>
      </c>
      <c r="BI171" s="176">
        <f>IF(N171="nulová",J171,0)</f>
        <v>0</v>
      </c>
      <c r="BJ171" s="15" t="s">
        <v>85</v>
      </c>
      <c r="BK171" s="176">
        <f>ROUND(I171*H171,2)</f>
        <v>0</v>
      </c>
      <c r="BL171" s="15" t="s">
        <v>134</v>
      </c>
      <c r="BM171" s="175" t="s">
        <v>226</v>
      </c>
    </row>
    <row r="172" s="2" customFormat="1">
      <c r="A172" s="34"/>
      <c r="B172" s="35"/>
      <c r="C172" s="34"/>
      <c r="D172" s="177" t="s">
        <v>136</v>
      </c>
      <c r="E172" s="34"/>
      <c r="F172" s="178" t="s">
        <v>227</v>
      </c>
      <c r="G172" s="34"/>
      <c r="H172" s="34"/>
      <c r="I172" s="179"/>
      <c r="J172" s="34"/>
      <c r="K172" s="34"/>
      <c r="L172" s="35"/>
      <c r="M172" s="180"/>
      <c r="N172" s="181"/>
      <c r="O172" s="73"/>
      <c r="P172" s="73"/>
      <c r="Q172" s="73"/>
      <c r="R172" s="73"/>
      <c r="S172" s="73"/>
      <c r="T172" s="7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5" t="s">
        <v>136</v>
      </c>
      <c r="AU172" s="15" t="s">
        <v>87</v>
      </c>
    </row>
    <row r="173" s="12" customFormat="1" ht="22.8" customHeight="1">
      <c r="A173" s="12"/>
      <c r="B173" s="149"/>
      <c r="C173" s="12"/>
      <c r="D173" s="150" t="s">
        <v>79</v>
      </c>
      <c r="E173" s="160" t="s">
        <v>134</v>
      </c>
      <c r="F173" s="160" t="s">
        <v>228</v>
      </c>
      <c r="G173" s="12"/>
      <c r="H173" s="12"/>
      <c r="I173" s="152"/>
      <c r="J173" s="161">
        <f>BK173</f>
        <v>0</v>
      </c>
      <c r="K173" s="12"/>
      <c r="L173" s="149"/>
      <c r="M173" s="154"/>
      <c r="N173" s="155"/>
      <c r="O173" s="155"/>
      <c r="P173" s="156">
        <f>SUM(P174:P179)</f>
        <v>0</v>
      </c>
      <c r="Q173" s="155"/>
      <c r="R173" s="156">
        <f>SUM(R174:R179)</f>
        <v>0.85975000000000013</v>
      </c>
      <c r="S173" s="155"/>
      <c r="T173" s="157">
        <f>SUM(T174:T179)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50" t="s">
        <v>85</v>
      </c>
      <c r="AT173" s="158" t="s">
        <v>79</v>
      </c>
      <c r="AU173" s="158" t="s">
        <v>85</v>
      </c>
      <c r="AY173" s="150" t="s">
        <v>128</v>
      </c>
      <c r="BK173" s="159">
        <f>SUM(BK174:BK179)</f>
        <v>0</v>
      </c>
    </row>
    <row r="174" s="2" customFormat="1" ht="16.5" customHeight="1">
      <c r="A174" s="34"/>
      <c r="B174" s="162"/>
      <c r="C174" s="163" t="s">
        <v>229</v>
      </c>
      <c r="D174" s="163" t="s">
        <v>130</v>
      </c>
      <c r="E174" s="164" t="s">
        <v>230</v>
      </c>
      <c r="F174" s="165" t="s">
        <v>231</v>
      </c>
      <c r="G174" s="166" t="s">
        <v>133</v>
      </c>
      <c r="H174" s="167">
        <v>23</v>
      </c>
      <c r="I174" s="168"/>
      <c r="J174" s="169">
        <f>ROUND(I174*H174,2)</f>
        <v>0</v>
      </c>
      <c r="K174" s="170"/>
      <c r="L174" s="35"/>
      <c r="M174" s="171" t="s">
        <v>1</v>
      </c>
      <c r="N174" s="172" t="s">
        <v>45</v>
      </c>
      <c r="O174" s="73"/>
      <c r="P174" s="173">
        <f>O174*H174</f>
        <v>0</v>
      </c>
      <c r="Q174" s="173">
        <v>0.031870000000000002</v>
      </c>
      <c r="R174" s="173">
        <f>Q174*H174</f>
        <v>0.73301000000000005</v>
      </c>
      <c r="S174" s="173">
        <v>0</v>
      </c>
      <c r="T174" s="174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5" t="s">
        <v>134</v>
      </c>
      <c r="AT174" s="175" t="s">
        <v>130</v>
      </c>
      <c r="AU174" s="175" t="s">
        <v>87</v>
      </c>
      <c r="AY174" s="15" t="s">
        <v>128</v>
      </c>
      <c r="BE174" s="176">
        <f>IF(N174="základní",J174,0)</f>
        <v>0</v>
      </c>
      <c r="BF174" s="176">
        <f>IF(N174="snížená",J174,0)</f>
        <v>0</v>
      </c>
      <c r="BG174" s="176">
        <f>IF(N174="zákl. přenesená",J174,0)</f>
        <v>0</v>
      </c>
      <c r="BH174" s="176">
        <f>IF(N174="sníž. přenesená",J174,0)</f>
        <v>0</v>
      </c>
      <c r="BI174" s="176">
        <f>IF(N174="nulová",J174,0)</f>
        <v>0</v>
      </c>
      <c r="BJ174" s="15" t="s">
        <v>85</v>
      </c>
      <c r="BK174" s="176">
        <f>ROUND(I174*H174,2)</f>
        <v>0</v>
      </c>
      <c r="BL174" s="15" t="s">
        <v>134</v>
      </c>
      <c r="BM174" s="175" t="s">
        <v>232</v>
      </c>
    </row>
    <row r="175" s="2" customFormat="1">
      <c r="A175" s="34"/>
      <c r="B175" s="35"/>
      <c r="C175" s="34"/>
      <c r="D175" s="177" t="s">
        <v>136</v>
      </c>
      <c r="E175" s="34"/>
      <c r="F175" s="178" t="s">
        <v>233</v>
      </c>
      <c r="G175" s="34"/>
      <c r="H175" s="34"/>
      <c r="I175" s="179"/>
      <c r="J175" s="34"/>
      <c r="K175" s="34"/>
      <c r="L175" s="35"/>
      <c r="M175" s="180"/>
      <c r="N175" s="181"/>
      <c r="O175" s="73"/>
      <c r="P175" s="73"/>
      <c r="Q175" s="73"/>
      <c r="R175" s="73"/>
      <c r="S175" s="73"/>
      <c r="T175" s="74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5" t="s">
        <v>136</v>
      </c>
      <c r="AU175" s="15" t="s">
        <v>87</v>
      </c>
    </row>
    <row r="176" s="2" customFormat="1" ht="16.5" customHeight="1">
      <c r="A176" s="34"/>
      <c r="B176" s="162"/>
      <c r="C176" s="163" t="s">
        <v>7</v>
      </c>
      <c r="D176" s="163" t="s">
        <v>130</v>
      </c>
      <c r="E176" s="164" t="s">
        <v>234</v>
      </c>
      <c r="F176" s="165" t="s">
        <v>235</v>
      </c>
      <c r="G176" s="166" t="s">
        <v>133</v>
      </c>
      <c r="H176" s="167">
        <v>23</v>
      </c>
      <c r="I176" s="168"/>
      <c r="J176" s="169">
        <f>ROUND(I176*H176,2)</f>
        <v>0</v>
      </c>
      <c r="K176" s="170"/>
      <c r="L176" s="35"/>
      <c r="M176" s="171" t="s">
        <v>1</v>
      </c>
      <c r="N176" s="172" t="s">
        <v>45</v>
      </c>
      <c r="O176" s="73"/>
      <c r="P176" s="173">
        <f>O176*H176</f>
        <v>0</v>
      </c>
      <c r="Q176" s="173">
        <v>0.00012999999999999999</v>
      </c>
      <c r="R176" s="173">
        <f>Q176*H176</f>
        <v>0.0029899999999999996</v>
      </c>
      <c r="S176" s="173">
        <v>0</v>
      </c>
      <c r="T176" s="174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5" t="s">
        <v>134</v>
      </c>
      <c r="AT176" s="175" t="s">
        <v>130</v>
      </c>
      <c r="AU176" s="175" t="s">
        <v>87</v>
      </c>
      <c r="AY176" s="15" t="s">
        <v>128</v>
      </c>
      <c r="BE176" s="176">
        <f>IF(N176="základní",J176,0)</f>
        <v>0</v>
      </c>
      <c r="BF176" s="176">
        <f>IF(N176="snížená",J176,0)</f>
        <v>0</v>
      </c>
      <c r="BG176" s="176">
        <f>IF(N176="zákl. přenesená",J176,0)</f>
        <v>0</v>
      </c>
      <c r="BH176" s="176">
        <f>IF(N176="sníž. přenesená",J176,0)</f>
        <v>0</v>
      </c>
      <c r="BI176" s="176">
        <f>IF(N176="nulová",J176,0)</f>
        <v>0</v>
      </c>
      <c r="BJ176" s="15" t="s">
        <v>85</v>
      </c>
      <c r="BK176" s="176">
        <f>ROUND(I176*H176,2)</f>
        <v>0</v>
      </c>
      <c r="BL176" s="15" t="s">
        <v>134</v>
      </c>
      <c r="BM176" s="175" t="s">
        <v>236</v>
      </c>
    </row>
    <row r="177" s="2" customFormat="1">
      <c r="A177" s="34"/>
      <c r="B177" s="35"/>
      <c r="C177" s="34"/>
      <c r="D177" s="177" t="s">
        <v>136</v>
      </c>
      <c r="E177" s="34"/>
      <c r="F177" s="178" t="s">
        <v>237</v>
      </c>
      <c r="G177" s="34"/>
      <c r="H177" s="34"/>
      <c r="I177" s="179"/>
      <c r="J177" s="34"/>
      <c r="K177" s="34"/>
      <c r="L177" s="35"/>
      <c r="M177" s="180"/>
      <c r="N177" s="181"/>
      <c r="O177" s="73"/>
      <c r="P177" s="73"/>
      <c r="Q177" s="73"/>
      <c r="R177" s="73"/>
      <c r="S177" s="73"/>
      <c r="T177" s="7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5" t="s">
        <v>136</v>
      </c>
      <c r="AU177" s="15" t="s">
        <v>87</v>
      </c>
    </row>
    <row r="178" s="2" customFormat="1" ht="21.75" customHeight="1">
      <c r="A178" s="34"/>
      <c r="B178" s="162"/>
      <c r="C178" s="163" t="s">
        <v>238</v>
      </c>
      <c r="D178" s="163" t="s">
        <v>130</v>
      </c>
      <c r="E178" s="164" t="s">
        <v>239</v>
      </c>
      <c r="F178" s="165" t="s">
        <v>240</v>
      </c>
      <c r="G178" s="166" t="s">
        <v>194</v>
      </c>
      <c r="H178" s="167">
        <v>2.75</v>
      </c>
      <c r="I178" s="168"/>
      <c r="J178" s="169">
        <f>ROUND(I178*H178,2)</f>
        <v>0</v>
      </c>
      <c r="K178" s="170"/>
      <c r="L178" s="35"/>
      <c r="M178" s="171" t="s">
        <v>1</v>
      </c>
      <c r="N178" s="172" t="s">
        <v>45</v>
      </c>
      <c r="O178" s="73"/>
      <c r="P178" s="173">
        <f>O178*H178</f>
        <v>0</v>
      </c>
      <c r="Q178" s="173">
        <v>0.044999999999999998</v>
      </c>
      <c r="R178" s="173">
        <f>Q178*H178</f>
        <v>0.12375</v>
      </c>
      <c r="S178" s="173">
        <v>0</v>
      </c>
      <c r="T178" s="174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5" t="s">
        <v>134</v>
      </c>
      <c r="AT178" s="175" t="s">
        <v>130</v>
      </c>
      <c r="AU178" s="175" t="s">
        <v>87</v>
      </c>
      <c r="AY178" s="15" t="s">
        <v>128</v>
      </c>
      <c r="BE178" s="176">
        <f>IF(N178="základní",J178,0)</f>
        <v>0</v>
      </c>
      <c r="BF178" s="176">
        <f>IF(N178="snížená",J178,0)</f>
        <v>0</v>
      </c>
      <c r="BG178" s="176">
        <f>IF(N178="zákl. přenesená",J178,0)</f>
        <v>0</v>
      </c>
      <c r="BH178" s="176">
        <f>IF(N178="sníž. přenesená",J178,0)</f>
        <v>0</v>
      </c>
      <c r="BI178" s="176">
        <f>IF(N178="nulová",J178,0)</f>
        <v>0</v>
      </c>
      <c r="BJ178" s="15" t="s">
        <v>85</v>
      </c>
      <c r="BK178" s="176">
        <f>ROUND(I178*H178,2)</f>
        <v>0</v>
      </c>
      <c r="BL178" s="15" t="s">
        <v>134</v>
      </c>
      <c r="BM178" s="175" t="s">
        <v>241</v>
      </c>
    </row>
    <row r="179" s="2" customFormat="1">
      <c r="A179" s="34"/>
      <c r="B179" s="35"/>
      <c r="C179" s="34"/>
      <c r="D179" s="177" t="s">
        <v>136</v>
      </c>
      <c r="E179" s="34"/>
      <c r="F179" s="178" t="s">
        <v>242</v>
      </c>
      <c r="G179" s="34"/>
      <c r="H179" s="34"/>
      <c r="I179" s="179"/>
      <c r="J179" s="34"/>
      <c r="K179" s="34"/>
      <c r="L179" s="35"/>
      <c r="M179" s="180"/>
      <c r="N179" s="181"/>
      <c r="O179" s="73"/>
      <c r="P179" s="73"/>
      <c r="Q179" s="73"/>
      <c r="R179" s="73"/>
      <c r="S179" s="73"/>
      <c r="T179" s="7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5" t="s">
        <v>136</v>
      </c>
      <c r="AU179" s="15" t="s">
        <v>87</v>
      </c>
    </row>
    <row r="180" s="12" customFormat="1" ht="22.8" customHeight="1">
      <c r="A180" s="12"/>
      <c r="B180" s="149"/>
      <c r="C180" s="12"/>
      <c r="D180" s="150" t="s">
        <v>79</v>
      </c>
      <c r="E180" s="160" t="s">
        <v>152</v>
      </c>
      <c r="F180" s="160" t="s">
        <v>243</v>
      </c>
      <c r="G180" s="12"/>
      <c r="H180" s="12"/>
      <c r="I180" s="152"/>
      <c r="J180" s="161">
        <f>BK180</f>
        <v>0</v>
      </c>
      <c r="K180" s="12"/>
      <c r="L180" s="149"/>
      <c r="M180" s="154"/>
      <c r="N180" s="155"/>
      <c r="O180" s="155"/>
      <c r="P180" s="156">
        <f>SUM(P181:P184)</f>
        <v>0</v>
      </c>
      <c r="Q180" s="155"/>
      <c r="R180" s="156">
        <f>SUM(R181:R184)</f>
        <v>6.5906400000000005</v>
      </c>
      <c r="S180" s="155"/>
      <c r="T180" s="157">
        <f>SUM(T181:T184)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50" t="s">
        <v>85</v>
      </c>
      <c r="AT180" s="158" t="s">
        <v>79</v>
      </c>
      <c r="AU180" s="158" t="s">
        <v>85</v>
      </c>
      <c r="AY180" s="150" t="s">
        <v>128</v>
      </c>
      <c r="BK180" s="159">
        <f>SUM(BK181:BK184)</f>
        <v>0</v>
      </c>
    </row>
    <row r="181" s="2" customFormat="1" ht="16.5" customHeight="1">
      <c r="A181" s="34"/>
      <c r="B181" s="162"/>
      <c r="C181" s="163" t="s">
        <v>244</v>
      </c>
      <c r="D181" s="163" t="s">
        <v>130</v>
      </c>
      <c r="E181" s="164" t="s">
        <v>245</v>
      </c>
      <c r="F181" s="165" t="s">
        <v>246</v>
      </c>
      <c r="G181" s="166" t="s">
        <v>133</v>
      </c>
      <c r="H181" s="167">
        <v>12</v>
      </c>
      <c r="I181" s="168"/>
      <c r="J181" s="169">
        <f>ROUND(I181*H181,2)</f>
        <v>0</v>
      </c>
      <c r="K181" s="170"/>
      <c r="L181" s="35"/>
      <c r="M181" s="171" t="s">
        <v>1</v>
      </c>
      <c r="N181" s="172" t="s">
        <v>45</v>
      </c>
      <c r="O181" s="73"/>
      <c r="P181" s="173">
        <f>O181*H181</f>
        <v>0</v>
      </c>
      <c r="Q181" s="173">
        <v>0.46000000000000002</v>
      </c>
      <c r="R181" s="173">
        <f>Q181*H181</f>
        <v>5.5200000000000005</v>
      </c>
      <c r="S181" s="173">
        <v>0</v>
      </c>
      <c r="T181" s="174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5" t="s">
        <v>134</v>
      </c>
      <c r="AT181" s="175" t="s">
        <v>130</v>
      </c>
      <c r="AU181" s="175" t="s">
        <v>87</v>
      </c>
      <c r="AY181" s="15" t="s">
        <v>128</v>
      </c>
      <c r="BE181" s="176">
        <f>IF(N181="základní",J181,0)</f>
        <v>0</v>
      </c>
      <c r="BF181" s="176">
        <f>IF(N181="snížená",J181,0)</f>
        <v>0</v>
      </c>
      <c r="BG181" s="176">
        <f>IF(N181="zákl. přenesená",J181,0)</f>
        <v>0</v>
      </c>
      <c r="BH181" s="176">
        <f>IF(N181="sníž. přenesená",J181,0)</f>
        <v>0</v>
      </c>
      <c r="BI181" s="176">
        <f>IF(N181="nulová",J181,0)</f>
        <v>0</v>
      </c>
      <c r="BJ181" s="15" t="s">
        <v>85</v>
      </c>
      <c r="BK181" s="176">
        <f>ROUND(I181*H181,2)</f>
        <v>0</v>
      </c>
      <c r="BL181" s="15" t="s">
        <v>134</v>
      </c>
      <c r="BM181" s="175" t="s">
        <v>247</v>
      </c>
    </row>
    <row r="182" s="2" customFormat="1">
      <c r="A182" s="34"/>
      <c r="B182" s="35"/>
      <c r="C182" s="34"/>
      <c r="D182" s="177" t="s">
        <v>136</v>
      </c>
      <c r="E182" s="34"/>
      <c r="F182" s="178" t="s">
        <v>248</v>
      </c>
      <c r="G182" s="34"/>
      <c r="H182" s="34"/>
      <c r="I182" s="179"/>
      <c r="J182" s="34"/>
      <c r="K182" s="34"/>
      <c r="L182" s="35"/>
      <c r="M182" s="180"/>
      <c r="N182" s="181"/>
      <c r="O182" s="73"/>
      <c r="P182" s="73"/>
      <c r="Q182" s="73"/>
      <c r="R182" s="73"/>
      <c r="S182" s="73"/>
      <c r="T182" s="74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5" t="s">
        <v>136</v>
      </c>
      <c r="AU182" s="15" t="s">
        <v>87</v>
      </c>
    </row>
    <row r="183" s="2" customFormat="1" ht="16.5" customHeight="1">
      <c r="A183" s="34"/>
      <c r="B183" s="162"/>
      <c r="C183" s="163" t="s">
        <v>249</v>
      </c>
      <c r="D183" s="163" t="s">
        <v>130</v>
      </c>
      <c r="E183" s="164" t="s">
        <v>250</v>
      </c>
      <c r="F183" s="165" t="s">
        <v>251</v>
      </c>
      <c r="G183" s="166" t="s">
        <v>133</v>
      </c>
      <c r="H183" s="167">
        <v>12</v>
      </c>
      <c r="I183" s="168"/>
      <c r="J183" s="169">
        <f>ROUND(I183*H183,2)</f>
        <v>0</v>
      </c>
      <c r="K183" s="170"/>
      <c r="L183" s="35"/>
      <c r="M183" s="171" t="s">
        <v>1</v>
      </c>
      <c r="N183" s="172" t="s">
        <v>45</v>
      </c>
      <c r="O183" s="73"/>
      <c r="P183" s="173">
        <f>O183*H183</f>
        <v>0</v>
      </c>
      <c r="Q183" s="173">
        <v>0.089219999999999994</v>
      </c>
      <c r="R183" s="173">
        <f>Q183*H183</f>
        <v>1.07064</v>
      </c>
      <c r="S183" s="173">
        <v>0</v>
      </c>
      <c r="T183" s="174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5" t="s">
        <v>134</v>
      </c>
      <c r="AT183" s="175" t="s">
        <v>130</v>
      </c>
      <c r="AU183" s="175" t="s">
        <v>87</v>
      </c>
      <c r="AY183" s="15" t="s">
        <v>128</v>
      </c>
      <c r="BE183" s="176">
        <f>IF(N183="základní",J183,0)</f>
        <v>0</v>
      </c>
      <c r="BF183" s="176">
        <f>IF(N183="snížená",J183,0)</f>
        <v>0</v>
      </c>
      <c r="BG183" s="176">
        <f>IF(N183="zákl. přenesená",J183,0)</f>
        <v>0</v>
      </c>
      <c r="BH183" s="176">
        <f>IF(N183="sníž. přenesená",J183,0)</f>
        <v>0</v>
      </c>
      <c r="BI183" s="176">
        <f>IF(N183="nulová",J183,0)</f>
        <v>0</v>
      </c>
      <c r="BJ183" s="15" t="s">
        <v>85</v>
      </c>
      <c r="BK183" s="176">
        <f>ROUND(I183*H183,2)</f>
        <v>0</v>
      </c>
      <c r="BL183" s="15" t="s">
        <v>134</v>
      </c>
      <c r="BM183" s="175" t="s">
        <v>252</v>
      </c>
    </row>
    <row r="184" s="2" customFormat="1">
      <c r="A184" s="34"/>
      <c r="B184" s="35"/>
      <c r="C184" s="34"/>
      <c r="D184" s="177" t="s">
        <v>136</v>
      </c>
      <c r="E184" s="34"/>
      <c r="F184" s="178" t="s">
        <v>253</v>
      </c>
      <c r="G184" s="34"/>
      <c r="H184" s="34"/>
      <c r="I184" s="179"/>
      <c r="J184" s="34"/>
      <c r="K184" s="34"/>
      <c r="L184" s="35"/>
      <c r="M184" s="180"/>
      <c r="N184" s="181"/>
      <c r="O184" s="73"/>
      <c r="P184" s="73"/>
      <c r="Q184" s="73"/>
      <c r="R184" s="73"/>
      <c r="S184" s="73"/>
      <c r="T184" s="7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5" t="s">
        <v>136</v>
      </c>
      <c r="AU184" s="15" t="s">
        <v>87</v>
      </c>
    </row>
    <row r="185" s="12" customFormat="1" ht="22.8" customHeight="1">
      <c r="A185" s="12"/>
      <c r="B185" s="149"/>
      <c r="C185" s="12"/>
      <c r="D185" s="150" t="s">
        <v>79</v>
      </c>
      <c r="E185" s="160" t="s">
        <v>158</v>
      </c>
      <c r="F185" s="160" t="s">
        <v>254</v>
      </c>
      <c r="G185" s="12"/>
      <c r="H185" s="12"/>
      <c r="I185" s="152"/>
      <c r="J185" s="161">
        <f>BK185</f>
        <v>0</v>
      </c>
      <c r="K185" s="12"/>
      <c r="L185" s="149"/>
      <c r="M185" s="154"/>
      <c r="N185" s="155"/>
      <c r="O185" s="155"/>
      <c r="P185" s="156">
        <f>SUM(P186:P187)</f>
        <v>0</v>
      </c>
      <c r="Q185" s="155"/>
      <c r="R185" s="156">
        <f>SUM(R186:R187)</f>
        <v>0.17499999999999999</v>
      </c>
      <c r="S185" s="155"/>
      <c r="T185" s="157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50" t="s">
        <v>85</v>
      </c>
      <c r="AT185" s="158" t="s">
        <v>79</v>
      </c>
      <c r="AU185" s="158" t="s">
        <v>85</v>
      </c>
      <c r="AY185" s="150" t="s">
        <v>128</v>
      </c>
      <c r="BK185" s="159">
        <f>SUM(BK186:BK187)</f>
        <v>0</v>
      </c>
    </row>
    <row r="186" s="2" customFormat="1" ht="16.5" customHeight="1">
      <c r="A186" s="34"/>
      <c r="B186" s="162"/>
      <c r="C186" s="163" t="s">
        <v>255</v>
      </c>
      <c r="D186" s="163" t="s">
        <v>130</v>
      </c>
      <c r="E186" s="164" t="s">
        <v>256</v>
      </c>
      <c r="F186" s="165" t="s">
        <v>257</v>
      </c>
      <c r="G186" s="166" t="s">
        <v>258</v>
      </c>
      <c r="H186" s="167">
        <v>1250</v>
      </c>
      <c r="I186" s="168"/>
      <c r="J186" s="169">
        <f>ROUND(I186*H186,2)</f>
        <v>0</v>
      </c>
      <c r="K186" s="170"/>
      <c r="L186" s="35"/>
      <c r="M186" s="171" t="s">
        <v>1</v>
      </c>
      <c r="N186" s="172" t="s">
        <v>45</v>
      </c>
      <c r="O186" s="73"/>
      <c r="P186" s="173">
        <f>O186*H186</f>
        <v>0</v>
      </c>
      <c r="Q186" s="173">
        <v>0.00013999999999999999</v>
      </c>
      <c r="R186" s="173">
        <f>Q186*H186</f>
        <v>0.17499999999999999</v>
      </c>
      <c r="S186" s="173">
        <v>0</v>
      </c>
      <c r="T186" s="174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5" t="s">
        <v>134</v>
      </c>
      <c r="AT186" s="175" t="s">
        <v>130</v>
      </c>
      <c r="AU186" s="175" t="s">
        <v>87</v>
      </c>
      <c r="AY186" s="15" t="s">
        <v>128</v>
      </c>
      <c r="BE186" s="176">
        <f>IF(N186="základní",J186,0)</f>
        <v>0</v>
      </c>
      <c r="BF186" s="176">
        <f>IF(N186="snížená",J186,0)</f>
        <v>0</v>
      </c>
      <c r="BG186" s="176">
        <f>IF(N186="zákl. přenesená",J186,0)</f>
        <v>0</v>
      </c>
      <c r="BH186" s="176">
        <f>IF(N186="sníž. přenesená",J186,0)</f>
        <v>0</v>
      </c>
      <c r="BI186" s="176">
        <f>IF(N186="nulová",J186,0)</f>
        <v>0</v>
      </c>
      <c r="BJ186" s="15" t="s">
        <v>85</v>
      </c>
      <c r="BK186" s="176">
        <f>ROUND(I186*H186,2)</f>
        <v>0</v>
      </c>
      <c r="BL186" s="15" t="s">
        <v>134</v>
      </c>
      <c r="BM186" s="175" t="s">
        <v>259</v>
      </c>
    </row>
    <row r="187" s="2" customFormat="1">
      <c r="A187" s="34"/>
      <c r="B187" s="35"/>
      <c r="C187" s="34"/>
      <c r="D187" s="177" t="s">
        <v>136</v>
      </c>
      <c r="E187" s="34"/>
      <c r="F187" s="178" t="s">
        <v>260</v>
      </c>
      <c r="G187" s="34"/>
      <c r="H187" s="34"/>
      <c r="I187" s="179"/>
      <c r="J187" s="34"/>
      <c r="K187" s="34"/>
      <c r="L187" s="35"/>
      <c r="M187" s="180"/>
      <c r="N187" s="181"/>
      <c r="O187" s="73"/>
      <c r="P187" s="73"/>
      <c r="Q187" s="73"/>
      <c r="R187" s="73"/>
      <c r="S187" s="73"/>
      <c r="T187" s="7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5" t="s">
        <v>136</v>
      </c>
      <c r="AU187" s="15" t="s">
        <v>87</v>
      </c>
    </row>
    <row r="188" s="12" customFormat="1" ht="22.8" customHeight="1">
      <c r="A188" s="12"/>
      <c r="B188" s="149"/>
      <c r="C188" s="12"/>
      <c r="D188" s="150" t="s">
        <v>79</v>
      </c>
      <c r="E188" s="160" t="s">
        <v>171</v>
      </c>
      <c r="F188" s="160" t="s">
        <v>261</v>
      </c>
      <c r="G188" s="12"/>
      <c r="H188" s="12"/>
      <c r="I188" s="152"/>
      <c r="J188" s="161">
        <f>BK188</f>
        <v>0</v>
      </c>
      <c r="K188" s="12"/>
      <c r="L188" s="149"/>
      <c r="M188" s="154"/>
      <c r="N188" s="155"/>
      <c r="O188" s="155"/>
      <c r="P188" s="156">
        <f>SUM(P189:P210)</f>
        <v>0</v>
      </c>
      <c r="Q188" s="155"/>
      <c r="R188" s="156">
        <f>SUM(R189:R210)</f>
        <v>2.6463200000000002</v>
      </c>
      <c r="S188" s="155"/>
      <c r="T188" s="157">
        <f>SUM(T189:T210)</f>
        <v>6.0259999999999989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50" t="s">
        <v>85</v>
      </c>
      <c r="AT188" s="158" t="s">
        <v>79</v>
      </c>
      <c r="AU188" s="158" t="s">
        <v>85</v>
      </c>
      <c r="AY188" s="150" t="s">
        <v>128</v>
      </c>
      <c r="BK188" s="159">
        <f>SUM(BK189:BK210)</f>
        <v>0</v>
      </c>
    </row>
    <row r="189" s="2" customFormat="1" ht="16.5" customHeight="1">
      <c r="A189" s="34"/>
      <c r="B189" s="162"/>
      <c r="C189" s="163" t="s">
        <v>262</v>
      </c>
      <c r="D189" s="163" t="s">
        <v>130</v>
      </c>
      <c r="E189" s="164" t="s">
        <v>263</v>
      </c>
      <c r="F189" s="165" t="s">
        <v>264</v>
      </c>
      <c r="G189" s="166" t="s">
        <v>155</v>
      </c>
      <c r="H189" s="167">
        <v>6</v>
      </c>
      <c r="I189" s="168"/>
      <c r="J189" s="169">
        <f>ROUND(I189*H189,2)</f>
        <v>0</v>
      </c>
      <c r="K189" s="170"/>
      <c r="L189" s="35"/>
      <c r="M189" s="171" t="s">
        <v>1</v>
      </c>
      <c r="N189" s="172" t="s">
        <v>45</v>
      </c>
      <c r="O189" s="73"/>
      <c r="P189" s="173">
        <f>O189*H189</f>
        <v>0</v>
      </c>
      <c r="Q189" s="173">
        <v>0.20219000000000001</v>
      </c>
      <c r="R189" s="173">
        <f>Q189*H189</f>
        <v>1.2131400000000001</v>
      </c>
      <c r="S189" s="173">
        <v>0</v>
      </c>
      <c r="T189" s="174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5" t="s">
        <v>134</v>
      </c>
      <c r="AT189" s="175" t="s">
        <v>130</v>
      </c>
      <c r="AU189" s="175" t="s">
        <v>87</v>
      </c>
      <c r="AY189" s="15" t="s">
        <v>128</v>
      </c>
      <c r="BE189" s="176">
        <f>IF(N189="základní",J189,0)</f>
        <v>0</v>
      </c>
      <c r="BF189" s="176">
        <f>IF(N189="snížená",J189,0)</f>
        <v>0</v>
      </c>
      <c r="BG189" s="176">
        <f>IF(N189="zákl. přenesená",J189,0)</f>
        <v>0</v>
      </c>
      <c r="BH189" s="176">
        <f>IF(N189="sníž. přenesená",J189,0)</f>
        <v>0</v>
      </c>
      <c r="BI189" s="176">
        <f>IF(N189="nulová",J189,0)</f>
        <v>0</v>
      </c>
      <c r="BJ189" s="15" t="s">
        <v>85</v>
      </c>
      <c r="BK189" s="176">
        <f>ROUND(I189*H189,2)</f>
        <v>0</v>
      </c>
      <c r="BL189" s="15" t="s">
        <v>134</v>
      </c>
      <c r="BM189" s="175" t="s">
        <v>265</v>
      </c>
    </row>
    <row r="190" s="2" customFormat="1">
      <c r="A190" s="34"/>
      <c r="B190" s="35"/>
      <c r="C190" s="34"/>
      <c r="D190" s="177" t="s">
        <v>136</v>
      </c>
      <c r="E190" s="34"/>
      <c r="F190" s="178" t="s">
        <v>266</v>
      </c>
      <c r="G190" s="34"/>
      <c r="H190" s="34"/>
      <c r="I190" s="179"/>
      <c r="J190" s="34"/>
      <c r="K190" s="34"/>
      <c r="L190" s="35"/>
      <c r="M190" s="180"/>
      <c r="N190" s="181"/>
      <c r="O190" s="73"/>
      <c r="P190" s="73"/>
      <c r="Q190" s="73"/>
      <c r="R190" s="73"/>
      <c r="S190" s="73"/>
      <c r="T190" s="7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5" t="s">
        <v>136</v>
      </c>
      <c r="AU190" s="15" t="s">
        <v>87</v>
      </c>
    </row>
    <row r="191" s="2" customFormat="1" ht="16.5" customHeight="1">
      <c r="A191" s="34"/>
      <c r="B191" s="162"/>
      <c r="C191" s="163" t="s">
        <v>267</v>
      </c>
      <c r="D191" s="163" t="s">
        <v>130</v>
      </c>
      <c r="E191" s="164" t="s">
        <v>268</v>
      </c>
      <c r="F191" s="165" t="s">
        <v>269</v>
      </c>
      <c r="G191" s="166" t="s">
        <v>258</v>
      </c>
      <c r="H191" s="167">
        <v>2500</v>
      </c>
      <c r="I191" s="168"/>
      <c r="J191" s="169">
        <f>ROUND(I191*H191,2)</f>
        <v>0</v>
      </c>
      <c r="K191" s="170"/>
      <c r="L191" s="35"/>
      <c r="M191" s="171" t="s">
        <v>1</v>
      </c>
      <c r="N191" s="172" t="s">
        <v>45</v>
      </c>
      <c r="O191" s="73"/>
      <c r="P191" s="173">
        <f>O191*H191</f>
        <v>0</v>
      </c>
      <c r="Q191" s="173">
        <v>0</v>
      </c>
      <c r="R191" s="173">
        <f>Q191*H191</f>
        <v>0</v>
      </c>
      <c r="S191" s="173">
        <v>0</v>
      </c>
      <c r="T191" s="174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5" t="s">
        <v>134</v>
      </c>
      <c r="AT191" s="175" t="s">
        <v>130</v>
      </c>
      <c r="AU191" s="175" t="s">
        <v>87</v>
      </c>
      <c r="AY191" s="15" t="s">
        <v>128</v>
      </c>
      <c r="BE191" s="176">
        <f>IF(N191="základní",J191,0)</f>
        <v>0</v>
      </c>
      <c r="BF191" s="176">
        <f>IF(N191="snížená",J191,0)</f>
        <v>0</v>
      </c>
      <c r="BG191" s="176">
        <f>IF(N191="zákl. přenesená",J191,0)</f>
        <v>0</v>
      </c>
      <c r="BH191" s="176">
        <f>IF(N191="sníž. přenesená",J191,0)</f>
        <v>0</v>
      </c>
      <c r="BI191" s="176">
        <f>IF(N191="nulová",J191,0)</f>
        <v>0</v>
      </c>
      <c r="BJ191" s="15" t="s">
        <v>85</v>
      </c>
      <c r="BK191" s="176">
        <f>ROUND(I191*H191,2)</f>
        <v>0</v>
      </c>
      <c r="BL191" s="15" t="s">
        <v>134</v>
      </c>
      <c r="BM191" s="175" t="s">
        <v>270</v>
      </c>
    </row>
    <row r="192" s="2" customFormat="1">
      <c r="A192" s="34"/>
      <c r="B192" s="35"/>
      <c r="C192" s="34"/>
      <c r="D192" s="177" t="s">
        <v>136</v>
      </c>
      <c r="E192" s="34"/>
      <c r="F192" s="178" t="s">
        <v>271</v>
      </c>
      <c r="G192" s="34"/>
      <c r="H192" s="34"/>
      <c r="I192" s="179"/>
      <c r="J192" s="34"/>
      <c r="K192" s="34"/>
      <c r="L192" s="35"/>
      <c r="M192" s="180"/>
      <c r="N192" s="181"/>
      <c r="O192" s="73"/>
      <c r="P192" s="73"/>
      <c r="Q192" s="73"/>
      <c r="R192" s="73"/>
      <c r="S192" s="73"/>
      <c r="T192" s="7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5" t="s">
        <v>136</v>
      </c>
      <c r="AU192" s="15" t="s">
        <v>87</v>
      </c>
    </row>
    <row r="193" s="2" customFormat="1" ht="16.5" customHeight="1">
      <c r="A193" s="34"/>
      <c r="B193" s="162"/>
      <c r="C193" s="163" t="s">
        <v>272</v>
      </c>
      <c r="D193" s="163" t="s">
        <v>130</v>
      </c>
      <c r="E193" s="164" t="s">
        <v>273</v>
      </c>
      <c r="F193" s="165" t="s">
        <v>274</v>
      </c>
      <c r="G193" s="166" t="s">
        <v>155</v>
      </c>
      <c r="H193" s="167">
        <v>6</v>
      </c>
      <c r="I193" s="168"/>
      <c r="J193" s="169">
        <f>ROUND(I193*H193,2)</f>
        <v>0</v>
      </c>
      <c r="K193" s="170"/>
      <c r="L193" s="35"/>
      <c r="M193" s="171" t="s">
        <v>1</v>
      </c>
      <c r="N193" s="172" t="s">
        <v>45</v>
      </c>
      <c r="O193" s="73"/>
      <c r="P193" s="173">
        <f>O193*H193</f>
        <v>0</v>
      </c>
      <c r="Q193" s="173">
        <v>0.16849</v>
      </c>
      <c r="R193" s="173">
        <f>Q193*H193</f>
        <v>1.01094</v>
      </c>
      <c r="S193" s="173">
        <v>0</v>
      </c>
      <c r="T193" s="174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75" t="s">
        <v>134</v>
      </c>
      <c r="AT193" s="175" t="s">
        <v>130</v>
      </c>
      <c r="AU193" s="175" t="s">
        <v>87</v>
      </c>
      <c r="AY193" s="15" t="s">
        <v>128</v>
      </c>
      <c r="BE193" s="176">
        <f>IF(N193="základní",J193,0)</f>
        <v>0</v>
      </c>
      <c r="BF193" s="176">
        <f>IF(N193="snížená",J193,0)</f>
        <v>0</v>
      </c>
      <c r="BG193" s="176">
        <f>IF(N193="zákl. přenesená",J193,0)</f>
        <v>0</v>
      </c>
      <c r="BH193" s="176">
        <f>IF(N193="sníž. přenesená",J193,0)</f>
        <v>0</v>
      </c>
      <c r="BI193" s="176">
        <f>IF(N193="nulová",J193,0)</f>
        <v>0</v>
      </c>
      <c r="BJ193" s="15" t="s">
        <v>85</v>
      </c>
      <c r="BK193" s="176">
        <f>ROUND(I193*H193,2)</f>
        <v>0</v>
      </c>
      <c r="BL193" s="15" t="s">
        <v>134</v>
      </c>
      <c r="BM193" s="175" t="s">
        <v>275</v>
      </c>
    </row>
    <row r="194" s="2" customFormat="1">
      <c r="A194" s="34"/>
      <c r="B194" s="35"/>
      <c r="C194" s="34"/>
      <c r="D194" s="177" t="s">
        <v>136</v>
      </c>
      <c r="E194" s="34"/>
      <c r="F194" s="178" t="s">
        <v>276</v>
      </c>
      <c r="G194" s="34"/>
      <c r="H194" s="34"/>
      <c r="I194" s="179"/>
      <c r="J194" s="34"/>
      <c r="K194" s="34"/>
      <c r="L194" s="35"/>
      <c r="M194" s="180"/>
      <c r="N194" s="181"/>
      <c r="O194" s="73"/>
      <c r="P194" s="73"/>
      <c r="Q194" s="73"/>
      <c r="R194" s="73"/>
      <c r="S194" s="73"/>
      <c r="T194" s="74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5" t="s">
        <v>136</v>
      </c>
      <c r="AU194" s="15" t="s">
        <v>87</v>
      </c>
    </row>
    <row r="195" s="2" customFormat="1" ht="16.5" customHeight="1">
      <c r="A195" s="34"/>
      <c r="B195" s="162"/>
      <c r="C195" s="163" t="s">
        <v>277</v>
      </c>
      <c r="D195" s="163" t="s">
        <v>130</v>
      </c>
      <c r="E195" s="164" t="s">
        <v>278</v>
      </c>
      <c r="F195" s="165" t="s">
        <v>279</v>
      </c>
      <c r="G195" s="166" t="s">
        <v>174</v>
      </c>
      <c r="H195" s="167">
        <v>2.5</v>
      </c>
      <c r="I195" s="168"/>
      <c r="J195" s="169">
        <f>ROUND(I195*H195,2)</f>
        <v>0</v>
      </c>
      <c r="K195" s="170"/>
      <c r="L195" s="35"/>
      <c r="M195" s="171" t="s">
        <v>1</v>
      </c>
      <c r="N195" s="172" t="s">
        <v>45</v>
      </c>
      <c r="O195" s="73"/>
      <c r="P195" s="173">
        <f>O195*H195</f>
        <v>0</v>
      </c>
      <c r="Q195" s="173">
        <v>0</v>
      </c>
      <c r="R195" s="173">
        <f>Q195*H195</f>
        <v>0</v>
      </c>
      <c r="S195" s="173">
        <v>0.80800000000000005</v>
      </c>
      <c r="T195" s="174">
        <f>S195*H195</f>
        <v>2.02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5" t="s">
        <v>134</v>
      </c>
      <c r="AT195" s="175" t="s">
        <v>130</v>
      </c>
      <c r="AU195" s="175" t="s">
        <v>87</v>
      </c>
      <c r="AY195" s="15" t="s">
        <v>128</v>
      </c>
      <c r="BE195" s="176">
        <f>IF(N195="základní",J195,0)</f>
        <v>0</v>
      </c>
      <c r="BF195" s="176">
        <f>IF(N195="snížená",J195,0)</f>
        <v>0</v>
      </c>
      <c r="BG195" s="176">
        <f>IF(N195="zákl. přenesená",J195,0)</f>
        <v>0</v>
      </c>
      <c r="BH195" s="176">
        <f>IF(N195="sníž. přenesená",J195,0)</f>
        <v>0</v>
      </c>
      <c r="BI195" s="176">
        <f>IF(N195="nulová",J195,0)</f>
        <v>0</v>
      </c>
      <c r="BJ195" s="15" t="s">
        <v>85</v>
      </c>
      <c r="BK195" s="176">
        <f>ROUND(I195*H195,2)</f>
        <v>0</v>
      </c>
      <c r="BL195" s="15" t="s">
        <v>134</v>
      </c>
      <c r="BM195" s="175" t="s">
        <v>280</v>
      </c>
    </row>
    <row r="196" s="2" customFormat="1">
      <c r="A196" s="34"/>
      <c r="B196" s="35"/>
      <c r="C196" s="34"/>
      <c r="D196" s="177" t="s">
        <v>136</v>
      </c>
      <c r="E196" s="34"/>
      <c r="F196" s="178" t="s">
        <v>281</v>
      </c>
      <c r="G196" s="34"/>
      <c r="H196" s="34"/>
      <c r="I196" s="179"/>
      <c r="J196" s="34"/>
      <c r="K196" s="34"/>
      <c r="L196" s="35"/>
      <c r="M196" s="180"/>
      <c r="N196" s="181"/>
      <c r="O196" s="73"/>
      <c r="P196" s="73"/>
      <c r="Q196" s="73"/>
      <c r="R196" s="73"/>
      <c r="S196" s="73"/>
      <c r="T196" s="7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5" t="s">
        <v>136</v>
      </c>
      <c r="AU196" s="15" t="s">
        <v>87</v>
      </c>
    </row>
    <row r="197" s="2" customFormat="1" ht="16.5" customHeight="1">
      <c r="A197" s="34"/>
      <c r="B197" s="162"/>
      <c r="C197" s="163" t="s">
        <v>282</v>
      </c>
      <c r="D197" s="163" t="s">
        <v>130</v>
      </c>
      <c r="E197" s="164" t="s">
        <v>283</v>
      </c>
      <c r="F197" s="165" t="s">
        <v>284</v>
      </c>
      <c r="G197" s="166" t="s">
        <v>258</v>
      </c>
      <c r="H197" s="167">
        <v>2750</v>
      </c>
      <c r="I197" s="168"/>
      <c r="J197" s="169">
        <f>ROUND(I197*H197,2)</f>
        <v>0</v>
      </c>
      <c r="K197" s="170"/>
      <c r="L197" s="35"/>
      <c r="M197" s="171" t="s">
        <v>1</v>
      </c>
      <c r="N197" s="172" t="s">
        <v>45</v>
      </c>
      <c r="O197" s="73"/>
      <c r="P197" s="173">
        <f>O197*H197</f>
        <v>0</v>
      </c>
      <c r="Q197" s="173">
        <v>0</v>
      </c>
      <c r="R197" s="173">
        <f>Q197*H197</f>
        <v>0</v>
      </c>
      <c r="S197" s="173">
        <v>0.001</v>
      </c>
      <c r="T197" s="174">
        <f>S197*H197</f>
        <v>2.75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75" t="s">
        <v>134</v>
      </c>
      <c r="AT197" s="175" t="s">
        <v>130</v>
      </c>
      <c r="AU197" s="175" t="s">
        <v>87</v>
      </c>
      <c r="AY197" s="15" t="s">
        <v>128</v>
      </c>
      <c r="BE197" s="176">
        <f>IF(N197="základní",J197,0)</f>
        <v>0</v>
      </c>
      <c r="BF197" s="176">
        <f>IF(N197="snížená",J197,0)</f>
        <v>0</v>
      </c>
      <c r="BG197" s="176">
        <f>IF(N197="zákl. přenesená",J197,0)</f>
        <v>0</v>
      </c>
      <c r="BH197" s="176">
        <f>IF(N197="sníž. přenesená",J197,0)</f>
        <v>0</v>
      </c>
      <c r="BI197" s="176">
        <f>IF(N197="nulová",J197,0)</f>
        <v>0</v>
      </c>
      <c r="BJ197" s="15" t="s">
        <v>85</v>
      </c>
      <c r="BK197" s="176">
        <f>ROUND(I197*H197,2)</f>
        <v>0</v>
      </c>
      <c r="BL197" s="15" t="s">
        <v>134</v>
      </c>
      <c r="BM197" s="175" t="s">
        <v>285</v>
      </c>
    </row>
    <row r="198" s="2" customFormat="1">
      <c r="A198" s="34"/>
      <c r="B198" s="35"/>
      <c r="C198" s="34"/>
      <c r="D198" s="177" t="s">
        <v>136</v>
      </c>
      <c r="E198" s="34"/>
      <c r="F198" s="178" t="s">
        <v>286</v>
      </c>
      <c r="G198" s="34"/>
      <c r="H198" s="34"/>
      <c r="I198" s="179"/>
      <c r="J198" s="34"/>
      <c r="K198" s="34"/>
      <c r="L198" s="35"/>
      <c r="M198" s="180"/>
      <c r="N198" s="181"/>
      <c r="O198" s="73"/>
      <c r="P198" s="73"/>
      <c r="Q198" s="73"/>
      <c r="R198" s="73"/>
      <c r="S198" s="73"/>
      <c r="T198" s="74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5" t="s">
        <v>136</v>
      </c>
      <c r="AU198" s="15" t="s">
        <v>87</v>
      </c>
    </row>
    <row r="199" s="2" customFormat="1" ht="16.5" customHeight="1">
      <c r="A199" s="34"/>
      <c r="B199" s="162"/>
      <c r="C199" s="163" t="s">
        <v>287</v>
      </c>
      <c r="D199" s="163" t="s">
        <v>130</v>
      </c>
      <c r="E199" s="164" t="s">
        <v>288</v>
      </c>
      <c r="F199" s="165" t="s">
        <v>289</v>
      </c>
      <c r="G199" s="166" t="s">
        <v>155</v>
      </c>
      <c r="H199" s="167">
        <v>28</v>
      </c>
      <c r="I199" s="168"/>
      <c r="J199" s="169">
        <f>ROUND(I199*H199,2)</f>
        <v>0</v>
      </c>
      <c r="K199" s="170"/>
      <c r="L199" s="35"/>
      <c r="M199" s="171" t="s">
        <v>1</v>
      </c>
      <c r="N199" s="172" t="s">
        <v>45</v>
      </c>
      <c r="O199" s="73"/>
      <c r="P199" s="173">
        <f>O199*H199</f>
        <v>0</v>
      </c>
      <c r="Q199" s="173">
        <v>8.0000000000000007E-05</v>
      </c>
      <c r="R199" s="173">
        <f>Q199*H199</f>
        <v>0.0022400000000000002</v>
      </c>
      <c r="S199" s="173">
        <v>0.017999999999999999</v>
      </c>
      <c r="T199" s="174">
        <f>S199*H199</f>
        <v>0.504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5" t="s">
        <v>134</v>
      </c>
      <c r="AT199" s="175" t="s">
        <v>130</v>
      </c>
      <c r="AU199" s="175" t="s">
        <v>87</v>
      </c>
      <c r="AY199" s="15" t="s">
        <v>128</v>
      </c>
      <c r="BE199" s="176">
        <f>IF(N199="základní",J199,0)</f>
        <v>0</v>
      </c>
      <c r="BF199" s="176">
        <f>IF(N199="snížená",J199,0)</f>
        <v>0</v>
      </c>
      <c r="BG199" s="176">
        <f>IF(N199="zákl. přenesená",J199,0)</f>
        <v>0</v>
      </c>
      <c r="BH199" s="176">
        <f>IF(N199="sníž. přenesená",J199,0)</f>
        <v>0</v>
      </c>
      <c r="BI199" s="176">
        <f>IF(N199="nulová",J199,0)</f>
        <v>0</v>
      </c>
      <c r="BJ199" s="15" t="s">
        <v>85</v>
      </c>
      <c r="BK199" s="176">
        <f>ROUND(I199*H199,2)</f>
        <v>0</v>
      </c>
      <c r="BL199" s="15" t="s">
        <v>134</v>
      </c>
      <c r="BM199" s="175" t="s">
        <v>290</v>
      </c>
    </row>
    <row r="200" s="2" customFormat="1">
      <c r="A200" s="34"/>
      <c r="B200" s="35"/>
      <c r="C200" s="34"/>
      <c r="D200" s="177" t="s">
        <v>136</v>
      </c>
      <c r="E200" s="34"/>
      <c r="F200" s="178" t="s">
        <v>291</v>
      </c>
      <c r="G200" s="34"/>
      <c r="H200" s="34"/>
      <c r="I200" s="179"/>
      <c r="J200" s="34"/>
      <c r="K200" s="34"/>
      <c r="L200" s="35"/>
      <c r="M200" s="180"/>
      <c r="N200" s="181"/>
      <c r="O200" s="73"/>
      <c r="P200" s="73"/>
      <c r="Q200" s="73"/>
      <c r="R200" s="73"/>
      <c r="S200" s="73"/>
      <c r="T200" s="7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5" t="s">
        <v>136</v>
      </c>
      <c r="AU200" s="15" t="s">
        <v>87</v>
      </c>
    </row>
    <row r="201" s="2" customFormat="1" ht="24.15" customHeight="1">
      <c r="A201" s="34"/>
      <c r="B201" s="162"/>
      <c r="C201" s="163" t="s">
        <v>292</v>
      </c>
      <c r="D201" s="163" t="s">
        <v>130</v>
      </c>
      <c r="E201" s="164" t="s">
        <v>293</v>
      </c>
      <c r="F201" s="165" t="s">
        <v>294</v>
      </c>
      <c r="G201" s="166" t="s">
        <v>155</v>
      </c>
      <c r="H201" s="167">
        <v>15</v>
      </c>
      <c r="I201" s="168"/>
      <c r="J201" s="169">
        <f>ROUND(I201*H201,2)</f>
        <v>0</v>
      </c>
      <c r="K201" s="170"/>
      <c r="L201" s="35"/>
      <c r="M201" s="171" t="s">
        <v>1</v>
      </c>
      <c r="N201" s="172" t="s">
        <v>45</v>
      </c>
      <c r="O201" s="73"/>
      <c r="P201" s="173">
        <f>O201*H201</f>
        <v>0</v>
      </c>
      <c r="Q201" s="173">
        <v>0</v>
      </c>
      <c r="R201" s="173">
        <f>Q201*H201</f>
        <v>0</v>
      </c>
      <c r="S201" s="173">
        <v>0</v>
      </c>
      <c r="T201" s="174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5" t="s">
        <v>134</v>
      </c>
      <c r="AT201" s="175" t="s">
        <v>130</v>
      </c>
      <c r="AU201" s="175" t="s">
        <v>87</v>
      </c>
      <c r="AY201" s="15" t="s">
        <v>128</v>
      </c>
      <c r="BE201" s="176">
        <f>IF(N201="základní",J201,0)</f>
        <v>0</v>
      </c>
      <c r="BF201" s="176">
        <f>IF(N201="snížená",J201,0)</f>
        <v>0</v>
      </c>
      <c r="BG201" s="176">
        <f>IF(N201="zákl. přenesená",J201,0)</f>
        <v>0</v>
      </c>
      <c r="BH201" s="176">
        <f>IF(N201="sníž. přenesená",J201,0)</f>
        <v>0</v>
      </c>
      <c r="BI201" s="176">
        <f>IF(N201="nulová",J201,0)</f>
        <v>0</v>
      </c>
      <c r="BJ201" s="15" t="s">
        <v>85</v>
      </c>
      <c r="BK201" s="176">
        <f>ROUND(I201*H201,2)</f>
        <v>0</v>
      </c>
      <c r="BL201" s="15" t="s">
        <v>134</v>
      </c>
      <c r="BM201" s="175" t="s">
        <v>295</v>
      </c>
    </row>
    <row r="202" s="2" customFormat="1">
      <c r="A202" s="34"/>
      <c r="B202" s="35"/>
      <c r="C202" s="34"/>
      <c r="D202" s="177" t="s">
        <v>136</v>
      </c>
      <c r="E202" s="34"/>
      <c r="F202" s="178" t="s">
        <v>296</v>
      </c>
      <c r="G202" s="34"/>
      <c r="H202" s="34"/>
      <c r="I202" s="179"/>
      <c r="J202" s="34"/>
      <c r="K202" s="34"/>
      <c r="L202" s="35"/>
      <c r="M202" s="180"/>
      <c r="N202" s="181"/>
      <c r="O202" s="73"/>
      <c r="P202" s="73"/>
      <c r="Q202" s="73"/>
      <c r="R202" s="73"/>
      <c r="S202" s="73"/>
      <c r="T202" s="7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5" t="s">
        <v>136</v>
      </c>
      <c r="AU202" s="15" t="s">
        <v>87</v>
      </c>
    </row>
    <row r="203" s="2" customFormat="1" ht="24.15" customHeight="1">
      <c r="A203" s="34"/>
      <c r="B203" s="162"/>
      <c r="C203" s="163" t="s">
        <v>297</v>
      </c>
      <c r="D203" s="163" t="s">
        <v>130</v>
      </c>
      <c r="E203" s="164" t="s">
        <v>298</v>
      </c>
      <c r="F203" s="165" t="s">
        <v>299</v>
      </c>
      <c r="G203" s="166" t="s">
        <v>155</v>
      </c>
      <c r="H203" s="167">
        <v>450</v>
      </c>
      <c r="I203" s="168"/>
      <c r="J203" s="169">
        <f>ROUND(I203*H203,2)</f>
        <v>0</v>
      </c>
      <c r="K203" s="170"/>
      <c r="L203" s="35"/>
      <c r="M203" s="171" t="s">
        <v>1</v>
      </c>
      <c r="N203" s="172" t="s">
        <v>45</v>
      </c>
      <c r="O203" s="73"/>
      <c r="P203" s="173">
        <f>O203*H203</f>
        <v>0</v>
      </c>
      <c r="Q203" s="173">
        <v>0</v>
      </c>
      <c r="R203" s="173">
        <f>Q203*H203</f>
        <v>0</v>
      </c>
      <c r="S203" s="173">
        <v>0</v>
      </c>
      <c r="T203" s="174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75" t="s">
        <v>134</v>
      </c>
      <c r="AT203" s="175" t="s">
        <v>130</v>
      </c>
      <c r="AU203" s="175" t="s">
        <v>87</v>
      </c>
      <c r="AY203" s="15" t="s">
        <v>128</v>
      </c>
      <c r="BE203" s="176">
        <f>IF(N203="základní",J203,0)</f>
        <v>0</v>
      </c>
      <c r="BF203" s="176">
        <f>IF(N203="snížená",J203,0)</f>
        <v>0</v>
      </c>
      <c r="BG203" s="176">
        <f>IF(N203="zákl. přenesená",J203,0)</f>
        <v>0</v>
      </c>
      <c r="BH203" s="176">
        <f>IF(N203="sníž. přenesená",J203,0)</f>
        <v>0</v>
      </c>
      <c r="BI203" s="176">
        <f>IF(N203="nulová",J203,0)</f>
        <v>0</v>
      </c>
      <c r="BJ203" s="15" t="s">
        <v>85</v>
      </c>
      <c r="BK203" s="176">
        <f>ROUND(I203*H203,2)</f>
        <v>0</v>
      </c>
      <c r="BL203" s="15" t="s">
        <v>134</v>
      </c>
      <c r="BM203" s="175" t="s">
        <v>300</v>
      </c>
    </row>
    <row r="204" s="2" customFormat="1">
      <c r="A204" s="34"/>
      <c r="B204" s="35"/>
      <c r="C204" s="34"/>
      <c r="D204" s="177" t="s">
        <v>136</v>
      </c>
      <c r="E204" s="34"/>
      <c r="F204" s="178" t="s">
        <v>301</v>
      </c>
      <c r="G204" s="34"/>
      <c r="H204" s="34"/>
      <c r="I204" s="179"/>
      <c r="J204" s="34"/>
      <c r="K204" s="34"/>
      <c r="L204" s="35"/>
      <c r="M204" s="180"/>
      <c r="N204" s="181"/>
      <c r="O204" s="73"/>
      <c r="P204" s="73"/>
      <c r="Q204" s="73"/>
      <c r="R204" s="73"/>
      <c r="S204" s="73"/>
      <c r="T204" s="74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5" t="s">
        <v>136</v>
      </c>
      <c r="AU204" s="15" t="s">
        <v>87</v>
      </c>
    </row>
    <row r="205" s="2" customFormat="1" ht="24.15" customHeight="1">
      <c r="A205" s="34"/>
      <c r="B205" s="162"/>
      <c r="C205" s="163" t="s">
        <v>302</v>
      </c>
      <c r="D205" s="163" t="s">
        <v>130</v>
      </c>
      <c r="E205" s="164" t="s">
        <v>303</v>
      </c>
      <c r="F205" s="165" t="s">
        <v>304</v>
      </c>
      <c r="G205" s="166" t="s">
        <v>155</v>
      </c>
      <c r="H205" s="167">
        <v>15</v>
      </c>
      <c r="I205" s="168"/>
      <c r="J205" s="169">
        <f>ROUND(I205*H205,2)</f>
        <v>0</v>
      </c>
      <c r="K205" s="170"/>
      <c r="L205" s="35"/>
      <c r="M205" s="171" t="s">
        <v>1</v>
      </c>
      <c r="N205" s="172" t="s">
        <v>45</v>
      </c>
      <c r="O205" s="73"/>
      <c r="P205" s="173">
        <f>O205*H205</f>
        <v>0</v>
      </c>
      <c r="Q205" s="173">
        <v>0</v>
      </c>
      <c r="R205" s="173">
        <f>Q205*H205</f>
        <v>0</v>
      </c>
      <c r="S205" s="173">
        <v>0</v>
      </c>
      <c r="T205" s="174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75" t="s">
        <v>134</v>
      </c>
      <c r="AT205" s="175" t="s">
        <v>130</v>
      </c>
      <c r="AU205" s="175" t="s">
        <v>87</v>
      </c>
      <c r="AY205" s="15" t="s">
        <v>128</v>
      </c>
      <c r="BE205" s="176">
        <f>IF(N205="základní",J205,0)</f>
        <v>0</v>
      </c>
      <c r="BF205" s="176">
        <f>IF(N205="snížená",J205,0)</f>
        <v>0</v>
      </c>
      <c r="BG205" s="176">
        <f>IF(N205="zákl. přenesená",J205,0)</f>
        <v>0</v>
      </c>
      <c r="BH205" s="176">
        <f>IF(N205="sníž. přenesená",J205,0)</f>
        <v>0</v>
      </c>
      <c r="BI205" s="176">
        <f>IF(N205="nulová",J205,0)</f>
        <v>0</v>
      </c>
      <c r="BJ205" s="15" t="s">
        <v>85</v>
      </c>
      <c r="BK205" s="176">
        <f>ROUND(I205*H205,2)</f>
        <v>0</v>
      </c>
      <c r="BL205" s="15" t="s">
        <v>134</v>
      </c>
      <c r="BM205" s="175" t="s">
        <v>305</v>
      </c>
    </row>
    <row r="206" s="2" customFormat="1">
      <c r="A206" s="34"/>
      <c r="B206" s="35"/>
      <c r="C206" s="34"/>
      <c r="D206" s="177" t="s">
        <v>136</v>
      </c>
      <c r="E206" s="34"/>
      <c r="F206" s="178" t="s">
        <v>306</v>
      </c>
      <c r="G206" s="34"/>
      <c r="H206" s="34"/>
      <c r="I206" s="179"/>
      <c r="J206" s="34"/>
      <c r="K206" s="34"/>
      <c r="L206" s="35"/>
      <c r="M206" s="180"/>
      <c r="N206" s="181"/>
      <c r="O206" s="73"/>
      <c r="P206" s="73"/>
      <c r="Q206" s="73"/>
      <c r="R206" s="73"/>
      <c r="S206" s="73"/>
      <c r="T206" s="7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5" t="s">
        <v>136</v>
      </c>
      <c r="AU206" s="15" t="s">
        <v>87</v>
      </c>
    </row>
    <row r="207" s="2" customFormat="1" ht="16.5" customHeight="1">
      <c r="A207" s="34"/>
      <c r="B207" s="162"/>
      <c r="C207" s="163" t="s">
        <v>307</v>
      </c>
      <c r="D207" s="163" t="s">
        <v>130</v>
      </c>
      <c r="E207" s="164" t="s">
        <v>308</v>
      </c>
      <c r="F207" s="165" t="s">
        <v>309</v>
      </c>
      <c r="G207" s="166" t="s">
        <v>133</v>
      </c>
      <c r="H207" s="167">
        <v>4</v>
      </c>
      <c r="I207" s="168"/>
      <c r="J207" s="169">
        <f>ROUND(I207*H207,2)</f>
        <v>0</v>
      </c>
      <c r="K207" s="170"/>
      <c r="L207" s="35"/>
      <c r="M207" s="171" t="s">
        <v>1</v>
      </c>
      <c r="N207" s="172" t="s">
        <v>45</v>
      </c>
      <c r="O207" s="73"/>
      <c r="P207" s="173">
        <f>O207*H207</f>
        <v>0</v>
      </c>
      <c r="Q207" s="173">
        <v>0</v>
      </c>
      <c r="R207" s="173">
        <f>Q207*H207</f>
        <v>0</v>
      </c>
      <c r="S207" s="173">
        <v>0.188</v>
      </c>
      <c r="T207" s="174">
        <f>S207*H207</f>
        <v>0.752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5" t="s">
        <v>134</v>
      </c>
      <c r="AT207" s="175" t="s">
        <v>130</v>
      </c>
      <c r="AU207" s="175" t="s">
        <v>87</v>
      </c>
      <c r="AY207" s="15" t="s">
        <v>128</v>
      </c>
      <c r="BE207" s="176">
        <f>IF(N207="základní",J207,0)</f>
        <v>0</v>
      </c>
      <c r="BF207" s="176">
        <f>IF(N207="snížená",J207,0)</f>
        <v>0</v>
      </c>
      <c r="BG207" s="176">
        <f>IF(N207="zákl. přenesená",J207,0)</f>
        <v>0</v>
      </c>
      <c r="BH207" s="176">
        <f>IF(N207="sníž. přenesená",J207,0)</f>
        <v>0</v>
      </c>
      <c r="BI207" s="176">
        <f>IF(N207="nulová",J207,0)</f>
        <v>0</v>
      </c>
      <c r="BJ207" s="15" t="s">
        <v>85</v>
      </c>
      <c r="BK207" s="176">
        <f>ROUND(I207*H207,2)</f>
        <v>0</v>
      </c>
      <c r="BL207" s="15" t="s">
        <v>134</v>
      </c>
      <c r="BM207" s="175" t="s">
        <v>310</v>
      </c>
    </row>
    <row r="208" s="2" customFormat="1">
      <c r="A208" s="34"/>
      <c r="B208" s="35"/>
      <c r="C208" s="34"/>
      <c r="D208" s="177" t="s">
        <v>136</v>
      </c>
      <c r="E208" s="34"/>
      <c r="F208" s="178" t="s">
        <v>311</v>
      </c>
      <c r="G208" s="34"/>
      <c r="H208" s="34"/>
      <c r="I208" s="179"/>
      <c r="J208" s="34"/>
      <c r="K208" s="34"/>
      <c r="L208" s="35"/>
      <c r="M208" s="180"/>
      <c r="N208" s="181"/>
      <c r="O208" s="73"/>
      <c r="P208" s="73"/>
      <c r="Q208" s="73"/>
      <c r="R208" s="73"/>
      <c r="S208" s="73"/>
      <c r="T208" s="7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5" t="s">
        <v>136</v>
      </c>
      <c r="AU208" s="15" t="s">
        <v>87</v>
      </c>
    </row>
    <row r="209" s="2" customFormat="1" ht="16.5" customHeight="1">
      <c r="A209" s="34"/>
      <c r="B209" s="162"/>
      <c r="C209" s="163" t="s">
        <v>312</v>
      </c>
      <c r="D209" s="163" t="s">
        <v>130</v>
      </c>
      <c r="E209" s="164" t="s">
        <v>313</v>
      </c>
      <c r="F209" s="165" t="s">
        <v>314</v>
      </c>
      <c r="G209" s="166" t="s">
        <v>133</v>
      </c>
      <c r="H209" s="167">
        <v>4</v>
      </c>
      <c r="I209" s="168"/>
      <c r="J209" s="169">
        <f>ROUND(I209*H209,2)</f>
        <v>0</v>
      </c>
      <c r="K209" s="170"/>
      <c r="L209" s="35"/>
      <c r="M209" s="171" t="s">
        <v>1</v>
      </c>
      <c r="N209" s="172" t="s">
        <v>45</v>
      </c>
      <c r="O209" s="73"/>
      <c r="P209" s="173">
        <f>O209*H209</f>
        <v>0</v>
      </c>
      <c r="Q209" s="173">
        <v>0.105</v>
      </c>
      <c r="R209" s="173">
        <f>Q209*H209</f>
        <v>0.41999999999999998</v>
      </c>
      <c r="S209" s="173">
        <v>0</v>
      </c>
      <c r="T209" s="174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5" t="s">
        <v>134</v>
      </c>
      <c r="AT209" s="175" t="s">
        <v>130</v>
      </c>
      <c r="AU209" s="175" t="s">
        <v>87</v>
      </c>
      <c r="AY209" s="15" t="s">
        <v>128</v>
      </c>
      <c r="BE209" s="176">
        <f>IF(N209="základní",J209,0)</f>
        <v>0</v>
      </c>
      <c r="BF209" s="176">
        <f>IF(N209="snížená",J209,0)</f>
        <v>0</v>
      </c>
      <c r="BG209" s="176">
        <f>IF(N209="zákl. přenesená",J209,0)</f>
        <v>0</v>
      </c>
      <c r="BH209" s="176">
        <f>IF(N209="sníž. přenesená",J209,0)</f>
        <v>0</v>
      </c>
      <c r="BI209" s="176">
        <f>IF(N209="nulová",J209,0)</f>
        <v>0</v>
      </c>
      <c r="BJ209" s="15" t="s">
        <v>85</v>
      </c>
      <c r="BK209" s="176">
        <f>ROUND(I209*H209,2)</f>
        <v>0</v>
      </c>
      <c r="BL209" s="15" t="s">
        <v>134</v>
      </c>
      <c r="BM209" s="175" t="s">
        <v>315</v>
      </c>
    </row>
    <row r="210" s="2" customFormat="1">
      <c r="A210" s="34"/>
      <c r="B210" s="35"/>
      <c r="C210" s="34"/>
      <c r="D210" s="177" t="s">
        <v>136</v>
      </c>
      <c r="E210" s="34"/>
      <c r="F210" s="178" t="s">
        <v>314</v>
      </c>
      <c r="G210" s="34"/>
      <c r="H210" s="34"/>
      <c r="I210" s="179"/>
      <c r="J210" s="34"/>
      <c r="K210" s="34"/>
      <c r="L210" s="35"/>
      <c r="M210" s="180"/>
      <c r="N210" s="181"/>
      <c r="O210" s="73"/>
      <c r="P210" s="73"/>
      <c r="Q210" s="73"/>
      <c r="R210" s="73"/>
      <c r="S210" s="73"/>
      <c r="T210" s="74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5" t="s">
        <v>136</v>
      </c>
      <c r="AU210" s="15" t="s">
        <v>87</v>
      </c>
    </row>
    <row r="211" s="12" customFormat="1" ht="22.8" customHeight="1">
      <c r="A211" s="12"/>
      <c r="B211" s="149"/>
      <c r="C211" s="12"/>
      <c r="D211" s="150" t="s">
        <v>79</v>
      </c>
      <c r="E211" s="160" t="s">
        <v>316</v>
      </c>
      <c r="F211" s="160" t="s">
        <v>317</v>
      </c>
      <c r="G211" s="12"/>
      <c r="H211" s="12"/>
      <c r="I211" s="152"/>
      <c r="J211" s="161">
        <f>BK211</f>
        <v>0</v>
      </c>
      <c r="K211" s="12"/>
      <c r="L211" s="149"/>
      <c r="M211" s="154"/>
      <c r="N211" s="155"/>
      <c r="O211" s="155"/>
      <c r="P211" s="156">
        <f>SUM(P212:P221)</f>
        <v>0</v>
      </c>
      <c r="Q211" s="155"/>
      <c r="R211" s="156">
        <f>SUM(R212:R221)</f>
        <v>0</v>
      </c>
      <c r="S211" s="155"/>
      <c r="T211" s="157">
        <f>SUM(T212:T221)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50" t="s">
        <v>85</v>
      </c>
      <c r="AT211" s="158" t="s">
        <v>79</v>
      </c>
      <c r="AU211" s="158" t="s">
        <v>85</v>
      </c>
      <c r="AY211" s="150" t="s">
        <v>128</v>
      </c>
      <c r="BK211" s="159">
        <f>SUM(BK212:BK221)</f>
        <v>0</v>
      </c>
    </row>
    <row r="212" s="2" customFormat="1" ht="21.75" customHeight="1">
      <c r="A212" s="34"/>
      <c r="B212" s="162"/>
      <c r="C212" s="163" t="s">
        <v>318</v>
      </c>
      <c r="D212" s="163" t="s">
        <v>130</v>
      </c>
      <c r="E212" s="164" t="s">
        <v>319</v>
      </c>
      <c r="F212" s="165" t="s">
        <v>320</v>
      </c>
      <c r="G212" s="166" t="s">
        <v>194</v>
      </c>
      <c r="H212" s="167">
        <v>20.385999999999999</v>
      </c>
      <c r="I212" s="168"/>
      <c r="J212" s="169">
        <f>ROUND(I212*H212,2)</f>
        <v>0</v>
      </c>
      <c r="K212" s="170"/>
      <c r="L212" s="35"/>
      <c r="M212" s="171" t="s">
        <v>1</v>
      </c>
      <c r="N212" s="172" t="s">
        <v>45</v>
      </c>
      <c r="O212" s="73"/>
      <c r="P212" s="173">
        <f>O212*H212</f>
        <v>0</v>
      </c>
      <c r="Q212" s="173">
        <v>0</v>
      </c>
      <c r="R212" s="173">
        <f>Q212*H212</f>
        <v>0</v>
      </c>
      <c r="S212" s="173">
        <v>0</v>
      </c>
      <c r="T212" s="174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5" t="s">
        <v>134</v>
      </c>
      <c r="AT212" s="175" t="s">
        <v>130</v>
      </c>
      <c r="AU212" s="175" t="s">
        <v>87</v>
      </c>
      <c r="AY212" s="15" t="s">
        <v>128</v>
      </c>
      <c r="BE212" s="176">
        <f>IF(N212="základní",J212,0)</f>
        <v>0</v>
      </c>
      <c r="BF212" s="176">
        <f>IF(N212="snížená",J212,0)</f>
        <v>0</v>
      </c>
      <c r="BG212" s="176">
        <f>IF(N212="zákl. přenesená",J212,0)</f>
        <v>0</v>
      </c>
      <c r="BH212" s="176">
        <f>IF(N212="sníž. přenesená",J212,0)</f>
        <v>0</v>
      </c>
      <c r="BI212" s="176">
        <f>IF(N212="nulová",J212,0)</f>
        <v>0</v>
      </c>
      <c r="BJ212" s="15" t="s">
        <v>85</v>
      </c>
      <c r="BK212" s="176">
        <f>ROUND(I212*H212,2)</f>
        <v>0</v>
      </c>
      <c r="BL212" s="15" t="s">
        <v>134</v>
      </c>
      <c r="BM212" s="175" t="s">
        <v>321</v>
      </c>
    </row>
    <row r="213" s="2" customFormat="1">
      <c r="A213" s="34"/>
      <c r="B213" s="35"/>
      <c r="C213" s="34"/>
      <c r="D213" s="177" t="s">
        <v>136</v>
      </c>
      <c r="E213" s="34"/>
      <c r="F213" s="178" t="s">
        <v>322</v>
      </c>
      <c r="G213" s="34"/>
      <c r="H213" s="34"/>
      <c r="I213" s="179"/>
      <c r="J213" s="34"/>
      <c r="K213" s="34"/>
      <c r="L213" s="35"/>
      <c r="M213" s="180"/>
      <c r="N213" s="181"/>
      <c r="O213" s="73"/>
      <c r="P213" s="73"/>
      <c r="Q213" s="73"/>
      <c r="R213" s="73"/>
      <c r="S213" s="73"/>
      <c r="T213" s="74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5" t="s">
        <v>136</v>
      </c>
      <c r="AU213" s="15" t="s">
        <v>87</v>
      </c>
    </row>
    <row r="214" s="2" customFormat="1" ht="16.5" customHeight="1">
      <c r="A214" s="34"/>
      <c r="B214" s="162"/>
      <c r="C214" s="163" t="s">
        <v>323</v>
      </c>
      <c r="D214" s="163" t="s">
        <v>130</v>
      </c>
      <c r="E214" s="164" t="s">
        <v>324</v>
      </c>
      <c r="F214" s="165" t="s">
        <v>325</v>
      </c>
      <c r="G214" s="166" t="s">
        <v>194</v>
      </c>
      <c r="H214" s="167">
        <v>20.385999999999999</v>
      </c>
      <c r="I214" s="168"/>
      <c r="J214" s="169">
        <f>ROUND(I214*H214,2)</f>
        <v>0</v>
      </c>
      <c r="K214" s="170"/>
      <c r="L214" s="35"/>
      <c r="M214" s="171" t="s">
        <v>1</v>
      </c>
      <c r="N214" s="172" t="s">
        <v>45</v>
      </c>
      <c r="O214" s="73"/>
      <c r="P214" s="173">
        <f>O214*H214</f>
        <v>0</v>
      </c>
      <c r="Q214" s="173">
        <v>0</v>
      </c>
      <c r="R214" s="173">
        <f>Q214*H214</f>
        <v>0</v>
      </c>
      <c r="S214" s="173">
        <v>0</v>
      </c>
      <c r="T214" s="174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75" t="s">
        <v>134</v>
      </c>
      <c r="AT214" s="175" t="s">
        <v>130</v>
      </c>
      <c r="AU214" s="175" t="s">
        <v>87</v>
      </c>
      <c r="AY214" s="15" t="s">
        <v>128</v>
      </c>
      <c r="BE214" s="176">
        <f>IF(N214="základní",J214,0)</f>
        <v>0</v>
      </c>
      <c r="BF214" s="176">
        <f>IF(N214="snížená",J214,0)</f>
        <v>0</v>
      </c>
      <c r="BG214" s="176">
        <f>IF(N214="zákl. přenesená",J214,0)</f>
        <v>0</v>
      </c>
      <c r="BH214" s="176">
        <f>IF(N214="sníž. přenesená",J214,0)</f>
        <v>0</v>
      </c>
      <c r="BI214" s="176">
        <f>IF(N214="nulová",J214,0)</f>
        <v>0</v>
      </c>
      <c r="BJ214" s="15" t="s">
        <v>85</v>
      </c>
      <c r="BK214" s="176">
        <f>ROUND(I214*H214,2)</f>
        <v>0</v>
      </c>
      <c r="BL214" s="15" t="s">
        <v>134</v>
      </c>
      <c r="BM214" s="175" t="s">
        <v>326</v>
      </c>
    </row>
    <row r="215" s="2" customFormat="1">
      <c r="A215" s="34"/>
      <c r="B215" s="35"/>
      <c r="C215" s="34"/>
      <c r="D215" s="177" t="s">
        <v>136</v>
      </c>
      <c r="E215" s="34"/>
      <c r="F215" s="178" t="s">
        <v>327</v>
      </c>
      <c r="G215" s="34"/>
      <c r="H215" s="34"/>
      <c r="I215" s="179"/>
      <c r="J215" s="34"/>
      <c r="K215" s="34"/>
      <c r="L215" s="35"/>
      <c r="M215" s="180"/>
      <c r="N215" s="181"/>
      <c r="O215" s="73"/>
      <c r="P215" s="73"/>
      <c r="Q215" s="73"/>
      <c r="R215" s="73"/>
      <c r="S215" s="73"/>
      <c r="T215" s="7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5" t="s">
        <v>136</v>
      </c>
      <c r="AU215" s="15" t="s">
        <v>87</v>
      </c>
    </row>
    <row r="216" s="2" customFormat="1" ht="16.5" customHeight="1">
      <c r="A216" s="34"/>
      <c r="B216" s="162"/>
      <c r="C216" s="163" t="s">
        <v>328</v>
      </c>
      <c r="D216" s="163" t="s">
        <v>130</v>
      </c>
      <c r="E216" s="164" t="s">
        <v>329</v>
      </c>
      <c r="F216" s="165" t="s">
        <v>330</v>
      </c>
      <c r="G216" s="166" t="s">
        <v>194</v>
      </c>
      <c r="H216" s="167">
        <v>20.385999999999999</v>
      </c>
      <c r="I216" s="168"/>
      <c r="J216" s="169">
        <f>ROUND(I216*H216,2)</f>
        <v>0</v>
      </c>
      <c r="K216" s="170"/>
      <c r="L216" s="35"/>
      <c r="M216" s="171" t="s">
        <v>1</v>
      </c>
      <c r="N216" s="172" t="s">
        <v>45</v>
      </c>
      <c r="O216" s="73"/>
      <c r="P216" s="173">
        <f>O216*H216</f>
        <v>0</v>
      </c>
      <c r="Q216" s="173">
        <v>0</v>
      </c>
      <c r="R216" s="173">
        <f>Q216*H216</f>
        <v>0</v>
      </c>
      <c r="S216" s="173">
        <v>0</v>
      </c>
      <c r="T216" s="174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75" t="s">
        <v>134</v>
      </c>
      <c r="AT216" s="175" t="s">
        <v>130</v>
      </c>
      <c r="AU216" s="175" t="s">
        <v>87</v>
      </c>
      <c r="AY216" s="15" t="s">
        <v>128</v>
      </c>
      <c r="BE216" s="176">
        <f>IF(N216="základní",J216,0)</f>
        <v>0</v>
      </c>
      <c r="BF216" s="176">
        <f>IF(N216="snížená",J216,0)</f>
        <v>0</v>
      </c>
      <c r="BG216" s="176">
        <f>IF(N216="zákl. přenesená",J216,0)</f>
        <v>0</v>
      </c>
      <c r="BH216" s="176">
        <f>IF(N216="sníž. přenesená",J216,0)</f>
        <v>0</v>
      </c>
      <c r="BI216" s="176">
        <f>IF(N216="nulová",J216,0)</f>
        <v>0</v>
      </c>
      <c r="BJ216" s="15" t="s">
        <v>85</v>
      </c>
      <c r="BK216" s="176">
        <f>ROUND(I216*H216,2)</f>
        <v>0</v>
      </c>
      <c r="BL216" s="15" t="s">
        <v>134</v>
      </c>
      <c r="BM216" s="175" t="s">
        <v>331</v>
      </c>
    </row>
    <row r="217" s="2" customFormat="1">
      <c r="A217" s="34"/>
      <c r="B217" s="35"/>
      <c r="C217" s="34"/>
      <c r="D217" s="177" t="s">
        <v>136</v>
      </c>
      <c r="E217" s="34"/>
      <c r="F217" s="178" t="s">
        <v>332</v>
      </c>
      <c r="G217" s="34"/>
      <c r="H217" s="34"/>
      <c r="I217" s="179"/>
      <c r="J217" s="34"/>
      <c r="K217" s="34"/>
      <c r="L217" s="35"/>
      <c r="M217" s="180"/>
      <c r="N217" s="181"/>
      <c r="O217" s="73"/>
      <c r="P217" s="73"/>
      <c r="Q217" s="73"/>
      <c r="R217" s="73"/>
      <c r="S217" s="73"/>
      <c r="T217" s="74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5" t="s">
        <v>136</v>
      </c>
      <c r="AU217" s="15" t="s">
        <v>87</v>
      </c>
    </row>
    <row r="218" s="2" customFormat="1" ht="21.75" customHeight="1">
      <c r="A218" s="34"/>
      <c r="B218" s="162"/>
      <c r="C218" s="163" t="s">
        <v>333</v>
      </c>
      <c r="D218" s="163" t="s">
        <v>130</v>
      </c>
      <c r="E218" s="164" t="s">
        <v>334</v>
      </c>
      <c r="F218" s="165" t="s">
        <v>335</v>
      </c>
      <c r="G218" s="166" t="s">
        <v>194</v>
      </c>
      <c r="H218" s="167">
        <v>1.5</v>
      </c>
      <c r="I218" s="168"/>
      <c r="J218" s="169">
        <f>ROUND(I218*H218,2)</f>
        <v>0</v>
      </c>
      <c r="K218" s="170"/>
      <c r="L218" s="35"/>
      <c r="M218" s="171" t="s">
        <v>1</v>
      </c>
      <c r="N218" s="172" t="s">
        <v>45</v>
      </c>
      <c r="O218" s="73"/>
      <c r="P218" s="173">
        <f>O218*H218</f>
        <v>0</v>
      </c>
      <c r="Q218" s="173">
        <v>0</v>
      </c>
      <c r="R218" s="173">
        <f>Q218*H218</f>
        <v>0</v>
      </c>
      <c r="S218" s="173">
        <v>0</v>
      </c>
      <c r="T218" s="174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75" t="s">
        <v>134</v>
      </c>
      <c r="AT218" s="175" t="s">
        <v>130</v>
      </c>
      <c r="AU218" s="175" t="s">
        <v>87</v>
      </c>
      <c r="AY218" s="15" t="s">
        <v>128</v>
      </c>
      <c r="BE218" s="176">
        <f>IF(N218="základní",J218,0)</f>
        <v>0</v>
      </c>
      <c r="BF218" s="176">
        <f>IF(N218="snížená",J218,0)</f>
        <v>0</v>
      </c>
      <c r="BG218" s="176">
        <f>IF(N218="zákl. přenesená",J218,0)</f>
        <v>0</v>
      </c>
      <c r="BH218" s="176">
        <f>IF(N218="sníž. přenesená",J218,0)</f>
        <v>0</v>
      </c>
      <c r="BI218" s="176">
        <f>IF(N218="nulová",J218,0)</f>
        <v>0</v>
      </c>
      <c r="BJ218" s="15" t="s">
        <v>85</v>
      </c>
      <c r="BK218" s="176">
        <f>ROUND(I218*H218,2)</f>
        <v>0</v>
      </c>
      <c r="BL218" s="15" t="s">
        <v>134</v>
      </c>
      <c r="BM218" s="175" t="s">
        <v>336</v>
      </c>
    </row>
    <row r="219" s="2" customFormat="1">
      <c r="A219" s="34"/>
      <c r="B219" s="35"/>
      <c r="C219" s="34"/>
      <c r="D219" s="177" t="s">
        <v>136</v>
      </c>
      <c r="E219" s="34"/>
      <c r="F219" s="178" t="s">
        <v>337</v>
      </c>
      <c r="G219" s="34"/>
      <c r="H219" s="34"/>
      <c r="I219" s="179"/>
      <c r="J219" s="34"/>
      <c r="K219" s="34"/>
      <c r="L219" s="35"/>
      <c r="M219" s="180"/>
      <c r="N219" s="181"/>
      <c r="O219" s="73"/>
      <c r="P219" s="73"/>
      <c r="Q219" s="73"/>
      <c r="R219" s="73"/>
      <c r="S219" s="73"/>
      <c r="T219" s="7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5" t="s">
        <v>136</v>
      </c>
      <c r="AU219" s="15" t="s">
        <v>87</v>
      </c>
    </row>
    <row r="220" s="2" customFormat="1" ht="24.15" customHeight="1">
      <c r="A220" s="34"/>
      <c r="B220" s="162"/>
      <c r="C220" s="163" t="s">
        <v>338</v>
      </c>
      <c r="D220" s="163" t="s">
        <v>130</v>
      </c>
      <c r="E220" s="164" t="s">
        <v>339</v>
      </c>
      <c r="F220" s="165" t="s">
        <v>340</v>
      </c>
      <c r="G220" s="166" t="s">
        <v>194</v>
      </c>
      <c r="H220" s="167">
        <v>20.385999999999999</v>
      </c>
      <c r="I220" s="168"/>
      <c r="J220" s="169">
        <f>ROUND(I220*H220,2)</f>
        <v>0</v>
      </c>
      <c r="K220" s="170"/>
      <c r="L220" s="35"/>
      <c r="M220" s="171" t="s">
        <v>1</v>
      </c>
      <c r="N220" s="172" t="s">
        <v>45</v>
      </c>
      <c r="O220" s="73"/>
      <c r="P220" s="173">
        <f>O220*H220</f>
        <v>0</v>
      </c>
      <c r="Q220" s="173">
        <v>0</v>
      </c>
      <c r="R220" s="173">
        <f>Q220*H220</f>
        <v>0</v>
      </c>
      <c r="S220" s="173">
        <v>0</v>
      </c>
      <c r="T220" s="174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75" t="s">
        <v>134</v>
      </c>
      <c r="AT220" s="175" t="s">
        <v>130</v>
      </c>
      <c r="AU220" s="175" t="s">
        <v>87</v>
      </c>
      <c r="AY220" s="15" t="s">
        <v>128</v>
      </c>
      <c r="BE220" s="176">
        <f>IF(N220="základní",J220,0)</f>
        <v>0</v>
      </c>
      <c r="BF220" s="176">
        <f>IF(N220="snížená",J220,0)</f>
        <v>0</v>
      </c>
      <c r="BG220" s="176">
        <f>IF(N220="zákl. přenesená",J220,0)</f>
        <v>0</v>
      </c>
      <c r="BH220" s="176">
        <f>IF(N220="sníž. přenesená",J220,0)</f>
        <v>0</v>
      </c>
      <c r="BI220" s="176">
        <f>IF(N220="nulová",J220,0)</f>
        <v>0</v>
      </c>
      <c r="BJ220" s="15" t="s">
        <v>85</v>
      </c>
      <c r="BK220" s="176">
        <f>ROUND(I220*H220,2)</f>
        <v>0</v>
      </c>
      <c r="BL220" s="15" t="s">
        <v>134</v>
      </c>
      <c r="BM220" s="175" t="s">
        <v>341</v>
      </c>
    </row>
    <row r="221" s="2" customFormat="1">
      <c r="A221" s="34"/>
      <c r="B221" s="35"/>
      <c r="C221" s="34"/>
      <c r="D221" s="177" t="s">
        <v>136</v>
      </c>
      <c r="E221" s="34"/>
      <c r="F221" s="178" t="s">
        <v>342</v>
      </c>
      <c r="G221" s="34"/>
      <c r="H221" s="34"/>
      <c r="I221" s="179"/>
      <c r="J221" s="34"/>
      <c r="K221" s="34"/>
      <c r="L221" s="35"/>
      <c r="M221" s="180"/>
      <c r="N221" s="181"/>
      <c r="O221" s="73"/>
      <c r="P221" s="73"/>
      <c r="Q221" s="73"/>
      <c r="R221" s="73"/>
      <c r="S221" s="73"/>
      <c r="T221" s="74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5" t="s">
        <v>136</v>
      </c>
      <c r="AU221" s="15" t="s">
        <v>87</v>
      </c>
    </row>
    <row r="222" s="12" customFormat="1" ht="22.8" customHeight="1">
      <c r="A222" s="12"/>
      <c r="B222" s="149"/>
      <c r="C222" s="12"/>
      <c r="D222" s="150" t="s">
        <v>79</v>
      </c>
      <c r="E222" s="160" t="s">
        <v>343</v>
      </c>
      <c r="F222" s="160" t="s">
        <v>344</v>
      </c>
      <c r="G222" s="12"/>
      <c r="H222" s="12"/>
      <c r="I222" s="152"/>
      <c r="J222" s="161">
        <f>BK222</f>
        <v>0</v>
      </c>
      <c r="K222" s="12"/>
      <c r="L222" s="149"/>
      <c r="M222" s="154"/>
      <c r="N222" s="155"/>
      <c r="O222" s="155"/>
      <c r="P222" s="156">
        <f>SUM(P223:P224)</f>
        <v>0</v>
      </c>
      <c r="Q222" s="155"/>
      <c r="R222" s="156">
        <f>SUM(R223:R224)</f>
        <v>0</v>
      </c>
      <c r="S222" s="155"/>
      <c r="T222" s="157">
        <f>SUM(T223:T224)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50" t="s">
        <v>85</v>
      </c>
      <c r="AT222" s="158" t="s">
        <v>79</v>
      </c>
      <c r="AU222" s="158" t="s">
        <v>85</v>
      </c>
      <c r="AY222" s="150" t="s">
        <v>128</v>
      </c>
      <c r="BK222" s="159">
        <f>SUM(BK223:BK224)</f>
        <v>0</v>
      </c>
    </row>
    <row r="223" s="2" customFormat="1" ht="21.75" customHeight="1">
      <c r="A223" s="34"/>
      <c r="B223" s="162"/>
      <c r="C223" s="163" t="s">
        <v>345</v>
      </c>
      <c r="D223" s="163" t="s">
        <v>130</v>
      </c>
      <c r="E223" s="164" t="s">
        <v>346</v>
      </c>
      <c r="F223" s="165" t="s">
        <v>347</v>
      </c>
      <c r="G223" s="166" t="s">
        <v>194</v>
      </c>
      <c r="H223" s="167">
        <v>25.957000000000001</v>
      </c>
      <c r="I223" s="168"/>
      <c r="J223" s="169">
        <f>ROUND(I223*H223,2)</f>
        <v>0</v>
      </c>
      <c r="K223" s="170"/>
      <c r="L223" s="35"/>
      <c r="M223" s="171" t="s">
        <v>1</v>
      </c>
      <c r="N223" s="172" t="s">
        <v>45</v>
      </c>
      <c r="O223" s="73"/>
      <c r="P223" s="173">
        <f>O223*H223</f>
        <v>0</v>
      </c>
      <c r="Q223" s="173">
        <v>0</v>
      </c>
      <c r="R223" s="173">
        <f>Q223*H223</f>
        <v>0</v>
      </c>
      <c r="S223" s="173">
        <v>0</v>
      </c>
      <c r="T223" s="174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75" t="s">
        <v>134</v>
      </c>
      <c r="AT223" s="175" t="s">
        <v>130</v>
      </c>
      <c r="AU223" s="175" t="s">
        <v>87</v>
      </c>
      <c r="AY223" s="15" t="s">
        <v>128</v>
      </c>
      <c r="BE223" s="176">
        <f>IF(N223="základní",J223,0)</f>
        <v>0</v>
      </c>
      <c r="BF223" s="176">
        <f>IF(N223="snížená",J223,0)</f>
        <v>0</v>
      </c>
      <c r="BG223" s="176">
        <f>IF(N223="zákl. přenesená",J223,0)</f>
        <v>0</v>
      </c>
      <c r="BH223" s="176">
        <f>IF(N223="sníž. přenesená",J223,0)</f>
        <v>0</v>
      </c>
      <c r="BI223" s="176">
        <f>IF(N223="nulová",J223,0)</f>
        <v>0</v>
      </c>
      <c r="BJ223" s="15" t="s">
        <v>85</v>
      </c>
      <c r="BK223" s="176">
        <f>ROUND(I223*H223,2)</f>
        <v>0</v>
      </c>
      <c r="BL223" s="15" t="s">
        <v>134</v>
      </c>
      <c r="BM223" s="175" t="s">
        <v>348</v>
      </c>
    </row>
    <row r="224" s="2" customFormat="1">
      <c r="A224" s="34"/>
      <c r="B224" s="35"/>
      <c r="C224" s="34"/>
      <c r="D224" s="177" t="s">
        <v>136</v>
      </c>
      <c r="E224" s="34"/>
      <c r="F224" s="178" t="s">
        <v>349</v>
      </c>
      <c r="G224" s="34"/>
      <c r="H224" s="34"/>
      <c r="I224" s="179"/>
      <c r="J224" s="34"/>
      <c r="K224" s="34"/>
      <c r="L224" s="35"/>
      <c r="M224" s="180"/>
      <c r="N224" s="181"/>
      <c r="O224" s="73"/>
      <c r="P224" s="73"/>
      <c r="Q224" s="73"/>
      <c r="R224" s="73"/>
      <c r="S224" s="73"/>
      <c r="T224" s="74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5" t="s">
        <v>136</v>
      </c>
      <c r="AU224" s="15" t="s">
        <v>87</v>
      </c>
    </row>
    <row r="225" s="12" customFormat="1" ht="25.92" customHeight="1">
      <c r="A225" s="12"/>
      <c r="B225" s="149"/>
      <c r="C225" s="12"/>
      <c r="D225" s="150" t="s">
        <v>79</v>
      </c>
      <c r="E225" s="151" t="s">
        <v>350</v>
      </c>
      <c r="F225" s="151" t="s">
        <v>351</v>
      </c>
      <c r="G225" s="12"/>
      <c r="H225" s="12"/>
      <c r="I225" s="152"/>
      <c r="J225" s="153">
        <f>BK225</f>
        <v>0</v>
      </c>
      <c r="K225" s="12"/>
      <c r="L225" s="149"/>
      <c r="M225" s="154"/>
      <c r="N225" s="155"/>
      <c r="O225" s="155"/>
      <c r="P225" s="156">
        <f>P226+P231+P240</f>
        <v>0</v>
      </c>
      <c r="Q225" s="155"/>
      <c r="R225" s="156">
        <f>R226+R231+R240</f>
        <v>0.049000000000000002</v>
      </c>
      <c r="S225" s="155"/>
      <c r="T225" s="157">
        <f>T226+T231+T240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150" t="s">
        <v>87</v>
      </c>
      <c r="AT225" s="158" t="s">
        <v>79</v>
      </c>
      <c r="AU225" s="158" t="s">
        <v>80</v>
      </c>
      <c r="AY225" s="150" t="s">
        <v>128</v>
      </c>
      <c r="BK225" s="159">
        <f>BK226+BK231+BK240</f>
        <v>0</v>
      </c>
    </row>
    <row r="226" s="12" customFormat="1" ht="22.8" customHeight="1">
      <c r="A226" s="12"/>
      <c r="B226" s="149"/>
      <c r="C226" s="12"/>
      <c r="D226" s="150" t="s">
        <v>79</v>
      </c>
      <c r="E226" s="160" t="s">
        <v>352</v>
      </c>
      <c r="F226" s="160" t="s">
        <v>353</v>
      </c>
      <c r="G226" s="12"/>
      <c r="H226" s="12"/>
      <c r="I226" s="152"/>
      <c r="J226" s="161">
        <f>BK226</f>
        <v>0</v>
      </c>
      <c r="K226" s="12"/>
      <c r="L226" s="149"/>
      <c r="M226" s="154"/>
      <c r="N226" s="155"/>
      <c r="O226" s="155"/>
      <c r="P226" s="156">
        <f>SUM(P227:P230)</f>
        <v>0</v>
      </c>
      <c r="Q226" s="155"/>
      <c r="R226" s="156">
        <f>SUM(R227:R230)</f>
        <v>0</v>
      </c>
      <c r="S226" s="155"/>
      <c r="T226" s="157">
        <f>SUM(T227:T230)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50" t="s">
        <v>87</v>
      </c>
      <c r="AT226" s="158" t="s">
        <v>79</v>
      </c>
      <c r="AU226" s="158" t="s">
        <v>85</v>
      </c>
      <c r="AY226" s="150" t="s">
        <v>128</v>
      </c>
      <c r="BK226" s="159">
        <f>SUM(BK227:BK230)</f>
        <v>0</v>
      </c>
    </row>
    <row r="227" s="2" customFormat="1" ht="16.5" customHeight="1">
      <c r="A227" s="34"/>
      <c r="B227" s="162"/>
      <c r="C227" s="163" t="s">
        <v>354</v>
      </c>
      <c r="D227" s="163" t="s">
        <v>130</v>
      </c>
      <c r="E227" s="164" t="s">
        <v>355</v>
      </c>
      <c r="F227" s="165" t="s">
        <v>356</v>
      </c>
      <c r="G227" s="166" t="s">
        <v>194</v>
      </c>
      <c r="H227" s="167">
        <v>6.75</v>
      </c>
      <c r="I227" s="168"/>
      <c r="J227" s="169">
        <f>ROUND(I227*H227,2)</f>
        <v>0</v>
      </c>
      <c r="K227" s="170"/>
      <c r="L227" s="35"/>
      <c r="M227" s="171" t="s">
        <v>1</v>
      </c>
      <c r="N227" s="172" t="s">
        <v>45</v>
      </c>
      <c r="O227" s="73"/>
      <c r="P227" s="173">
        <f>O227*H227</f>
        <v>0</v>
      </c>
      <c r="Q227" s="173">
        <v>0</v>
      </c>
      <c r="R227" s="173">
        <f>Q227*H227</f>
        <v>0</v>
      </c>
      <c r="S227" s="173">
        <v>0</v>
      </c>
      <c r="T227" s="174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75" t="s">
        <v>208</v>
      </c>
      <c r="AT227" s="175" t="s">
        <v>130</v>
      </c>
      <c r="AU227" s="175" t="s">
        <v>87</v>
      </c>
      <c r="AY227" s="15" t="s">
        <v>128</v>
      </c>
      <c r="BE227" s="176">
        <f>IF(N227="základní",J227,0)</f>
        <v>0</v>
      </c>
      <c r="BF227" s="176">
        <f>IF(N227="snížená",J227,0)</f>
        <v>0</v>
      </c>
      <c r="BG227" s="176">
        <f>IF(N227="zákl. přenesená",J227,0)</f>
        <v>0</v>
      </c>
      <c r="BH227" s="176">
        <f>IF(N227="sníž. přenesená",J227,0)</f>
        <v>0</v>
      </c>
      <c r="BI227" s="176">
        <f>IF(N227="nulová",J227,0)</f>
        <v>0</v>
      </c>
      <c r="BJ227" s="15" t="s">
        <v>85</v>
      </c>
      <c r="BK227" s="176">
        <f>ROUND(I227*H227,2)</f>
        <v>0</v>
      </c>
      <c r="BL227" s="15" t="s">
        <v>208</v>
      </c>
      <c r="BM227" s="175" t="s">
        <v>357</v>
      </c>
    </row>
    <row r="228" s="2" customFormat="1">
      <c r="A228" s="34"/>
      <c r="B228" s="35"/>
      <c r="C228" s="34"/>
      <c r="D228" s="177" t="s">
        <v>136</v>
      </c>
      <c r="E228" s="34"/>
      <c r="F228" s="178" t="s">
        <v>358</v>
      </c>
      <c r="G228" s="34"/>
      <c r="H228" s="34"/>
      <c r="I228" s="179"/>
      <c r="J228" s="34"/>
      <c r="K228" s="34"/>
      <c r="L228" s="35"/>
      <c r="M228" s="180"/>
      <c r="N228" s="181"/>
      <c r="O228" s="73"/>
      <c r="P228" s="73"/>
      <c r="Q228" s="73"/>
      <c r="R228" s="73"/>
      <c r="S228" s="73"/>
      <c r="T228" s="7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5" t="s">
        <v>136</v>
      </c>
      <c r="AU228" s="15" t="s">
        <v>87</v>
      </c>
    </row>
    <row r="229" s="2" customFormat="1" ht="21.75" customHeight="1">
      <c r="A229" s="34"/>
      <c r="B229" s="162"/>
      <c r="C229" s="163" t="s">
        <v>359</v>
      </c>
      <c r="D229" s="163" t="s">
        <v>130</v>
      </c>
      <c r="E229" s="164" t="s">
        <v>360</v>
      </c>
      <c r="F229" s="165" t="s">
        <v>361</v>
      </c>
      <c r="G229" s="166" t="s">
        <v>194</v>
      </c>
      <c r="H229" s="167">
        <v>550</v>
      </c>
      <c r="I229" s="168"/>
      <c r="J229" s="169">
        <f>ROUND(I229*H229,2)</f>
        <v>0</v>
      </c>
      <c r="K229" s="170"/>
      <c r="L229" s="35"/>
      <c r="M229" s="171" t="s">
        <v>1</v>
      </c>
      <c r="N229" s="172" t="s">
        <v>45</v>
      </c>
      <c r="O229" s="73"/>
      <c r="P229" s="173">
        <f>O229*H229</f>
        <v>0</v>
      </c>
      <c r="Q229" s="173">
        <v>0</v>
      </c>
      <c r="R229" s="173">
        <f>Q229*H229</f>
        <v>0</v>
      </c>
      <c r="S229" s="173">
        <v>0</v>
      </c>
      <c r="T229" s="174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75" t="s">
        <v>208</v>
      </c>
      <c r="AT229" s="175" t="s">
        <v>130</v>
      </c>
      <c r="AU229" s="175" t="s">
        <v>87</v>
      </c>
      <c r="AY229" s="15" t="s">
        <v>128</v>
      </c>
      <c r="BE229" s="176">
        <f>IF(N229="základní",J229,0)</f>
        <v>0</v>
      </c>
      <c r="BF229" s="176">
        <f>IF(N229="snížená",J229,0)</f>
        <v>0</v>
      </c>
      <c r="BG229" s="176">
        <f>IF(N229="zákl. přenesená",J229,0)</f>
        <v>0</v>
      </c>
      <c r="BH229" s="176">
        <f>IF(N229="sníž. přenesená",J229,0)</f>
        <v>0</v>
      </c>
      <c r="BI229" s="176">
        <f>IF(N229="nulová",J229,0)</f>
        <v>0</v>
      </c>
      <c r="BJ229" s="15" t="s">
        <v>85</v>
      </c>
      <c r="BK229" s="176">
        <f>ROUND(I229*H229,2)</f>
        <v>0</v>
      </c>
      <c r="BL229" s="15" t="s">
        <v>208</v>
      </c>
      <c r="BM229" s="175" t="s">
        <v>362</v>
      </c>
    </row>
    <row r="230" s="2" customFormat="1">
      <c r="A230" s="34"/>
      <c r="B230" s="35"/>
      <c r="C230" s="34"/>
      <c r="D230" s="177" t="s">
        <v>136</v>
      </c>
      <c r="E230" s="34"/>
      <c r="F230" s="178" t="s">
        <v>363</v>
      </c>
      <c r="G230" s="34"/>
      <c r="H230" s="34"/>
      <c r="I230" s="179"/>
      <c r="J230" s="34"/>
      <c r="K230" s="34"/>
      <c r="L230" s="35"/>
      <c r="M230" s="180"/>
      <c r="N230" s="181"/>
      <c r="O230" s="73"/>
      <c r="P230" s="73"/>
      <c r="Q230" s="73"/>
      <c r="R230" s="73"/>
      <c r="S230" s="73"/>
      <c r="T230" s="74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5" t="s">
        <v>136</v>
      </c>
      <c r="AU230" s="15" t="s">
        <v>87</v>
      </c>
    </row>
    <row r="231" s="12" customFormat="1" ht="22.8" customHeight="1">
      <c r="A231" s="12"/>
      <c r="B231" s="149"/>
      <c r="C231" s="12"/>
      <c r="D231" s="150" t="s">
        <v>79</v>
      </c>
      <c r="E231" s="160" t="s">
        <v>364</v>
      </c>
      <c r="F231" s="160" t="s">
        <v>365</v>
      </c>
      <c r="G231" s="12"/>
      <c r="H231" s="12"/>
      <c r="I231" s="152"/>
      <c r="J231" s="161">
        <f>BK231</f>
        <v>0</v>
      </c>
      <c r="K231" s="12"/>
      <c r="L231" s="149"/>
      <c r="M231" s="154"/>
      <c r="N231" s="155"/>
      <c r="O231" s="155"/>
      <c r="P231" s="156">
        <f>SUM(P232:P239)</f>
        <v>0</v>
      </c>
      <c r="Q231" s="155"/>
      <c r="R231" s="156">
        <f>SUM(R232:R239)</f>
        <v>0.049000000000000002</v>
      </c>
      <c r="S231" s="155"/>
      <c r="T231" s="157">
        <f>SUM(T232:T239)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50" t="s">
        <v>87</v>
      </c>
      <c r="AT231" s="158" t="s">
        <v>79</v>
      </c>
      <c r="AU231" s="158" t="s">
        <v>85</v>
      </c>
      <c r="AY231" s="150" t="s">
        <v>128</v>
      </c>
      <c r="BK231" s="159">
        <f>SUM(BK232:BK239)</f>
        <v>0</v>
      </c>
    </row>
    <row r="232" s="2" customFormat="1" ht="16.5" customHeight="1">
      <c r="A232" s="34"/>
      <c r="B232" s="162"/>
      <c r="C232" s="163" t="s">
        <v>366</v>
      </c>
      <c r="D232" s="163" t="s">
        <v>130</v>
      </c>
      <c r="E232" s="164" t="s">
        <v>367</v>
      </c>
      <c r="F232" s="165" t="s">
        <v>368</v>
      </c>
      <c r="G232" s="166" t="s">
        <v>133</v>
      </c>
      <c r="H232" s="167">
        <v>50</v>
      </c>
      <c r="I232" s="168"/>
      <c r="J232" s="169">
        <f>ROUND(I232*H232,2)</f>
        <v>0</v>
      </c>
      <c r="K232" s="170"/>
      <c r="L232" s="35"/>
      <c r="M232" s="171" t="s">
        <v>1</v>
      </c>
      <c r="N232" s="172" t="s">
        <v>45</v>
      </c>
      <c r="O232" s="73"/>
      <c r="P232" s="173">
        <f>O232*H232</f>
        <v>0</v>
      </c>
      <c r="Q232" s="173">
        <v>8.0000000000000007E-05</v>
      </c>
      <c r="R232" s="173">
        <f>Q232*H232</f>
        <v>0.0040000000000000001</v>
      </c>
      <c r="S232" s="173">
        <v>0</v>
      </c>
      <c r="T232" s="174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75" t="s">
        <v>208</v>
      </c>
      <c r="AT232" s="175" t="s">
        <v>130</v>
      </c>
      <c r="AU232" s="175" t="s">
        <v>87</v>
      </c>
      <c r="AY232" s="15" t="s">
        <v>128</v>
      </c>
      <c r="BE232" s="176">
        <f>IF(N232="základní",J232,0)</f>
        <v>0</v>
      </c>
      <c r="BF232" s="176">
        <f>IF(N232="snížená",J232,0)</f>
        <v>0</v>
      </c>
      <c r="BG232" s="176">
        <f>IF(N232="zákl. přenesená",J232,0)</f>
        <v>0</v>
      </c>
      <c r="BH232" s="176">
        <f>IF(N232="sníž. přenesená",J232,0)</f>
        <v>0</v>
      </c>
      <c r="BI232" s="176">
        <f>IF(N232="nulová",J232,0)</f>
        <v>0</v>
      </c>
      <c r="BJ232" s="15" t="s">
        <v>85</v>
      </c>
      <c r="BK232" s="176">
        <f>ROUND(I232*H232,2)</f>
        <v>0</v>
      </c>
      <c r="BL232" s="15" t="s">
        <v>208</v>
      </c>
      <c r="BM232" s="175" t="s">
        <v>369</v>
      </c>
    </row>
    <row r="233" s="2" customFormat="1">
      <c r="A233" s="34"/>
      <c r="B233" s="35"/>
      <c r="C233" s="34"/>
      <c r="D233" s="177" t="s">
        <v>136</v>
      </c>
      <c r="E233" s="34"/>
      <c r="F233" s="178" t="s">
        <v>370</v>
      </c>
      <c r="G233" s="34"/>
      <c r="H233" s="34"/>
      <c r="I233" s="179"/>
      <c r="J233" s="34"/>
      <c r="K233" s="34"/>
      <c r="L233" s="35"/>
      <c r="M233" s="180"/>
      <c r="N233" s="181"/>
      <c r="O233" s="73"/>
      <c r="P233" s="73"/>
      <c r="Q233" s="73"/>
      <c r="R233" s="73"/>
      <c r="S233" s="73"/>
      <c r="T233" s="74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5" t="s">
        <v>136</v>
      </c>
      <c r="AU233" s="15" t="s">
        <v>87</v>
      </c>
    </row>
    <row r="234" s="2" customFormat="1" ht="16.5" customHeight="1">
      <c r="A234" s="34"/>
      <c r="B234" s="162"/>
      <c r="C234" s="163" t="s">
        <v>371</v>
      </c>
      <c r="D234" s="163" t="s">
        <v>130</v>
      </c>
      <c r="E234" s="164" t="s">
        <v>372</v>
      </c>
      <c r="F234" s="165" t="s">
        <v>373</v>
      </c>
      <c r="G234" s="166" t="s">
        <v>133</v>
      </c>
      <c r="H234" s="167">
        <v>75</v>
      </c>
      <c r="I234" s="168"/>
      <c r="J234" s="169">
        <f>ROUND(I234*H234,2)</f>
        <v>0</v>
      </c>
      <c r="K234" s="170"/>
      <c r="L234" s="35"/>
      <c r="M234" s="171" t="s">
        <v>1</v>
      </c>
      <c r="N234" s="172" t="s">
        <v>45</v>
      </c>
      <c r="O234" s="73"/>
      <c r="P234" s="173">
        <f>O234*H234</f>
        <v>0</v>
      </c>
      <c r="Q234" s="173">
        <v>0.00013999999999999999</v>
      </c>
      <c r="R234" s="173">
        <f>Q234*H234</f>
        <v>0.010499999999999999</v>
      </c>
      <c r="S234" s="173">
        <v>0</v>
      </c>
      <c r="T234" s="174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75" t="s">
        <v>208</v>
      </c>
      <c r="AT234" s="175" t="s">
        <v>130</v>
      </c>
      <c r="AU234" s="175" t="s">
        <v>87</v>
      </c>
      <c r="AY234" s="15" t="s">
        <v>128</v>
      </c>
      <c r="BE234" s="176">
        <f>IF(N234="základní",J234,0)</f>
        <v>0</v>
      </c>
      <c r="BF234" s="176">
        <f>IF(N234="snížená",J234,0)</f>
        <v>0</v>
      </c>
      <c r="BG234" s="176">
        <f>IF(N234="zákl. přenesená",J234,0)</f>
        <v>0</v>
      </c>
      <c r="BH234" s="176">
        <f>IF(N234="sníž. přenesená",J234,0)</f>
        <v>0</v>
      </c>
      <c r="BI234" s="176">
        <f>IF(N234="nulová",J234,0)</f>
        <v>0</v>
      </c>
      <c r="BJ234" s="15" t="s">
        <v>85</v>
      </c>
      <c r="BK234" s="176">
        <f>ROUND(I234*H234,2)</f>
        <v>0</v>
      </c>
      <c r="BL234" s="15" t="s">
        <v>208</v>
      </c>
      <c r="BM234" s="175" t="s">
        <v>374</v>
      </c>
    </row>
    <row r="235" s="2" customFormat="1">
      <c r="A235" s="34"/>
      <c r="B235" s="35"/>
      <c r="C235" s="34"/>
      <c r="D235" s="177" t="s">
        <v>136</v>
      </c>
      <c r="E235" s="34"/>
      <c r="F235" s="178" t="s">
        <v>375</v>
      </c>
      <c r="G235" s="34"/>
      <c r="H235" s="34"/>
      <c r="I235" s="179"/>
      <c r="J235" s="34"/>
      <c r="K235" s="34"/>
      <c r="L235" s="35"/>
      <c r="M235" s="180"/>
      <c r="N235" s="181"/>
      <c r="O235" s="73"/>
      <c r="P235" s="73"/>
      <c r="Q235" s="73"/>
      <c r="R235" s="73"/>
      <c r="S235" s="73"/>
      <c r="T235" s="74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5" t="s">
        <v>136</v>
      </c>
      <c r="AU235" s="15" t="s">
        <v>87</v>
      </c>
    </row>
    <row r="236" s="2" customFormat="1" ht="16.5" customHeight="1">
      <c r="A236" s="34"/>
      <c r="B236" s="162"/>
      <c r="C236" s="163" t="s">
        <v>376</v>
      </c>
      <c r="D236" s="163" t="s">
        <v>130</v>
      </c>
      <c r="E236" s="164" t="s">
        <v>377</v>
      </c>
      <c r="F236" s="165" t="s">
        <v>378</v>
      </c>
      <c r="G236" s="166" t="s">
        <v>133</v>
      </c>
      <c r="H236" s="167">
        <v>75</v>
      </c>
      <c r="I236" s="168"/>
      <c r="J236" s="169">
        <f>ROUND(I236*H236,2)</f>
        <v>0</v>
      </c>
      <c r="K236" s="170"/>
      <c r="L236" s="35"/>
      <c r="M236" s="171" t="s">
        <v>1</v>
      </c>
      <c r="N236" s="172" t="s">
        <v>45</v>
      </c>
      <c r="O236" s="73"/>
      <c r="P236" s="173">
        <f>O236*H236</f>
        <v>0</v>
      </c>
      <c r="Q236" s="173">
        <v>0.00023000000000000001</v>
      </c>
      <c r="R236" s="173">
        <f>Q236*H236</f>
        <v>0.017250000000000001</v>
      </c>
      <c r="S236" s="173">
        <v>0</v>
      </c>
      <c r="T236" s="174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75" t="s">
        <v>208</v>
      </c>
      <c r="AT236" s="175" t="s">
        <v>130</v>
      </c>
      <c r="AU236" s="175" t="s">
        <v>87</v>
      </c>
      <c r="AY236" s="15" t="s">
        <v>128</v>
      </c>
      <c r="BE236" s="176">
        <f>IF(N236="základní",J236,0)</f>
        <v>0</v>
      </c>
      <c r="BF236" s="176">
        <f>IF(N236="snížená",J236,0)</f>
        <v>0</v>
      </c>
      <c r="BG236" s="176">
        <f>IF(N236="zákl. přenesená",J236,0)</f>
        <v>0</v>
      </c>
      <c r="BH236" s="176">
        <f>IF(N236="sníž. přenesená",J236,0)</f>
        <v>0</v>
      </c>
      <c r="BI236" s="176">
        <f>IF(N236="nulová",J236,0)</f>
        <v>0</v>
      </c>
      <c r="BJ236" s="15" t="s">
        <v>85</v>
      </c>
      <c r="BK236" s="176">
        <f>ROUND(I236*H236,2)</f>
        <v>0</v>
      </c>
      <c r="BL236" s="15" t="s">
        <v>208</v>
      </c>
      <c r="BM236" s="175" t="s">
        <v>379</v>
      </c>
    </row>
    <row r="237" s="2" customFormat="1">
      <c r="A237" s="34"/>
      <c r="B237" s="35"/>
      <c r="C237" s="34"/>
      <c r="D237" s="177" t="s">
        <v>136</v>
      </c>
      <c r="E237" s="34"/>
      <c r="F237" s="178" t="s">
        <v>380</v>
      </c>
      <c r="G237" s="34"/>
      <c r="H237" s="34"/>
      <c r="I237" s="179"/>
      <c r="J237" s="34"/>
      <c r="K237" s="34"/>
      <c r="L237" s="35"/>
      <c r="M237" s="180"/>
      <c r="N237" s="181"/>
      <c r="O237" s="73"/>
      <c r="P237" s="73"/>
      <c r="Q237" s="73"/>
      <c r="R237" s="73"/>
      <c r="S237" s="73"/>
      <c r="T237" s="74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5" t="s">
        <v>136</v>
      </c>
      <c r="AU237" s="15" t="s">
        <v>87</v>
      </c>
    </row>
    <row r="238" s="2" customFormat="1" ht="16.5" customHeight="1">
      <c r="A238" s="34"/>
      <c r="B238" s="162"/>
      <c r="C238" s="163" t="s">
        <v>381</v>
      </c>
      <c r="D238" s="163" t="s">
        <v>130</v>
      </c>
      <c r="E238" s="164" t="s">
        <v>382</v>
      </c>
      <c r="F238" s="165" t="s">
        <v>383</v>
      </c>
      <c r="G238" s="166" t="s">
        <v>133</v>
      </c>
      <c r="H238" s="167">
        <v>75</v>
      </c>
      <c r="I238" s="168"/>
      <c r="J238" s="169">
        <f>ROUND(I238*H238,2)</f>
        <v>0</v>
      </c>
      <c r="K238" s="170"/>
      <c r="L238" s="35"/>
      <c r="M238" s="171" t="s">
        <v>1</v>
      </c>
      <c r="N238" s="172" t="s">
        <v>45</v>
      </c>
      <c r="O238" s="73"/>
      <c r="P238" s="173">
        <f>O238*H238</f>
        <v>0</v>
      </c>
      <c r="Q238" s="173">
        <v>0.00023000000000000001</v>
      </c>
      <c r="R238" s="173">
        <f>Q238*H238</f>
        <v>0.017250000000000001</v>
      </c>
      <c r="S238" s="173">
        <v>0</v>
      </c>
      <c r="T238" s="174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75" t="s">
        <v>208</v>
      </c>
      <c r="AT238" s="175" t="s">
        <v>130</v>
      </c>
      <c r="AU238" s="175" t="s">
        <v>87</v>
      </c>
      <c r="AY238" s="15" t="s">
        <v>128</v>
      </c>
      <c r="BE238" s="176">
        <f>IF(N238="základní",J238,0)</f>
        <v>0</v>
      </c>
      <c r="BF238" s="176">
        <f>IF(N238="snížená",J238,0)</f>
        <v>0</v>
      </c>
      <c r="BG238" s="176">
        <f>IF(N238="zákl. přenesená",J238,0)</f>
        <v>0</v>
      </c>
      <c r="BH238" s="176">
        <f>IF(N238="sníž. přenesená",J238,0)</f>
        <v>0</v>
      </c>
      <c r="BI238" s="176">
        <f>IF(N238="nulová",J238,0)</f>
        <v>0</v>
      </c>
      <c r="BJ238" s="15" t="s">
        <v>85</v>
      </c>
      <c r="BK238" s="176">
        <f>ROUND(I238*H238,2)</f>
        <v>0</v>
      </c>
      <c r="BL238" s="15" t="s">
        <v>208</v>
      </c>
      <c r="BM238" s="175" t="s">
        <v>384</v>
      </c>
    </row>
    <row r="239" s="2" customFormat="1">
      <c r="A239" s="34"/>
      <c r="B239" s="35"/>
      <c r="C239" s="34"/>
      <c r="D239" s="177" t="s">
        <v>136</v>
      </c>
      <c r="E239" s="34"/>
      <c r="F239" s="178" t="s">
        <v>385</v>
      </c>
      <c r="G239" s="34"/>
      <c r="H239" s="34"/>
      <c r="I239" s="179"/>
      <c r="J239" s="34"/>
      <c r="K239" s="34"/>
      <c r="L239" s="35"/>
      <c r="M239" s="180"/>
      <c r="N239" s="181"/>
      <c r="O239" s="73"/>
      <c r="P239" s="73"/>
      <c r="Q239" s="73"/>
      <c r="R239" s="73"/>
      <c r="S239" s="73"/>
      <c r="T239" s="74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5" t="s">
        <v>136</v>
      </c>
      <c r="AU239" s="15" t="s">
        <v>87</v>
      </c>
    </row>
    <row r="240" s="12" customFormat="1" ht="22.8" customHeight="1">
      <c r="A240" s="12"/>
      <c r="B240" s="149"/>
      <c r="C240" s="12"/>
      <c r="D240" s="150" t="s">
        <v>79</v>
      </c>
      <c r="E240" s="160" t="s">
        <v>386</v>
      </c>
      <c r="F240" s="160" t="s">
        <v>387</v>
      </c>
      <c r="G240" s="12"/>
      <c r="H240" s="12"/>
      <c r="I240" s="152"/>
      <c r="J240" s="161">
        <f>BK240</f>
        <v>0</v>
      </c>
      <c r="K240" s="12"/>
      <c r="L240" s="149"/>
      <c r="M240" s="154"/>
      <c r="N240" s="155"/>
      <c r="O240" s="155"/>
      <c r="P240" s="156">
        <f>SUM(P241:P242)</f>
        <v>0</v>
      </c>
      <c r="Q240" s="155"/>
      <c r="R240" s="156">
        <f>SUM(R241:R242)</f>
        <v>0</v>
      </c>
      <c r="S240" s="155"/>
      <c r="T240" s="157">
        <f>SUM(T241:T242)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50" t="s">
        <v>87</v>
      </c>
      <c r="AT240" s="158" t="s">
        <v>79</v>
      </c>
      <c r="AU240" s="158" t="s">
        <v>85</v>
      </c>
      <c r="AY240" s="150" t="s">
        <v>128</v>
      </c>
      <c r="BK240" s="159">
        <f>SUM(BK241:BK242)</f>
        <v>0</v>
      </c>
    </row>
    <row r="241" s="2" customFormat="1" ht="16.5" customHeight="1">
      <c r="A241" s="34"/>
      <c r="B241" s="162"/>
      <c r="C241" s="163" t="s">
        <v>388</v>
      </c>
      <c r="D241" s="163" t="s">
        <v>130</v>
      </c>
      <c r="E241" s="164" t="s">
        <v>389</v>
      </c>
      <c r="F241" s="165" t="s">
        <v>390</v>
      </c>
      <c r="G241" s="166" t="s">
        <v>133</v>
      </c>
      <c r="H241" s="167">
        <v>50</v>
      </c>
      <c r="I241" s="168"/>
      <c r="J241" s="169">
        <f>ROUND(I241*H241,2)</f>
        <v>0</v>
      </c>
      <c r="K241" s="170"/>
      <c r="L241" s="35"/>
      <c r="M241" s="171" t="s">
        <v>1</v>
      </c>
      <c r="N241" s="172" t="s">
        <v>45</v>
      </c>
      <c r="O241" s="73"/>
      <c r="P241" s="173">
        <f>O241*H241</f>
        <v>0</v>
      </c>
      <c r="Q241" s="173">
        <v>0</v>
      </c>
      <c r="R241" s="173">
        <f>Q241*H241</f>
        <v>0</v>
      </c>
      <c r="S241" s="173">
        <v>0</v>
      </c>
      <c r="T241" s="174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75" t="s">
        <v>208</v>
      </c>
      <c r="AT241" s="175" t="s">
        <v>130</v>
      </c>
      <c r="AU241" s="175" t="s">
        <v>87</v>
      </c>
      <c r="AY241" s="15" t="s">
        <v>128</v>
      </c>
      <c r="BE241" s="176">
        <f>IF(N241="základní",J241,0)</f>
        <v>0</v>
      </c>
      <c r="BF241" s="176">
        <f>IF(N241="snížená",J241,0)</f>
        <v>0</v>
      </c>
      <c r="BG241" s="176">
        <f>IF(N241="zákl. přenesená",J241,0)</f>
        <v>0</v>
      </c>
      <c r="BH241" s="176">
        <f>IF(N241="sníž. přenesená",J241,0)</f>
        <v>0</v>
      </c>
      <c r="BI241" s="176">
        <f>IF(N241="nulová",J241,0)</f>
        <v>0</v>
      </c>
      <c r="BJ241" s="15" t="s">
        <v>85</v>
      </c>
      <c r="BK241" s="176">
        <f>ROUND(I241*H241,2)</f>
        <v>0</v>
      </c>
      <c r="BL241" s="15" t="s">
        <v>208</v>
      </c>
      <c r="BM241" s="175" t="s">
        <v>391</v>
      </c>
    </row>
    <row r="242" s="2" customFormat="1">
      <c r="A242" s="34"/>
      <c r="B242" s="35"/>
      <c r="C242" s="34"/>
      <c r="D242" s="177" t="s">
        <v>136</v>
      </c>
      <c r="E242" s="34"/>
      <c r="F242" s="178" t="s">
        <v>392</v>
      </c>
      <c r="G242" s="34"/>
      <c r="H242" s="34"/>
      <c r="I242" s="179"/>
      <c r="J242" s="34"/>
      <c r="K242" s="34"/>
      <c r="L242" s="35"/>
      <c r="M242" s="180"/>
      <c r="N242" s="181"/>
      <c r="O242" s="73"/>
      <c r="P242" s="73"/>
      <c r="Q242" s="73"/>
      <c r="R242" s="73"/>
      <c r="S242" s="73"/>
      <c r="T242" s="74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5" t="s">
        <v>136</v>
      </c>
      <c r="AU242" s="15" t="s">
        <v>87</v>
      </c>
    </row>
    <row r="243" s="12" customFormat="1" ht="25.92" customHeight="1">
      <c r="A243" s="12"/>
      <c r="B243" s="149"/>
      <c r="C243" s="12"/>
      <c r="D243" s="150" t="s">
        <v>79</v>
      </c>
      <c r="E243" s="151" t="s">
        <v>159</v>
      </c>
      <c r="F243" s="151" t="s">
        <v>393</v>
      </c>
      <c r="G243" s="12"/>
      <c r="H243" s="12"/>
      <c r="I243" s="152"/>
      <c r="J243" s="153">
        <f>BK243</f>
        <v>0</v>
      </c>
      <c r="K243" s="12"/>
      <c r="L243" s="149"/>
      <c r="M243" s="154"/>
      <c r="N243" s="155"/>
      <c r="O243" s="155"/>
      <c r="P243" s="156">
        <f>P244</f>
        <v>0</v>
      </c>
      <c r="Q243" s="155"/>
      <c r="R243" s="156">
        <f>R244</f>
        <v>0.0019800000000000004</v>
      </c>
      <c r="S243" s="155"/>
      <c r="T243" s="157">
        <f>T244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50" t="s">
        <v>143</v>
      </c>
      <c r="AT243" s="158" t="s">
        <v>79</v>
      </c>
      <c r="AU243" s="158" t="s">
        <v>80</v>
      </c>
      <c r="AY243" s="150" t="s">
        <v>128</v>
      </c>
      <c r="BK243" s="159">
        <f>BK244</f>
        <v>0</v>
      </c>
    </row>
    <row r="244" s="12" customFormat="1" ht="22.8" customHeight="1">
      <c r="A244" s="12"/>
      <c r="B244" s="149"/>
      <c r="C244" s="12"/>
      <c r="D244" s="150" t="s">
        <v>79</v>
      </c>
      <c r="E244" s="160" t="s">
        <v>394</v>
      </c>
      <c r="F244" s="160" t="s">
        <v>395</v>
      </c>
      <c r="G244" s="12"/>
      <c r="H244" s="12"/>
      <c r="I244" s="152"/>
      <c r="J244" s="161">
        <f>BK244</f>
        <v>0</v>
      </c>
      <c r="K244" s="12"/>
      <c r="L244" s="149"/>
      <c r="M244" s="154"/>
      <c r="N244" s="155"/>
      <c r="O244" s="155"/>
      <c r="P244" s="156">
        <f>SUM(P245:P246)</f>
        <v>0</v>
      </c>
      <c r="Q244" s="155"/>
      <c r="R244" s="156">
        <f>SUM(R245:R246)</f>
        <v>0.0019800000000000004</v>
      </c>
      <c r="S244" s="155"/>
      <c r="T244" s="157">
        <f>SUM(T245:T246)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50" t="s">
        <v>143</v>
      </c>
      <c r="AT244" s="158" t="s">
        <v>79</v>
      </c>
      <c r="AU244" s="158" t="s">
        <v>85</v>
      </c>
      <c r="AY244" s="150" t="s">
        <v>128</v>
      </c>
      <c r="BK244" s="159">
        <f>SUM(BK245:BK246)</f>
        <v>0</v>
      </c>
    </row>
    <row r="245" s="2" customFormat="1" ht="16.5" customHeight="1">
      <c r="A245" s="34"/>
      <c r="B245" s="162"/>
      <c r="C245" s="163" t="s">
        <v>396</v>
      </c>
      <c r="D245" s="163" t="s">
        <v>130</v>
      </c>
      <c r="E245" s="164" t="s">
        <v>397</v>
      </c>
      <c r="F245" s="165" t="s">
        <v>398</v>
      </c>
      <c r="G245" s="166" t="s">
        <v>399</v>
      </c>
      <c r="H245" s="167">
        <v>0.20000000000000001</v>
      </c>
      <c r="I245" s="168"/>
      <c r="J245" s="169">
        <f>ROUND(I245*H245,2)</f>
        <v>0</v>
      </c>
      <c r="K245" s="170"/>
      <c r="L245" s="35"/>
      <c r="M245" s="171" t="s">
        <v>1</v>
      </c>
      <c r="N245" s="172" t="s">
        <v>45</v>
      </c>
      <c r="O245" s="73"/>
      <c r="P245" s="173">
        <f>O245*H245</f>
        <v>0</v>
      </c>
      <c r="Q245" s="173">
        <v>0.0099000000000000008</v>
      </c>
      <c r="R245" s="173">
        <f>Q245*H245</f>
        <v>0.0019800000000000004</v>
      </c>
      <c r="S245" s="173">
        <v>0</v>
      </c>
      <c r="T245" s="174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75" t="s">
        <v>400</v>
      </c>
      <c r="AT245" s="175" t="s">
        <v>130</v>
      </c>
      <c r="AU245" s="175" t="s">
        <v>87</v>
      </c>
      <c r="AY245" s="15" t="s">
        <v>128</v>
      </c>
      <c r="BE245" s="176">
        <f>IF(N245="základní",J245,0)</f>
        <v>0</v>
      </c>
      <c r="BF245" s="176">
        <f>IF(N245="snížená",J245,0)</f>
        <v>0</v>
      </c>
      <c r="BG245" s="176">
        <f>IF(N245="zákl. přenesená",J245,0)</f>
        <v>0</v>
      </c>
      <c r="BH245" s="176">
        <f>IF(N245="sníž. přenesená",J245,0)</f>
        <v>0</v>
      </c>
      <c r="BI245" s="176">
        <f>IF(N245="nulová",J245,0)</f>
        <v>0</v>
      </c>
      <c r="BJ245" s="15" t="s">
        <v>85</v>
      </c>
      <c r="BK245" s="176">
        <f>ROUND(I245*H245,2)</f>
        <v>0</v>
      </c>
      <c r="BL245" s="15" t="s">
        <v>400</v>
      </c>
      <c r="BM245" s="175" t="s">
        <v>401</v>
      </c>
    </row>
    <row r="246" s="2" customFormat="1">
      <c r="A246" s="34"/>
      <c r="B246" s="35"/>
      <c r="C246" s="34"/>
      <c r="D246" s="177" t="s">
        <v>136</v>
      </c>
      <c r="E246" s="34"/>
      <c r="F246" s="178" t="s">
        <v>398</v>
      </c>
      <c r="G246" s="34"/>
      <c r="H246" s="34"/>
      <c r="I246" s="179"/>
      <c r="J246" s="34"/>
      <c r="K246" s="34"/>
      <c r="L246" s="35"/>
      <c r="M246" s="180"/>
      <c r="N246" s="181"/>
      <c r="O246" s="73"/>
      <c r="P246" s="73"/>
      <c r="Q246" s="73"/>
      <c r="R246" s="73"/>
      <c r="S246" s="73"/>
      <c r="T246" s="74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5" t="s">
        <v>136</v>
      </c>
      <c r="AU246" s="15" t="s">
        <v>87</v>
      </c>
    </row>
    <row r="247" s="12" customFormat="1" ht="25.92" customHeight="1">
      <c r="A247" s="12"/>
      <c r="B247" s="149"/>
      <c r="C247" s="12"/>
      <c r="D247" s="150" t="s">
        <v>79</v>
      </c>
      <c r="E247" s="151" t="s">
        <v>402</v>
      </c>
      <c r="F247" s="151" t="s">
        <v>403</v>
      </c>
      <c r="G247" s="12"/>
      <c r="H247" s="12"/>
      <c r="I247" s="152"/>
      <c r="J247" s="153">
        <f>BK247</f>
        <v>0</v>
      </c>
      <c r="K247" s="12"/>
      <c r="L247" s="149"/>
      <c r="M247" s="154"/>
      <c r="N247" s="155"/>
      <c r="O247" s="155"/>
      <c r="P247" s="156">
        <f>SUM(P248:P253)</f>
        <v>0</v>
      </c>
      <c r="Q247" s="155"/>
      <c r="R247" s="156">
        <f>SUM(R248:R253)</f>
        <v>0</v>
      </c>
      <c r="S247" s="155"/>
      <c r="T247" s="157">
        <f>SUM(T248:T253)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50" t="s">
        <v>134</v>
      </c>
      <c r="AT247" s="158" t="s">
        <v>79</v>
      </c>
      <c r="AU247" s="158" t="s">
        <v>80</v>
      </c>
      <c r="AY247" s="150" t="s">
        <v>128</v>
      </c>
      <c r="BK247" s="159">
        <f>SUM(BK248:BK253)</f>
        <v>0</v>
      </c>
    </row>
    <row r="248" s="2" customFormat="1" ht="16.5" customHeight="1">
      <c r="A248" s="34"/>
      <c r="B248" s="162"/>
      <c r="C248" s="163" t="s">
        <v>404</v>
      </c>
      <c r="D248" s="163" t="s">
        <v>130</v>
      </c>
      <c r="E248" s="164" t="s">
        <v>405</v>
      </c>
      <c r="F248" s="165" t="s">
        <v>406</v>
      </c>
      <c r="G248" s="166" t="s">
        <v>258</v>
      </c>
      <c r="H248" s="167">
        <v>900</v>
      </c>
      <c r="I248" s="168"/>
      <c r="J248" s="169">
        <f>ROUND(I248*H248,2)</f>
        <v>0</v>
      </c>
      <c r="K248" s="170"/>
      <c r="L248" s="35"/>
      <c r="M248" s="171" t="s">
        <v>1</v>
      </c>
      <c r="N248" s="172" t="s">
        <v>45</v>
      </c>
      <c r="O248" s="73"/>
      <c r="P248" s="173">
        <f>O248*H248</f>
        <v>0</v>
      </c>
      <c r="Q248" s="173">
        <v>0</v>
      </c>
      <c r="R248" s="173">
        <f>Q248*H248</f>
        <v>0</v>
      </c>
      <c r="S248" s="173">
        <v>0</v>
      </c>
      <c r="T248" s="174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75" t="s">
        <v>407</v>
      </c>
      <c r="AT248" s="175" t="s">
        <v>130</v>
      </c>
      <c r="AU248" s="175" t="s">
        <v>85</v>
      </c>
      <c r="AY248" s="15" t="s">
        <v>128</v>
      </c>
      <c r="BE248" s="176">
        <f>IF(N248="základní",J248,0)</f>
        <v>0</v>
      </c>
      <c r="BF248" s="176">
        <f>IF(N248="snížená",J248,0)</f>
        <v>0</v>
      </c>
      <c r="BG248" s="176">
        <f>IF(N248="zákl. přenesená",J248,0)</f>
        <v>0</v>
      </c>
      <c r="BH248" s="176">
        <f>IF(N248="sníž. přenesená",J248,0)</f>
        <v>0</v>
      </c>
      <c r="BI248" s="176">
        <f>IF(N248="nulová",J248,0)</f>
        <v>0</v>
      </c>
      <c r="BJ248" s="15" t="s">
        <v>85</v>
      </c>
      <c r="BK248" s="176">
        <f>ROUND(I248*H248,2)</f>
        <v>0</v>
      </c>
      <c r="BL248" s="15" t="s">
        <v>407</v>
      </c>
      <c r="BM248" s="175" t="s">
        <v>408</v>
      </c>
    </row>
    <row r="249" s="2" customFormat="1">
      <c r="A249" s="34"/>
      <c r="B249" s="35"/>
      <c r="C249" s="34"/>
      <c r="D249" s="177" t="s">
        <v>136</v>
      </c>
      <c r="E249" s="34"/>
      <c r="F249" s="178" t="s">
        <v>406</v>
      </c>
      <c r="G249" s="34"/>
      <c r="H249" s="34"/>
      <c r="I249" s="179"/>
      <c r="J249" s="34"/>
      <c r="K249" s="34"/>
      <c r="L249" s="35"/>
      <c r="M249" s="180"/>
      <c r="N249" s="181"/>
      <c r="O249" s="73"/>
      <c r="P249" s="73"/>
      <c r="Q249" s="73"/>
      <c r="R249" s="73"/>
      <c r="S249" s="73"/>
      <c r="T249" s="7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5" t="s">
        <v>136</v>
      </c>
      <c r="AU249" s="15" t="s">
        <v>85</v>
      </c>
    </row>
    <row r="250" s="2" customFormat="1" ht="24.15" customHeight="1">
      <c r="A250" s="34"/>
      <c r="B250" s="162"/>
      <c r="C250" s="163" t="s">
        <v>409</v>
      </c>
      <c r="D250" s="163" t="s">
        <v>130</v>
      </c>
      <c r="E250" s="164" t="s">
        <v>410</v>
      </c>
      <c r="F250" s="165" t="s">
        <v>411</v>
      </c>
      <c r="G250" s="166" t="s">
        <v>258</v>
      </c>
      <c r="H250" s="167">
        <v>350</v>
      </c>
      <c r="I250" s="168"/>
      <c r="J250" s="169">
        <f>ROUND(I250*H250,2)</f>
        <v>0</v>
      </c>
      <c r="K250" s="170"/>
      <c r="L250" s="35"/>
      <c r="M250" s="171" t="s">
        <v>1</v>
      </c>
      <c r="N250" s="172" t="s">
        <v>45</v>
      </c>
      <c r="O250" s="73"/>
      <c r="P250" s="173">
        <f>O250*H250</f>
        <v>0</v>
      </c>
      <c r="Q250" s="173">
        <v>0</v>
      </c>
      <c r="R250" s="173">
        <f>Q250*H250</f>
        <v>0</v>
      </c>
      <c r="S250" s="173">
        <v>0</v>
      </c>
      <c r="T250" s="174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75" t="s">
        <v>407</v>
      </c>
      <c r="AT250" s="175" t="s">
        <v>130</v>
      </c>
      <c r="AU250" s="175" t="s">
        <v>85</v>
      </c>
      <c r="AY250" s="15" t="s">
        <v>128</v>
      </c>
      <c r="BE250" s="176">
        <f>IF(N250="základní",J250,0)</f>
        <v>0</v>
      </c>
      <c r="BF250" s="176">
        <f>IF(N250="snížená",J250,0)</f>
        <v>0</v>
      </c>
      <c r="BG250" s="176">
        <f>IF(N250="zákl. přenesená",J250,0)</f>
        <v>0</v>
      </c>
      <c r="BH250" s="176">
        <f>IF(N250="sníž. přenesená",J250,0)</f>
        <v>0</v>
      </c>
      <c r="BI250" s="176">
        <f>IF(N250="nulová",J250,0)</f>
        <v>0</v>
      </c>
      <c r="BJ250" s="15" t="s">
        <v>85</v>
      </c>
      <c r="BK250" s="176">
        <f>ROUND(I250*H250,2)</f>
        <v>0</v>
      </c>
      <c r="BL250" s="15" t="s">
        <v>407</v>
      </c>
      <c r="BM250" s="175" t="s">
        <v>412</v>
      </c>
    </row>
    <row r="251" s="2" customFormat="1">
      <c r="A251" s="34"/>
      <c r="B251" s="35"/>
      <c r="C251" s="34"/>
      <c r="D251" s="177" t="s">
        <v>136</v>
      </c>
      <c r="E251" s="34"/>
      <c r="F251" s="178" t="s">
        <v>411</v>
      </c>
      <c r="G251" s="34"/>
      <c r="H251" s="34"/>
      <c r="I251" s="179"/>
      <c r="J251" s="34"/>
      <c r="K251" s="34"/>
      <c r="L251" s="35"/>
      <c r="M251" s="180"/>
      <c r="N251" s="181"/>
      <c r="O251" s="73"/>
      <c r="P251" s="73"/>
      <c r="Q251" s="73"/>
      <c r="R251" s="73"/>
      <c r="S251" s="73"/>
      <c r="T251" s="74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5" t="s">
        <v>136</v>
      </c>
      <c r="AU251" s="15" t="s">
        <v>85</v>
      </c>
    </row>
    <row r="252" s="2" customFormat="1" ht="16.5" customHeight="1">
      <c r="A252" s="34"/>
      <c r="B252" s="162"/>
      <c r="C252" s="163" t="s">
        <v>413</v>
      </c>
      <c r="D252" s="163" t="s">
        <v>130</v>
      </c>
      <c r="E252" s="164" t="s">
        <v>414</v>
      </c>
      <c r="F252" s="165" t="s">
        <v>415</v>
      </c>
      <c r="G252" s="166" t="s">
        <v>258</v>
      </c>
      <c r="H252" s="167">
        <v>2750</v>
      </c>
      <c r="I252" s="168"/>
      <c r="J252" s="169">
        <f>ROUND(I252*H252,2)</f>
        <v>0</v>
      </c>
      <c r="K252" s="170"/>
      <c r="L252" s="35"/>
      <c r="M252" s="171" t="s">
        <v>1</v>
      </c>
      <c r="N252" s="172" t="s">
        <v>45</v>
      </c>
      <c r="O252" s="73"/>
      <c r="P252" s="173">
        <f>O252*H252</f>
        <v>0</v>
      </c>
      <c r="Q252" s="173">
        <v>0</v>
      </c>
      <c r="R252" s="173">
        <f>Q252*H252</f>
        <v>0</v>
      </c>
      <c r="S252" s="173">
        <v>0</v>
      </c>
      <c r="T252" s="174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75" t="s">
        <v>407</v>
      </c>
      <c r="AT252" s="175" t="s">
        <v>130</v>
      </c>
      <c r="AU252" s="175" t="s">
        <v>85</v>
      </c>
      <c r="AY252" s="15" t="s">
        <v>128</v>
      </c>
      <c r="BE252" s="176">
        <f>IF(N252="základní",J252,0)</f>
        <v>0</v>
      </c>
      <c r="BF252" s="176">
        <f>IF(N252="snížená",J252,0)</f>
        <v>0</v>
      </c>
      <c r="BG252" s="176">
        <f>IF(N252="zákl. přenesená",J252,0)</f>
        <v>0</v>
      </c>
      <c r="BH252" s="176">
        <f>IF(N252="sníž. přenesená",J252,0)</f>
        <v>0</v>
      </c>
      <c r="BI252" s="176">
        <f>IF(N252="nulová",J252,0)</f>
        <v>0</v>
      </c>
      <c r="BJ252" s="15" t="s">
        <v>85</v>
      </c>
      <c r="BK252" s="176">
        <f>ROUND(I252*H252,2)</f>
        <v>0</v>
      </c>
      <c r="BL252" s="15" t="s">
        <v>407</v>
      </c>
      <c r="BM252" s="175" t="s">
        <v>416</v>
      </c>
    </row>
    <row r="253" s="2" customFormat="1">
      <c r="A253" s="34"/>
      <c r="B253" s="35"/>
      <c r="C253" s="34"/>
      <c r="D253" s="177" t="s">
        <v>136</v>
      </c>
      <c r="E253" s="34"/>
      <c r="F253" s="178" t="s">
        <v>415</v>
      </c>
      <c r="G253" s="34"/>
      <c r="H253" s="34"/>
      <c r="I253" s="179"/>
      <c r="J253" s="34"/>
      <c r="K253" s="34"/>
      <c r="L253" s="35"/>
      <c r="M253" s="180"/>
      <c r="N253" s="181"/>
      <c r="O253" s="73"/>
      <c r="P253" s="73"/>
      <c r="Q253" s="73"/>
      <c r="R253" s="73"/>
      <c r="S253" s="73"/>
      <c r="T253" s="74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5" t="s">
        <v>136</v>
      </c>
      <c r="AU253" s="15" t="s">
        <v>85</v>
      </c>
    </row>
    <row r="254" s="12" customFormat="1" ht="25.92" customHeight="1">
      <c r="A254" s="12"/>
      <c r="B254" s="149"/>
      <c r="C254" s="12"/>
      <c r="D254" s="150" t="s">
        <v>79</v>
      </c>
      <c r="E254" s="151" t="s">
        <v>417</v>
      </c>
      <c r="F254" s="151" t="s">
        <v>418</v>
      </c>
      <c r="G254" s="12"/>
      <c r="H254" s="12"/>
      <c r="I254" s="152"/>
      <c r="J254" s="153">
        <f>BK254</f>
        <v>0</v>
      </c>
      <c r="K254" s="12"/>
      <c r="L254" s="149"/>
      <c r="M254" s="154"/>
      <c r="N254" s="155"/>
      <c r="O254" s="155"/>
      <c r="P254" s="156">
        <f>P255+P262</f>
        <v>0</v>
      </c>
      <c r="Q254" s="155"/>
      <c r="R254" s="156">
        <f>R255+R262</f>
        <v>0</v>
      </c>
      <c r="S254" s="155"/>
      <c r="T254" s="157">
        <f>T255+T262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50" t="s">
        <v>152</v>
      </c>
      <c r="AT254" s="158" t="s">
        <v>79</v>
      </c>
      <c r="AU254" s="158" t="s">
        <v>80</v>
      </c>
      <c r="AY254" s="150" t="s">
        <v>128</v>
      </c>
      <c r="BK254" s="159">
        <f>BK255+BK262</f>
        <v>0</v>
      </c>
    </row>
    <row r="255" s="12" customFormat="1" ht="22.8" customHeight="1">
      <c r="A255" s="12"/>
      <c r="B255" s="149"/>
      <c r="C255" s="12"/>
      <c r="D255" s="150" t="s">
        <v>79</v>
      </c>
      <c r="E255" s="160" t="s">
        <v>419</v>
      </c>
      <c r="F255" s="160" t="s">
        <v>420</v>
      </c>
      <c r="G255" s="12"/>
      <c r="H255" s="12"/>
      <c r="I255" s="152"/>
      <c r="J255" s="161">
        <f>BK255</f>
        <v>0</v>
      </c>
      <c r="K255" s="12"/>
      <c r="L255" s="149"/>
      <c r="M255" s="154"/>
      <c r="N255" s="155"/>
      <c r="O255" s="155"/>
      <c r="P255" s="156">
        <f>SUM(P256:P261)</f>
        <v>0</v>
      </c>
      <c r="Q255" s="155"/>
      <c r="R255" s="156">
        <f>SUM(R256:R261)</f>
        <v>0</v>
      </c>
      <c r="S255" s="155"/>
      <c r="T255" s="157">
        <f>SUM(T256:T261)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50" t="s">
        <v>152</v>
      </c>
      <c r="AT255" s="158" t="s">
        <v>79</v>
      </c>
      <c r="AU255" s="158" t="s">
        <v>85</v>
      </c>
      <c r="AY255" s="150" t="s">
        <v>128</v>
      </c>
      <c r="BK255" s="159">
        <f>SUM(BK256:BK261)</f>
        <v>0</v>
      </c>
    </row>
    <row r="256" s="2" customFormat="1" ht="16.5" customHeight="1">
      <c r="A256" s="34"/>
      <c r="B256" s="162"/>
      <c r="C256" s="163" t="s">
        <v>421</v>
      </c>
      <c r="D256" s="163" t="s">
        <v>130</v>
      </c>
      <c r="E256" s="164" t="s">
        <v>422</v>
      </c>
      <c r="F256" s="165" t="s">
        <v>423</v>
      </c>
      <c r="G256" s="166" t="s">
        <v>424</v>
      </c>
      <c r="H256" s="167">
        <v>1</v>
      </c>
      <c r="I256" s="168"/>
      <c r="J256" s="169">
        <f>ROUND(I256*H256,2)</f>
        <v>0</v>
      </c>
      <c r="K256" s="170"/>
      <c r="L256" s="35"/>
      <c r="M256" s="171" t="s">
        <v>1</v>
      </c>
      <c r="N256" s="172" t="s">
        <v>45</v>
      </c>
      <c r="O256" s="73"/>
      <c r="P256" s="173">
        <f>O256*H256</f>
        <v>0</v>
      </c>
      <c r="Q256" s="173">
        <v>0</v>
      </c>
      <c r="R256" s="173">
        <f>Q256*H256</f>
        <v>0</v>
      </c>
      <c r="S256" s="173">
        <v>0</v>
      </c>
      <c r="T256" s="174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75" t="s">
        <v>425</v>
      </c>
      <c r="AT256" s="175" t="s">
        <v>130</v>
      </c>
      <c r="AU256" s="175" t="s">
        <v>87</v>
      </c>
      <c r="AY256" s="15" t="s">
        <v>128</v>
      </c>
      <c r="BE256" s="176">
        <f>IF(N256="základní",J256,0)</f>
        <v>0</v>
      </c>
      <c r="BF256" s="176">
        <f>IF(N256="snížená",J256,0)</f>
        <v>0</v>
      </c>
      <c r="BG256" s="176">
        <f>IF(N256="zákl. přenesená",J256,0)</f>
        <v>0</v>
      </c>
      <c r="BH256" s="176">
        <f>IF(N256="sníž. přenesená",J256,0)</f>
        <v>0</v>
      </c>
      <c r="BI256" s="176">
        <f>IF(N256="nulová",J256,0)</f>
        <v>0</v>
      </c>
      <c r="BJ256" s="15" t="s">
        <v>85</v>
      </c>
      <c r="BK256" s="176">
        <f>ROUND(I256*H256,2)</f>
        <v>0</v>
      </c>
      <c r="BL256" s="15" t="s">
        <v>425</v>
      </c>
      <c r="BM256" s="175" t="s">
        <v>426</v>
      </c>
    </row>
    <row r="257" s="2" customFormat="1">
      <c r="A257" s="34"/>
      <c r="B257" s="35"/>
      <c r="C257" s="34"/>
      <c r="D257" s="177" t="s">
        <v>136</v>
      </c>
      <c r="E257" s="34"/>
      <c r="F257" s="178" t="s">
        <v>423</v>
      </c>
      <c r="G257" s="34"/>
      <c r="H257" s="34"/>
      <c r="I257" s="179"/>
      <c r="J257" s="34"/>
      <c r="K257" s="34"/>
      <c r="L257" s="35"/>
      <c r="M257" s="180"/>
      <c r="N257" s="181"/>
      <c r="O257" s="73"/>
      <c r="P257" s="73"/>
      <c r="Q257" s="73"/>
      <c r="R257" s="73"/>
      <c r="S257" s="73"/>
      <c r="T257" s="74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5" t="s">
        <v>136</v>
      </c>
      <c r="AU257" s="15" t="s">
        <v>87</v>
      </c>
    </row>
    <row r="258" s="2" customFormat="1" ht="16.5" customHeight="1">
      <c r="A258" s="34"/>
      <c r="B258" s="162"/>
      <c r="C258" s="163" t="s">
        <v>427</v>
      </c>
      <c r="D258" s="163" t="s">
        <v>130</v>
      </c>
      <c r="E258" s="164" t="s">
        <v>428</v>
      </c>
      <c r="F258" s="165" t="s">
        <v>429</v>
      </c>
      <c r="G258" s="166" t="s">
        <v>424</v>
      </c>
      <c r="H258" s="167">
        <v>1</v>
      </c>
      <c r="I258" s="168"/>
      <c r="J258" s="169">
        <f>ROUND(I258*H258,2)</f>
        <v>0</v>
      </c>
      <c r="K258" s="170"/>
      <c r="L258" s="35"/>
      <c r="M258" s="171" t="s">
        <v>1</v>
      </c>
      <c r="N258" s="172" t="s">
        <v>45</v>
      </c>
      <c r="O258" s="73"/>
      <c r="P258" s="173">
        <f>O258*H258</f>
        <v>0</v>
      </c>
      <c r="Q258" s="173">
        <v>0</v>
      </c>
      <c r="R258" s="173">
        <f>Q258*H258</f>
        <v>0</v>
      </c>
      <c r="S258" s="173">
        <v>0</v>
      </c>
      <c r="T258" s="174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75" t="s">
        <v>425</v>
      </c>
      <c r="AT258" s="175" t="s">
        <v>130</v>
      </c>
      <c r="AU258" s="175" t="s">
        <v>87</v>
      </c>
      <c r="AY258" s="15" t="s">
        <v>128</v>
      </c>
      <c r="BE258" s="176">
        <f>IF(N258="základní",J258,0)</f>
        <v>0</v>
      </c>
      <c r="BF258" s="176">
        <f>IF(N258="snížená",J258,0)</f>
        <v>0</v>
      </c>
      <c r="BG258" s="176">
        <f>IF(N258="zákl. přenesená",J258,0)</f>
        <v>0</v>
      </c>
      <c r="BH258" s="176">
        <f>IF(N258="sníž. přenesená",J258,0)</f>
        <v>0</v>
      </c>
      <c r="BI258" s="176">
        <f>IF(N258="nulová",J258,0)</f>
        <v>0</v>
      </c>
      <c r="BJ258" s="15" t="s">
        <v>85</v>
      </c>
      <c r="BK258" s="176">
        <f>ROUND(I258*H258,2)</f>
        <v>0</v>
      </c>
      <c r="BL258" s="15" t="s">
        <v>425</v>
      </c>
      <c r="BM258" s="175" t="s">
        <v>430</v>
      </c>
    </row>
    <row r="259" s="2" customFormat="1">
      <c r="A259" s="34"/>
      <c r="B259" s="35"/>
      <c r="C259" s="34"/>
      <c r="D259" s="177" t="s">
        <v>136</v>
      </c>
      <c r="E259" s="34"/>
      <c r="F259" s="178" t="s">
        <v>429</v>
      </c>
      <c r="G259" s="34"/>
      <c r="H259" s="34"/>
      <c r="I259" s="179"/>
      <c r="J259" s="34"/>
      <c r="K259" s="34"/>
      <c r="L259" s="35"/>
      <c r="M259" s="180"/>
      <c r="N259" s="181"/>
      <c r="O259" s="73"/>
      <c r="P259" s="73"/>
      <c r="Q259" s="73"/>
      <c r="R259" s="73"/>
      <c r="S259" s="73"/>
      <c r="T259" s="74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5" t="s">
        <v>136</v>
      </c>
      <c r="AU259" s="15" t="s">
        <v>87</v>
      </c>
    </row>
    <row r="260" s="2" customFormat="1" ht="16.5" customHeight="1">
      <c r="A260" s="34"/>
      <c r="B260" s="162"/>
      <c r="C260" s="163" t="s">
        <v>431</v>
      </c>
      <c r="D260" s="163" t="s">
        <v>130</v>
      </c>
      <c r="E260" s="164" t="s">
        <v>432</v>
      </c>
      <c r="F260" s="165" t="s">
        <v>433</v>
      </c>
      <c r="G260" s="166" t="s">
        <v>424</v>
      </c>
      <c r="H260" s="167">
        <v>1</v>
      </c>
      <c r="I260" s="168"/>
      <c r="J260" s="169">
        <f>ROUND(I260*H260,2)</f>
        <v>0</v>
      </c>
      <c r="K260" s="170"/>
      <c r="L260" s="35"/>
      <c r="M260" s="171" t="s">
        <v>1</v>
      </c>
      <c r="N260" s="172" t="s">
        <v>45</v>
      </c>
      <c r="O260" s="73"/>
      <c r="P260" s="173">
        <f>O260*H260</f>
        <v>0</v>
      </c>
      <c r="Q260" s="173">
        <v>0</v>
      </c>
      <c r="R260" s="173">
        <f>Q260*H260</f>
        <v>0</v>
      </c>
      <c r="S260" s="173">
        <v>0</v>
      </c>
      <c r="T260" s="174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75" t="s">
        <v>425</v>
      </c>
      <c r="AT260" s="175" t="s">
        <v>130</v>
      </c>
      <c r="AU260" s="175" t="s">
        <v>87</v>
      </c>
      <c r="AY260" s="15" t="s">
        <v>128</v>
      </c>
      <c r="BE260" s="176">
        <f>IF(N260="základní",J260,0)</f>
        <v>0</v>
      </c>
      <c r="BF260" s="176">
        <f>IF(N260="snížená",J260,0)</f>
        <v>0</v>
      </c>
      <c r="BG260" s="176">
        <f>IF(N260="zákl. přenesená",J260,0)</f>
        <v>0</v>
      </c>
      <c r="BH260" s="176">
        <f>IF(N260="sníž. přenesená",J260,0)</f>
        <v>0</v>
      </c>
      <c r="BI260" s="176">
        <f>IF(N260="nulová",J260,0)</f>
        <v>0</v>
      </c>
      <c r="BJ260" s="15" t="s">
        <v>85</v>
      </c>
      <c r="BK260" s="176">
        <f>ROUND(I260*H260,2)</f>
        <v>0</v>
      </c>
      <c r="BL260" s="15" t="s">
        <v>425</v>
      </c>
      <c r="BM260" s="175" t="s">
        <v>434</v>
      </c>
    </row>
    <row r="261" s="2" customFormat="1">
      <c r="A261" s="34"/>
      <c r="B261" s="35"/>
      <c r="C261" s="34"/>
      <c r="D261" s="177" t="s">
        <v>136</v>
      </c>
      <c r="E261" s="34"/>
      <c r="F261" s="178" t="s">
        <v>433</v>
      </c>
      <c r="G261" s="34"/>
      <c r="H261" s="34"/>
      <c r="I261" s="179"/>
      <c r="J261" s="34"/>
      <c r="K261" s="34"/>
      <c r="L261" s="35"/>
      <c r="M261" s="180"/>
      <c r="N261" s="181"/>
      <c r="O261" s="73"/>
      <c r="P261" s="73"/>
      <c r="Q261" s="73"/>
      <c r="R261" s="73"/>
      <c r="S261" s="73"/>
      <c r="T261" s="74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5" t="s">
        <v>136</v>
      </c>
      <c r="AU261" s="15" t="s">
        <v>87</v>
      </c>
    </row>
    <row r="262" s="12" customFormat="1" ht="22.8" customHeight="1">
      <c r="A262" s="12"/>
      <c r="B262" s="149"/>
      <c r="C262" s="12"/>
      <c r="D262" s="150" t="s">
        <v>79</v>
      </c>
      <c r="E262" s="160" t="s">
        <v>435</v>
      </c>
      <c r="F262" s="160" t="s">
        <v>436</v>
      </c>
      <c r="G262" s="12"/>
      <c r="H262" s="12"/>
      <c r="I262" s="152"/>
      <c r="J262" s="161">
        <f>BK262</f>
        <v>0</v>
      </c>
      <c r="K262" s="12"/>
      <c r="L262" s="149"/>
      <c r="M262" s="154"/>
      <c r="N262" s="155"/>
      <c r="O262" s="155"/>
      <c r="P262" s="156">
        <f>SUM(P263:P270)</f>
        <v>0</v>
      </c>
      <c r="Q262" s="155"/>
      <c r="R262" s="156">
        <f>SUM(R263:R270)</f>
        <v>0</v>
      </c>
      <c r="S262" s="155"/>
      <c r="T262" s="157">
        <f>SUM(T263:T270)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50" t="s">
        <v>152</v>
      </c>
      <c r="AT262" s="158" t="s">
        <v>79</v>
      </c>
      <c r="AU262" s="158" t="s">
        <v>85</v>
      </c>
      <c r="AY262" s="150" t="s">
        <v>128</v>
      </c>
      <c r="BK262" s="159">
        <f>SUM(BK263:BK270)</f>
        <v>0</v>
      </c>
    </row>
    <row r="263" s="2" customFormat="1" ht="16.5" customHeight="1">
      <c r="A263" s="34"/>
      <c r="B263" s="162"/>
      <c r="C263" s="163" t="s">
        <v>437</v>
      </c>
      <c r="D263" s="163" t="s">
        <v>130</v>
      </c>
      <c r="E263" s="164" t="s">
        <v>438</v>
      </c>
      <c r="F263" s="165" t="s">
        <v>439</v>
      </c>
      <c r="G263" s="166" t="s">
        <v>424</v>
      </c>
      <c r="H263" s="167">
        <v>1</v>
      </c>
      <c r="I263" s="168"/>
      <c r="J263" s="169">
        <f>ROUND(I263*H263,2)</f>
        <v>0</v>
      </c>
      <c r="K263" s="170"/>
      <c r="L263" s="35"/>
      <c r="M263" s="171" t="s">
        <v>1</v>
      </c>
      <c r="N263" s="172" t="s">
        <v>45</v>
      </c>
      <c r="O263" s="73"/>
      <c r="P263" s="173">
        <f>O263*H263</f>
        <v>0</v>
      </c>
      <c r="Q263" s="173">
        <v>0</v>
      </c>
      <c r="R263" s="173">
        <f>Q263*H263</f>
        <v>0</v>
      </c>
      <c r="S263" s="173">
        <v>0</v>
      </c>
      <c r="T263" s="174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75" t="s">
        <v>425</v>
      </c>
      <c r="AT263" s="175" t="s">
        <v>130</v>
      </c>
      <c r="AU263" s="175" t="s">
        <v>87</v>
      </c>
      <c r="AY263" s="15" t="s">
        <v>128</v>
      </c>
      <c r="BE263" s="176">
        <f>IF(N263="základní",J263,0)</f>
        <v>0</v>
      </c>
      <c r="BF263" s="176">
        <f>IF(N263="snížená",J263,0)</f>
        <v>0</v>
      </c>
      <c r="BG263" s="176">
        <f>IF(N263="zákl. přenesená",J263,0)</f>
        <v>0</v>
      </c>
      <c r="BH263" s="176">
        <f>IF(N263="sníž. přenesená",J263,0)</f>
        <v>0</v>
      </c>
      <c r="BI263" s="176">
        <f>IF(N263="nulová",J263,0)</f>
        <v>0</v>
      </c>
      <c r="BJ263" s="15" t="s">
        <v>85</v>
      </c>
      <c r="BK263" s="176">
        <f>ROUND(I263*H263,2)</f>
        <v>0</v>
      </c>
      <c r="BL263" s="15" t="s">
        <v>425</v>
      </c>
      <c r="BM263" s="175" t="s">
        <v>440</v>
      </c>
    </row>
    <row r="264" s="2" customFormat="1">
      <c r="A264" s="34"/>
      <c r="B264" s="35"/>
      <c r="C264" s="34"/>
      <c r="D264" s="177" t="s">
        <v>136</v>
      </c>
      <c r="E264" s="34"/>
      <c r="F264" s="178" t="s">
        <v>439</v>
      </c>
      <c r="G264" s="34"/>
      <c r="H264" s="34"/>
      <c r="I264" s="179"/>
      <c r="J264" s="34"/>
      <c r="K264" s="34"/>
      <c r="L264" s="35"/>
      <c r="M264" s="180"/>
      <c r="N264" s="181"/>
      <c r="O264" s="73"/>
      <c r="P264" s="73"/>
      <c r="Q264" s="73"/>
      <c r="R264" s="73"/>
      <c r="S264" s="73"/>
      <c r="T264" s="74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5" t="s">
        <v>136</v>
      </c>
      <c r="AU264" s="15" t="s">
        <v>87</v>
      </c>
    </row>
    <row r="265" s="2" customFormat="1" ht="16.5" customHeight="1">
      <c r="A265" s="34"/>
      <c r="B265" s="162"/>
      <c r="C265" s="163" t="s">
        <v>441</v>
      </c>
      <c r="D265" s="163" t="s">
        <v>130</v>
      </c>
      <c r="E265" s="164" t="s">
        <v>442</v>
      </c>
      <c r="F265" s="165" t="s">
        <v>443</v>
      </c>
      <c r="G265" s="166" t="s">
        <v>424</v>
      </c>
      <c r="H265" s="167">
        <v>1</v>
      </c>
      <c r="I265" s="168"/>
      <c r="J265" s="169">
        <f>ROUND(I265*H265,2)</f>
        <v>0</v>
      </c>
      <c r="K265" s="170"/>
      <c r="L265" s="35"/>
      <c r="M265" s="171" t="s">
        <v>1</v>
      </c>
      <c r="N265" s="172" t="s">
        <v>45</v>
      </c>
      <c r="O265" s="73"/>
      <c r="P265" s="173">
        <f>O265*H265</f>
        <v>0</v>
      </c>
      <c r="Q265" s="173">
        <v>0</v>
      </c>
      <c r="R265" s="173">
        <f>Q265*H265</f>
        <v>0</v>
      </c>
      <c r="S265" s="173">
        <v>0</v>
      </c>
      <c r="T265" s="174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75" t="s">
        <v>425</v>
      </c>
      <c r="AT265" s="175" t="s">
        <v>130</v>
      </c>
      <c r="AU265" s="175" t="s">
        <v>87</v>
      </c>
      <c r="AY265" s="15" t="s">
        <v>128</v>
      </c>
      <c r="BE265" s="176">
        <f>IF(N265="základní",J265,0)</f>
        <v>0</v>
      </c>
      <c r="BF265" s="176">
        <f>IF(N265="snížená",J265,0)</f>
        <v>0</v>
      </c>
      <c r="BG265" s="176">
        <f>IF(N265="zákl. přenesená",J265,0)</f>
        <v>0</v>
      </c>
      <c r="BH265" s="176">
        <f>IF(N265="sníž. přenesená",J265,0)</f>
        <v>0</v>
      </c>
      <c r="BI265" s="176">
        <f>IF(N265="nulová",J265,0)</f>
        <v>0</v>
      </c>
      <c r="BJ265" s="15" t="s">
        <v>85</v>
      </c>
      <c r="BK265" s="176">
        <f>ROUND(I265*H265,2)</f>
        <v>0</v>
      </c>
      <c r="BL265" s="15" t="s">
        <v>425</v>
      </c>
      <c r="BM265" s="175" t="s">
        <v>444</v>
      </c>
    </row>
    <row r="266" s="2" customFormat="1">
      <c r="A266" s="34"/>
      <c r="B266" s="35"/>
      <c r="C266" s="34"/>
      <c r="D266" s="177" t="s">
        <v>136</v>
      </c>
      <c r="E266" s="34"/>
      <c r="F266" s="178" t="s">
        <v>443</v>
      </c>
      <c r="G266" s="34"/>
      <c r="H266" s="34"/>
      <c r="I266" s="179"/>
      <c r="J266" s="34"/>
      <c r="K266" s="34"/>
      <c r="L266" s="35"/>
      <c r="M266" s="180"/>
      <c r="N266" s="181"/>
      <c r="O266" s="73"/>
      <c r="P266" s="73"/>
      <c r="Q266" s="73"/>
      <c r="R266" s="73"/>
      <c r="S266" s="73"/>
      <c r="T266" s="74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5" t="s">
        <v>136</v>
      </c>
      <c r="AU266" s="15" t="s">
        <v>87</v>
      </c>
    </row>
    <row r="267" s="2" customFormat="1" ht="16.5" customHeight="1">
      <c r="A267" s="34"/>
      <c r="B267" s="162"/>
      <c r="C267" s="163" t="s">
        <v>445</v>
      </c>
      <c r="D267" s="163" t="s">
        <v>130</v>
      </c>
      <c r="E267" s="164" t="s">
        <v>446</v>
      </c>
      <c r="F267" s="165" t="s">
        <v>447</v>
      </c>
      <c r="G267" s="166" t="s">
        <v>424</v>
      </c>
      <c r="H267" s="167">
        <v>1</v>
      </c>
      <c r="I267" s="168"/>
      <c r="J267" s="169">
        <f>ROUND(I267*H267,2)</f>
        <v>0</v>
      </c>
      <c r="K267" s="170"/>
      <c r="L267" s="35"/>
      <c r="M267" s="171" t="s">
        <v>1</v>
      </c>
      <c r="N267" s="172" t="s">
        <v>45</v>
      </c>
      <c r="O267" s="73"/>
      <c r="P267" s="173">
        <f>O267*H267</f>
        <v>0</v>
      </c>
      <c r="Q267" s="173">
        <v>0</v>
      </c>
      <c r="R267" s="173">
        <f>Q267*H267</f>
        <v>0</v>
      </c>
      <c r="S267" s="173">
        <v>0</v>
      </c>
      <c r="T267" s="174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75" t="s">
        <v>425</v>
      </c>
      <c r="AT267" s="175" t="s">
        <v>130</v>
      </c>
      <c r="AU267" s="175" t="s">
        <v>87</v>
      </c>
      <c r="AY267" s="15" t="s">
        <v>128</v>
      </c>
      <c r="BE267" s="176">
        <f>IF(N267="základní",J267,0)</f>
        <v>0</v>
      </c>
      <c r="BF267" s="176">
        <f>IF(N267="snížená",J267,0)</f>
        <v>0</v>
      </c>
      <c r="BG267" s="176">
        <f>IF(N267="zákl. přenesená",J267,0)</f>
        <v>0</v>
      </c>
      <c r="BH267" s="176">
        <f>IF(N267="sníž. přenesená",J267,0)</f>
        <v>0</v>
      </c>
      <c r="BI267" s="176">
        <f>IF(N267="nulová",J267,0)</f>
        <v>0</v>
      </c>
      <c r="BJ267" s="15" t="s">
        <v>85</v>
      </c>
      <c r="BK267" s="176">
        <f>ROUND(I267*H267,2)</f>
        <v>0</v>
      </c>
      <c r="BL267" s="15" t="s">
        <v>425</v>
      </c>
      <c r="BM267" s="175" t="s">
        <v>448</v>
      </c>
    </row>
    <row r="268" s="2" customFormat="1">
      <c r="A268" s="34"/>
      <c r="B268" s="35"/>
      <c r="C268" s="34"/>
      <c r="D268" s="177" t="s">
        <v>136</v>
      </c>
      <c r="E268" s="34"/>
      <c r="F268" s="178" t="s">
        <v>447</v>
      </c>
      <c r="G268" s="34"/>
      <c r="H268" s="34"/>
      <c r="I268" s="179"/>
      <c r="J268" s="34"/>
      <c r="K268" s="34"/>
      <c r="L268" s="35"/>
      <c r="M268" s="180"/>
      <c r="N268" s="181"/>
      <c r="O268" s="73"/>
      <c r="P268" s="73"/>
      <c r="Q268" s="73"/>
      <c r="R268" s="73"/>
      <c r="S268" s="73"/>
      <c r="T268" s="74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5" t="s">
        <v>136</v>
      </c>
      <c r="AU268" s="15" t="s">
        <v>87</v>
      </c>
    </row>
    <row r="269" s="2" customFormat="1" ht="16.5" customHeight="1">
      <c r="A269" s="34"/>
      <c r="B269" s="162"/>
      <c r="C269" s="163" t="s">
        <v>449</v>
      </c>
      <c r="D269" s="163" t="s">
        <v>130</v>
      </c>
      <c r="E269" s="164" t="s">
        <v>450</v>
      </c>
      <c r="F269" s="165" t="s">
        <v>451</v>
      </c>
      <c r="G269" s="166" t="s">
        <v>424</v>
      </c>
      <c r="H269" s="167">
        <v>1</v>
      </c>
      <c r="I269" s="168"/>
      <c r="J269" s="169">
        <f>ROUND(I269*H269,2)</f>
        <v>0</v>
      </c>
      <c r="K269" s="170"/>
      <c r="L269" s="35"/>
      <c r="M269" s="171" t="s">
        <v>1</v>
      </c>
      <c r="N269" s="172" t="s">
        <v>45</v>
      </c>
      <c r="O269" s="73"/>
      <c r="P269" s="173">
        <f>O269*H269</f>
        <v>0</v>
      </c>
      <c r="Q269" s="173">
        <v>0</v>
      </c>
      <c r="R269" s="173">
        <f>Q269*H269</f>
        <v>0</v>
      </c>
      <c r="S269" s="173">
        <v>0</v>
      </c>
      <c r="T269" s="174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75" t="s">
        <v>425</v>
      </c>
      <c r="AT269" s="175" t="s">
        <v>130</v>
      </c>
      <c r="AU269" s="175" t="s">
        <v>87</v>
      </c>
      <c r="AY269" s="15" t="s">
        <v>128</v>
      </c>
      <c r="BE269" s="176">
        <f>IF(N269="základní",J269,0)</f>
        <v>0</v>
      </c>
      <c r="BF269" s="176">
        <f>IF(N269="snížená",J269,0)</f>
        <v>0</v>
      </c>
      <c r="BG269" s="176">
        <f>IF(N269="zákl. přenesená",J269,0)</f>
        <v>0</v>
      </c>
      <c r="BH269" s="176">
        <f>IF(N269="sníž. přenesená",J269,0)</f>
        <v>0</v>
      </c>
      <c r="BI269" s="176">
        <f>IF(N269="nulová",J269,0)</f>
        <v>0</v>
      </c>
      <c r="BJ269" s="15" t="s">
        <v>85</v>
      </c>
      <c r="BK269" s="176">
        <f>ROUND(I269*H269,2)</f>
        <v>0</v>
      </c>
      <c r="BL269" s="15" t="s">
        <v>425</v>
      </c>
      <c r="BM269" s="175" t="s">
        <v>452</v>
      </c>
    </row>
    <row r="270" s="2" customFormat="1">
      <c r="A270" s="34"/>
      <c r="B270" s="35"/>
      <c r="C270" s="34"/>
      <c r="D270" s="177" t="s">
        <v>136</v>
      </c>
      <c r="E270" s="34"/>
      <c r="F270" s="178" t="s">
        <v>451</v>
      </c>
      <c r="G270" s="34"/>
      <c r="H270" s="34"/>
      <c r="I270" s="179"/>
      <c r="J270" s="34"/>
      <c r="K270" s="34"/>
      <c r="L270" s="35"/>
      <c r="M270" s="193"/>
      <c r="N270" s="194"/>
      <c r="O270" s="195"/>
      <c r="P270" s="195"/>
      <c r="Q270" s="195"/>
      <c r="R270" s="195"/>
      <c r="S270" s="195"/>
      <c r="T270" s="196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5" t="s">
        <v>136</v>
      </c>
      <c r="AU270" s="15" t="s">
        <v>87</v>
      </c>
    </row>
    <row r="271" s="2" customFormat="1" ht="6.96" customHeight="1">
      <c r="A271" s="34"/>
      <c r="B271" s="56"/>
      <c r="C271" s="57"/>
      <c r="D271" s="57"/>
      <c r="E271" s="57"/>
      <c r="F271" s="57"/>
      <c r="G271" s="57"/>
      <c r="H271" s="57"/>
      <c r="I271" s="57"/>
      <c r="J271" s="57"/>
      <c r="K271" s="57"/>
      <c r="L271" s="35"/>
      <c r="M271" s="34"/>
      <c r="O271" s="34"/>
      <c r="P271" s="34"/>
      <c r="Q271" s="34"/>
      <c r="R271" s="34"/>
      <c r="S271" s="34"/>
      <c r="T271" s="34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</row>
  </sheetData>
  <autoFilter ref="C130:K270"/>
  <mergeCells count="6">
    <mergeCell ref="E7:H7"/>
    <mergeCell ref="E16:H16"/>
    <mergeCell ref="E25:H25"/>
    <mergeCell ref="E85:H85"/>
    <mergeCell ref="E123:H12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</dc:creator>
  <cp:lastModifiedBy>PC</cp:lastModifiedBy>
  <dcterms:created xsi:type="dcterms:W3CDTF">2024-08-22T04:42:08Z</dcterms:created>
  <dcterms:modified xsi:type="dcterms:W3CDTF">2024-08-22T04:42:12Z</dcterms:modified>
</cp:coreProperties>
</file>