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bohovicova_bratislava_sk/Documents/Dokumenty/PREBIEHAJUCE/000_DNS stavebno technicky dozor/DNS STD na vyhlasenie/"/>
    </mc:Choice>
  </mc:AlternateContent>
  <xr:revisionPtr revIDLastSave="20" documentId="8_{D2D9C1F6-4F63-45E8-A50B-8F09F854162C}" xr6:coauthVersionLast="47" xr6:coauthVersionMax="47" xr10:uidLastSave="{2C821DF1-B900-495F-8C69-B0BD40C9A182}"/>
  <workbookProtection workbookAlgorithmName="SHA-512" workbookHashValue="mVEqWcTAi6RKM7eyj22beildKTLmWjubjE/8PoQRUxO75kX7F9PNxpIGU1w4ufWM5kxIPIda9SJ/Fa7oTu03vQ==" workbookSaltValue="kNsMgNdbPDWHmTcvqzSImQ==" workbookSpinCount="100000" lockStructure="1"/>
  <bookViews>
    <workbookView xWindow="-120" yWindow="-120" windowWidth="24240" windowHeight="13140" firstSheet="1" activeTab="1" xr2:uid="{89D3062A-3E8C-407B-A16C-9D1AA0F43D56}"/>
  </bookViews>
  <sheets>
    <sheet name="Zákl. nastavenie" sheetId="7" state="hidden" r:id="rId1"/>
    <sheet name="Ponuka - bodový" sheetId="10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  <definedName name="_xlnm.Print_Area" localSheetId="1">'Ponuka - bodový'!$A$2:$G$28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0" l="1"/>
  <c r="C21" i="10"/>
  <c r="E21" i="10"/>
  <c r="F21" i="10"/>
  <c r="E23" i="10"/>
  <c r="F23" i="10" s="1"/>
  <c r="E24" i="10"/>
  <c r="F24" i="10" s="1"/>
  <c r="E25" i="10"/>
  <c r="F25" i="10" s="1"/>
  <c r="C19" i="10"/>
  <c r="E26" i="10"/>
  <c r="F26" i="10" s="1"/>
  <c r="F27" i="10" l="1"/>
  <c r="E35" i="7" l="1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C28" i="10" s="1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<sst xmlns="http://schemas.openxmlformats.org/spreadsheetml/2006/main" count="155" uniqueCount="103">
  <si>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</si>
  <si>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</si>
  <si>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</si>
  <si>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</si>
  <si>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</si>
  <si>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</si>
  <si>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</si>
  <si>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</si>
  <si>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</si>
  <si>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</si>
  <si>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</si>
  <si>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</si>
  <si>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</si>
  <si>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</si>
  <si>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</si>
  <si>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</si>
  <si>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</si>
  <si>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</si>
  <si>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</si>
  <si>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</si>
  <si>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</si>
  <si>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</si>
  <si>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</si>
  <si>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</si>
  <si>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</si>
  <si>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</si>
  <si>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</si>
  <si>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</si>
  <si>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</si>
  <si>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</si>
  <si>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</si>
  <si>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</si>
  <si>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</si>
  <si>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</si>
  <si>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</si>
  <si>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</si>
  <si>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</si>
  <si>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</si>
  <si>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</si>
  <si>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</si>
  <si>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</si>
  <si>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</si>
  <si>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Suma v EUR bez DPH</t>
  </si>
  <si>
    <t>Výška DPH</t>
  </si>
  <si>
    <t>Počet bodov v danom kritériu: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</si>
  <si>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</si>
  <si>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</si>
  <si>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</si>
  <si>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</si>
  <si>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</si>
  <si>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</si>
  <si>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</si>
  <si>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</si>
  <si>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</si>
  <si>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</si>
  <si>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</si>
  <si>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</si>
  <si>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</si>
  <si>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</si>
  <si>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</si>
  <si>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</si>
  <si>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</si>
  <si>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</si>
  <si>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</si>
  <si>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</si>
  <si>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</si>
  <si>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</si>
  <si>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</si>
  <si>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</si>
  <si>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</si>
  <si>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</si>
  <si>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</si>
  <si>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</si>
  <si>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</si>
  <si>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</si>
  <si>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</si>
  <si>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</si>
  <si>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</si>
  <si>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žiadna</t>
  </si>
  <si>
    <t>čím viac, tým lepšie</t>
  </si>
  <si>
    <t>Cena celkom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</si>
  <si>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</si>
  <si>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</si>
  <si>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</si>
  <si>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</si>
  <si>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</si>
  <si>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</si>
  <si>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</si>
  <si>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</si>
  <si>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</si>
  <si>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</si>
  <si>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</si>
  <si>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Skúsenosť č. 1</t>
  </si>
  <si>
    <t>Skúsenosť č. 2</t>
  </si>
  <si>
    <t>Skúsenosť č. 3</t>
  </si>
  <si>
    <t>ks</t>
  </si>
  <si>
    <t>Etapa 1</t>
  </si>
  <si>
    <t>Etapa 2</t>
  </si>
  <si>
    <t>Etapa 3</t>
  </si>
  <si>
    <t>Etapa 4</t>
  </si>
  <si>
    <t>Počet hodín</t>
  </si>
  <si>
    <t>Suma v EUR s DPH na všetky hodiny</t>
  </si>
  <si>
    <r>
      <t xml:space="preserve">Príloha č. </t>
    </r>
    <r>
      <rPr>
        <sz val="16"/>
        <color rgb="FFFF0000"/>
        <rFont val="Calibri Light"/>
        <family val="2"/>
        <charset val="238"/>
        <scheme val="major"/>
      </rPr>
      <t>x</t>
    </r>
    <r>
      <rPr>
        <sz val="16"/>
        <color theme="4" tint="-0.249977111117893"/>
        <rFont val="Calibri Light"/>
        <family val="2"/>
        <charset val="238"/>
        <scheme val="major"/>
      </rPr>
      <t xml:space="preserve"> - Ponuka v zákazke „</t>
    </r>
    <r>
      <rPr>
        <sz val="16"/>
        <color rgb="FFFF0000"/>
        <rFont val="Calibri Light"/>
        <family val="2"/>
        <charset val="238"/>
        <scheme val="major"/>
      </rPr>
      <t>Názov zákazky</t>
    </r>
    <r>
      <rPr>
        <sz val="16"/>
        <color theme="4" tint="-0.249977111117893"/>
        <rFont val="Calibri Light"/>
        <family val="2"/>
        <charset val="238"/>
        <scheme val="major"/>
      </rPr>
      <t>“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</si>
</sst>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6"/>
      <color rgb="FFFF0000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medium">
        <color theme="0" tint="-0.14996795556505021"/>
      </top>
      <bottom style="medium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230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5" xfId="0" applyFill="1" applyBorder="1" applyAlignment="1" applyProtection="1">
      <alignment horizontal="center" wrapText="1"/>
      <protection hidden="1"/>
    </xf>
    <xf numFmtId="0" fontId="2" fillId="5" borderId="46" xfId="0" applyFont="1" applyFill="1" applyBorder="1" applyAlignment="1" applyProtection="1">
      <alignment wrapText="1"/>
      <protection hidden="1"/>
    </xf>
    <xf numFmtId="0" fontId="2" fillId="5" borderId="47" xfId="0" applyFont="1" applyFill="1" applyBorder="1" applyAlignment="1" applyProtection="1">
      <alignment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2" fillId="5" borderId="43" xfId="0" applyFont="1" applyFill="1" applyBorder="1" applyAlignment="1" applyProtection="1">
      <alignment wrapText="1"/>
      <protection hidden="1"/>
    </xf>
    <xf numFmtId="0" fontId="2" fillId="5" borderId="45" xfId="0" applyFont="1" applyFill="1" applyBorder="1" applyAlignment="1" applyProtection="1">
      <alignment wrapText="1"/>
      <protection hidden="1"/>
    </xf>
    <xf numFmtId="0" fontId="0" fillId="5" borderId="40" xfId="0" applyFill="1" applyBorder="1" applyAlignment="1" applyProtection="1">
      <alignment horizontal="center"/>
      <protection hidden="1"/>
    </xf>
    <xf numFmtId="0" fontId="0" fillId="0" borderId="33" xfId="0" applyBorder="1" applyAlignment="1" applyProtection="1">
      <alignment wrapText="1"/>
      <protection locked="0" hidden="1"/>
    </xf>
    <xf numFmtId="0" fontId="0" fillId="0" borderId="34" xfId="0" applyBorder="1" applyAlignment="1" applyProtection="1">
      <alignment wrapText="1"/>
      <protection locked="0" hidden="1"/>
    </xf>
    <xf numFmtId="2" fontId="0" fillId="0" borderId="34" xfId="4" applyNumberFormat="1" applyFont="1" applyFill="1" applyBorder="1" applyAlignment="1" applyProtection="1">
      <alignment wrapText="1"/>
      <protection locked="0" hidden="1"/>
    </xf>
    <xf numFmtId="0" fontId="1" fillId="0" borderId="34" xfId="2" applyFont="1" applyFill="1" applyBorder="1" applyProtection="1">
      <protection locked="0" hidden="1"/>
    </xf>
    <xf numFmtId="2" fontId="0" fillId="0" borderId="50" xfId="4" applyNumberFormat="1" applyFont="1" applyFill="1" applyBorder="1" applyAlignment="1" applyProtection="1">
      <alignment wrapText="1"/>
      <protection locked="0" hidden="1"/>
    </xf>
    <xf numFmtId="2" fontId="0" fillId="5" borderId="50" xfId="0" applyNumberFormat="1" applyFill="1" applyBorder="1" applyProtection="1">
      <protection hidden="1"/>
    </xf>
    <xf numFmtId="2" fontId="0" fillId="5" borderId="23" xfId="0" applyNumberFormat="1" applyFill="1" applyBorder="1" applyProtection="1">
      <protection hidden="1"/>
    </xf>
    <xf numFmtId="2" fontId="0" fillId="5" borderId="57" xfId="0" applyNumberFormat="1" applyFill="1" applyBorder="1" applyProtection="1"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3" xfId="0" applyBorder="1" applyAlignment="1" applyProtection="1">
      <alignment wrapText="1"/>
      <protection locked="0" hidden="1"/>
    </xf>
    <xf numFmtId="2" fontId="0" fillId="0" borderId="23" xfId="4" applyNumberFormat="1" applyFont="1" applyFill="1" applyBorder="1" applyAlignment="1" applyProtection="1">
      <alignment wrapText="1"/>
      <protection locked="0" hidden="1"/>
    </xf>
    <xf numFmtId="2" fontId="0" fillId="0" borderId="37" xfId="4" applyNumberFormat="1" applyFont="1" applyFill="1" applyBorder="1" applyAlignment="1" applyProtection="1">
      <alignment wrapText="1"/>
      <protection locked="0" hidden="1"/>
    </xf>
    <xf numFmtId="2" fontId="0" fillId="5" borderId="37" xfId="0" applyNumberFormat="1" applyFill="1" applyBorder="1" applyProtection="1">
      <protection hidden="1"/>
    </xf>
    <xf numFmtId="0" fontId="0" fillId="0" borderId="31" xfId="0" applyBorder="1" applyAlignment="1" applyProtection="1">
      <alignment wrapText="1"/>
      <protection locked="0" hidden="1"/>
    </xf>
    <xf numFmtId="0" fontId="0" fillId="0" borderId="32" xfId="0" applyBorder="1" applyAlignment="1" applyProtection="1">
      <alignment wrapText="1"/>
      <protection locked="0" hidden="1"/>
    </xf>
    <xf numFmtId="2" fontId="0" fillId="0" borderId="32" xfId="4" applyNumberFormat="1" applyFont="1" applyFill="1" applyBorder="1" applyAlignment="1" applyProtection="1">
      <alignment wrapText="1"/>
      <protection locked="0" hidden="1"/>
    </xf>
    <xf numFmtId="2" fontId="0" fillId="0" borderId="49" xfId="4" applyNumberFormat="1" applyFont="1" applyFill="1" applyBorder="1" applyAlignment="1" applyProtection="1">
      <alignment wrapText="1"/>
      <protection locked="0" hidden="1"/>
    </xf>
    <xf numFmtId="0" fontId="0" fillId="5" borderId="41" xfId="0" applyFill="1" applyBorder="1" applyProtection="1">
      <protection hidden="1"/>
    </xf>
    <xf numFmtId="0" fontId="0" fillId="5" borderId="26" xfId="0" applyFill="1" applyBorder="1" applyAlignment="1" applyProtection="1">
      <alignment wrapText="1"/>
      <protection hidden="1"/>
    </xf>
    <xf numFmtId="0" fontId="0" fillId="5" borderId="27" xfId="0" applyFill="1" applyBorder="1" applyAlignment="1" applyProtection="1">
      <alignment wrapText="1"/>
      <protection hidden="1"/>
    </xf>
    <xf numFmtId="2" fontId="0" fillId="5" borderId="51" xfId="0" applyNumberFormat="1" applyFill="1" applyBorder="1" applyAlignment="1" applyProtection="1">
      <alignment wrapText="1"/>
      <protection hidden="1"/>
    </xf>
    <xf numFmtId="2" fontId="0" fillId="5" borderId="51" xfId="0" applyNumberFormat="1" applyFill="1" applyBorder="1" applyProtection="1">
      <protection hidden="1"/>
    </xf>
    <xf numFmtId="2" fontId="0" fillId="5" borderId="27" xfId="0" applyNumberFormat="1" applyFill="1" applyBorder="1" applyProtection="1">
      <protection hidden="1"/>
    </xf>
    <xf numFmtId="0" fontId="0" fillId="5" borderId="58" xfId="0" applyFill="1" applyBorder="1" applyProtection="1">
      <protection hidden="1"/>
    </xf>
    <xf numFmtId="0" fontId="0" fillId="6" borderId="24" xfId="0" applyFill="1" applyBorder="1" applyProtection="1">
      <protection hidden="1"/>
    </xf>
    <xf numFmtId="0" fontId="0" fillId="6" borderId="25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6" borderId="36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5" borderId="37" xfId="0" applyFill="1" applyBorder="1" applyAlignment="1" applyProtection="1">
      <alignment horizontal="center"/>
      <protection hidden="1"/>
    </xf>
    <xf numFmtId="2" fontId="0" fillId="0" borderId="24" xfId="0" applyNumberFormat="1" applyBorder="1" applyProtection="1">
      <protection locked="0" hidden="1"/>
    </xf>
    <xf numFmtId="2" fontId="0" fillId="6" borderId="25" xfId="0" applyNumberFormat="1" applyFill="1" applyBorder="1" applyProtection="1">
      <protection hidden="1"/>
    </xf>
    <xf numFmtId="2" fontId="0" fillId="5" borderId="25" xfId="0" applyNumberFormat="1" applyFill="1" applyBorder="1" applyProtection="1">
      <protection hidden="1"/>
    </xf>
    <xf numFmtId="0" fontId="0" fillId="6" borderId="26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51" xfId="0" applyFill="1" applyBorder="1" applyAlignment="1" applyProtection="1">
      <alignment horizontal="center"/>
      <protection hidden="1"/>
    </xf>
    <xf numFmtId="0" fontId="0" fillId="6" borderId="46" xfId="0" applyFill="1" applyBorder="1" applyProtection="1">
      <protection hidden="1"/>
    </xf>
    <xf numFmtId="0" fontId="0" fillId="6" borderId="47" xfId="0" applyFill="1" applyBorder="1" applyAlignment="1" applyProtection="1">
      <alignment wrapText="1"/>
      <protection hidden="1"/>
    </xf>
    <xf numFmtId="0" fontId="0" fillId="6" borderId="47" xfId="0" applyFill="1" applyBorder="1" applyAlignment="1" applyProtection="1">
      <alignment horizontal="center" wrapText="1"/>
      <protection hidden="1"/>
    </xf>
    <xf numFmtId="164" fontId="2" fillId="6" borderId="47" xfId="0" applyNumberFormat="1" applyFont="1" applyFill="1" applyBorder="1" applyAlignment="1" applyProtection="1">
      <alignment wrapText="1"/>
      <protection hidden="1"/>
    </xf>
    <xf numFmtId="2" fontId="2" fillId="6" borderId="47" xfId="0" applyNumberFormat="1" applyFont="1" applyFill="1" applyBorder="1" applyAlignment="1" applyProtection="1">
      <alignment wrapText="1"/>
      <protection hidden="1"/>
    </xf>
    <xf numFmtId="164" fontId="2" fillId="6" borderId="48" xfId="0" applyNumberFormat="1" applyFont="1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9" borderId="3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8" borderId="37" xfId="0" applyFill="1" applyBorder="1" applyAlignment="1" applyProtection="1">
      <alignment wrapText="1"/>
      <protection hidden="1"/>
    </xf>
    <xf numFmtId="2" fontId="0" fillId="7" borderId="24" xfId="0" applyNumberFormat="1" applyFill="1" applyBorder="1" applyProtection="1">
      <protection hidden="1"/>
    </xf>
    <xf numFmtId="2" fontId="0" fillId="9" borderId="25" xfId="0" applyNumberFormat="1" applyFill="1" applyBorder="1" applyAlignment="1" applyProtection="1">
      <alignment wrapText="1"/>
      <protection hidden="1"/>
    </xf>
    <xf numFmtId="2" fontId="0" fillId="8" borderId="25" xfId="0" applyNumberFormat="1" applyFill="1" applyBorder="1" applyAlignment="1" applyProtection="1">
      <alignment wrapText="1"/>
      <protection hidden="1"/>
    </xf>
    <xf numFmtId="2" fontId="0" fillId="9" borderId="25" xfId="0" applyNumberFormat="1" applyFill="1" applyBorder="1" applyProtection="1">
      <protection hidden="1"/>
    </xf>
    <xf numFmtId="0" fontId="0" fillId="9" borderId="31" xfId="0" applyFill="1" applyBorder="1" applyProtection="1">
      <protection hidden="1"/>
    </xf>
    <xf numFmtId="0" fontId="0" fillId="8" borderId="32" xfId="0" applyFill="1" applyBorder="1" applyProtection="1">
      <protection hidden="1"/>
    </xf>
    <xf numFmtId="0" fontId="0" fillId="8" borderId="49" xfId="0" applyFill="1" applyBorder="1" applyAlignment="1" applyProtection="1">
      <alignment wrapText="1"/>
      <protection hidden="1"/>
    </xf>
    <xf numFmtId="0" fontId="0" fillId="9" borderId="46" xfId="0" applyFill="1" applyBorder="1" applyProtection="1">
      <protection hidden="1"/>
    </xf>
    <xf numFmtId="0" fontId="0" fillId="9" borderId="47" xfId="0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11" borderId="24" xfId="0" applyFill="1" applyBorder="1" applyAlignment="1" applyProtection="1">
      <alignment wrapText="1"/>
      <protection hidden="1"/>
    </xf>
    <xf numFmtId="0" fontId="0" fillId="11" borderId="25" xfId="0" applyFill="1" applyBorder="1" applyAlignment="1" applyProtection="1">
      <alignment wrapText="1"/>
      <protection hidden="1"/>
    </xf>
    <xf numFmtId="0" fontId="0" fillId="10" borderId="36" xfId="0" applyFill="1" applyBorder="1" applyProtection="1">
      <protection hidden="1"/>
    </xf>
    <xf numFmtId="0" fontId="0" fillId="10" borderId="25" xfId="0" applyFill="1" applyBorder="1" applyProtection="1">
      <protection hidden="1"/>
    </xf>
    <xf numFmtId="0" fontId="0" fillId="10" borderId="24" xfId="0" applyFill="1" applyBorder="1" applyProtection="1">
      <protection hidden="1"/>
    </xf>
    <xf numFmtId="0" fontId="0" fillId="11" borderId="23" xfId="0" applyFill="1" applyBorder="1" applyProtection="1">
      <protection hidden="1"/>
    </xf>
    <xf numFmtId="0" fontId="0" fillId="11" borderId="37" xfId="0" applyFill="1" applyBorder="1" applyAlignment="1" applyProtection="1">
      <alignment wrapText="1"/>
      <protection hidden="1"/>
    </xf>
    <xf numFmtId="2" fontId="0" fillId="10" borderId="25" xfId="0" applyNumberFormat="1" applyFill="1" applyBorder="1" applyAlignment="1" applyProtection="1">
      <alignment wrapText="1"/>
      <protection hidden="1"/>
    </xf>
    <xf numFmtId="2" fontId="0" fillId="11" borderId="25" xfId="0" applyNumberFormat="1" applyFill="1" applyBorder="1" applyAlignment="1" applyProtection="1">
      <alignment wrapText="1"/>
      <protection hidden="1"/>
    </xf>
    <xf numFmtId="2" fontId="0" fillId="10" borderId="25" xfId="0" applyNumberFormat="1" applyFill="1" applyBorder="1" applyProtection="1">
      <protection hidden="1"/>
    </xf>
    <xf numFmtId="0" fontId="0" fillId="10" borderId="26" xfId="0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0" fillId="11" borderId="51" xfId="0" applyFill="1" applyBorder="1" applyAlignment="1" applyProtection="1">
      <alignment wrapText="1"/>
      <protection hidden="1"/>
    </xf>
    <xf numFmtId="0" fontId="0" fillId="10" borderId="46" xfId="0" applyFill="1" applyBorder="1" applyProtection="1">
      <protection hidden="1"/>
    </xf>
    <xf numFmtId="0" fontId="0" fillId="10" borderId="47" xfId="0" applyFill="1" applyBorder="1" applyAlignment="1" applyProtection="1">
      <alignment wrapText="1"/>
      <protection hidden="1"/>
    </xf>
    <xf numFmtId="2" fontId="0" fillId="10" borderId="47" xfId="0" applyNumberFormat="1" applyFill="1" applyBorder="1" applyAlignment="1" applyProtection="1">
      <alignment wrapText="1"/>
      <protection hidden="1"/>
    </xf>
    <xf numFmtId="2" fontId="0" fillId="10" borderId="48" xfId="0" applyNumberFormat="1" applyFill="1" applyBorder="1" applyAlignment="1" applyProtection="1">
      <alignment wrapText="1"/>
      <protection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7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2" fillId="0" borderId="8" xfId="2" applyFont="1" applyFill="1" applyBorder="1" applyProtection="1">
      <protection hidden="1"/>
    </xf>
    <xf numFmtId="0" fontId="12" fillId="0" borderId="9" xfId="2" applyFont="1" applyFill="1" applyBorder="1" applyProtection="1">
      <protection hidden="1"/>
    </xf>
    <xf numFmtId="0" fontId="13" fillId="0" borderId="60" xfId="2" applyFont="1" applyFill="1" applyBorder="1" applyAlignment="1" applyProtection="1">
      <alignment wrapText="1"/>
      <protection hidden="1"/>
    </xf>
    <xf numFmtId="0" fontId="13" fillId="0" borderId="61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wrapText="1"/>
      <protection hidden="1"/>
    </xf>
    <xf numFmtId="0" fontId="13" fillId="0" borderId="61" xfId="2" applyFont="1" applyFill="1" applyBorder="1" applyAlignment="1" applyProtection="1">
      <alignment wrapText="1"/>
      <protection hidden="1"/>
    </xf>
    <xf numFmtId="0" fontId="13" fillId="0" borderId="62" xfId="2" applyFont="1" applyFill="1" applyBorder="1" applyAlignment="1" applyProtection="1">
      <alignment wrapText="1"/>
      <protection hidden="1"/>
    </xf>
    <xf numFmtId="0" fontId="12" fillId="0" borderId="15" xfId="2" applyFont="1" applyFill="1" applyBorder="1" applyAlignment="1" applyProtection="1">
      <alignment horizontal="center"/>
      <protection hidden="1"/>
    </xf>
    <xf numFmtId="0" fontId="12" fillId="0" borderId="16" xfId="2" applyFont="1" applyFill="1" applyBorder="1" applyProtection="1">
      <protection hidden="1"/>
    </xf>
    <xf numFmtId="0" fontId="12" fillId="0" borderId="11" xfId="2" applyFont="1" applyFill="1" applyBorder="1" applyProtection="1">
      <protection hidden="1"/>
    </xf>
    <xf numFmtId="0" fontId="13" fillId="0" borderId="11" xfId="2" applyFont="1" applyFill="1" applyBorder="1" applyProtection="1">
      <protection hidden="1"/>
    </xf>
    <xf numFmtId="0" fontId="14" fillId="0" borderId="12" xfId="2" applyFont="1" applyFill="1" applyBorder="1" applyProtection="1">
      <protection hidden="1"/>
    </xf>
    <xf numFmtId="0" fontId="4" fillId="5" borderId="62" xfId="2" applyFont="1" applyFill="1" applyBorder="1" applyProtection="1">
      <protection hidden="1"/>
    </xf>
    <xf numFmtId="0" fontId="12" fillId="0" borderId="60" xfId="2" applyFont="1" applyFill="1" applyBorder="1" applyAlignment="1" applyProtection="1">
      <alignment wrapText="1"/>
      <protection hidden="1"/>
    </xf>
    <xf numFmtId="0" fontId="12" fillId="0" borderId="67" xfId="2" applyFont="1" applyFill="1" applyBorder="1" applyAlignment="1" applyProtection="1">
      <alignment horizontal="center" vertical="center" wrapText="1"/>
      <protection hidden="1"/>
    </xf>
    <xf numFmtId="0" fontId="12" fillId="5" borderId="68" xfId="2" applyFont="1" applyFill="1" applyBorder="1" applyProtection="1">
      <protection locked="0" hidden="1"/>
    </xf>
    <xf numFmtId="0" fontId="12" fillId="5" borderId="69" xfId="2" applyFont="1" applyFill="1" applyBorder="1" applyProtection="1">
      <protection locked="0" hidden="1"/>
    </xf>
    <xf numFmtId="0" fontId="12" fillId="5" borderId="70" xfId="2" applyFont="1" applyFill="1" applyBorder="1" applyProtection="1">
      <protection locked="0" hidden="1"/>
    </xf>
    <xf numFmtId="0" fontId="10" fillId="0" borderId="3" xfId="2" applyFont="1" applyFill="1" applyBorder="1" applyAlignment="1" applyProtection="1">
      <alignment horizontal="right" vertical="center" wrapText="1"/>
      <protection hidden="1"/>
    </xf>
    <xf numFmtId="0" fontId="3" fillId="0" borderId="12" xfId="2" applyFont="1" applyFill="1" applyBorder="1" applyProtection="1">
      <protection hidden="1"/>
    </xf>
    <xf numFmtId="2" fontId="3" fillId="0" borderId="13" xfId="2" applyNumberFormat="1" applyFont="1" applyFill="1" applyBorder="1" applyProtection="1">
      <protection hidden="1"/>
    </xf>
    <xf numFmtId="2" fontId="3" fillId="0" borderId="14" xfId="2" applyNumberFormat="1" applyFont="1" applyFill="1" applyBorder="1" applyProtection="1">
      <protection hidden="1"/>
    </xf>
    <xf numFmtId="0" fontId="12" fillId="0" borderId="10" xfId="2" applyFont="1" applyFill="1" applyBorder="1" applyProtection="1">
      <protection hidden="1"/>
    </xf>
    <xf numFmtId="0" fontId="2" fillId="11" borderId="29" xfId="0" applyFont="1" applyFill="1" applyBorder="1" applyAlignment="1" applyProtection="1">
      <alignment horizontal="left" vertical="center" wrapText="1"/>
      <protection hidden="1"/>
    </xf>
    <xf numFmtId="0" fontId="2" fillId="11" borderId="55" xfId="0" applyFont="1" applyFill="1" applyBorder="1" applyAlignment="1" applyProtection="1">
      <alignment horizontal="left" vertical="center" wrapText="1"/>
      <protection hidden="1"/>
    </xf>
    <xf numFmtId="0" fontId="2" fillId="11" borderId="23" xfId="0" applyFont="1" applyFill="1" applyBorder="1" applyAlignment="1" applyProtection="1">
      <alignment horizontal="left" vertical="center" wrapText="1"/>
      <protection hidden="1"/>
    </xf>
    <xf numFmtId="0" fontId="2" fillId="11" borderId="37" xfId="0" applyFont="1" applyFill="1" applyBorder="1" applyAlignment="1" applyProtection="1">
      <alignment horizontal="left" vertic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10" borderId="30" xfId="0" applyFill="1" applyBorder="1" applyAlignment="1" applyProtection="1">
      <alignment horizontal="center" wrapText="1"/>
      <protection hidden="1"/>
    </xf>
    <xf numFmtId="0" fontId="0" fillId="11" borderId="28" xfId="0" applyFill="1" applyBorder="1" applyAlignment="1" applyProtection="1">
      <alignment horizontal="center" wrapText="1"/>
      <protection hidden="1"/>
    </xf>
    <xf numFmtId="0" fontId="0" fillId="11" borderId="30" xfId="0" applyFill="1" applyBorder="1" applyAlignment="1" applyProtection="1">
      <alignment horizontal="center" wrapText="1"/>
      <protection hidden="1"/>
    </xf>
    <xf numFmtId="0" fontId="0" fillId="10" borderId="56" xfId="0" applyFill="1" applyBorder="1" applyAlignment="1" applyProtection="1">
      <alignment horizontal="center"/>
      <protection hidden="1"/>
    </xf>
    <xf numFmtId="0" fontId="0" fillId="10" borderId="30" xfId="0" applyFill="1" applyBorder="1" applyAlignment="1" applyProtection="1">
      <alignment horizontal="center"/>
      <protection hidden="1"/>
    </xf>
    <xf numFmtId="0" fontId="17" fillId="6" borderId="53" xfId="0" applyFont="1" applyFill="1" applyBorder="1" applyAlignment="1" applyProtection="1">
      <alignment horizontal="center" vertical="center"/>
      <protection hidden="1"/>
    </xf>
    <xf numFmtId="0" fontId="17" fillId="6" borderId="54" xfId="0" applyFont="1" applyFill="1" applyBorder="1" applyAlignment="1" applyProtection="1">
      <alignment horizontal="center" vertical="center"/>
      <protection hidden="1"/>
    </xf>
    <xf numFmtId="0" fontId="17" fillId="6" borderId="52" xfId="0" applyFont="1" applyFill="1" applyBorder="1" applyAlignment="1" applyProtection="1">
      <alignment horizontal="center" vertical="center"/>
      <protection hidden="1"/>
    </xf>
    <xf numFmtId="0" fontId="0" fillId="6" borderId="28" xfId="0" applyFill="1" applyBorder="1" applyAlignment="1" applyProtection="1">
      <alignment horizontal="center" wrapText="1"/>
      <protection hidden="1"/>
    </xf>
    <xf numFmtId="0" fontId="0" fillId="6" borderId="24" xfId="0" applyFill="1" applyBorder="1" applyAlignment="1" applyProtection="1">
      <alignment horizontal="center" wrapText="1"/>
      <protection hidden="1"/>
    </xf>
    <xf numFmtId="0" fontId="0" fillId="6" borderId="28" xfId="0" applyFill="1" applyBorder="1" applyAlignment="1" applyProtection="1">
      <alignment horizontal="center"/>
      <protection hidden="1"/>
    </xf>
    <xf numFmtId="0" fontId="0" fillId="6" borderId="30" xfId="0" applyFill="1" applyBorder="1" applyAlignment="1" applyProtection="1">
      <alignment horizontal="center"/>
      <protection hidden="1"/>
    </xf>
    <xf numFmtId="0" fontId="0" fillId="5" borderId="28" xfId="0" applyFill="1" applyBorder="1" applyAlignment="1" applyProtection="1">
      <alignment horizontal="center"/>
      <protection hidden="1"/>
    </xf>
    <xf numFmtId="0" fontId="0" fillId="5" borderId="30" xfId="0" applyFill="1" applyBorder="1" applyAlignment="1" applyProtection="1">
      <alignment horizontal="center"/>
      <protection hidden="1"/>
    </xf>
    <xf numFmtId="0" fontId="0" fillId="6" borderId="56" xfId="0" applyFill="1" applyBorder="1" applyAlignment="1" applyProtection="1">
      <alignment horizontal="center"/>
      <protection hidden="1"/>
    </xf>
    <xf numFmtId="0" fontId="17" fillId="10" borderId="39" xfId="0" applyFont="1" applyFill="1" applyBorder="1" applyAlignment="1" applyProtection="1">
      <alignment horizontal="center" vertical="center"/>
      <protection hidden="1"/>
    </xf>
    <xf numFmtId="0" fontId="17" fillId="10" borderId="1" xfId="0" applyFont="1" applyFill="1" applyBorder="1" applyAlignment="1" applyProtection="1">
      <alignment horizontal="center" vertical="center"/>
      <protection hidden="1"/>
    </xf>
    <xf numFmtId="0" fontId="17" fillId="10" borderId="38" xfId="0" applyFont="1" applyFill="1" applyBorder="1" applyAlignment="1" applyProtection="1">
      <alignment horizontal="center" vertical="center"/>
      <protection hidden="1"/>
    </xf>
    <xf numFmtId="0" fontId="0" fillId="10" borderId="24" xfId="0" applyFill="1" applyBorder="1" applyAlignment="1" applyProtection="1">
      <alignment horizontal="center" wrapText="1"/>
      <protection hidden="1"/>
    </xf>
    <xf numFmtId="0" fontId="17" fillId="6" borderId="43" xfId="0" applyFont="1" applyFill="1" applyBorder="1" applyAlignment="1" applyProtection="1">
      <alignment horizontal="center" vertical="center"/>
      <protection hidden="1"/>
    </xf>
    <xf numFmtId="0" fontId="17" fillId="6" borderId="18" xfId="0" applyFont="1" applyFill="1" applyBorder="1" applyAlignment="1" applyProtection="1">
      <alignment horizontal="center" vertical="center"/>
      <protection hidden="1"/>
    </xf>
    <xf numFmtId="0" fontId="17" fillId="6" borderId="44" xfId="0" applyFont="1" applyFill="1" applyBorder="1" applyAlignment="1" applyProtection="1">
      <alignment horizontal="center" vertical="center"/>
      <protection hidden="1"/>
    </xf>
    <xf numFmtId="0" fontId="0" fillId="5" borderId="55" xfId="0" applyFill="1" applyBorder="1" applyAlignment="1" applyProtection="1">
      <alignment horizontal="center" vertical="center"/>
      <protection hidden="1"/>
    </xf>
    <xf numFmtId="0" fontId="0" fillId="5" borderId="37" xfId="0" applyFill="1" applyBorder="1" applyAlignment="1" applyProtection="1">
      <alignment horizontal="center" vertical="center"/>
      <protection hidden="1"/>
    </xf>
    <xf numFmtId="0" fontId="2" fillId="5" borderId="29" xfId="0" applyFont="1" applyFill="1" applyBorder="1" applyAlignment="1" applyProtection="1">
      <alignment horizontal="left" vertical="center" wrapText="1"/>
      <protection hidden="1"/>
    </xf>
    <xf numFmtId="0" fontId="2" fillId="5" borderId="23" xfId="0" applyFont="1" applyFill="1" applyBorder="1" applyAlignment="1" applyProtection="1">
      <alignment horizontal="left" vertical="center" wrapText="1"/>
      <protection hidden="1"/>
    </xf>
    <xf numFmtId="0" fontId="17" fillId="9" borderId="46" xfId="0" applyFont="1" applyFill="1" applyBorder="1" applyAlignment="1" applyProtection="1">
      <alignment horizontal="center" vertical="center"/>
      <protection hidden="1"/>
    </xf>
    <xf numFmtId="0" fontId="17" fillId="9" borderId="47" xfId="0" applyFont="1" applyFill="1" applyBorder="1" applyAlignment="1" applyProtection="1">
      <alignment horizontal="center" vertical="center"/>
      <protection hidden="1"/>
    </xf>
    <xf numFmtId="0" fontId="17" fillId="9" borderId="48" xfId="0" applyFont="1" applyFill="1" applyBorder="1" applyAlignment="1" applyProtection="1">
      <alignment horizontal="center" vertical="center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2" fillId="8" borderId="34" xfId="0" applyFont="1" applyFill="1" applyBorder="1" applyAlignment="1" applyProtection="1">
      <alignment horizontal="left" vertical="center" wrapText="1"/>
      <protection hidden="1"/>
    </xf>
    <xf numFmtId="0" fontId="2" fillId="8" borderId="50" xfId="0" applyFont="1" applyFill="1" applyBorder="1" applyAlignment="1" applyProtection="1">
      <alignment horizontal="left" vertical="center" wrapText="1"/>
      <protection hidden="1"/>
    </xf>
    <xf numFmtId="0" fontId="2" fillId="8" borderId="23" xfId="0" applyFont="1" applyFill="1" applyBorder="1" applyAlignment="1" applyProtection="1">
      <alignment horizontal="left" vertical="center" wrapText="1"/>
      <protection hidden="1"/>
    </xf>
    <xf numFmtId="0" fontId="2" fillId="8" borderId="37" xfId="0" applyFont="1" applyFill="1" applyBorder="1" applyAlignment="1" applyProtection="1">
      <alignment horizontal="left" vertical="center" wrapText="1"/>
      <protection hidden="1"/>
    </xf>
    <xf numFmtId="0" fontId="0" fillId="9" borderId="42" xfId="0" applyFill="1" applyBorder="1" applyAlignment="1" applyProtection="1">
      <alignment horizontal="center"/>
      <protection hidden="1"/>
    </xf>
    <xf numFmtId="0" fontId="0" fillId="9" borderId="35" xfId="0" applyFill="1" applyBorder="1" applyAlignment="1" applyProtection="1">
      <alignment horizontal="center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8" borderId="30" xfId="0" applyFill="1" applyBorder="1" applyAlignment="1" applyProtection="1">
      <alignment horizont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0" fillId="9" borderId="30" xfId="0" applyFill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2" fontId="3" fillId="0" borderId="20" xfId="2" applyNumberFormat="1" applyFont="1" applyFill="1" applyBorder="1" applyAlignment="1" applyProtection="1">
      <alignment horizontal="left"/>
      <protection hidden="1"/>
    </xf>
    <xf numFmtId="2" fontId="3" fillId="0" borderId="66" xfId="2" applyNumberFormat="1" applyFont="1" applyFill="1" applyBorder="1" applyAlignment="1" applyProtection="1">
      <alignment horizontal="left"/>
      <protection hidden="1"/>
    </xf>
    <xf numFmtId="0" fontId="0" fillId="0" borderId="64" xfId="0" applyBorder="1" applyAlignment="1" applyProtection="1">
      <alignment horizontal="left" vertical="center" wrapText="1"/>
      <protection hidden="1"/>
    </xf>
    <xf numFmtId="0" fontId="0" fillId="0" borderId="63" xfId="0" applyBorder="1" applyAlignment="1" applyProtection="1">
      <alignment horizontal="left" vertical="center" wrapText="1"/>
      <protection hidden="1"/>
    </xf>
    <xf numFmtId="0" fontId="0" fillId="0" borderId="65" xfId="0" applyBorder="1" applyAlignment="1" applyProtection="1">
      <alignment horizontal="left" vertical="center" wrapText="1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0" fillId="0" borderId="17" xfId="2" applyFont="1" applyFill="1" applyBorder="1" applyAlignment="1" applyProtection="1">
      <alignment horizontal="left" vertical="center" wrapText="1"/>
      <protection hidden="1"/>
    </xf>
    <xf numFmtId="0" fontId="10" fillId="0" borderId="18" xfId="2" applyFont="1" applyFill="1" applyBorder="1" applyAlignment="1" applyProtection="1">
      <alignment horizontal="left" vertical="center" wrapText="1"/>
      <protection hidden="1"/>
    </xf>
    <xf numFmtId="0" fontId="10" fillId="0" borderId="44" xfId="2" applyFont="1" applyFill="1" applyBorder="1" applyAlignment="1" applyProtection="1">
      <alignment horizontal="left" vertical="center" wrapText="1"/>
      <protection hidden="1"/>
    </xf>
    <xf numFmtId="0" fontId="4" fillId="0" borderId="17" xfId="2" applyFont="1" applyFill="1" applyBorder="1" applyAlignment="1" applyProtection="1">
      <alignment horizontal="center"/>
      <protection hidden="1"/>
    </xf>
    <xf numFmtId="0" fontId="4" fillId="0" borderId="18" xfId="2" applyFont="1" applyFill="1" applyBorder="1" applyAlignment="1" applyProtection="1">
      <alignment horizontal="center"/>
      <protection hidden="1"/>
    </xf>
    <xf numFmtId="0" fontId="4" fillId="0" borderId="19" xfId="2" applyFont="1" applyFill="1" applyBorder="1" applyAlignment="1" applyProtection="1">
      <alignment horizontal="center"/>
      <protection hidden="1"/>
    </xf>
    <xf numFmtId="0" fontId="13" fillId="0" borderId="64" xfId="2" applyFont="1" applyFill="1" applyBorder="1" applyAlignment="1" applyProtection="1">
      <alignment horizontal="left" vertical="center"/>
      <protection hidden="1"/>
    </xf>
    <xf numFmtId="0" fontId="13" fillId="0" borderId="63" xfId="2" applyFont="1" applyFill="1" applyBorder="1" applyAlignment="1" applyProtection="1">
      <alignment horizontal="left" vertical="center"/>
      <protection hidden="1"/>
    </xf>
    <xf numFmtId="0" fontId="13" fillId="0" borderId="65" xfId="2" applyFont="1" applyFill="1" applyBorder="1" applyAlignment="1" applyProtection="1">
      <alignment horizontal="left" vertical="center"/>
      <protection hidden="1"/>
    </xf>
    <xf numFmtId="164" fontId="14" fillId="0" borderId="20" xfId="2" applyNumberFormat="1" applyFont="1" applyFill="1" applyBorder="1" applyAlignment="1" applyProtection="1">
      <alignment horizontal="right" vertical="center"/>
      <protection hidden="1"/>
    </xf>
    <xf numFmtId="164" fontId="14" fillId="0" borderId="21" xfId="2" applyNumberFormat="1" applyFont="1" applyFill="1" applyBorder="1" applyAlignment="1" applyProtection="1">
      <alignment horizontal="right" vertical="center"/>
      <protection hidden="1"/>
    </xf>
    <xf numFmtId="164" fontId="14" fillId="0" borderId="22" xfId="2" applyNumberFormat="1" applyFont="1" applyFill="1" applyBorder="1" applyAlignment="1" applyProtection="1">
      <alignment horizontal="right" vertical="center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6" fillId="0" borderId="59" xfId="0" applyFont="1" applyBorder="1" applyAlignment="1" applyProtection="1">
      <alignment horizontal="center" vertical="center"/>
      <protection hidden="1"/>
    </xf>
    <xf numFmtId="0" fontId="7" fillId="0" borderId="40" xfId="0" applyFont="1" applyBorder="1" applyAlignment="1" applyProtection="1">
      <alignment horizontal="justify" vertical="center"/>
      <protection hidden="1"/>
    </xf>
    <xf numFmtId="0" fontId="0" fillId="0" borderId="40" xfId="0" applyBorder="1" applyAlignment="1" applyProtection="1">
      <alignment horizontal="left" vertical="center" wrapText="1" indent="1"/>
      <protection hidden="1"/>
    </xf>
    <xf numFmtId="0" fontId="7" fillId="0" borderId="40" xfId="0" applyFont="1" applyBorder="1" applyAlignment="1" applyProtection="1">
      <alignment horizontal="left" vertical="center" wrapText="1" indent="1"/>
      <protection hidden="1"/>
    </xf>
    <xf numFmtId="0" fontId="2" fillId="0" borderId="40" xfId="0" applyFont="1" applyBorder="1" applyAlignment="1" applyProtection="1">
      <alignment horizontal="center" vertical="center" wrapText="1"/>
      <protection hidden="1"/>
    </xf>
    <xf numFmtId="0" fontId="0" fillId="0" borderId="40" xfId="0" applyBorder="1" applyAlignment="1" applyProtection="1">
      <alignment horizontal="left" wrapText="1" indent="1"/>
      <protection hidden="1"/>
    </xf>
    <xf numFmtId="0" fontId="7" fillId="0" borderId="41" xfId="0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justify" vertical="center"/>
      <protection hidden="1"/>
    </xf>
    <xf numFmtId="0" fontId="0" fillId="0" borderId="40" xfId="0" applyBorder="1" applyAlignment="1" applyProtection="1">
      <alignment horizontal="left" vertical="center" indent="1"/>
      <protection hidden="1"/>
    </xf>
    <xf numFmtId="0" fontId="2" fillId="0" borderId="40" xfId="0" applyFont="1" applyBorder="1" applyAlignment="1" applyProtection="1">
      <alignment horizontal="center" vertical="center"/>
      <protection hidden="1"/>
    </xf>
    <xf numFmtId="0" fontId="0" fillId="0" borderId="40" xfId="0" applyBorder="1" applyAlignment="1" applyProtection="1">
      <alignment horizontal="justify" vertical="center"/>
      <protection hidden="1"/>
    </xf>
    <xf numFmtId="0" fontId="0" fillId="0" borderId="41" xfId="0" applyBorder="1" applyProtection="1">
      <protection hidden="1"/>
    </xf>
    <xf numFmtId="0" fontId="18" fillId="0" borderId="40" xfId="5" applyBorder="1" applyAlignment="1" applyProtection="1">
      <alignment horizontal="left" vertical="center" wrapText="1" indent="1"/>
      <protection hidden="1"/>
    </xf>
    <xf numFmtId="0" fontId="0" fillId="0" borderId="40" xfId="0" applyBorder="1" applyAlignment="1" applyProtection="1">
      <alignment horizontal="left" vertical="center" wrapText="1" indent="1"/>
      <protection locked="0" hidden="1"/>
    </xf>
    <xf numFmtId="0" fontId="0" fillId="0" borderId="0" xfId="0" applyProtection="1">
      <protection locked="0" hidden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16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9525</xdr:rowOff>
        </xdr:from>
        <xdr:to>
          <xdr:col>6</xdr:col>
          <xdr:colOff>9525</xdr:colOff>
          <xdr:row>14</xdr:row>
          <xdr:rowOff>9525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A3" zoomScaleNormal="100" workbookViewId="0">
      <selection activeCell="E20" sqref="E20"/>
    </sheetView>
  </sheetViews>
  <sheetFormatPr defaultRowHeight="15" x14ac:dyDescent="0.25"/>
  <cols>
    <col min="1" max="1" width="3" style="1" customWidth="1"/>
    <col min="2" max="2" width="4.7109375" style="1" customWidth="1"/>
    <col min="3" max="3" width="38" style="2" customWidth="1"/>
    <col min="4" max="4" width="19" style="2" customWidth="1"/>
    <col min="5" max="5" width="15.7109375" style="2" customWidth="1"/>
    <col min="6" max="6" width="14.85546875" style="2" customWidth="1"/>
    <col min="7" max="7" width="19.85546875" style="2" customWidth="1"/>
    <col min="8" max="8" width="18.7109375" style="2" customWidth="1"/>
    <col min="9" max="9" width="14" style="1" customWidth="1"/>
    <col min="10" max="10" width="14.7109375" style="1" customWidth="1"/>
    <col min="11" max="11" width="12.85546875" style="1" bestFit="1" customWidth="1"/>
    <col min="12" max="12" width="15" style="1" bestFit="1" customWidth="1"/>
    <col min="13" max="13" width="16.85546875" style="1" customWidth="1"/>
    <col min="14" max="14" width="12.28515625" style="1" customWidth="1"/>
    <col min="15" max="15" width="15.42578125" style="1" bestFit="1" customWidth="1"/>
    <col min="16" max="16" width="12.7109375" style="1" customWidth="1"/>
    <col min="17" max="17" width="15.42578125" style="1" bestFit="1" customWidth="1"/>
    <col min="18" max="18" width="12.28515625" style="1" bestFit="1" customWidth="1"/>
    <col min="19" max="19" width="15" style="1" bestFit="1" customWidth="1"/>
    <col min="20" max="20" width="12.85546875" style="1" bestFit="1" customWidth="1"/>
    <col min="21" max="21" width="15" style="1" bestFit="1" customWidth="1"/>
    <col min="22" max="16384" width="9.140625" style="1"/>
  </cols>
  <sheetData>
    <row r="1" spans="2:11" ht="15.75" thickBot="1" x14ac:dyDescent="0.3"/>
    <row r="2" spans="2:11" ht="36.75" customHeight="1" thickBot="1" x14ac:dyDescent="0.3">
      <c r="B2" s="147" t="s">
        <v>0</v>
      </c>
      <c r="C2" s="148"/>
      <c r="D2" s="148"/>
      <c r="E2" s="148"/>
      <c r="F2" s="148"/>
      <c r="G2" s="148"/>
      <c r="H2" s="148"/>
      <c r="I2" s="148"/>
      <c r="J2" s="148"/>
      <c r="K2" s="149"/>
    </row>
    <row r="3" spans="2:11" ht="45.75" thickBot="1" x14ac:dyDescent="0.3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x14ac:dyDescent="0.25">
      <c r="B4" s="9">
        <v>1</v>
      </c>
      <c r="C4" s="10" t="s">
        <v>80</v>
      </c>
      <c r="D4" s="11" t="s">
        <v>76</v>
      </c>
      <c r="E4" s="12">
        <v>30000</v>
      </c>
      <c r="F4" s="12">
        <v>0</v>
      </c>
      <c r="G4" s="13" t="s">
        <v>11</v>
      </c>
      <c r="H4" s="14">
        <v>85000</v>
      </c>
      <c r="I4" s="15">
        <f>H4/H$14*100</f>
        <v>85</v>
      </c>
      <c r="J4" s="16">
        <f t="shared" ref="J4:J6" si="0">IF(I4=0,0,(E4-F4)/I4)</f>
        <v>352.94117647058823</v>
      </c>
      <c r="K4" s="17">
        <f t="shared" ref="K4:K5" si="1">IF((E4-F4)=0,0,H4/(E4-F4))</f>
        <v>2.8333333333333335</v>
      </c>
    </row>
    <row r="5" spans="2:11" x14ac:dyDescent="0.25">
      <c r="B5" s="9">
        <v>2</v>
      </c>
      <c r="C5" s="18" t="s">
        <v>92</v>
      </c>
      <c r="D5" s="19" t="s">
        <v>95</v>
      </c>
      <c r="E5" s="20">
        <v>5</v>
      </c>
      <c r="F5" s="20">
        <v>0</v>
      </c>
      <c r="G5" s="13" t="s">
        <v>79</v>
      </c>
      <c r="H5" s="21">
        <v>5000</v>
      </c>
      <c r="I5" s="22">
        <f t="shared" ref="I5:I13" si="2">H5/H$14*100</f>
        <v>5</v>
      </c>
      <c r="J5" s="16">
        <f t="shared" si="0"/>
        <v>1</v>
      </c>
      <c r="K5" s="17">
        <f t="shared" si="1"/>
        <v>1000</v>
      </c>
    </row>
    <row r="6" spans="2:11" x14ac:dyDescent="0.25">
      <c r="B6" s="9">
        <v>3</v>
      </c>
      <c r="C6" s="18" t="s">
        <v>93</v>
      </c>
      <c r="D6" s="19" t="s">
        <v>95</v>
      </c>
      <c r="E6" s="20">
        <v>5</v>
      </c>
      <c r="F6" s="20">
        <v>0</v>
      </c>
      <c r="G6" s="13" t="s">
        <v>79</v>
      </c>
      <c r="H6" s="21">
        <v>5000</v>
      </c>
      <c r="I6" s="22">
        <f t="shared" si="2"/>
        <v>5</v>
      </c>
      <c r="J6" s="16">
        <f t="shared" si="0"/>
        <v>1</v>
      </c>
      <c r="K6" s="17">
        <f>IF((E6-F6)=0,0,H6/(E6-F6))</f>
        <v>1000</v>
      </c>
    </row>
    <row r="7" spans="2:11" x14ac:dyDescent="0.25">
      <c r="B7" s="9">
        <v>4</v>
      </c>
      <c r="C7" s="18" t="s">
        <v>94</v>
      </c>
      <c r="D7" s="19" t="s">
        <v>95</v>
      </c>
      <c r="E7" s="20">
        <v>5</v>
      </c>
      <c r="F7" s="20">
        <v>0</v>
      </c>
      <c r="G7" s="13" t="s">
        <v>79</v>
      </c>
      <c r="H7" s="21">
        <v>5000</v>
      </c>
      <c r="I7" s="22">
        <f t="shared" si="2"/>
        <v>5</v>
      </c>
      <c r="J7" s="16">
        <f>IF(I7=0,0,(E7-F7)/I7)</f>
        <v>1</v>
      </c>
      <c r="K7" s="17">
        <f>IF((E7-F7)=0,0,H7/(E7-F7))</f>
        <v>1000</v>
      </c>
    </row>
    <row r="8" spans="2:11" x14ac:dyDescent="0.25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78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x14ac:dyDescent="0.25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78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x14ac:dyDescent="0.25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78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x14ac:dyDescent="0.25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78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x14ac:dyDescent="0.25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78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x14ac:dyDescent="0.25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78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 x14ac:dyDescent="0.3">
      <c r="B14" s="27"/>
      <c r="C14" s="28" t="s">
        <v>13</v>
      </c>
      <c r="D14" s="29"/>
      <c r="E14" s="29"/>
      <c r="F14" s="29"/>
      <c r="G14" s="29"/>
      <c r="H14" s="30">
        <f>SUM(H4:H13)</f>
        <v>100000</v>
      </c>
      <c r="I14" s="31">
        <f>SUM(I4:I13)</f>
        <v>100</v>
      </c>
      <c r="J14" s="32"/>
      <c r="K14" s="33"/>
    </row>
    <row r="15" spans="2:11" ht="15.75" thickBot="1" x14ac:dyDescent="0.3"/>
    <row r="16" spans="2:11" ht="35.25" customHeight="1" x14ac:dyDescent="0.25">
      <c r="B16" s="133" t="s">
        <v>14</v>
      </c>
      <c r="C16" s="134"/>
      <c r="D16" s="134"/>
      <c r="E16" s="134"/>
      <c r="F16" s="134"/>
      <c r="G16" s="134"/>
      <c r="H16" s="134"/>
      <c r="I16" s="134"/>
      <c r="J16" s="135"/>
    </row>
    <row r="17" spans="2:10" x14ac:dyDescent="0.25">
      <c r="B17" s="136" t="s">
        <v>1</v>
      </c>
      <c r="C17" s="152" t="s">
        <v>2</v>
      </c>
      <c r="D17" s="150" t="s">
        <v>15</v>
      </c>
      <c r="E17" s="138" t="s">
        <v>16</v>
      </c>
      <c r="F17" s="139"/>
      <c r="G17" s="140" t="s">
        <v>17</v>
      </c>
      <c r="H17" s="141"/>
      <c r="I17" s="142" t="s">
        <v>18</v>
      </c>
      <c r="J17" s="139"/>
    </row>
    <row r="18" spans="2:10" x14ac:dyDescent="0.25">
      <c r="B18" s="137"/>
      <c r="C18" s="153"/>
      <c r="D18" s="151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 x14ac:dyDescent="0.25">
      <c r="B19" s="34" cm="1">
        <f t="array" ref="B19:B28">B4:B13</f>
        <v>1</v>
      </c>
      <c r="C19" s="39" t="str" cm="1">
        <f t="array" ref="C19:C28">C4:C13</f>
        <v>Cena celkom</v>
      </c>
      <c r="D19" s="40" cm="1">
        <f t="array" ref="D19:D28">I4:I13</f>
        <v>85</v>
      </c>
      <c r="E19" s="41">
        <v>30000</v>
      </c>
      <c r="F19" s="42">
        <f>IF(I4=100,"0",IF((E4-F4)=0,0,(IF(G4="čím menej, tým lepšie",(I4*(E4-E19)/(E4-F4)),(I4*(E19-F4)/(E4-F4))))))</f>
        <v>0</v>
      </c>
      <c r="G19" s="41">
        <v>15000</v>
      </c>
      <c r="H19" s="43">
        <f>IF(I4=100,"0",IF((E4-F4)=0,0,IF(G4="čím menej, tým lepšie",(I4*(E4-G19)/(E4-F4)),(I4*(G19-F4)/(E4-F4)))))</f>
        <v>42.5</v>
      </c>
      <c r="I19" s="41">
        <v>0</v>
      </c>
      <c r="J19" s="42">
        <f>IF(I4=100,"0",IF((E4-F4)=0,0,IF(G4="čím menej, tým lepšie",(I4*(E4-I19)/(E4-F4)),(I4*(I19-F4)/(E4-F4)))))</f>
        <v>85</v>
      </c>
    </row>
    <row r="20" spans="2:10" ht="15" customHeight="1" x14ac:dyDescent="0.25">
      <c r="B20" s="34">
        <v>2</v>
      </c>
      <c r="C20" s="39" t="str">
        <v>Skúsenosť č. 1</v>
      </c>
      <c r="D20" s="40">
        <v>5</v>
      </c>
      <c r="E20" s="41">
        <v>36</v>
      </c>
      <c r="F20" s="42">
        <f>IF(I5=100,"0",IF((E5-F5)=0,0,(IF(G5="čím menej, tým lepšie",(I5*(E5-E20)/(E5-F5)),(I5*(E20-F5)/(E5-F5))))))</f>
        <v>36</v>
      </c>
      <c r="G20" s="41">
        <v>18</v>
      </c>
      <c r="H20" s="43">
        <f t="shared" ref="H20:H28" si="5">IF(I5=100,"0",IF((E5-F5)=0,0,IF(G5="čím menej, tým lepšie",(I5*(E5-G20)/(E5-F5)),(I5*(G20-F5)/(E5-F5)))))</f>
        <v>18</v>
      </c>
      <c r="I20" s="41">
        <v>0</v>
      </c>
      <c r="J20" s="42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34">
        <v>3</v>
      </c>
      <c r="C21" s="39" t="str">
        <v>Skúsenosť č. 2</v>
      </c>
      <c r="D21" s="40">
        <v>5</v>
      </c>
      <c r="E21" s="41">
        <v>50</v>
      </c>
      <c r="F21" s="42">
        <f>IF(I6=100,"0",IF((E6-F6)=0,0,(IF(G6="čím menej, tým lepšie",(I6*(E6-E21)/(E6-F6)),(I6*(E21-F6)/(E6-F6))))))</f>
        <v>50</v>
      </c>
      <c r="G21" s="41">
        <v>75</v>
      </c>
      <c r="H21" s="43">
        <f t="shared" si="5"/>
        <v>75</v>
      </c>
      <c r="I21" s="41">
        <v>100</v>
      </c>
      <c r="J21" s="42">
        <f t="shared" si="6"/>
        <v>100</v>
      </c>
    </row>
    <row r="22" spans="2:10" x14ac:dyDescent="0.25">
      <c r="B22" s="34">
        <v>4</v>
      </c>
      <c r="C22" s="39" t="str">
        <v>Skúsenosť č. 3</v>
      </c>
      <c r="D22" s="40">
        <v>5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 x14ac:dyDescent="0.25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 x14ac:dyDescent="0.25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 x14ac:dyDescent="0.25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 x14ac:dyDescent="0.25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 x14ac:dyDescent="0.25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5.75" thickBot="1" x14ac:dyDescent="0.3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5.75" thickBot="1" x14ac:dyDescent="0.3">
      <c r="B29" s="47"/>
      <c r="C29" s="48" t="s">
        <v>22</v>
      </c>
      <c r="D29" s="49">
        <f>SUM(_xlfn.ANCHORARRAY(D19))</f>
        <v>100</v>
      </c>
      <c r="E29" s="48"/>
      <c r="F29" s="50">
        <f>SUM(F19:F28)</f>
        <v>86</v>
      </c>
      <c r="G29" s="51"/>
      <c r="H29" s="50">
        <f t="shared" ref="H29:J29" si="8">SUM(H19:H28)</f>
        <v>135.5</v>
      </c>
      <c r="I29" s="51"/>
      <c r="J29" s="52">
        <f t="shared" si="8"/>
        <v>185</v>
      </c>
    </row>
    <row r="31" spans="2:10" ht="36.75" customHeight="1" x14ac:dyDescent="0.25">
      <c r="B31" s="154" t="s">
        <v>23</v>
      </c>
      <c r="C31" s="155"/>
      <c r="D31" s="155"/>
      <c r="E31" s="155"/>
      <c r="F31" s="155"/>
      <c r="G31" s="155"/>
      <c r="H31" s="155"/>
      <c r="I31" s="155"/>
      <c r="J31" s="156"/>
    </row>
    <row r="32" spans="2:10" x14ac:dyDescent="0.25">
      <c r="B32" s="157" t="s">
        <v>1</v>
      </c>
      <c r="C32" s="159" t="s">
        <v>2</v>
      </c>
      <c r="D32" s="160"/>
      <c r="E32" s="167" t="s">
        <v>16</v>
      </c>
      <c r="F32" s="168"/>
      <c r="G32" s="165" t="s">
        <v>17</v>
      </c>
      <c r="H32" s="166"/>
      <c r="I32" s="163" t="s">
        <v>18</v>
      </c>
      <c r="J32" s="164"/>
    </row>
    <row r="33" spans="2:10" x14ac:dyDescent="0.25">
      <c r="B33" s="158"/>
      <c r="C33" s="161"/>
      <c r="D33" s="162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 x14ac:dyDescent="0.25">
      <c r="B34" s="59" cm="1">
        <f t="array" ref="B34:B43">B19:B28</f>
        <v>1</v>
      </c>
      <c r="C34" s="60" t="str" cm="1">
        <f t="array" ref="C34:C43">C19:C28</f>
        <v>Cena celkom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 x14ac:dyDescent="0.25">
      <c r="B35" s="59">
        <v>2</v>
      </c>
      <c r="C35" s="60" t="str">
        <v>Skúsenosť č. 1</v>
      </c>
      <c r="D35" s="61"/>
      <c r="E35" s="62">
        <f>E20</f>
        <v>36</v>
      </c>
      <c r="F35" s="63">
        <f>IF(I5=100,"0",IF((E5-F5)=0,0,IF(G5="čím menej, tým lepšie",(-(E5-E35)*(H5/(E5-F5))),-(E35-F5)*(H5/(E5-F5)))))</f>
        <v>-36000</v>
      </c>
      <c r="G35" s="62">
        <f t="shared" ref="G35:G43" si="9">G20</f>
        <v>18</v>
      </c>
      <c r="H35" s="64">
        <f>IF(I5=100,"0",IF((E5-F5)=0,0,IF(G5="čím menej, tým lepšie",(-(E5-G35)*(H5/(E5-F5))),-(G35-F5)*(H5/(E5-F5)))))</f>
        <v>-18000</v>
      </c>
      <c r="I35" s="62">
        <f t="shared" ref="I35:I43" si="10">I20</f>
        <v>0</v>
      </c>
      <c r="J35" s="65">
        <f>IF(I5=100,"0",IF((E5-F5)=0,0,IF(G5="čím menej, tým lepšie",(-(E5-I35)*(H5/(E5-F5))),-(I35-F5)*(H5/(E5-F5)))))</f>
        <v>0</v>
      </c>
    </row>
    <row r="36" spans="2:10" x14ac:dyDescent="0.25">
      <c r="B36" s="59">
        <v>3</v>
      </c>
      <c r="C36" s="60" t="str">
        <v>Skúsenosť č. 2</v>
      </c>
      <c r="D36" s="61"/>
      <c r="E36" s="62">
        <f t="shared" ref="E36:E43" si="11">E21</f>
        <v>50</v>
      </c>
      <c r="F36" s="63">
        <f t="shared" ref="F36:F43" si="12">IF(I6=100,"0",IF((E6-F6)=0,0,IF(G6="čím menej, tým lepšie",(-(E6-E36)*(H6/(E6-F6))),-(E36-F6)*(H6/(E6-F6)))))</f>
        <v>-50000</v>
      </c>
      <c r="G36" s="62">
        <f t="shared" si="9"/>
        <v>75</v>
      </c>
      <c r="H36" s="64">
        <f t="shared" ref="H36:H43" si="13">IF(I6=100,"0",IF((E6-F6)=0,0,IF(G6="čím menej, tým lepšie",(-(E6-G36)*(H6/(E6-F6))),-(G36-F6)*(H6/(E6-F6)))))</f>
        <v>-75000</v>
      </c>
      <c r="I36" s="62">
        <f>I21</f>
        <v>100</v>
      </c>
      <c r="J36" s="65">
        <f t="shared" ref="J36:J43" si="14">IF(I6=100,"0",IF((E6-F6)=0,0,IF(G6="čím menej, tým lepšie",(-(E6-I36)*(H6/(E6-F6))),-(I36-F6)*(H6/(E6-F6)))))</f>
        <v>-100000</v>
      </c>
    </row>
    <row r="37" spans="2:10" x14ac:dyDescent="0.25">
      <c r="B37" s="59">
        <v>4</v>
      </c>
      <c r="C37" s="60" t="str">
        <v>Skúsenosť č. 3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 x14ac:dyDescent="0.25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 x14ac:dyDescent="0.25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 x14ac:dyDescent="0.25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 x14ac:dyDescent="0.25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 x14ac:dyDescent="0.25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5.75" thickBot="1" x14ac:dyDescent="0.3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5.75" thickBot="1" x14ac:dyDescent="0.3">
      <c r="B44" s="69"/>
      <c r="C44" s="70" t="s">
        <v>22</v>
      </c>
      <c r="D44" s="70"/>
      <c r="E44" s="70"/>
      <c r="F44" s="71">
        <f>SUM(F34:F43)</f>
        <v>-56000</v>
      </c>
      <c r="G44" s="71"/>
      <c r="H44" s="71">
        <f t="shared" ref="H44:J44" si="15">SUM(H34:H43)</f>
        <v>-78000</v>
      </c>
      <c r="I44" s="71"/>
      <c r="J44" s="72">
        <f t="shared" si="15"/>
        <v>-100000</v>
      </c>
    </row>
    <row r="45" spans="2:10" ht="15.75" thickBot="1" x14ac:dyDescent="0.3"/>
    <row r="46" spans="2:10" ht="36" customHeight="1" thickBot="1" x14ac:dyDescent="0.3">
      <c r="B46" s="143" t="s">
        <v>75</v>
      </c>
      <c r="C46" s="144"/>
      <c r="D46" s="144"/>
      <c r="E46" s="144"/>
      <c r="F46" s="144"/>
      <c r="G46" s="144"/>
      <c r="H46" s="144"/>
      <c r="I46" s="144"/>
      <c r="J46" s="145"/>
    </row>
    <row r="47" spans="2:10" ht="15.75" customHeight="1" x14ac:dyDescent="0.25">
      <c r="B47" s="127" t="s">
        <v>1</v>
      </c>
      <c r="C47" s="123" t="s">
        <v>2</v>
      </c>
      <c r="D47" s="124"/>
      <c r="E47" s="127" t="s">
        <v>16</v>
      </c>
      <c r="F47" s="128"/>
      <c r="G47" s="129" t="s">
        <v>17</v>
      </c>
      <c r="H47" s="130"/>
      <c r="I47" s="131" t="s">
        <v>18</v>
      </c>
      <c r="J47" s="132"/>
    </row>
    <row r="48" spans="2:10" x14ac:dyDescent="0.25">
      <c r="B48" s="146"/>
      <c r="C48" s="125"/>
      <c r="D48" s="126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 x14ac:dyDescent="0.25">
      <c r="B49" s="79" cm="1">
        <f t="array" ref="B49:B58">B34:B43</f>
        <v>1</v>
      </c>
      <c r="C49" s="80" t="str" cm="1">
        <f t="array" ref="C49:C58">C34:C43</f>
        <v>Cena celkom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 x14ac:dyDescent="0.25">
      <c r="B50" s="79">
        <v>2</v>
      </c>
      <c r="C50" s="80" t="str">
        <v>Skúsenosť č. 1</v>
      </c>
      <c r="D50" s="81"/>
      <c r="E50" s="62">
        <f t="shared" ref="E50:E58" si="16">E20</f>
        <v>36</v>
      </c>
      <c r="F50" s="82">
        <f>IF(I5=100,"0",IF((E5-F5)=0,0,IF(G5="čím menej, tým lepšie",((E50-F5)*H5/(E5-F5)),(E5-E50)*(H5/(E5-F5)))))</f>
        <v>-31000</v>
      </c>
      <c r="G50" s="62">
        <f t="shared" ref="G50:G58" si="17">G20</f>
        <v>18</v>
      </c>
      <c r="H50" s="83">
        <f>IF(I5=100,"0",IF((E5-F5)=0,0,IF(G5="čím menej, tým lepšie",((G50-F5)*H5/(E5-F5)),(E5-G50)*(H5/(E5-F5)))))</f>
        <v>-13000</v>
      </c>
      <c r="I50" s="62">
        <f t="shared" ref="I50:I58" si="18">I20</f>
        <v>0</v>
      </c>
      <c r="J50" s="84">
        <f>IF(I5=100,"0",IF((E5-F5)=0,0,IF(G5="čím menej, tým lepšie",((I50-F5)*H5/(E5-F5)),(E5-I50)*(H5/(E5-F5)))))</f>
        <v>5000</v>
      </c>
    </row>
    <row r="51" spans="2:10" x14ac:dyDescent="0.25">
      <c r="B51" s="79">
        <v>3</v>
      </c>
      <c r="C51" s="80" t="str">
        <v>Skúsenosť č. 2</v>
      </c>
      <c r="D51" s="81"/>
      <c r="E51" s="62">
        <f t="shared" si="16"/>
        <v>50</v>
      </c>
      <c r="F51" s="82">
        <f t="shared" ref="F51:F58" si="19">IF(I6=100,"0",IF((E6-F6)=0,0,IF(G6="čím menej, tým lepšie",((E51-F6)*H6/(E6-F6)),(E6-E51)*(H6/(E6-F6)))))</f>
        <v>-45000</v>
      </c>
      <c r="G51" s="62">
        <f t="shared" si="17"/>
        <v>75</v>
      </c>
      <c r="H51" s="83">
        <f t="shared" ref="H51:H58" si="20">IF(I6=100,"0",IF((E6-F6)=0,0,IF(G6="čím menej, tým lepšie",((G51-F6)*H6/(E6-F6)),(E6-G51)*(H6/(E6-F6)))))</f>
        <v>-70000</v>
      </c>
      <c r="I51" s="62">
        <f t="shared" si="18"/>
        <v>100</v>
      </c>
      <c r="J51" s="84">
        <f t="shared" ref="J51:J58" si="21">IF(I6=100,"0",IF((E6-F6)=0,0,IF(G6="čím menej, tým lepšie",((I51-F6)*H6/(E6-F6)),(E6-I51)*(H6/(E6-F6)))))</f>
        <v>-95000</v>
      </c>
    </row>
    <row r="52" spans="2:10" ht="15.75" customHeight="1" x14ac:dyDescent="0.25">
      <c r="B52" s="79">
        <v>4</v>
      </c>
      <c r="C52" s="80" t="str">
        <v>Skúsenosť č. 3</v>
      </c>
      <c r="D52" s="81"/>
      <c r="E52" s="62">
        <f t="shared" si="16"/>
        <v>0</v>
      </c>
      <c r="F52" s="82">
        <f t="shared" si="19"/>
        <v>5000</v>
      </c>
      <c r="G52" s="62">
        <f t="shared" si="17"/>
        <v>0</v>
      </c>
      <c r="H52" s="83">
        <f t="shared" si="20"/>
        <v>5000</v>
      </c>
      <c r="I52" s="62">
        <f t="shared" si="18"/>
        <v>0</v>
      </c>
      <c r="J52" s="84">
        <f t="shared" si="21"/>
        <v>5000</v>
      </c>
    </row>
    <row r="53" spans="2:10" x14ac:dyDescent="0.25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 x14ac:dyDescent="0.25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 x14ac:dyDescent="0.25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 x14ac:dyDescent="0.25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 x14ac:dyDescent="0.25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5.75" thickBot="1" x14ac:dyDescent="0.3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5.75" thickBot="1" x14ac:dyDescent="0.3">
      <c r="B59" s="88"/>
      <c r="C59" s="89" t="s">
        <v>22</v>
      </c>
      <c r="D59" s="89"/>
      <c r="E59" s="89"/>
      <c r="F59" s="90">
        <f>SUM(F49:F58)</f>
        <v>-41000</v>
      </c>
      <c r="G59" s="90"/>
      <c r="H59" s="90">
        <f t="shared" ref="H59:J59" si="22">SUM(H49:H58)</f>
        <v>-63000</v>
      </c>
      <c r="I59" s="90"/>
      <c r="J59" s="91">
        <f t="shared" si="22"/>
        <v>-85000</v>
      </c>
    </row>
    <row r="61" spans="2:10" x14ac:dyDescent="0.25">
      <c r="C61" s="1"/>
      <c r="D61" s="1"/>
      <c r="E61" s="1"/>
      <c r="F61" s="1"/>
      <c r="G61" s="1"/>
      <c r="H61" s="1"/>
    </row>
    <row r="62" spans="2:10" ht="30.75" customHeight="1" x14ac:dyDescent="0.25">
      <c r="C62" s="1"/>
      <c r="D62" s="1"/>
      <c r="E62" s="1"/>
      <c r="F62" s="1"/>
      <c r="G62" s="1"/>
      <c r="H62" s="1"/>
    </row>
    <row r="63" spans="2:10" x14ac:dyDescent="0.25">
      <c r="C63" s="1"/>
      <c r="D63" s="1"/>
      <c r="E63" s="1"/>
      <c r="F63" s="1"/>
      <c r="G63" s="1"/>
      <c r="H63" s="1"/>
    </row>
    <row r="64" spans="2:10" x14ac:dyDescent="0.25">
      <c r="C64" s="1"/>
      <c r="D64" s="1"/>
      <c r="E64" s="1"/>
      <c r="F64" s="1"/>
      <c r="G64" s="1"/>
      <c r="H64" s="1"/>
    </row>
    <row r="65" s="1" customFormat="1" x14ac:dyDescent="0.25"/>
    <row r="66" s="1" customFormat="1" x14ac:dyDescent="0.25"/>
    <row r="67" s="1" customFormat="1" x14ac:dyDescent="0.25"/>
    <row r="68" s="1" customFormat="1" x14ac:dyDescent="0.25"/>
    <row r="69" s="1" customFormat="1" x14ac:dyDescent="0.25"/>
    <row r="70" s="1" customFormat="1" x14ac:dyDescent="0.25"/>
    <row r="71" s="1" customFormat="1" x14ac:dyDescent="0.25"/>
    <row r="72" s="1" customFormat="1" ht="15.75" customHeight="1" x14ac:dyDescent="0.25"/>
    <row r="73" s="1" customFormat="1" ht="15.75" customHeight="1" x14ac:dyDescent="0.25"/>
    <row r="74" s="1" customFormat="1" x14ac:dyDescent="0.25"/>
    <row r="75" s="1" customFormat="1" x14ac:dyDescent="0.25"/>
    <row r="76" s="1" customFormat="1" x14ac:dyDescent="0.25"/>
    <row r="77" s="1" customFormat="1" x14ac:dyDescent="0.25"/>
    <row r="78" s="1" customFormat="1" x14ac:dyDescent="0.25"/>
    <row r="79" s="1" customFormat="1" x14ac:dyDescent="0.25"/>
    <row r="80" s="1" customFormat="1" x14ac:dyDescent="0.25"/>
    <row r="81" s="1" customFormat="1" x14ac:dyDescent="0.25"/>
    <row r="82" s="1" customFormat="1" x14ac:dyDescent="0.25"/>
    <row r="83" s="1" customFormat="1" x14ac:dyDescent="0.25"/>
    <row r="84" s="1" customFormat="1" x14ac:dyDescent="0.25"/>
    <row r="85" s="1" customFormat="1" x14ac:dyDescent="0.25"/>
    <row r="86" s="1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J31"/>
  <sheetViews>
    <sheetView tabSelected="1" zoomScaleNormal="100" workbookViewId="0">
      <selection activeCell="B7" sqref="B7"/>
    </sheetView>
  </sheetViews>
  <sheetFormatPr defaultRowHeight="15" x14ac:dyDescent="0.25"/>
  <cols>
    <col min="1" max="1" width="3.28515625" style="1" customWidth="1"/>
    <col min="2" max="2" width="38.85546875" style="1" customWidth="1"/>
    <col min="3" max="3" width="7.42578125" style="1" customWidth="1"/>
    <col min="4" max="4" width="28.42578125" style="1" customWidth="1"/>
    <col min="5" max="5" width="29" style="1" customWidth="1"/>
    <col min="6" max="6" width="28.28515625" style="1" customWidth="1"/>
    <col min="7" max="7" width="3" style="1" customWidth="1"/>
    <col min="8" max="16384" width="9.140625" style="1"/>
  </cols>
  <sheetData>
    <row r="1" spans="1:10" ht="15.75" thickBot="1" x14ac:dyDescent="0.3">
      <c r="A1" s="169"/>
      <c r="B1" s="170"/>
      <c r="C1" s="170"/>
      <c r="D1" s="170"/>
      <c r="E1" s="170"/>
      <c r="F1" s="170"/>
      <c r="G1" s="169"/>
    </row>
    <row r="2" spans="1:10" ht="45.75" customHeight="1" thickBot="1" x14ac:dyDescent="0.3">
      <c r="A2" s="169"/>
      <c r="B2" s="171" t="s">
        <v>102</v>
      </c>
      <c r="C2" s="172"/>
      <c r="D2" s="172"/>
      <c r="E2" s="172"/>
      <c r="F2" s="173"/>
      <c r="G2" s="169"/>
    </row>
    <row r="3" spans="1:10" ht="15.75" thickBot="1" x14ac:dyDescent="0.3">
      <c r="A3" s="169"/>
      <c r="B3" s="174"/>
      <c r="C3" s="174"/>
      <c r="D3" s="174"/>
      <c r="E3" s="174"/>
      <c r="F3" s="174"/>
      <c r="G3" s="169"/>
    </row>
    <row r="4" spans="1:10" x14ac:dyDescent="0.25">
      <c r="A4" s="169"/>
      <c r="B4" s="92" t="s">
        <v>26</v>
      </c>
      <c r="C4" s="175"/>
      <c r="D4" s="175"/>
      <c r="E4" s="175"/>
      <c r="F4" s="176"/>
      <c r="G4" s="169"/>
    </row>
    <row r="5" spans="1:10" x14ac:dyDescent="0.25">
      <c r="A5" s="169"/>
      <c r="B5" s="93" t="s">
        <v>27</v>
      </c>
      <c r="C5" s="177"/>
      <c r="D5" s="177"/>
      <c r="E5" s="177"/>
      <c r="F5" s="178"/>
      <c r="G5" s="169"/>
      <c r="H5" s="94"/>
      <c r="I5" s="94"/>
      <c r="J5" s="94"/>
    </row>
    <row r="6" spans="1:10" x14ac:dyDescent="0.25">
      <c r="A6" s="169"/>
      <c r="B6" s="93" t="s">
        <v>28</v>
      </c>
      <c r="C6" s="177"/>
      <c r="D6" s="177"/>
      <c r="E6" s="177"/>
      <c r="F6" s="178"/>
      <c r="G6" s="169"/>
    </row>
    <row r="7" spans="1:10" x14ac:dyDescent="0.25">
      <c r="A7" s="169"/>
      <c r="B7" s="93" t="s">
        <v>29</v>
      </c>
      <c r="C7" s="177"/>
      <c r="D7" s="177"/>
      <c r="E7" s="177"/>
      <c r="F7" s="178"/>
      <c r="G7" s="169"/>
    </row>
    <row r="8" spans="1:10" x14ac:dyDescent="0.25">
      <c r="A8" s="169"/>
      <c r="B8" s="93" t="s">
        <v>30</v>
      </c>
      <c r="C8" s="177"/>
      <c r="D8" s="177"/>
      <c r="E8" s="177"/>
      <c r="F8" s="178"/>
      <c r="G8" s="169"/>
    </row>
    <row r="9" spans="1:10" x14ac:dyDescent="0.25">
      <c r="A9" s="169"/>
      <c r="B9" s="93" t="s">
        <v>31</v>
      </c>
      <c r="C9" s="177"/>
      <c r="D9" s="177"/>
      <c r="E9" s="177"/>
      <c r="F9" s="178"/>
      <c r="G9" s="169"/>
    </row>
    <row r="10" spans="1:10" ht="15.75" customHeight="1" thickBot="1" x14ac:dyDescent="0.3">
      <c r="A10" s="169"/>
      <c r="B10" s="95" t="s">
        <v>32</v>
      </c>
      <c r="C10" s="179" t="s">
        <v>81</v>
      </c>
      <c r="D10" s="180"/>
      <c r="E10" s="181"/>
      <c r="F10" s="182"/>
      <c r="G10" s="169"/>
    </row>
    <row r="11" spans="1:10" ht="15.75" thickBot="1" x14ac:dyDescent="0.3">
      <c r="A11" s="169"/>
      <c r="B11" s="174"/>
      <c r="C11" s="174"/>
      <c r="D11" s="174"/>
      <c r="E11" s="174"/>
      <c r="F11" s="174"/>
      <c r="G11" s="169"/>
    </row>
    <row r="12" spans="1:10" ht="30" customHeight="1" thickBot="1" x14ac:dyDescent="0.3">
      <c r="A12" s="169"/>
      <c r="B12" s="171" t="s">
        <v>33</v>
      </c>
      <c r="C12" s="172"/>
      <c r="D12" s="172"/>
      <c r="E12" s="172"/>
      <c r="F12" s="173"/>
      <c r="G12" s="169"/>
    </row>
    <row r="13" spans="1:10" ht="45" customHeight="1" x14ac:dyDescent="0.25">
      <c r="A13" s="169"/>
      <c r="B13" s="185" t="s">
        <v>91</v>
      </c>
      <c r="C13" s="186"/>
      <c r="D13" s="186"/>
      <c r="E13" s="187"/>
      <c r="F13" s="112"/>
      <c r="G13" s="169"/>
    </row>
    <row r="14" spans="1:10" ht="45" customHeight="1" x14ac:dyDescent="0.25">
      <c r="A14" s="169"/>
      <c r="B14" s="208" t="s">
        <v>34</v>
      </c>
      <c r="C14" s="209"/>
      <c r="D14" s="209"/>
      <c r="E14" s="209"/>
      <c r="F14" s="96"/>
      <c r="G14" s="169"/>
    </row>
    <row r="15" spans="1:10" ht="45" customHeight="1" x14ac:dyDescent="0.25">
      <c r="A15" s="169"/>
      <c r="B15" s="208" t="s">
        <v>35</v>
      </c>
      <c r="C15" s="209"/>
      <c r="D15" s="209"/>
      <c r="E15" s="209"/>
      <c r="F15" s="96"/>
      <c r="G15" s="169"/>
    </row>
    <row r="16" spans="1:10" ht="45" customHeight="1" x14ac:dyDescent="0.25">
      <c r="A16" s="169"/>
      <c r="B16" s="210" t="s">
        <v>36</v>
      </c>
      <c r="C16" s="211"/>
      <c r="D16" s="211"/>
      <c r="E16" s="211"/>
      <c r="F16" s="96"/>
      <c r="G16" s="169"/>
    </row>
    <row r="17" spans="1:7" ht="45" customHeight="1" thickBot="1" x14ac:dyDescent="0.3">
      <c r="A17" s="169"/>
      <c r="B17" s="212" t="s">
        <v>90</v>
      </c>
      <c r="C17" s="213"/>
      <c r="D17" s="213"/>
      <c r="E17" s="213"/>
      <c r="F17" s="97"/>
      <c r="G17" s="169"/>
    </row>
    <row r="18" spans="1:7" ht="15.75" thickBot="1" x14ac:dyDescent="0.3">
      <c r="A18" s="169"/>
      <c r="B18" s="174"/>
      <c r="C18" s="174"/>
      <c r="D18" s="174"/>
      <c r="E18" s="174"/>
      <c r="F18" s="174"/>
      <c r="G18" s="169"/>
    </row>
    <row r="19" spans="1:7" ht="24" customHeight="1" thickBot="1" x14ac:dyDescent="0.3">
      <c r="A19" s="169"/>
      <c r="B19" s="118" t="s">
        <v>77</v>
      </c>
      <c r="C19" s="196" t="str">
        <f>'Zákl. nastavenie'!C4</f>
        <v>Cena celkom</v>
      </c>
      <c r="D19" s="197"/>
      <c r="E19" s="197"/>
      <c r="F19" s="198"/>
      <c r="G19" s="169"/>
    </row>
    <row r="20" spans="1:7" ht="15" hidden="1" customHeight="1" x14ac:dyDescent="0.25">
      <c r="A20" s="169"/>
      <c r="B20" s="98" t="s">
        <v>37</v>
      </c>
      <c r="C20" s="99" t="s">
        <v>38</v>
      </c>
      <c r="D20" s="99"/>
      <c r="E20" s="100" t="s">
        <v>39</v>
      </c>
      <c r="F20" s="101" t="s">
        <v>40</v>
      </c>
      <c r="G20" s="169"/>
    </row>
    <row r="21" spans="1:7" ht="15.75" hidden="1" thickBot="1" x14ac:dyDescent="0.3">
      <c r="A21" s="169"/>
      <c r="B21" s="119" t="str">
        <f>'Zákl. nastavenie'!G4</f>
        <v>čím menej, tým lepšie</v>
      </c>
      <c r="C21" s="183">
        <f>'Zákl. nastavenie'!I4</f>
        <v>85</v>
      </c>
      <c r="D21" s="184"/>
      <c r="E21" s="120">
        <f>'Zákl. nastavenie'!F4</f>
        <v>0</v>
      </c>
      <c r="F21" s="121">
        <f>'Zákl. nastavenie'!E4</f>
        <v>30000</v>
      </c>
      <c r="G21" s="169"/>
    </row>
    <row r="22" spans="1:7" ht="30.75" thickBot="1" x14ac:dyDescent="0.3">
      <c r="A22" s="169"/>
      <c r="B22" s="102" t="s">
        <v>41</v>
      </c>
      <c r="C22" s="103" t="s">
        <v>100</v>
      </c>
      <c r="D22" s="104" t="s">
        <v>42</v>
      </c>
      <c r="E22" s="105" t="s">
        <v>43</v>
      </c>
      <c r="F22" s="106" t="s">
        <v>101</v>
      </c>
      <c r="G22" s="169"/>
    </row>
    <row r="23" spans="1:7" ht="15.75" customHeight="1" thickBot="1" x14ac:dyDescent="0.3">
      <c r="A23" s="169"/>
      <c r="B23" s="113" t="s">
        <v>96</v>
      </c>
      <c r="C23" s="114">
        <v>100</v>
      </c>
      <c r="D23" s="115">
        <v>0</v>
      </c>
      <c r="E23" s="108">
        <f t="shared" ref="E23:E25" si="0">IF(C$10="Som platcom DPH",D23*0.2,0)</f>
        <v>0</v>
      </c>
      <c r="F23" s="109">
        <f t="shared" ref="F23:F25" si="1">SUM(D23+E23)*C23</f>
        <v>0</v>
      </c>
      <c r="G23" s="169"/>
    </row>
    <row r="24" spans="1:7" ht="15.75" customHeight="1" thickBot="1" x14ac:dyDescent="0.3">
      <c r="A24" s="169"/>
      <c r="B24" s="113" t="s">
        <v>97</v>
      </c>
      <c r="C24" s="114">
        <v>100</v>
      </c>
      <c r="D24" s="116">
        <v>0</v>
      </c>
      <c r="E24" s="108">
        <f t="shared" si="0"/>
        <v>0</v>
      </c>
      <c r="F24" s="109">
        <f t="shared" si="1"/>
        <v>0</v>
      </c>
      <c r="G24" s="169"/>
    </row>
    <row r="25" spans="1:7" ht="15.75" customHeight="1" thickBot="1" x14ac:dyDescent="0.3">
      <c r="A25" s="169"/>
      <c r="B25" s="122" t="s">
        <v>98</v>
      </c>
      <c r="C25" s="107">
        <v>100</v>
      </c>
      <c r="D25" s="116">
        <v>0</v>
      </c>
      <c r="E25" s="108">
        <f t="shared" si="0"/>
        <v>0</v>
      </c>
      <c r="F25" s="109">
        <f t="shared" si="1"/>
        <v>0</v>
      </c>
      <c r="G25" s="169"/>
    </row>
    <row r="26" spans="1:7" ht="15" customHeight="1" thickBot="1" x14ac:dyDescent="0.3">
      <c r="A26" s="169"/>
      <c r="B26" s="122" t="s">
        <v>99</v>
      </c>
      <c r="C26" s="107">
        <v>100</v>
      </c>
      <c r="D26" s="117">
        <v>0</v>
      </c>
      <c r="E26" s="108">
        <f>IF(C$10="Som platcom DPH",D26*0.2,0)</f>
        <v>0</v>
      </c>
      <c r="F26" s="109">
        <f>SUM(D26+E26)*C26</f>
        <v>0</v>
      </c>
      <c r="G26" s="169"/>
    </row>
    <row r="27" spans="1:7" x14ac:dyDescent="0.25">
      <c r="A27" s="169"/>
      <c r="B27" s="202" t="s">
        <v>22</v>
      </c>
      <c r="C27" s="203"/>
      <c r="D27" s="203"/>
      <c r="E27" s="204"/>
      <c r="F27" s="110">
        <f>SUM(F22:F26)</f>
        <v>0</v>
      </c>
      <c r="G27" s="169"/>
    </row>
    <row r="28" spans="1:7" ht="19.5" thickBot="1" x14ac:dyDescent="0.35">
      <c r="A28" s="169"/>
      <c r="B28" s="111" t="s">
        <v>44</v>
      </c>
      <c r="C28" s="205">
        <f>IF(C21=100,"Toto je jediné kritérium a prepočet na body sa preto neuplatňuje",IF(B21="čím menej, tým lepšie",(C21*(F21-F27)/(F21-E21)),(C21*(F27-E21)/(F21-E21))))</f>
        <v>85</v>
      </c>
      <c r="D28" s="206"/>
      <c r="E28" s="206"/>
      <c r="F28" s="207"/>
      <c r="G28" s="169"/>
    </row>
    <row r="29" spans="1:7" ht="15.75" thickBot="1" x14ac:dyDescent="0.3">
      <c r="B29" s="199"/>
      <c r="C29" s="200"/>
      <c r="D29" s="200"/>
      <c r="E29" s="200"/>
      <c r="F29" s="201"/>
    </row>
    <row r="30" spans="1:7" x14ac:dyDescent="0.25">
      <c r="B30" s="188" t="s">
        <v>45</v>
      </c>
      <c r="C30" s="190" t="s">
        <v>46</v>
      </c>
      <c r="D30" s="190"/>
      <c r="E30" s="192" t="s">
        <v>47</v>
      </c>
      <c r="F30" s="193"/>
    </row>
    <row r="31" spans="1:7" ht="15.75" thickBot="1" x14ac:dyDescent="0.3">
      <c r="B31" s="189"/>
      <c r="C31" s="191"/>
      <c r="D31" s="191"/>
      <c r="E31" s="194"/>
      <c r="F31" s="195"/>
    </row>
  </sheetData>
  <sheetProtection algorithmName="SHA-512" hashValue="sQm6an4BjryPR3RiNT97Xu9wApgvBeRlKl1VQmp8A/wEN7WLzPgTxi2Q2QkTFVZwTIw8lOY+edcdP3v6uOTXVg==" saltValue="LuaAf8pi0VCrOX7Jhu0cyA==" spinCount="100000" sheet="1" formatCells="0" insertRows="0" deleteRows="0"/>
  <mergeCells count="29">
    <mergeCell ref="B13:E13"/>
    <mergeCell ref="B30:B31"/>
    <mergeCell ref="C30:D31"/>
    <mergeCell ref="E30:F31"/>
    <mergeCell ref="C19:F19"/>
    <mergeCell ref="B29:F29"/>
    <mergeCell ref="B27:E27"/>
    <mergeCell ref="C28:F28"/>
    <mergeCell ref="B15:E15"/>
    <mergeCell ref="B16:E16"/>
    <mergeCell ref="B17:E17"/>
    <mergeCell ref="B18:F18"/>
    <mergeCell ref="B14:E14"/>
    <mergeCell ref="A1:A28"/>
    <mergeCell ref="B1:F1"/>
    <mergeCell ref="G1:G28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C21:D21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9525</xdr:rowOff>
                  </from>
                  <to>
                    <xdr:col>6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H15" sqref="H15"/>
    </sheetView>
  </sheetViews>
  <sheetFormatPr defaultRowHeight="15" x14ac:dyDescent="0.25"/>
  <cols>
    <col min="1" max="1" width="3.140625" style="1" customWidth="1"/>
    <col min="2" max="2" width="98.5703125" style="1" customWidth="1"/>
    <col min="3" max="16384" width="9.140625" style="1"/>
  </cols>
  <sheetData>
    <row r="1" spans="2:2" ht="15.75" thickBot="1" x14ac:dyDescent="0.3"/>
    <row r="2" spans="2:2" ht="42.75" customHeight="1" x14ac:dyDescent="0.25">
      <c r="B2" s="214" t="s">
        <v>82</v>
      </c>
    </row>
    <row r="3" spans="2:2" x14ac:dyDescent="0.25">
      <c r="B3" s="215"/>
    </row>
    <row r="4" spans="2:2" x14ac:dyDescent="0.25">
      <c r="B4" s="216" t="s">
        <v>49</v>
      </c>
    </row>
    <row r="5" spans="2:2" x14ac:dyDescent="0.25">
      <c r="B5" s="217"/>
    </row>
    <row r="6" spans="2:2" x14ac:dyDescent="0.25">
      <c r="B6" s="218" t="s">
        <v>50</v>
      </c>
    </row>
    <row r="7" spans="2:2" x14ac:dyDescent="0.25">
      <c r="B7" s="216"/>
    </row>
    <row r="8" spans="2:2" x14ac:dyDescent="0.25">
      <c r="B8" s="227" t="s">
        <v>83</v>
      </c>
    </row>
    <row r="9" spans="2:2" x14ac:dyDescent="0.25">
      <c r="B9" s="227"/>
    </row>
    <row r="10" spans="2:2" s="229" customFormat="1" x14ac:dyDescent="0.25">
      <c r="B10" s="228" t="s">
        <v>85</v>
      </c>
    </row>
    <row r="11" spans="2:2" s="229" customFormat="1" x14ac:dyDescent="0.25">
      <c r="B11" s="228" t="s">
        <v>86</v>
      </c>
    </row>
    <row r="12" spans="2:2" s="229" customFormat="1" x14ac:dyDescent="0.25">
      <c r="B12" s="228" t="s">
        <v>87</v>
      </c>
    </row>
    <row r="13" spans="2:2" s="229" customFormat="1" x14ac:dyDescent="0.25">
      <c r="B13" s="228" t="s">
        <v>88</v>
      </c>
    </row>
    <row r="14" spans="2:2" ht="16.5" customHeight="1" x14ac:dyDescent="0.25">
      <c r="B14" s="216"/>
    </row>
    <row r="15" spans="2:2" ht="30" x14ac:dyDescent="0.25">
      <c r="B15" s="227" t="s">
        <v>84</v>
      </c>
    </row>
    <row r="16" spans="2:2" x14ac:dyDescent="0.25">
      <c r="B16" s="219"/>
    </row>
    <row r="17" spans="2:2" ht="30" x14ac:dyDescent="0.25">
      <c r="B17" s="216" t="s">
        <v>89</v>
      </c>
    </row>
    <row r="18" spans="2:2" ht="15.75" thickBot="1" x14ac:dyDescent="0.3">
      <c r="B18" s="220"/>
    </row>
    <row r="19" spans="2:2" x14ac:dyDescent="0.25">
      <c r="B19" s="221"/>
    </row>
    <row r="20" spans="2:2" x14ac:dyDescent="0.25">
      <c r="B20" s="221"/>
    </row>
    <row r="21" spans="2:2" x14ac:dyDescent="0.25">
      <c r="B21" s="221"/>
    </row>
    <row r="22" spans="2:2" ht="13.5" customHeight="1" x14ac:dyDescent="0.25">
      <c r="B22" s="221"/>
    </row>
    <row r="23" spans="2:2" ht="15.75" x14ac:dyDescent="0.25">
      <c r="B23" s="222"/>
    </row>
  </sheetData>
  <sheetProtection algorithmName="SHA-512" hashValue="UdM+HPXKrZLIGpCOD88w63YfzdS9rQ0EVzlI7omW0ktmNLl8OflXZqL8w5//Izk4Gom/+nUutYkXd7n9vkh9Qw==" saltValue="KXCQj/Oks9aBYCrvGUTtQA==" spinCount="100000" sheet="1" objects="1" scenarios="1" formatCells="0" formatColumns="0" formatRows="0" insertColumns="0" insertRows="0" deleteColumns="0" deleteRows="0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7109375" style="1" customWidth="1"/>
    <col min="2" max="2" width="98.5703125" style="1" customWidth="1"/>
    <col min="3" max="16384" width="9.140625" style="1"/>
  </cols>
  <sheetData>
    <row r="1" spans="2:2" ht="15.75" thickBot="1" x14ac:dyDescent="0.3"/>
    <row r="2" spans="2:2" ht="42.75" customHeight="1" x14ac:dyDescent="0.25">
      <c r="B2" s="214" t="s">
        <v>48</v>
      </c>
    </row>
    <row r="3" spans="2:2" x14ac:dyDescent="0.25">
      <c r="B3" s="215"/>
    </row>
    <row r="4" spans="2:2" x14ac:dyDescent="0.25">
      <c r="B4" s="223" t="s">
        <v>49</v>
      </c>
    </row>
    <row r="5" spans="2:2" x14ac:dyDescent="0.25">
      <c r="B5" s="215"/>
    </row>
    <row r="6" spans="2:2" x14ac:dyDescent="0.25">
      <c r="B6" s="224" t="s">
        <v>50</v>
      </c>
    </row>
    <row r="7" spans="2:2" x14ac:dyDescent="0.25">
      <c r="B7" s="225"/>
    </row>
    <row r="8" spans="2:2" ht="60.75" customHeight="1" x14ac:dyDescent="0.25">
      <c r="B8" s="216" t="s">
        <v>51</v>
      </c>
    </row>
    <row r="9" spans="2:2" x14ac:dyDescent="0.25">
      <c r="B9" s="216"/>
    </row>
    <row r="10" spans="2:2" x14ac:dyDescent="0.25">
      <c r="B10" s="216" t="s">
        <v>52</v>
      </c>
    </row>
    <row r="11" spans="2:2" x14ac:dyDescent="0.25">
      <c r="B11" s="216" t="s">
        <v>53</v>
      </c>
    </row>
    <row r="12" spans="2:2" x14ac:dyDescent="0.25">
      <c r="B12" s="216" t="s">
        <v>54</v>
      </c>
    </row>
    <row r="13" spans="2:2" x14ac:dyDescent="0.25">
      <c r="B13" s="216" t="s">
        <v>55</v>
      </c>
    </row>
    <row r="14" spans="2:2" x14ac:dyDescent="0.25">
      <c r="B14" s="216" t="s">
        <v>56</v>
      </c>
    </row>
    <row r="15" spans="2:2" x14ac:dyDescent="0.25">
      <c r="B15" s="216" t="s">
        <v>57</v>
      </c>
    </row>
    <row r="16" spans="2:2" x14ac:dyDescent="0.25">
      <c r="B16" s="216" t="s">
        <v>58</v>
      </c>
    </row>
    <row r="17" spans="2:2" ht="30" x14ac:dyDescent="0.25">
      <c r="B17" s="216" t="s">
        <v>59</v>
      </c>
    </row>
    <row r="18" spans="2:2" x14ac:dyDescent="0.25">
      <c r="B18" s="216" t="s">
        <v>60</v>
      </c>
    </row>
    <row r="19" spans="2:2" x14ac:dyDescent="0.25">
      <c r="B19" s="216" t="s">
        <v>61</v>
      </c>
    </row>
    <row r="20" spans="2:2" x14ac:dyDescent="0.25">
      <c r="B20" s="216" t="s">
        <v>62</v>
      </c>
    </row>
    <row r="21" spans="2:2" ht="30" x14ac:dyDescent="0.25">
      <c r="B21" s="216" t="s">
        <v>63</v>
      </c>
    </row>
    <row r="22" spans="2:2" x14ac:dyDescent="0.25">
      <c r="B22" s="216" t="s">
        <v>64</v>
      </c>
    </row>
    <row r="23" spans="2:2" x14ac:dyDescent="0.25">
      <c r="B23" s="217"/>
    </row>
    <row r="24" spans="2:2" ht="60" x14ac:dyDescent="0.25">
      <c r="B24" s="216" t="s">
        <v>65</v>
      </c>
    </row>
    <row r="25" spans="2:2" ht="13.5" customHeight="1" x14ac:dyDescent="0.25">
      <c r="B25" s="216"/>
    </row>
    <row r="26" spans="2:2" ht="30" x14ac:dyDescent="0.25">
      <c r="B26" s="216" t="s">
        <v>66</v>
      </c>
    </row>
    <row r="27" spans="2:2" ht="15.75" thickBot="1" x14ac:dyDescent="0.3">
      <c r="B27" s="226"/>
    </row>
  </sheetData>
  <sheetProtection algorithmName="SHA-512" hashValue="nRM7lrvpq77FF5kEXxJZKev65IGVomQnlgai+ghGM+L1kxt+FGGJyDISeHkZs8YopPnAb/rbWpxIXkvFTmAPyw==" saltValue="ZfEFl7p1BACGYPQeZQmQUw==" spinCount="100000" sheet="1" objects="1" scenario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3.140625" style="1" customWidth="1"/>
    <col min="2" max="2" width="98.5703125" style="1" customWidth="1"/>
    <col min="3" max="16384" width="9.140625" style="1"/>
  </cols>
  <sheetData>
    <row r="1" spans="2:2" ht="15.75" thickBot="1" x14ac:dyDescent="0.3"/>
    <row r="2" spans="2:2" ht="42.75" customHeight="1" x14ac:dyDescent="0.25">
      <c r="B2" s="214" t="s">
        <v>67</v>
      </c>
    </row>
    <row r="3" spans="2:2" x14ac:dyDescent="0.25">
      <c r="B3" s="215"/>
    </row>
    <row r="4" spans="2:2" x14ac:dyDescent="0.25">
      <c r="B4" s="216" t="s">
        <v>49</v>
      </c>
    </row>
    <row r="5" spans="2:2" x14ac:dyDescent="0.25">
      <c r="B5" s="217"/>
    </row>
    <row r="6" spans="2:2" x14ac:dyDescent="0.25">
      <c r="B6" s="218" t="s">
        <v>50</v>
      </c>
    </row>
    <row r="7" spans="2:2" x14ac:dyDescent="0.25">
      <c r="B7" s="216"/>
    </row>
    <row r="8" spans="2:2" ht="60.75" customHeight="1" x14ac:dyDescent="0.25">
      <c r="B8" s="216" t="s">
        <v>68</v>
      </c>
    </row>
    <row r="9" spans="2:2" x14ac:dyDescent="0.25">
      <c r="B9" s="216" t="s">
        <v>69</v>
      </c>
    </row>
    <row r="10" spans="2:2" x14ac:dyDescent="0.25">
      <c r="B10" s="219"/>
    </row>
    <row r="11" spans="2:2" ht="30" x14ac:dyDescent="0.25">
      <c r="B11" s="216" t="s">
        <v>70</v>
      </c>
    </row>
    <row r="12" spans="2:2" x14ac:dyDescent="0.25">
      <c r="B12" s="216"/>
    </row>
    <row r="13" spans="2:2" ht="45" x14ac:dyDescent="0.25">
      <c r="B13" s="216" t="s">
        <v>71</v>
      </c>
    </row>
    <row r="14" spans="2:2" x14ac:dyDescent="0.25">
      <c r="B14" s="216"/>
    </row>
    <row r="15" spans="2:2" ht="45" x14ac:dyDescent="0.25">
      <c r="B15" s="216" t="s">
        <v>72</v>
      </c>
    </row>
    <row r="16" spans="2:2" x14ac:dyDescent="0.25">
      <c r="B16" s="216"/>
    </row>
    <row r="17" spans="2:2" ht="60" x14ac:dyDescent="0.25">
      <c r="B17" s="216" t="s">
        <v>73</v>
      </c>
    </row>
    <row r="18" spans="2:2" x14ac:dyDescent="0.25">
      <c r="B18" s="216"/>
    </row>
    <row r="19" spans="2:2" ht="75" x14ac:dyDescent="0.25">
      <c r="B19" s="216" t="s">
        <v>74</v>
      </c>
    </row>
    <row r="20" spans="2:2" ht="15.75" thickBot="1" x14ac:dyDescent="0.3">
      <c r="B20" s="220"/>
    </row>
    <row r="21" spans="2:2" x14ac:dyDescent="0.25">
      <c r="B21" s="221"/>
    </row>
    <row r="22" spans="2:2" x14ac:dyDescent="0.25">
      <c r="B22" s="221"/>
    </row>
    <row r="23" spans="2:2" x14ac:dyDescent="0.25">
      <c r="B23" s="221"/>
    </row>
    <row r="24" spans="2:2" x14ac:dyDescent="0.25">
      <c r="B24" s="221"/>
    </row>
    <row r="25" spans="2:2" ht="13.5" customHeight="1" x14ac:dyDescent="0.25">
      <c r="B25" s="221"/>
    </row>
    <row r="26" spans="2:2" ht="15.75" x14ac:dyDescent="0.25">
      <c r="B26" s="222"/>
    </row>
  </sheetData>
  <sheetProtection algorithmName="SHA-512" hashValue="LaM+0nqzTRR499ybPFhSHO4eoQ2qsZhbwcAnno3NrzwWDpwO6gnpzUND2E9PpbDBikDPHYVTQdpPmctFWLlAew==" saltValue="DpOLK+tKQ9mT09emx0sVaw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4</vt:i4>
      </vt:variant>
    </vt:vector>
  </HeadingPairs>
  <TitlesOfParts>
    <vt:vector size="9" baseType="lpstr">
      <vt:lpstr>Zákl. nastavenie</vt:lpstr>
      <vt:lpstr>Ponuka - bodový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Bohovicová Katarína, Mgr.</cp:lastModifiedBy>
  <cp:revision/>
  <dcterms:created xsi:type="dcterms:W3CDTF">2022-09-22T09:41:16Z</dcterms:created>
  <dcterms:modified xsi:type="dcterms:W3CDTF">2024-09-12T07:55:23Z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