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plusData\Export\"/>
    </mc:Choice>
  </mc:AlternateContent>
  <bookViews>
    <workbookView xWindow="0" yWindow="0" windowWidth="0" windowHeight="0"/>
  </bookViews>
  <sheets>
    <sheet name="Rekapitulácia stavby" sheetId="1" r:id="rId1"/>
    <sheet name="703 - SO 703 Úprava plyno..." sheetId="2" r:id="rId2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'703 - SO 703 Úprava plyno...'!$C$137:$K$204</definedName>
    <definedName name="_xlnm.Print_Area" localSheetId="1">'703 - SO 703 Úprava plyno...'!$C$4:$J$76,'703 - SO 703 Úprava plyno...'!$C$82:$J$119,'703 - SO 703 Úprava plyno...'!$C$125:$J$204</definedName>
    <definedName name="_xlnm.Print_Titles" localSheetId="1">'703 - SO 703 Úprava plyno...'!$137:$137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4"/>
  <c r="BH204"/>
  <c r="BG204"/>
  <c r="BE204"/>
  <c r="T204"/>
  <c r="T203"/>
  <c r="R204"/>
  <c r="R203"/>
  <c r="P204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F132"/>
  <c r="E130"/>
  <c r="BI117"/>
  <c r="BH117"/>
  <c r="BG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F89"/>
  <c r="E87"/>
  <c r="J24"/>
  <c r="E24"/>
  <c r="J135"/>
  <c r="J23"/>
  <c r="J21"/>
  <c r="E21"/>
  <c r="J134"/>
  <c r="J20"/>
  <c r="J18"/>
  <c r="E18"/>
  <c r="F92"/>
  <c r="J17"/>
  <c r="J15"/>
  <c r="E15"/>
  <c r="F91"/>
  <c r="J14"/>
  <c r="J12"/>
  <c r="J132"/>
  <c r="E7"/>
  <c r="E85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04"/>
  <c r="BK202"/>
  <c r="BK201"/>
  <c r="BK199"/>
  <c r="J197"/>
  <c r="J194"/>
  <c r="J193"/>
  <c r="J192"/>
  <c r="BK190"/>
  <c r="J188"/>
  <c r="BK184"/>
  <c r="J181"/>
  <c r="BK179"/>
  <c r="J177"/>
  <c r="BK174"/>
  <c r="J172"/>
  <c r="BK170"/>
  <c r="J167"/>
  <c r="BK165"/>
  <c r="BK162"/>
  <c r="J159"/>
  <c r="J157"/>
  <c r="J155"/>
  <c r="J153"/>
  <c r="BK151"/>
  <c r="BK149"/>
  <c r="BK147"/>
  <c r="BK145"/>
  <c r="BK143"/>
  <c r="J141"/>
  <c r="J201"/>
  <c r="J199"/>
  <c r="BK197"/>
  <c r="J190"/>
  <c r="BK188"/>
  <c r="J184"/>
  <c r="BK181"/>
  <c r="J179"/>
  <c r="J175"/>
  <c r="BK173"/>
  <c r="J171"/>
  <c r="J169"/>
  <c r="J166"/>
  <c r="J164"/>
  <c r="BK160"/>
  <c r="J158"/>
  <c r="BK156"/>
  <c r="BK154"/>
  <c r="BK152"/>
  <c r="J150"/>
  <c r="BK148"/>
  <c r="BK146"/>
  <c r="J143"/>
  <c r="BK141"/>
  <c r="J204"/>
  <c r="J202"/>
  <c r="BK200"/>
  <c r="J198"/>
  <c r="BK194"/>
  <c r="BK193"/>
  <c r="BK192"/>
  <c r="BK191"/>
  <c r="J189"/>
  <c r="J187"/>
  <c r="J182"/>
  <c r="BK180"/>
  <c r="J178"/>
  <c r="BK175"/>
  <c r="J173"/>
  <c r="BK171"/>
  <c r="BK169"/>
  <c r="BK166"/>
  <c r="BK164"/>
  <c r="J160"/>
  <c r="BK158"/>
  <c r="J156"/>
  <c r="J154"/>
  <c r="J152"/>
  <c r="BK150"/>
  <c r="J148"/>
  <c r="J146"/>
  <c r="BK144"/>
  <c r="J142"/>
  <c i="1" r="AS94"/>
  <c i="2" r="J200"/>
  <c r="BK198"/>
  <c r="J191"/>
  <c r="BK189"/>
  <c r="BK187"/>
  <c r="BK182"/>
  <c r="J180"/>
  <c r="BK178"/>
  <c r="BK177"/>
  <c r="J174"/>
  <c r="BK172"/>
  <c r="J170"/>
  <c r="BK167"/>
  <c r="J165"/>
  <c r="J162"/>
  <c r="BK159"/>
  <c r="BK157"/>
  <c r="BK155"/>
  <c r="BK153"/>
  <c r="J151"/>
  <c r="J149"/>
  <c r="J147"/>
  <c r="J145"/>
  <c r="J144"/>
  <c r="BK142"/>
  <c l="1" r="P140"/>
  <c r="R140"/>
  <c r="BK163"/>
  <c r="J163"/>
  <c r="J100"/>
  <c r="R163"/>
  <c r="BK168"/>
  <c r="J168"/>
  <c r="J101"/>
  <c r="P168"/>
  <c r="T168"/>
  <c r="P176"/>
  <c r="T176"/>
  <c r="P186"/>
  <c r="P185"/>
  <c r="T186"/>
  <c r="T185"/>
  <c r="P196"/>
  <c r="P195"/>
  <c r="R196"/>
  <c r="R195"/>
  <c r="BK140"/>
  <c r="J140"/>
  <c r="J98"/>
  <c r="T140"/>
  <c r="P163"/>
  <c r="T163"/>
  <c r="R168"/>
  <c r="BK176"/>
  <c r="J176"/>
  <c r="J102"/>
  <c r="R176"/>
  <c r="BK186"/>
  <c r="J186"/>
  <c r="J105"/>
  <c r="R186"/>
  <c r="R185"/>
  <c r="BK196"/>
  <c r="J196"/>
  <c r="J107"/>
  <c r="T196"/>
  <c r="T195"/>
  <c r="BK161"/>
  <c r="J161"/>
  <c r="J99"/>
  <c r="BK203"/>
  <c r="J203"/>
  <c r="J108"/>
  <c r="BK183"/>
  <c r="J183"/>
  <c r="J103"/>
  <c r="J89"/>
  <c r="J91"/>
  <c r="J92"/>
  <c r="E128"/>
  <c r="F134"/>
  <c r="F135"/>
  <c r="BF143"/>
  <c r="BF144"/>
  <c r="BF145"/>
  <c r="BF146"/>
  <c r="BF148"/>
  <c r="BF149"/>
  <c r="BF150"/>
  <c r="BF151"/>
  <c r="BF157"/>
  <c r="BF164"/>
  <c r="BF165"/>
  <c r="BF167"/>
  <c r="BF169"/>
  <c r="BF170"/>
  <c r="BF173"/>
  <c r="BF174"/>
  <c r="BF178"/>
  <c r="BF179"/>
  <c r="BF182"/>
  <c r="BF189"/>
  <c r="BF190"/>
  <c r="BF198"/>
  <c r="BF199"/>
  <c r="BF141"/>
  <c r="BF142"/>
  <c r="BF147"/>
  <c r="BF152"/>
  <c r="BF153"/>
  <c r="BF154"/>
  <c r="BF155"/>
  <c r="BF156"/>
  <c r="BF158"/>
  <c r="BF159"/>
  <c r="BF160"/>
  <c r="BF162"/>
  <c r="BF166"/>
  <c r="BF171"/>
  <c r="BF172"/>
  <c r="BF175"/>
  <c r="BF177"/>
  <c r="BF180"/>
  <c r="BF181"/>
  <c r="BF184"/>
  <c r="BF187"/>
  <c r="BF188"/>
  <c r="BF191"/>
  <c r="BF192"/>
  <c r="BF193"/>
  <c r="BF194"/>
  <c r="BF197"/>
  <c r="BF200"/>
  <c r="BF201"/>
  <c r="BF202"/>
  <c r="BF204"/>
  <c r="F38"/>
  <c i="1" r="BC95"/>
  <c r="BC94"/>
  <c r="AY94"/>
  <c i="2" r="J35"/>
  <c i="1" r="AV95"/>
  <c i="2" r="F39"/>
  <c i="1" r="BD95"/>
  <c r="BD94"/>
  <c r="W36"/>
  <c i="2" r="F35"/>
  <c i="1" r="AZ95"/>
  <c r="AZ94"/>
  <c i="2" r="F37"/>
  <c i="1" r="BB95"/>
  <c r="BB94"/>
  <c r="W34"/>
  <c i="2" l="1" r="T139"/>
  <c r="T138"/>
  <c r="R139"/>
  <c r="R138"/>
  <c r="P139"/>
  <c r="P138"/>
  <c i="1" r="AU95"/>
  <c i="2" r="BK139"/>
  <c r="J139"/>
  <c r="J97"/>
  <c r="BK185"/>
  <c r="J185"/>
  <c r="J104"/>
  <c r="BK195"/>
  <c r="J195"/>
  <c r="J106"/>
  <c i="1" r="AU94"/>
  <c r="AX94"/>
  <c r="AV94"/>
  <c r="W35"/>
  <c i="2" l="1" r="BK138"/>
  <c r="J138"/>
  <c r="J96"/>
  <c r="J30"/>
  <c r="J117"/>
  <c r="BF117"/>
  <c r="J36"/>
  <c i="1" r="AW95"/>
  <c r="AT95"/>
  <c i="2" l="1" r="F36"/>
  <c i="1" r="BA95"/>
  <c r="BA94"/>
  <c r="AW94"/>
  <c r="AK33"/>
  <c i="2" r="J111"/>
  <c r="J119"/>
  <c l="1" r="J31"/>
  <c r="J32"/>
  <c i="1" r="AG95"/>
  <c r="AG94"/>
  <c r="AG101"/>
  <c r="CD101"/>
  <c r="W33"/>
  <c r="AT94"/>
  <c l="1" r="AN94"/>
  <c r="AN95"/>
  <c i="2" r="J41"/>
  <c i="1" r="AK26"/>
  <c r="AG100"/>
  <c r="AV100"/>
  <c r="BY100"/>
  <c r="AG98"/>
  <c r="CD98"/>
  <c r="AG99"/>
  <c r="CD99"/>
  <c r="AV101"/>
  <c r="BY101"/>
  <c l="1" r="CD100"/>
  <c r="AN101"/>
  <c r="W32"/>
  <c r="AV99"/>
  <c r="BY99"/>
  <c r="AN100"/>
  <c r="AV98"/>
  <c r="BY98"/>
  <c r="AG97"/>
  <c r="AK27"/>
  <c r="AK29"/>
  <c l="1" r="AN99"/>
  <c r="AG103"/>
  <c r="AN98"/>
  <c r="AK32"/>
  <c r="AK38"/>
  <c l="1"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<sst xmlns="http://schemas.openxmlformats.org/spreadsheetml/2006/main">
  <si>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</si>
  <si>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</si>
  <si>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</si>
  <si>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</si>
  <si>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{3a9ea24b-a10d-4bf6-b9f5-d4c5979d3d70}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</si>
  <si>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</si>
  <si>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</si>
  <si>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</si>
  <si>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</si>
  <si>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</si>
  <si>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</si>
  <si>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</si>
  <si>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</si>
  <si>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400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</si>
  <si>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</si>
  <si>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</si>
  <si>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Prestavba tepelných zdrojov MPBH v Šamoríne, s využitím komb.výroby tepla a energie</t>
  </si>
  <si>
    <t>JKSO:</t>
  </si>
  <si>
    <t>KS:</t>
  </si>
  <si>
    <t>Miesto:</t>
  </si>
  <si>
    <t>Šamorín</t>
  </si>
  <si>
    <t>Dátum:</t>
  </si>
  <si>
    <t>23. 11. 2022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</si>
  <si>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</si>
  <si>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</si>
  <si>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</si>
  <si>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</si>
  <si>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</si>
  <si>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</si>
  <si>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</si>
  <si>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</si>
  <si>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</si>
  <si>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</si>
  <si>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</si>
  <si>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</si>
  <si>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</si>
  <si>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</si>
  <si>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</si>
  <si>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</si>
  <si>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</si>
  <si>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</si>
  <si>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</si>
  <si>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</si>
  <si>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</si>
  <si>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</si>
  <si>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</si>
  <si>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</si>
  <si>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</si>
  <si>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</si>
  <si>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</si>
  <si>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</si>
  <si>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</si>
  <si>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</si>
  <si>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</si>
  <si>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</si>
  <si>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</si>
  <si>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</si>
  <si>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</si>
  <si>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</si>
  <si>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</si>
  <si>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</si>
  <si>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</si>
  <si>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</si>
  <si>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</si>
  <si>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</si>
  <si>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</si>
  <si>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</si>
  <si>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</si>
  <si>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</si>
  <si>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</si>
  <si>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</si>
  <si>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</si>
  <si>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</si>
  <si>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</si>
  <si>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</si>
  <si>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</si>
  <si>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</si>
  <si>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</si>
  <si>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</si>
  <si>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</si>
  <si>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703</t>
  </si>
  <si>
    <t>SO 703 Úprava plynovodnej prípojky</t>
  </si>
  <si>
    <t>STA</t>
  </si>
  <si>
    <t>1</t>
  </si>
  <si>
    <t>{750276d2-7d65-4e98-8807-6e90a4f36989}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</si>
  <si>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</si>
  <si>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</si>
  <si>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</si>
  <si>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</si>
  <si>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</si>
  <si>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</si>
  <si>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</si>
  <si>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</si>
  <si>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</si>
  <si>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</si>
  <si>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</si>
  <si>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703 - SO 703 Úprava plynovodnej prípojky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</si>
  <si>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</si>
  <si>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</si>
  <si>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</si>
  <si>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</si>
  <si>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</si>
  <si>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</si>
  <si>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</si>
  <si>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</si>
  <si>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</si>
  <si>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</si>
  <si>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</si>
  <si>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</si>
  <si>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</si>
  <si>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</si>
  <si>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723 - Zdravotechnika - vnútorný plynovod</t>
  </si>
  <si>
    <t>M - Práce a dodávky M</t>
  </si>
  <si>
    <t xml:space="preserve">    23-M - Montáže potrubia</t>
  </si>
  <si>
    <t>HZS - Hodinové zúčtovacie sadzby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</si>
  <si>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</si>
  <si>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</si>
  <si>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</si>
  <si>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</si>
  <si>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</si>
  <si>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</si>
  <si>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</si>
  <si>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</si>
  <si>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</si>
  <si>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</si>
  <si>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</si>
  <si>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</si>
  <si>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</si>
  <si>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</si>
  <si>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</si>
  <si>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</si>
  <si>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</si>
  <si>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</si>
  <si>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</si>
  <si>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</si>
  <si>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</si>
  <si>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</si>
  <si>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</si>
  <si>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</si>
  <si>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</si>
  <si>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</si>
  <si>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</si>
  <si>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113107142.S</t>
  </si>
  <si>
    <t xml:space="preserve">Odstránenie krytu asfaltového v ploche do 200 m2, hr. nad 50 do 100 mm,  -0,25000t</t>
  </si>
  <si>
    <t>m2</t>
  </si>
  <si>
    <t>4</t>
  </si>
  <si>
    <t>1690472334</t>
  </si>
  <si>
    <t>113107231.S</t>
  </si>
  <si>
    <t xml:space="preserve">Odstránenie krytu v ploche nad 200 m2 z betónu prostého, hr. vrstvy do 150 mm,  -0,22500t</t>
  </si>
  <si>
    <t>444140846</t>
  </si>
  <si>
    <t>3</t>
  </si>
  <si>
    <t>113307122.S</t>
  </si>
  <si>
    <t xml:space="preserve">Odstránenie podkladu v ploche do 200 m2 z kameniva hrubého drveného, hr.100 do 200 mm,  -0,23500t</t>
  </si>
  <si>
    <t>-229063673</t>
  </si>
  <si>
    <t>113307131.S</t>
  </si>
  <si>
    <t xml:space="preserve">Odstránenie podkladu v ploche do 200 m2 z betónu prostého, hr. vrstvy do 150 mm,  -0,22500t</t>
  </si>
  <si>
    <t>-1597326847</t>
  </si>
  <si>
    <t>5</t>
  </si>
  <si>
    <t>119001800.S</t>
  </si>
  <si>
    <t>Ochranné zábradlie okolo výkopu výšky 1,10 m</t>
  </si>
  <si>
    <t>m</t>
  </si>
  <si>
    <t>-1979302594</t>
  </si>
  <si>
    <t>6</t>
  </si>
  <si>
    <t>120001101.S</t>
  </si>
  <si>
    <t>Príplatok k cenám výkopov za sťaženie výkopu v blízkosti podzemného vedenia alebo výbušnín</t>
  </si>
  <si>
    <t>m3</t>
  </si>
  <si>
    <t>-1834298931</t>
  </si>
  <si>
    <t>7</t>
  </si>
  <si>
    <t>131201101.S</t>
  </si>
  <si>
    <t>Výkop nezapaženej jamy v hornine 3, do 100 m3</t>
  </si>
  <si>
    <t>238196079</t>
  </si>
  <si>
    <t>8</t>
  </si>
  <si>
    <t>131201109.S</t>
  </si>
  <si>
    <t>Hĺbenie nezapažených jám a zárezov. Príplatok za lepivosť horniny 3</t>
  </si>
  <si>
    <t>-20345549</t>
  </si>
  <si>
    <t>9</t>
  </si>
  <si>
    <t>132201201.S</t>
  </si>
  <si>
    <t>Výkop ryhy šírky 600-2000mm horn.3 do 100m3</t>
  </si>
  <si>
    <t>-1943697131</t>
  </si>
  <si>
    <t>10</t>
  </si>
  <si>
    <t>132201209.S</t>
  </si>
  <si>
    <t>Príplatok k cenám za lepivosť pri hĺbení rýh š. nad 600 do 2 000 mm zapaž. i nezapažených, s urovnaním dna v hornine 3</t>
  </si>
  <si>
    <t>-136622827</t>
  </si>
  <si>
    <t>11</t>
  </si>
  <si>
    <t>151101101.S</t>
  </si>
  <si>
    <t>Paženie a rozopretie stien rýh pre podzemné vedenie, príložné do 2 m</t>
  </si>
  <si>
    <t>112941112</t>
  </si>
  <si>
    <t>12</t>
  </si>
  <si>
    <t>151101111.S</t>
  </si>
  <si>
    <t>Odstránenie paženia rýh pre podzemné vedenie, príložné hĺbky do 2 m</t>
  </si>
  <si>
    <t>482921361</t>
  </si>
  <si>
    <t>13</t>
  </si>
  <si>
    <t>162501102.S</t>
  </si>
  <si>
    <t>Vodorovné premiestnenie výkopku po spevnenej ceste z horniny tr.1-4, do 100 m3 na vzdialenosť do 3000 m</t>
  </si>
  <si>
    <t>2053680709</t>
  </si>
  <si>
    <t>14</t>
  </si>
  <si>
    <t>162501105.S</t>
  </si>
  <si>
    <t>Vodorovné premiestnenie výkopku po spevnenej ceste z horniny tr.1-4, do 100 m3, príplatok k cene za každých ďalšich a začatých 1000 m</t>
  </si>
  <si>
    <t>-1229190192</t>
  </si>
  <si>
    <t>15</t>
  </si>
  <si>
    <t>167101101.S</t>
  </si>
  <si>
    <t>Nakladanie neuľahnutého výkopku z hornín tr.1-4 do 100 m3</t>
  </si>
  <si>
    <t>-181419710</t>
  </si>
  <si>
    <t>16</t>
  </si>
  <si>
    <t>171209002.S</t>
  </si>
  <si>
    <t>Poplatok za skladovanie - zemina a kamenivo (17 05) ostatné</t>
  </si>
  <si>
    <t>t</t>
  </si>
  <si>
    <t>95054502</t>
  </si>
  <si>
    <t>17</t>
  </si>
  <si>
    <t>174101001.S</t>
  </si>
  <si>
    <t>Zásyp sypaninou so zhutnením jám, šachiet, rýh, zárezov alebo okolo objektov do 100 m3</t>
  </si>
  <si>
    <t>1935024587</t>
  </si>
  <si>
    <t>18</t>
  </si>
  <si>
    <t>M</t>
  </si>
  <si>
    <t>583310003800.S</t>
  </si>
  <si>
    <t>Štrkopiesok frakcia 16-32 mm</t>
  </si>
  <si>
    <t>73462685</t>
  </si>
  <si>
    <t>19</t>
  </si>
  <si>
    <t>175101102.S</t>
  </si>
  <si>
    <t>Obsyp potrubia sypaninou z vhodných hornín 1 až 4 s prehodením sypaniny</t>
  </si>
  <si>
    <t>-1202016347</t>
  </si>
  <si>
    <t>583310000100.S</t>
  </si>
  <si>
    <t>Kamenivo ťažené drobné frakcia 0-1 mm</t>
  </si>
  <si>
    <t>673685376</t>
  </si>
  <si>
    <t>Vodorovné konštrukcie</t>
  </si>
  <si>
    <t>21</t>
  </si>
  <si>
    <t>451572111.S</t>
  </si>
  <si>
    <t>Lôžko pod potrubie, stoky a drobné objekty, v otvorenom výkope z kameniva drobného ťaženého 0-4 mm</t>
  </si>
  <si>
    <t>-199742120</t>
  </si>
  <si>
    <t>Komunikácie</t>
  </si>
  <si>
    <t>22</t>
  </si>
  <si>
    <t>564251111.S</t>
  </si>
  <si>
    <t>Podklad alebo podsyp zo štrkopiesku s rozprestretím, vlhčením a zhutnením, po zhutnení hr. 150 mm</t>
  </si>
  <si>
    <t>-596883773</t>
  </si>
  <si>
    <t>23</t>
  </si>
  <si>
    <t>567114311.S</t>
  </si>
  <si>
    <t>Podklad z podkladového betónu PB III tr. C 12/15 hr. 100 mm</t>
  </si>
  <si>
    <t>-111318206</t>
  </si>
  <si>
    <t>24</t>
  </si>
  <si>
    <t>577144331.S</t>
  </si>
  <si>
    <t>Asfaltový betón vrstva obrusná alebo ložná AC 16 v pruhu š. do 3 m z nemodifik. asfaltu tr. II, po zhutnení hr. 50 mm</t>
  </si>
  <si>
    <t>1330858281</t>
  </si>
  <si>
    <t>25</t>
  </si>
  <si>
    <t>581120315.S</t>
  </si>
  <si>
    <t>Kryt cementobetónový cestných komunikácií skupiny CB III pre TDZ IV, V a VI, hr. 150 mm</t>
  </si>
  <si>
    <t>-1772582792</t>
  </si>
  <si>
    <t>Rúrové vedenie</t>
  </si>
  <si>
    <t>26</t>
  </si>
  <si>
    <t>871328016.S</t>
  </si>
  <si>
    <t xml:space="preserve">Montáž plynového potrubia z dvojvsrtvového PE 100 SDR17 zváraných natupo D 160x9,1 mm </t>
  </si>
  <si>
    <t>-1767831298</t>
  </si>
  <si>
    <t>27</t>
  </si>
  <si>
    <t>286130036700.S</t>
  </si>
  <si>
    <t>Rúra HDPE na plyn PE100 SDR17,6 160x9,1x12 m</t>
  </si>
  <si>
    <t>-905789508</t>
  </si>
  <si>
    <t>28</t>
  </si>
  <si>
    <t>877328016.S</t>
  </si>
  <si>
    <t>Montáž tvarovky plynového potrubia z PE 100 zváranej natupo D 160 mm</t>
  </si>
  <si>
    <t>ks</t>
  </si>
  <si>
    <t>-755434845</t>
  </si>
  <si>
    <t>29</t>
  </si>
  <si>
    <t>286220030500.S</t>
  </si>
  <si>
    <t>Prechodka PE/oceľ PE 100 SDR 11 D/DN 160/150</t>
  </si>
  <si>
    <t>-1366123849</t>
  </si>
  <si>
    <t>30</t>
  </si>
  <si>
    <t>877328056.S</t>
  </si>
  <si>
    <t>Montáž elektrotvarovky pre plynové potrubia z PE 100 D 160 mm</t>
  </si>
  <si>
    <t>1620937925</t>
  </si>
  <si>
    <t>31</t>
  </si>
  <si>
    <t>286530234200.S</t>
  </si>
  <si>
    <t>Elektrokoleno 90° PE 100, na vodu, plyn a kanalizáciu, SDR 11, D 160 mm</t>
  </si>
  <si>
    <t>-95752244</t>
  </si>
  <si>
    <t>32</t>
  </si>
  <si>
    <t>899721121.S</t>
  </si>
  <si>
    <t>Signalizačný vodič na potrubí plastovom DN do 150</t>
  </si>
  <si>
    <t>-226392899</t>
  </si>
  <si>
    <t>Ostatné konštrukcie a práce-búranie</t>
  </si>
  <si>
    <t>33</t>
  </si>
  <si>
    <t>919735112.S</t>
  </si>
  <si>
    <t>Rezanie existujúceho asfaltového krytu alebo podkladu hĺbky nad 50 do 100 mm</t>
  </si>
  <si>
    <t>-714229505</t>
  </si>
  <si>
    <t>34</t>
  </si>
  <si>
    <t>919735123.S</t>
  </si>
  <si>
    <t>Rezanie existujúceho betónového krytu alebo podkladu hĺbky nad 100 do 150 mm</t>
  </si>
  <si>
    <t>280672549</t>
  </si>
  <si>
    <t>35</t>
  </si>
  <si>
    <t>979081111.S</t>
  </si>
  <si>
    <t>Odvoz sutiny a vybúraných hmôt na skládku do 1 km</t>
  </si>
  <si>
    <t>1457079405</t>
  </si>
  <si>
    <t>36</t>
  </si>
  <si>
    <t>979081121.S</t>
  </si>
  <si>
    <t>Odvoz sutiny a vybúraných hmôt na skládku za každý ďalší 1 km</t>
  </si>
  <si>
    <t>1455159703</t>
  </si>
  <si>
    <t>37</t>
  </si>
  <si>
    <t>979089012.S</t>
  </si>
  <si>
    <t>Poplatok za skladovanie - betón, tehly, dlaždice (17 01) ostatné</t>
  </si>
  <si>
    <t>-604832889</t>
  </si>
  <si>
    <t>38</t>
  </si>
  <si>
    <t>979089212.S</t>
  </si>
  <si>
    <t>Poplatok za skladovanie - bitúmenové zmesi, uholný decht, dechtové výrobky (17 03 ), ostatné</t>
  </si>
  <si>
    <t>-1141557409</t>
  </si>
  <si>
    <t>99</t>
  </si>
  <si>
    <t>Presun hmôt HSV</t>
  </si>
  <si>
    <t>39</t>
  </si>
  <si>
    <t>998272201.S</t>
  </si>
  <si>
    <t>Presun hmôt pre rúrové vedenie z oceľových rúr zváraných v otvorenom výkope</t>
  </si>
  <si>
    <t>-341976562</t>
  </si>
  <si>
    <t>PSV</t>
  </si>
  <si>
    <t>Práce a dodávky PSV</t>
  </si>
  <si>
    <t>723</t>
  </si>
  <si>
    <t>Zdravotechnika - vnútorný plynovod</t>
  </si>
  <si>
    <t>40</t>
  </si>
  <si>
    <t>723150317.S</t>
  </si>
  <si>
    <t>Potrubie z oceľových rúrok hladkých čiernych spájaných zvarov. akosť 11 353.0 Dxt 159/5 mm</t>
  </si>
  <si>
    <t>1503106161</t>
  </si>
  <si>
    <t>41</t>
  </si>
  <si>
    <t>723150374.S</t>
  </si>
  <si>
    <t>Potrubie z oceľových rúrok hladkých čiernych, chránička Dxt 219x6,3 mm</t>
  </si>
  <si>
    <t>-1403420645</t>
  </si>
  <si>
    <t>42</t>
  </si>
  <si>
    <t>723150375.S</t>
  </si>
  <si>
    <t>Potrubie z oceľových rúrok hladkých čiernych, chránička Dxt 245x6,3 mm</t>
  </si>
  <si>
    <t>-959710157</t>
  </si>
  <si>
    <t>43</t>
  </si>
  <si>
    <t>723230150.S</t>
  </si>
  <si>
    <t xml:space="preserve">Montáž guľového uzáveru DN 150 </t>
  </si>
  <si>
    <t>2009030530</t>
  </si>
  <si>
    <t>44</t>
  </si>
  <si>
    <t>551340000150.S</t>
  </si>
  <si>
    <t xml:space="preserve">Guľový uzáver plynu KPG prírubový DN 150, PN4 </t>
  </si>
  <si>
    <t>1006386576</t>
  </si>
  <si>
    <t>45</t>
  </si>
  <si>
    <t>723245001.S</t>
  </si>
  <si>
    <t>Montáž skrinky plynomerovej</t>
  </si>
  <si>
    <t>-1264039946</t>
  </si>
  <si>
    <t>46</t>
  </si>
  <si>
    <t>skrGAZ</t>
  </si>
  <si>
    <t>Skrinka pre meranie AJ-GAZ - W 800 Plus Extra Max A 1500</t>
  </si>
  <si>
    <t>-1172905031</t>
  </si>
  <si>
    <t>47</t>
  </si>
  <si>
    <t>998723201.S</t>
  </si>
  <si>
    <t>Presun hmôt pre vnútorný plynovod v objektoch výšky do 6 m</t>
  </si>
  <si>
    <t>%</t>
  </si>
  <si>
    <t>547983089</t>
  </si>
  <si>
    <t>Práce a dodávky M</t>
  </si>
  <si>
    <t>23-M</t>
  </si>
  <si>
    <t>Montáže potrubia</t>
  </si>
  <si>
    <t>48</t>
  </si>
  <si>
    <t>230020867.S</t>
  </si>
  <si>
    <t>Príplatok za zhotovenie zváraných prechodov na montáži podľa DN/DN1 150/80</t>
  </si>
  <si>
    <t>64</t>
  </si>
  <si>
    <t>250306206</t>
  </si>
  <si>
    <t>49</t>
  </si>
  <si>
    <t>230022088.S</t>
  </si>
  <si>
    <t>Montáž rúrových dielov privarovacích, tr. 11-13 do 3 kg, Dxt 159x4.5 mm</t>
  </si>
  <si>
    <t>-1096402899</t>
  </si>
  <si>
    <t>50</t>
  </si>
  <si>
    <t>230031032.S</t>
  </si>
  <si>
    <t>Montáž prírubových spojov do PN 6 DN 150</t>
  </si>
  <si>
    <t>spoj</t>
  </si>
  <si>
    <t>1158875756</t>
  </si>
  <si>
    <t>51</t>
  </si>
  <si>
    <t>319430006400.S</t>
  </si>
  <si>
    <t>Príruba plochá privarovacia DN 150, PN16, D 168,3 mm, EN 1092-1, DIN 2573</t>
  </si>
  <si>
    <t>128</t>
  </si>
  <si>
    <t>1213157130</t>
  </si>
  <si>
    <t>52</t>
  </si>
  <si>
    <t>230200150</t>
  </si>
  <si>
    <t>Zostrojenie odbočky DN 150 na plynovode z rúr ocelových DN 300, za prevádzky</t>
  </si>
  <si>
    <t>kpl</t>
  </si>
  <si>
    <t>686576717</t>
  </si>
  <si>
    <t>53</t>
  </si>
  <si>
    <t>230280100</t>
  </si>
  <si>
    <t>Dočasný obtok - oceľové potrubie D 108 x 4,0</t>
  </si>
  <si>
    <t>-981089342</t>
  </si>
  <si>
    <t>HZS</t>
  </si>
  <si>
    <t>Hodinové zúčtovacie sadzby</t>
  </si>
  <si>
    <t>54</t>
  </si>
  <si>
    <t>HZS000125.S</t>
  </si>
  <si>
    <t>Stavebno montážne práce mimoriadne odborné (Tr. 5) v rozsahu viac ako 8 hodín</t>
  </si>
  <si>
    <t>hod</t>
  </si>
  <si>
    <t>512</t>
  </si>
  <si>
    <t>1797859110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</si>
</sst>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25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25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1" customFormat="1" ht="14.4" customHeight="1">
      <c r="B26" s="18"/>
      <c r="D26" s="34" t="s">
        <v>33</v>
      </c>
      <c r="AK26" s="35">
        <f>ROUND(AG94,2)</f>
        <v>0</v>
      </c>
      <c r="AL26" s="1"/>
      <c r="AM26" s="1"/>
      <c r="AN26" s="1"/>
      <c r="AO26" s="1"/>
      <c r="AR26" s="18"/>
      <c r="BE26" s="27"/>
    </row>
    <row r="27" s="1" customFormat="1" ht="14.4" customHeight="1">
      <c r="B27" s="18"/>
      <c r="D27" s="34" t="s">
        <v>34</v>
      </c>
      <c r="AK27" s="35">
        <f>ROUND(AG97, 2)</f>
        <v>0</v>
      </c>
      <c r="AL27" s="35"/>
      <c r="AM27" s="35"/>
      <c r="AN27" s="35"/>
      <c r="AO27" s="35"/>
      <c r="AR27" s="18"/>
      <c r="BE27" s="27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7"/>
      <c r="BE28" s="27"/>
    </row>
    <row r="29" s="2" customFormat="1" ht="25.92" customHeight="1">
      <c r="A29" s="36"/>
      <c r="B29" s="37"/>
      <c r="C29" s="36"/>
      <c r="D29" s="38" t="s">
        <v>35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>
        <f>ROUND(AK26 + AK27, 2)</f>
        <v>0</v>
      </c>
      <c r="AL29" s="39"/>
      <c r="AM29" s="39"/>
      <c r="AN29" s="39"/>
      <c r="AO29" s="39"/>
      <c r="AP29" s="36"/>
      <c r="AQ29" s="36"/>
      <c r="AR29" s="37"/>
      <c r="BE29" s="27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7"/>
      <c r="BE30" s="27"/>
    </row>
    <row r="31" s="2" customFormat="1">
      <c r="A31" s="36"/>
      <c r="B31" s="37"/>
      <c r="C31" s="36"/>
      <c r="D31" s="36"/>
      <c r="E31" s="36"/>
      <c r="F31" s="36"/>
      <c r="G31" s="36"/>
      <c r="H31" s="36"/>
      <c r="I31" s="36"/>
      <c r="J31" s="36"/>
      <c r="K31" s="36"/>
      <c r="L31" s="41" t="s">
        <v>36</v>
      </c>
      <c r="M31" s="41"/>
      <c r="N31" s="41"/>
      <c r="O31" s="41"/>
      <c r="P31" s="41"/>
      <c r="Q31" s="36"/>
      <c r="R31" s="36"/>
      <c r="S31" s="36"/>
      <c r="T31" s="36"/>
      <c r="U31" s="36"/>
      <c r="V31" s="36"/>
      <c r="W31" s="41" t="s">
        <v>37</v>
      </c>
      <c r="X31" s="41"/>
      <c r="Y31" s="41"/>
      <c r="Z31" s="41"/>
      <c r="AA31" s="41"/>
      <c r="AB31" s="41"/>
      <c r="AC31" s="41"/>
      <c r="AD31" s="41"/>
      <c r="AE31" s="41"/>
      <c r="AF31" s="36"/>
      <c r="AG31" s="36"/>
      <c r="AH31" s="36"/>
      <c r="AI31" s="36"/>
      <c r="AJ31" s="36"/>
      <c r="AK31" s="41" t="s">
        <v>38</v>
      </c>
      <c r="AL31" s="41"/>
      <c r="AM31" s="41"/>
      <c r="AN31" s="41"/>
      <c r="AO31" s="41"/>
      <c r="AP31" s="36"/>
      <c r="AQ31" s="36"/>
      <c r="AR31" s="37"/>
      <c r="BE31" s="27"/>
    </row>
    <row r="32" s="3" customFormat="1" ht="14.4" customHeight="1">
      <c r="A32" s="3"/>
      <c r="B32" s="42"/>
      <c r="C32" s="3"/>
      <c r="D32" s="28" t="s">
        <v>39</v>
      </c>
      <c r="E32" s="3"/>
      <c r="F32" s="43" t="s">
        <v>40</v>
      </c>
      <c r="G32" s="3"/>
      <c r="H32" s="3"/>
      <c r="I32" s="3"/>
      <c r="J32" s="3"/>
      <c r="K32" s="3"/>
      <c r="L32" s="44">
        <v>0.20000000000000001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6">
        <f>ROUND(AZ94 + SUM(CD97:CD101),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6">
        <f>ROUND(AV94 + SUM(BY97:BY101), 2)</f>
        <v>0</v>
      </c>
      <c r="AL32" s="45"/>
      <c r="AM32" s="45"/>
      <c r="AN32" s="45"/>
      <c r="AO32" s="45"/>
      <c r="AP32" s="45"/>
      <c r="AQ32" s="45"/>
      <c r="AR32" s="47"/>
      <c r="AS32" s="45"/>
      <c r="AT32" s="45"/>
      <c r="AU32" s="45"/>
      <c r="AV32" s="45"/>
      <c r="AW32" s="45"/>
      <c r="AX32" s="45"/>
      <c r="AY32" s="45"/>
      <c r="AZ32" s="45"/>
      <c r="BE32" s="48"/>
    </row>
    <row r="33" s="3" customFormat="1" ht="14.4" customHeight="1">
      <c r="A33" s="3"/>
      <c r="B33" s="42"/>
      <c r="C33" s="3"/>
      <c r="D33" s="3"/>
      <c r="E33" s="3"/>
      <c r="F33" s="43" t="s">
        <v>41</v>
      </c>
      <c r="G33" s="3"/>
      <c r="H33" s="3"/>
      <c r="I33" s="3"/>
      <c r="J33" s="3"/>
      <c r="K33" s="3"/>
      <c r="L33" s="44">
        <v>0.20000000000000001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ROUND(BA94 + SUM(CE97:CE101),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f>ROUND(AW94 + SUM(BZ97:BZ101), 2)</f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E33" s="48"/>
    </row>
    <row r="34" hidden="1" s="3" customFormat="1" ht="14.4" customHeight="1">
      <c r="A34" s="3"/>
      <c r="B34" s="42"/>
      <c r="C34" s="3"/>
      <c r="D34" s="3"/>
      <c r="E34" s="3"/>
      <c r="F34" s="28" t="s">
        <v>42</v>
      </c>
      <c r="G34" s="3"/>
      <c r="H34" s="3"/>
      <c r="I34" s="3"/>
      <c r="J34" s="3"/>
      <c r="K34" s="3"/>
      <c r="L34" s="49">
        <v>0.20000000000000001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50">
        <f>ROUND(BB94 + SUM(CF97:CF101), 2)</f>
        <v>0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50">
        <v>0</v>
      </c>
      <c r="AL34" s="3"/>
      <c r="AM34" s="3"/>
      <c r="AN34" s="3"/>
      <c r="AO34" s="3"/>
      <c r="AP34" s="3"/>
      <c r="AQ34" s="3"/>
      <c r="AR34" s="42"/>
      <c r="BE34" s="48"/>
    </row>
    <row r="35" hidden="1" s="3" customFormat="1" ht="14.4" customHeight="1">
      <c r="A35" s="3"/>
      <c r="B35" s="42"/>
      <c r="C35" s="3"/>
      <c r="D35" s="3"/>
      <c r="E35" s="3"/>
      <c r="F35" s="28" t="s">
        <v>43</v>
      </c>
      <c r="G35" s="3"/>
      <c r="H35" s="3"/>
      <c r="I35" s="3"/>
      <c r="J35" s="3"/>
      <c r="K35" s="3"/>
      <c r="L35" s="49">
        <v>0.20000000000000001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50">
        <f>ROUND(BC94 + SUM(CG97:CG101), 2)</f>
        <v>0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50">
        <v>0</v>
      </c>
      <c r="AL35" s="3"/>
      <c r="AM35" s="3"/>
      <c r="AN35" s="3"/>
      <c r="AO35" s="3"/>
      <c r="AP35" s="3"/>
      <c r="AQ35" s="3"/>
      <c r="AR35" s="42"/>
      <c r="BE35" s="3"/>
    </row>
    <row r="36" hidden="1" s="3" customFormat="1" ht="14.4" customHeight="1">
      <c r="A36" s="3"/>
      <c r="B36" s="42"/>
      <c r="C36" s="3"/>
      <c r="D36" s="3"/>
      <c r="E36" s="3"/>
      <c r="F36" s="43" t="s">
        <v>44</v>
      </c>
      <c r="G36" s="3"/>
      <c r="H36" s="3"/>
      <c r="I36" s="3"/>
      <c r="J36" s="3"/>
      <c r="K36" s="3"/>
      <c r="L36" s="44">
        <v>0</v>
      </c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6">
        <f>ROUND(BD94 + SUM(CH97:CH101), 2)</f>
        <v>0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6">
        <v>0</v>
      </c>
      <c r="AL36" s="45"/>
      <c r="AM36" s="45"/>
      <c r="AN36" s="45"/>
      <c r="AO36" s="45"/>
      <c r="AP36" s="45"/>
      <c r="AQ36" s="45"/>
      <c r="AR36" s="47"/>
      <c r="AS36" s="45"/>
      <c r="AT36" s="45"/>
      <c r="AU36" s="45"/>
      <c r="AV36" s="45"/>
      <c r="AW36" s="45"/>
      <c r="AX36" s="45"/>
      <c r="AY36" s="45"/>
      <c r="AZ36" s="45"/>
      <c r="BE36" s="3"/>
    </row>
    <row r="37" s="2" customFormat="1" ht="6.96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2" customFormat="1" ht="25.92" customHeight="1">
      <c r="A38" s="36"/>
      <c r="B38" s="37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37"/>
      <c r="BE38" s="36"/>
    </row>
    <row r="39" s="2" customFormat="1" ht="6.96" customHeight="1">
      <c r="A39" s="36"/>
      <c r="B39" s="37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7"/>
      <c r="B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7"/>
      <c r="BE40" s="36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E60" s="36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E64" s="36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E81" s="36"/>
    </row>
    <row r="82" s="2" customFormat="1" ht="24.96" customHeight="1">
      <c r="A82" s="36"/>
      <c r="B82" s="37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7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400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E84" s="4"/>
    </row>
    <row r="85" s="5" customFormat="1" ht="36.96" customHeight="1">
      <c r="A85" s="5"/>
      <c r="B85" s="68"/>
      <c r="C85" s="69" t="s">
        <v>15</v>
      </c>
      <c r="D85" s="5"/>
      <c r="E85" s="5"/>
      <c r="F85" s="5"/>
      <c r="G85" s="5"/>
      <c r="H85" s="5"/>
      <c r="I85" s="5"/>
      <c r="J85" s="5"/>
      <c r="K85" s="5"/>
      <c r="L85" s="70" t="str">
        <f>K6</f>
        <v>Prestavba tepelných zdrojov MPBH v Šamoríne, s využitím komb.výroby tepla a energie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28" t="s">
        <v>19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>Šamorín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21</v>
      </c>
      <c r="AJ87" s="36"/>
      <c r="AK87" s="36"/>
      <c r="AL87" s="36"/>
      <c r="AM87" s="72" t="str">
        <f>IF(AN8= "","",AN8)</f>
        <v>23. 11. 2022</v>
      </c>
      <c r="AN87" s="72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28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3" t="str">
        <f>IF(E17="","",E17)</f>
        <v xml:space="preserve"> 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6"/>
    </row>
    <row r="90" s="2" customFormat="1" ht="15.15" customHeight="1">
      <c r="A90" s="36"/>
      <c r="B90" s="37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3" t="str">
        <f>IF(E20="","",E20)</f>
        <v xml:space="preserve">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1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36"/>
    </row>
    <row r="94" s="6" customFormat="1" ht="32.4" customHeight="1">
      <c r="A94" s="6"/>
      <c r="B94" s="95"/>
      <c r="C94" s="96" t="s">
        <v>73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0</v>
      </c>
      <c r="AH94" s="98"/>
      <c r="AI94" s="98"/>
      <c r="AJ94" s="98"/>
      <c r="AK94" s="98"/>
      <c r="AL94" s="98"/>
      <c r="AM94" s="98"/>
      <c r="AN94" s="99">
        <f>SUM(AG94,AT94)</f>
        <v>0</v>
      </c>
      <c r="AO94" s="99"/>
      <c r="AP94" s="99"/>
      <c r="AQ94" s="100" t="s">
        <v>1</v>
      </c>
      <c r="AR94" s="95"/>
      <c r="AS94" s="101">
        <f>ROUND(AS95,2)</f>
        <v>0</v>
      </c>
      <c r="AT94" s="102">
        <f>ROUND(SUM(AV94:AW94),2)</f>
        <v>0</v>
      </c>
      <c r="AU94" s="103">
        <f>ROUND(AU95,5)</f>
        <v>0</v>
      </c>
      <c r="AV94" s="102">
        <f>ROUND(AZ94*L32,2)</f>
        <v>0</v>
      </c>
      <c r="AW94" s="102">
        <f>ROUND(BA94*L33,2)</f>
        <v>0</v>
      </c>
      <c r="AX94" s="102">
        <f>ROUND(BB94*L32,2)</f>
        <v>0</v>
      </c>
      <c r="AY94" s="102">
        <f>ROUND(BC94*L33,2)</f>
        <v>0</v>
      </c>
      <c r="AZ94" s="102">
        <f>ROUND(AZ95,2)</f>
        <v>0</v>
      </c>
      <c r="BA94" s="102">
        <f>ROUND(BA95,2)</f>
        <v>0</v>
      </c>
      <c r="BB94" s="102">
        <f>ROUND(BB95,2)</f>
        <v>0</v>
      </c>
      <c r="BC94" s="102">
        <f>ROUND(BC95,2)</f>
        <v>0</v>
      </c>
      <c r="BD94" s="104">
        <f>ROUND(BD95,2)</f>
        <v>0</v>
      </c>
      <c r="BE94" s="6"/>
      <c r="BS94" s="105" t="s">
        <v>74</v>
      </c>
      <c r="BT94" s="105" t="s">
        <v>75</v>
      </c>
      <c r="BU94" s="106" t="s">
        <v>76</v>
      </c>
      <c r="BV94" s="105" t="s">
        <v>77</v>
      </c>
      <c r="BW94" s="105" t="s">
        <v>4</v>
      </c>
      <c r="BX94" s="105" t="s">
        <v>78</v>
      </c>
      <c r="CL94" s="105" t="s">
        <v>1</v>
      </c>
    </row>
    <row r="95" s="7" customFormat="1" ht="16.5" customHeight="1">
      <c r="A95" s="107" t="s">
        <v>79</v>
      </c>
      <c r="B95" s="108"/>
      <c r="C95" s="109"/>
      <c r="D95" s="110" t="s">
        <v>80</v>
      </c>
      <c r="E95" s="110"/>
      <c r="F95" s="110"/>
      <c r="G95" s="110"/>
      <c r="H95" s="110"/>
      <c r="I95" s="111"/>
      <c r="J95" s="110" t="s">
        <v>81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2">
        <f>'703 - SO 703 Úprava plyno...'!J32</f>
        <v>0</v>
      </c>
      <c r="AH95" s="111"/>
      <c r="AI95" s="111"/>
      <c r="AJ95" s="111"/>
      <c r="AK95" s="111"/>
      <c r="AL95" s="111"/>
      <c r="AM95" s="111"/>
      <c r="AN95" s="112">
        <f>SUM(AG95,AT95)</f>
        <v>0</v>
      </c>
      <c r="AO95" s="111"/>
      <c r="AP95" s="111"/>
      <c r="AQ95" s="113" t="s">
        <v>82</v>
      </c>
      <c r="AR95" s="108"/>
      <c r="AS95" s="114">
        <v>0</v>
      </c>
      <c r="AT95" s="115">
        <f>ROUND(SUM(AV95:AW95),2)</f>
        <v>0</v>
      </c>
      <c r="AU95" s="116">
        <f>'703 - SO 703 Úprava plyno...'!P138</f>
        <v>0</v>
      </c>
      <c r="AV95" s="115">
        <f>'703 - SO 703 Úprava plyno...'!J35</f>
        <v>0</v>
      </c>
      <c r="AW95" s="115">
        <f>'703 - SO 703 Úprava plyno...'!J36</f>
        <v>0</v>
      </c>
      <c r="AX95" s="115">
        <f>'703 - SO 703 Úprava plyno...'!J37</f>
        <v>0</v>
      </c>
      <c r="AY95" s="115">
        <f>'703 - SO 703 Úprava plyno...'!J38</f>
        <v>0</v>
      </c>
      <c r="AZ95" s="115">
        <f>'703 - SO 703 Úprava plyno...'!F35</f>
        <v>0</v>
      </c>
      <c r="BA95" s="115">
        <f>'703 - SO 703 Úprava plyno...'!F36</f>
        <v>0</v>
      </c>
      <c r="BB95" s="115">
        <f>'703 - SO 703 Úprava plyno...'!F37</f>
        <v>0</v>
      </c>
      <c r="BC95" s="115">
        <f>'703 - SO 703 Úprava plyno...'!F38</f>
        <v>0</v>
      </c>
      <c r="BD95" s="117">
        <f>'703 - SO 703 Úprava plyno...'!F39</f>
        <v>0</v>
      </c>
      <c r="BE95" s="7"/>
      <c r="BT95" s="118" t="s">
        <v>83</v>
      </c>
      <c r="BV95" s="118" t="s">
        <v>77</v>
      </c>
      <c r="BW95" s="118" t="s">
        <v>84</v>
      </c>
      <c r="BX95" s="118" t="s">
        <v>4</v>
      </c>
      <c r="CL95" s="118" t="s">
        <v>1</v>
      </c>
      <c r="CM95" s="118" t="s">
        <v>75</v>
      </c>
    </row>
    <row r="96">
      <c r="B96" s="18"/>
      <c r="AR96" s="18"/>
    </row>
    <row r="97" s="2" customFormat="1" ht="30" customHeight="1">
      <c r="A97" s="36"/>
      <c r="B97" s="37"/>
      <c r="C97" s="96" t="s">
        <v>85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99">
        <f>ROUND(SUM(AG98:AG101), 2)</f>
        <v>0</v>
      </c>
      <c r="AH97" s="99"/>
      <c r="AI97" s="99"/>
      <c r="AJ97" s="99"/>
      <c r="AK97" s="99"/>
      <c r="AL97" s="99"/>
      <c r="AM97" s="99"/>
      <c r="AN97" s="99">
        <f>ROUND(SUM(AN98:AN101), 2)</f>
        <v>0</v>
      </c>
      <c r="AO97" s="99"/>
      <c r="AP97" s="99"/>
      <c r="AQ97" s="119"/>
      <c r="AR97" s="37"/>
      <c r="AS97" s="89" t="s">
        <v>86</v>
      </c>
      <c r="AT97" s="90" t="s">
        <v>87</v>
      </c>
      <c r="AU97" s="90" t="s">
        <v>39</v>
      </c>
      <c r="AV97" s="91" t="s">
        <v>62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19.92" customHeight="1">
      <c r="A98" s="36"/>
      <c r="B98" s="37"/>
      <c r="C98" s="36"/>
      <c r="D98" s="120" t="s">
        <v>88</v>
      </c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36"/>
      <c r="AD98" s="36"/>
      <c r="AE98" s="36"/>
      <c r="AF98" s="36"/>
      <c r="AG98" s="121">
        <f>ROUND(AG94 * AS98, 2)</f>
        <v>0</v>
      </c>
      <c r="AH98" s="122"/>
      <c r="AI98" s="122"/>
      <c r="AJ98" s="122"/>
      <c r="AK98" s="122"/>
      <c r="AL98" s="122"/>
      <c r="AM98" s="122"/>
      <c r="AN98" s="122">
        <f>ROUND(AG98 + AV98, 2)</f>
        <v>0</v>
      </c>
      <c r="AO98" s="122"/>
      <c r="AP98" s="122"/>
      <c r="AQ98" s="36"/>
      <c r="AR98" s="37"/>
      <c r="AS98" s="123">
        <v>0</v>
      </c>
      <c r="AT98" s="124" t="s">
        <v>89</v>
      </c>
      <c r="AU98" s="124" t="s">
        <v>40</v>
      </c>
      <c r="AV98" s="125">
        <f>ROUND(IF(AU98="základná",AG98*L32,IF(AU98="znížená",AG98*L33,0)),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5" t="s">
        <v>90</v>
      </c>
      <c r="BY98" s="126">
        <f>IF(AU98="základná",AV98,0)</f>
        <v>0</v>
      </c>
      <c r="BZ98" s="126">
        <f>IF(AU98="znížená",AV98,0)</f>
        <v>0</v>
      </c>
      <c r="CA98" s="126">
        <v>0</v>
      </c>
      <c r="CB98" s="126">
        <v>0</v>
      </c>
      <c r="CC98" s="126">
        <v>0</v>
      </c>
      <c r="CD98" s="126">
        <f>IF(AU98="základná",AG98,0)</f>
        <v>0</v>
      </c>
      <c r="CE98" s="126">
        <f>IF(AU98="znížená",AG98,0)</f>
        <v>0</v>
      </c>
      <c r="CF98" s="126">
        <f>IF(AU98="zákl. prenesená",AG98,0)</f>
        <v>0</v>
      </c>
      <c r="CG98" s="126">
        <f>IF(AU98="zníž. prenesená",AG98,0)</f>
        <v>0</v>
      </c>
      <c r="CH98" s="126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="2" customFormat="1" ht="19.92" customHeight="1">
      <c r="A99" s="36"/>
      <c r="B99" s="37"/>
      <c r="C99" s="36"/>
      <c r="D99" s="127" t="s">
        <v>91</v>
      </c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36"/>
      <c r="AD99" s="36"/>
      <c r="AE99" s="36"/>
      <c r="AF99" s="36"/>
      <c r="AG99" s="121">
        <f>ROUND(AG94 * AS99, 2)</f>
        <v>0</v>
      </c>
      <c r="AH99" s="122"/>
      <c r="AI99" s="122"/>
      <c r="AJ99" s="122"/>
      <c r="AK99" s="122"/>
      <c r="AL99" s="122"/>
      <c r="AM99" s="122"/>
      <c r="AN99" s="122">
        <f>ROUND(AG99 + AV99, 2)</f>
        <v>0</v>
      </c>
      <c r="AO99" s="122"/>
      <c r="AP99" s="122"/>
      <c r="AQ99" s="36"/>
      <c r="AR99" s="37"/>
      <c r="AS99" s="123">
        <v>0</v>
      </c>
      <c r="AT99" s="124" t="s">
        <v>89</v>
      </c>
      <c r="AU99" s="124" t="s">
        <v>40</v>
      </c>
      <c r="AV99" s="125">
        <f>ROUND(IF(AU99="základná",AG99*L32,IF(AU99="znížená",AG99*L33,0)),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5" t="s">
        <v>92</v>
      </c>
      <c r="BY99" s="126">
        <f>IF(AU99="základná",AV99,0)</f>
        <v>0</v>
      </c>
      <c r="BZ99" s="126">
        <f>IF(AU99="znížená",AV99,0)</f>
        <v>0</v>
      </c>
      <c r="CA99" s="126">
        <v>0</v>
      </c>
      <c r="CB99" s="126">
        <v>0</v>
      </c>
      <c r="CC99" s="126">
        <v>0</v>
      </c>
      <c r="CD99" s="126">
        <f>IF(AU99="základná",AG99,0)</f>
        <v>0</v>
      </c>
      <c r="CE99" s="126">
        <f>IF(AU99="znížená",AG99,0)</f>
        <v>0</v>
      </c>
      <c r="CF99" s="126">
        <f>IF(AU99="zákl. prenesená",AG99,0)</f>
        <v>0</v>
      </c>
      <c r="CG99" s="126">
        <f>IF(AU99="zníž. prenesená",AG99,0)</f>
        <v>0</v>
      </c>
      <c r="CH99" s="126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="2" customFormat="1" ht="19.92" customHeight="1">
      <c r="A100" s="36"/>
      <c r="B100" s="37"/>
      <c r="C100" s="36"/>
      <c r="D100" s="127" t="s">
        <v>91</v>
      </c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36"/>
      <c r="AD100" s="36"/>
      <c r="AE100" s="36"/>
      <c r="AF100" s="36"/>
      <c r="AG100" s="121">
        <f>ROUND(AG94 * AS100, 2)</f>
        <v>0</v>
      </c>
      <c r="AH100" s="122"/>
      <c r="AI100" s="122"/>
      <c r="AJ100" s="122"/>
      <c r="AK100" s="122"/>
      <c r="AL100" s="122"/>
      <c r="AM100" s="122"/>
      <c r="AN100" s="122">
        <f>ROUND(AG100 + AV100, 2)</f>
        <v>0</v>
      </c>
      <c r="AO100" s="122"/>
      <c r="AP100" s="122"/>
      <c r="AQ100" s="36"/>
      <c r="AR100" s="37"/>
      <c r="AS100" s="123">
        <v>0</v>
      </c>
      <c r="AT100" s="124" t="s">
        <v>89</v>
      </c>
      <c r="AU100" s="124" t="s">
        <v>40</v>
      </c>
      <c r="AV100" s="125">
        <f>ROUND(IF(AU100="základná",AG100*L32,IF(AU100="znížená",AG100*L33,0)),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5" t="s">
        <v>92</v>
      </c>
      <c r="BY100" s="126">
        <f>IF(AU100="základná",AV100,0)</f>
        <v>0</v>
      </c>
      <c r="BZ100" s="126">
        <f>IF(AU100="znížená",AV100,0)</f>
        <v>0</v>
      </c>
      <c r="CA100" s="126">
        <v>0</v>
      </c>
      <c r="CB100" s="126">
        <v>0</v>
      </c>
      <c r="CC100" s="126">
        <v>0</v>
      </c>
      <c r="CD100" s="126">
        <f>IF(AU100="základná",AG100,0)</f>
        <v>0</v>
      </c>
      <c r="CE100" s="126">
        <f>IF(AU100="znížená",AG100,0)</f>
        <v>0</v>
      </c>
      <c r="CF100" s="126">
        <f>IF(AU100="zákl. prenesená",AG100,0)</f>
        <v>0</v>
      </c>
      <c r="CG100" s="126">
        <f>IF(AU100="zníž. prenesená",AG100,0)</f>
        <v>0</v>
      </c>
      <c r="CH100" s="126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="2" customFormat="1" ht="19.92" customHeight="1">
      <c r="A101" s="36"/>
      <c r="B101" s="37"/>
      <c r="C101" s="36"/>
      <c r="D101" s="127" t="s">
        <v>91</v>
      </c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36"/>
      <c r="AD101" s="36"/>
      <c r="AE101" s="36"/>
      <c r="AF101" s="36"/>
      <c r="AG101" s="121">
        <f>ROUND(AG94 * AS101, 2)</f>
        <v>0</v>
      </c>
      <c r="AH101" s="122"/>
      <c r="AI101" s="122"/>
      <c r="AJ101" s="122"/>
      <c r="AK101" s="122"/>
      <c r="AL101" s="122"/>
      <c r="AM101" s="122"/>
      <c r="AN101" s="122">
        <f>ROUND(AG101 + AV101, 2)</f>
        <v>0</v>
      </c>
      <c r="AO101" s="122"/>
      <c r="AP101" s="122"/>
      <c r="AQ101" s="36"/>
      <c r="AR101" s="37"/>
      <c r="AS101" s="128">
        <v>0</v>
      </c>
      <c r="AT101" s="129" t="s">
        <v>89</v>
      </c>
      <c r="AU101" s="129" t="s">
        <v>40</v>
      </c>
      <c r="AV101" s="130">
        <f>ROUND(IF(AU101="základná",AG101*L32,IF(AU101="znížená",AG101*L33,0)),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5" t="s">
        <v>92</v>
      </c>
      <c r="BY101" s="126">
        <f>IF(AU101="základná",AV101,0)</f>
        <v>0</v>
      </c>
      <c r="BZ101" s="126">
        <f>IF(AU101="znížená",AV101,0)</f>
        <v>0</v>
      </c>
      <c r="CA101" s="126">
        <v>0</v>
      </c>
      <c r="CB101" s="126">
        <v>0</v>
      </c>
      <c r="CC101" s="126">
        <v>0</v>
      </c>
      <c r="CD101" s="126">
        <f>IF(AU101="základná",AG101,0)</f>
        <v>0</v>
      </c>
      <c r="CE101" s="126">
        <f>IF(AU101="znížená",AG101,0)</f>
        <v>0</v>
      </c>
      <c r="CF101" s="126">
        <f>IF(AU101="zákl. prenesená",AG101,0)</f>
        <v>0</v>
      </c>
      <c r="CG101" s="126">
        <f>IF(AU101="zníž. prenesená",AG101,0)</f>
        <v>0</v>
      </c>
      <c r="CH101" s="126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="2" customFormat="1" ht="10.8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7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30" customHeight="1">
      <c r="A103" s="36"/>
      <c r="B103" s="37"/>
      <c r="C103" s="131" t="s">
        <v>93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ROUND(AG94 + AG97, 2)</f>
        <v>0</v>
      </c>
      <c r="AH103" s="133"/>
      <c r="AI103" s="133"/>
      <c r="AJ103" s="133"/>
      <c r="AK103" s="133"/>
      <c r="AL103" s="133"/>
      <c r="AM103" s="133"/>
      <c r="AN103" s="133">
        <f>ROUND(AN94 + AN97, 2)</f>
        <v>0</v>
      </c>
      <c r="AO103" s="133"/>
      <c r="AP103" s="133"/>
      <c r="AQ103" s="132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37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mergeCells count="60">
    <mergeCell ref="L85:AJ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703 - SO 703 Úprava plyn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94</v>
      </c>
      <c r="L4" s="18"/>
      <c r="M4" s="134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5" t="str">
        <f>'Rekapitulácia stavby'!K6</f>
        <v>Prestavba tepelných zdrojov MPBH v Šamoríne, s využitím komb.výroby tepla a energie</v>
      </c>
      <c r="F7" s="28"/>
      <c r="G7" s="28"/>
      <c r="H7" s="28"/>
      <c r="L7" s="18"/>
    </row>
    <row r="8" s="2" customFormat="1" ht="12" customHeight="1">
      <c r="A8" s="36"/>
      <c r="B8" s="37"/>
      <c r="C8" s="36"/>
      <c r="D8" s="28" t="s">
        <v>95</v>
      </c>
      <c r="E8" s="36"/>
      <c r="F8" s="36"/>
      <c r="G8" s="36"/>
      <c r="H8" s="36"/>
      <c r="I8" s="36"/>
      <c r="J8" s="36"/>
      <c r="K8" s="36"/>
      <c r="L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96</v>
      </c>
      <c r="F9" s="36"/>
      <c r="G9" s="36"/>
      <c r="H9" s="36"/>
      <c r="I9" s="36"/>
      <c r="J9" s="36"/>
      <c r="K9" s="36"/>
      <c r="L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28" t="s">
        <v>17</v>
      </c>
      <c r="E11" s="36"/>
      <c r="F11" s="23" t="s">
        <v>1</v>
      </c>
      <c r="G11" s="36"/>
      <c r="H11" s="36"/>
      <c r="I11" s="28" t="s">
        <v>18</v>
      </c>
      <c r="J11" s="23" t="s">
        <v>1</v>
      </c>
      <c r="K11" s="36"/>
      <c r="L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28" t="s">
        <v>19</v>
      </c>
      <c r="E12" s="36"/>
      <c r="F12" s="23" t="s">
        <v>20</v>
      </c>
      <c r="G12" s="36"/>
      <c r="H12" s="36"/>
      <c r="I12" s="28" t="s">
        <v>21</v>
      </c>
      <c r="J12" s="72" t="str">
        <f>'Rekapitulácia stavby'!AN8</f>
        <v>23. 11. 2022</v>
      </c>
      <c r="K12" s="36"/>
      <c r="L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28" t="s">
        <v>23</v>
      </c>
      <c r="E14" s="36"/>
      <c r="F14" s="36"/>
      <c r="G14" s="36"/>
      <c r="H14" s="36"/>
      <c r="I14" s="28" t="s">
        <v>24</v>
      </c>
      <c r="J14" s="23" t="str">
        <f>IF('Rekapitulácia stavby'!AN10="","",'Rekapitulácia stavby'!AN10)</f>
        <v/>
      </c>
      <c r="K14" s="36"/>
      <c r="L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3" t="str">
        <f>IF('Rekapitulácia stavby'!E11="","",'Rekapitulácia stavby'!E11)</f>
        <v xml:space="preserve"> </v>
      </c>
      <c r="F15" s="36"/>
      <c r="G15" s="36"/>
      <c r="H15" s="36"/>
      <c r="I15" s="28" t="s">
        <v>26</v>
      </c>
      <c r="J15" s="23" t="str">
        <f>IF('Rekapitulácia stavby'!AN11="","",'Rekapitulácia stavby'!AN11)</f>
        <v/>
      </c>
      <c r="K15" s="36"/>
      <c r="L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28" t="s">
        <v>27</v>
      </c>
      <c r="E17" s="36"/>
      <c r="F17" s="36"/>
      <c r="G17" s="36"/>
      <c r="H17" s="36"/>
      <c r="I17" s="28" t="s">
        <v>24</v>
      </c>
      <c r="J17" s="29" t="str">
        <f>'Rekapitulácia stavby'!AN13</f>
        <v>Vyplň údaj</v>
      </c>
      <c r="K17" s="36"/>
      <c r="L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6"/>
      <c r="L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28" t="s">
        <v>29</v>
      </c>
      <c r="E20" s="36"/>
      <c r="F20" s="36"/>
      <c r="G20" s="36"/>
      <c r="H20" s="36"/>
      <c r="I20" s="28" t="s">
        <v>24</v>
      </c>
      <c r="J20" s="23" t="str">
        <f>IF('Rekapitulácia stavby'!AN16="","",'Rekapitulácia stavby'!AN16)</f>
        <v/>
      </c>
      <c r="K20" s="36"/>
      <c r="L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3" t="str">
        <f>IF('Rekapitulácia stavby'!E17="","",'Rekapitulácia stavby'!E17)</f>
        <v xml:space="preserve"> </v>
      </c>
      <c r="F21" s="36"/>
      <c r="G21" s="36"/>
      <c r="H21" s="36"/>
      <c r="I21" s="28" t="s">
        <v>26</v>
      </c>
      <c r="J21" s="23" t="str">
        <f>IF('Rekapitulácia stavby'!AN17="","",'Rekapitulácia stavby'!AN17)</f>
        <v/>
      </c>
      <c r="K21" s="36"/>
      <c r="L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28" t="s">
        <v>31</v>
      </c>
      <c r="E23" s="36"/>
      <c r="F23" s="36"/>
      <c r="G23" s="36"/>
      <c r="H23" s="36"/>
      <c r="I23" s="28" t="s">
        <v>24</v>
      </c>
      <c r="J23" s="23" t="str">
        <f>IF('Rekapitulácia stavby'!AN19="","",'Rekapitulácia stavby'!AN19)</f>
        <v/>
      </c>
      <c r="K23" s="36"/>
      <c r="L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3" t="str">
        <f>IF('Rekapitulácia stavby'!E20="","",'Rekapitulácia stavby'!E20)</f>
        <v xml:space="preserve"> </v>
      </c>
      <c r="F24" s="36"/>
      <c r="G24" s="36"/>
      <c r="H24" s="36"/>
      <c r="I24" s="28" t="s">
        <v>26</v>
      </c>
      <c r="J24" s="23" t="str">
        <f>IF('Rekapitulácia stavby'!AN20="","",'Rekapitulácia stavby'!AN20)</f>
        <v/>
      </c>
      <c r="K24" s="36"/>
      <c r="L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28" t="s">
        <v>32</v>
      </c>
      <c r="E26" s="36"/>
      <c r="F26" s="36"/>
      <c r="G26" s="36"/>
      <c r="H26" s="36"/>
      <c r="I26" s="36"/>
      <c r="J26" s="36"/>
      <c r="K26" s="36"/>
      <c r="L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32" t="s">
        <v>1</v>
      </c>
      <c r="F27" s="32"/>
      <c r="G27" s="32"/>
      <c r="H27" s="32"/>
      <c r="I27" s="136"/>
      <c r="J27" s="136"/>
      <c r="K27" s="136"/>
      <c r="L27" s="138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23" t="s">
        <v>97</v>
      </c>
      <c r="E30" s="36"/>
      <c r="F30" s="36"/>
      <c r="G30" s="36"/>
      <c r="H30" s="36"/>
      <c r="I30" s="36"/>
      <c r="J30" s="35">
        <f>J96</f>
        <v>0</v>
      </c>
      <c r="K30" s="36"/>
      <c r="L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34" t="s">
        <v>88</v>
      </c>
      <c r="E31" s="36"/>
      <c r="F31" s="36"/>
      <c r="G31" s="36"/>
      <c r="H31" s="36"/>
      <c r="I31" s="36"/>
      <c r="J31" s="35">
        <f>J111</f>
        <v>0</v>
      </c>
      <c r="K31" s="36"/>
      <c r="L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9" t="s">
        <v>35</v>
      </c>
      <c r="E32" s="36"/>
      <c r="F32" s="36"/>
      <c r="G32" s="36"/>
      <c r="H32" s="36"/>
      <c r="I32" s="36"/>
      <c r="J32" s="99">
        <f>ROUND(J30 + J31, 2)</f>
        <v>0</v>
      </c>
      <c r="K32" s="36"/>
      <c r="L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93"/>
      <c r="E33" s="93"/>
      <c r="F33" s="93"/>
      <c r="G33" s="93"/>
      <c r="H33" s="93"/>
      <c r="I33" s="93"/>
      <c r="J33" s="93"/>
      <c r="K33" s="93"/>
      <c r="L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41" t="s">
        <v>38</v>
      </c>
      <c r="K34" s="36"/>
      <c r="L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40" t="s">
        <v>39</v>
      </c>
      <c r="E35" s="43" t="s">
        <v>40</v>
      </c>
      <c r="F35" s="141">
        <f>ROUND((SUM(BE111:BE118) + SUM(BE138:BE204)),  2)</f>
        <v>0</v>
      </c>
      <c r="G35" s="142"/>
      <c r="H35" s="142"/>
      <c r="I35" s="143">
        <v>0.20000000000000001</v>
      </c>
      <c r="J35" s="141">
        <f>ROUND(((SUM(BE111:BE118) + SUM(BE138:BE204))*I35),  2)</f>
        <v>0</v>
      </c>
      <c r="K35" s="36"/>
      <c r="L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43" t="s">
        <v>41</v>
      </c>
      <c r="F36" s="141">
        <f>ROUND((SUM(BF111:BF118) + SUM(BF138:BF204)),  2)</f>
        <v>0</v>
      </c>
      <c r="G36" s="142"/>
      <c r="H36" s="142"/>
      <c r="I36" s="143">
        <v>0.20000000000000001</v>
      </c>
      <c r="J36" s="141">
        <f>ROUND(((SUM(BF111:BF118) + SUM(BF138:BF204))*I36),  2)</f>
        <v>0</v>
      </c>
      <c r="K36" s="36"/>
      <c r="L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28" t="s">
        <v>42</v>
      </c>
      <c r="F37" s="144">
        <f>ROUND((SUM(BG111:BG118) + SUM(BG138:BG204)),  2)</f>
        <v>0</v>
      </c>
      <c r="G37" s="36"/>
      <c r="H37" s="36"/>
      <c r="I37" s="145">
        <v>0.20000000000000001</v>
      </c>
      <c r="J37" s="144">
        <f>0</f>
        <v>0</v>
      </c>
      <c r="K37" s="36"/>
      <c r="L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28" t="s">
        <v>43</v>
      </c>
      <c r="F38" s="144">
        <f>ROUND((SUM(BH111:BH118) + SUM(BH138:BH204)),  2)</f>
        <v>0</v>
      </c>
      <c r="G38" s="36"/>
      <c r="H38" s="36"/>
      <c r="I38" s="145">
        <v>0.20000000000000001</v>
      </c>
      <c r="J38" s="144">
        <f>0</f>
        <v>0</v>
      </c>
      <c r="K38" s="36"/>
      <c r="L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43" t="s">
        <v>44</v>
      </c>
      <c r="F39" s="141">
        <f>ROUND((SUM(BI111:BI118) + SUM(BI138:BI204)),  2)</f>
        <v>0</v>
      </c>
      <c r="G39" s="142"/>
      <c r="H39" s="142"/>
      <c r="I39" s="143">
        <v>0</v>
      </c>
      <c r="J39" s="141">
        <f>0</f>
        <v>0</v>
      </c>
      <c r="K39" s="36"/>
      <c r="L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2"/>
      <c r="D41" s="146" t="s">
        <v>45</v>
      </c>
      <c r="E41" s="84"/>
      <c r="F41" s="84"/>
      <c r="G41" s="147" t="s">
        <v>46</v>
      </c>
      <c r="H41" s="148" t="s">
        <v>47</v>
      </c>
      <c r="I41" s="84"/>
      <c r="J41" s="149">
        <f>SUM(J32:J39)</f>
        <v>0</v>
      </c>
      <c r="K41" s="150"/>
      <c r="L41" s="5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58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37"/>
      <c r="C61" s="36"/>
      <c r="D61" s="61" t="s">
        <v>50</v>
      </c>
      <c r="E61" s="39"/>
      <c r="F61" s="151" t="s">
        <v>51</v>
      </c>
      <c r="G61" s="61" t="s">
        <v>50</v>
      </c>
      <c r="H61" s="39"/>
      <c r="I61" s="39"/>
      <c r="J61" s="152" t="s">
        <v>51</v>
      </c>
      <c r="K61" s="39"/>
      <c r="L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37"/>
      <c r="C76" s="36"/>
      <c r="D76" s="61" t="s">
        <v>50</v>
      </c>
      <c r="E76" s="39"/>
      <c r="F76" s="151" t="s">
        <v>51</v>
      </c>
      <c r="G76" s="61" t="s">
        <v>50</v>
      </c>
      <c r="H76" s="39"/>
      <c r="I76" s="39"/>
      <c r="J76" s="152" t="s">
        <v>51</v>
      </c>
      <c r="K76" s="39"/>
      <c r="L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28" t="s">
        <v>15</v>
      </c>
      <c r="D84" s="36"/>
      <c r="E84" s="36"/>
      <c r="F84" s="36"/>
      <c r="G84" s="36"/>
      <c r="H84" s="36"/>
      <c r="I84" s="36"/>
      <c r="J84" s="36"/>
      <c r="K84" s="36"/>
      <c r="L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35" t="str">
        <f>E7</f>
        <v>Prestavba tepelných zdrojov MPBH v Šamoríne, s využitím komb.výroby tepla a energie</v>
      </c>
      <c r="F85" s="28"/>
      <c r="G85" s="28"/>
      <c r="H85" s="28"/>
      <c r="I85" s="36"/>
      <c r="J85" s="36"/>
      <c r="K85" s="36"/>
      <c r="L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28" t="s">
        <v>95</v>
      </c>
      <c r="D86" s="36"/>
      <c r="E86" s="36"/>
      <c r="F86" s="36"/>
      <c r="G86" s="36"/>
      <c r="H86" s="36"/>
      <c r="I86" s="36"/>
      <c r="J86" s="36"/>
      <c r="K86" s="36"/>
      <c r="L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703 - SO 703 Úprava plynovodnej prípojky</v>
      </c>
      <c r="F87" s="36"/>
      <c r="G87" s="36"/>
      <c r="H87" s="36"/>
      <c r="I87" s="36"/>
      <c r="J87" s="36"/>
      <c r="K87" s="36"/>
      <c r="L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28" t="s">
        <v>19</v>
      </c>
      <c r="D89" s="36"/>
      <c r="E89" s="36"/>
      <c r="F89" s="23" t="str">
        <f>F12</f>
        <v>Šamorín</v>
      </c>
      <c r="G89" s="36"/>
      <c r="H89" s="36"/>
      <c r="I89" s="28" t="s">
        <v>21</v>
      </c>
      <c r="J89" s="72" t="str">
        <f>IF(J12="","",J12)</f>
        <v>23. 11. 2022</v>
      </c>
      <c r="K89" s="36"/>
      <c r="L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28" t="s">
        <v>23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53" t="s">
        <v>99</v>
      </c>
      <c r="D94" s="132"/>
      <c r="E94" s="132"/>
      <c r="F94" s="132"/>
      <c r="G94" s="132"/>
      <c r="H94" s="132"/>
      <c r="I94" s="132"/>
      <c r="J94" s="154" t="s">
        <v>100</v>
      </c>
      <c r="K94" s="132"/>
      <c r="L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5" t="s">
        <v>101</v>
      </c>
      <c r="D96" s="36"/>
      <c r="E96" s="36"/>
      <c r="F96" s="36"/>
      <c r="G96" s="36"/>
      <c r="H96" s="36"/>
      <c r="I96" s="36"/>
      <c r="J96" s="99">
        <f>J138</f>
        <v>0</v>
      </c>
      <c r="K96" s="36"/>
      <c r="L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56"/>
      <c r="C97" s="9"/>
      <c r="D97" s="157" t="s">
        <v>103</v>
      </c>
      <c r="E97" s="158"/>
      <c r="F97" s="158"/>
      <c r="G97" s="158"/>
      <c r="H97" s="158"/>
      <c r="I97" s="158"/>
      <c r="J97" s="159">
        <f>J139</f>
        <v>0</v>
      </c>
      <c r="K97" s="9"/>
      <c r="L97" s="15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60"/>
      <c r="C98" s="10"/>
      <c r="D98" s="161" t="s">
        <v>104</v>
      </c>
      <c r="E98" s="162"/>
      <c r="F98" s="162"/>
      <c r="G98" s="162"/>
      <c r="H98" s="162"/>
      <c r="I98" s="162"/>
      <c r="J98" s="163">
        <f>J140</f>
        <v>0</v>
      </c>
      <c r="K98" s="10"/>
      <c r="L98" s="16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60"/>
      <c r="C99" s="10"/>
      <c r="D99" s="161" t="s">
        <v>105</v>
      </c>
      <c r="E99" s="162"/>
      <c r="F99" s="162"/>
      <c r="G99" s="162"/>
      <c r="H99" s="162"/>
      <c r="I99" s="162"/>
      <c r="J99" s="163">
        <f>J161</f>
        <v>0</v>
      </c>
      <c r="K99" s="10"/>
      <c r="L99" s="16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60"/>
      <c r="C100" s="10"/>
      <c r="D100" s="161" t="s">
        <v>106</v>
      </c>
      <c r="E100" s="162"/>
      <c r="F100" s="162"/>
      <c r="G100" s="162"/>
      <c r="H100" s="162"/>
      <c r="I100" s="162"/>
      <c r="J100" s="163">
        <f>J163</f>
        <v>0</v>
      </c>
      <c r="K100" s="10"/>
      <c r="L100" s="16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0"/>
      <c r="C101" s="10"/>
      <c r="D101" s="161" t="s">
        <v>107</v>
      </c>
      <c r="E101" s="162"/>
      <c r="F101" s="162"/>
      <c r="G101" s="162"/>
      <c r="H101" s="162"/>
      <c r="I101" s="162"/>
      <c r="J101" s="163">
        <f>J168</f>
        <v>0</v>
      </c>
      <c r="K101" s="10"/>
      <c r="L101" s="16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0"/>
      <c r="C102" s="10"/>
      <c r="D102" s="161" t="s">
        <v>108</v>
      </c>
      <c r="E102" s="162"/>
      <c r="F102" s="162"/>
      <c r="G102" s="162"/>
      <c r="H102" s="162"/>
      <c r="I102" s="162"/>
      <c r="J102" s="163">
        <f>J176</f>
        <v>0</v>
      </c>
      <c r="K102" s="10"/>
      <c r="L102" s="16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0"/>
      <c r="C103" s="10"/>
      <c r="D103" s="161" t="s">
        <v>109</v>
      </c>
      <c r="E103" s="162"/>
      <c r="F103" s="162"/>
      <c r="G103" s="162"/>
      <c r="H103" s="162"/>
      <c r="I103" s="162"/>
      <c r="J103" s="163">
        <f>J183</f>
        <v>0</v>
      </c>
      <c r="K103" s="10"/>
      <c r="L103" s="16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6"/>
      <c r="C104" s="9"/>
      <c r="D104" s="157" t="s">
        <v>110</v>
      </c>
      <c r="E104" s="158"/>
      <c r="F104" s="158"/>
      <c r="G104" s="158"/>
      <c r="H104" s="158"/>
      <c r="I104" s="158"/>
      <c r="J104" s="159">
        <f>J185</f>
        <v>0</v>
      </c>
      <c r="K104" s="9"/>
      <c r="L104" s="15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60"/>
      <c r="C105" s="10"/>
      <c r="D105" s="161" t="s">
        <v>111</v>
      </c>
      <c r="E105" s="162"/>
      <c r="F105" s="162"/>
      <c r="G105" s="162"/>
      <c r="H105" s="162"/>
      <c r="I105" s="162"/>
      <c r="J105" s="163">
        <f>J186</f>
        <v>0</v>
      </c>
      <c r="K105" s="10"/>
      <c r="L105" s="16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56"/>
      <c r="C106" s="9"/>
      <c r="D106" s="157" t="s">
        <v>112</v>
      </c>
      <c r="E106" s="158"/>
      <c r="F106" s="158"/>
      <c r="G106" s="158"/>
      <c r="H106" s="158"/>
      <c r="I106" s="158"/>
      <c r="J106" s="159">
        <f>J195</f>
        <v>0</v>
      </c>
      <c r="K106" s="9"/>
      <c r="L106" s="15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60"/>
      <c r="C107" s="10"/>
      <c r="D107" s="161" t="s">
        <v>113</v>
      </c>
      <c r="E107" s="162"/>
      <c r="F107" s="162"/>
      <c r="G107" s="162"/>
      <c r="H107" s="162"/>
      <c r="I107" s="162"/>
      <c r="J107" s="163">
        <f>J196</f>
        <v>0</v>
      </c>
      <c r="K107" s="10"/>
      <c r="L107" s="16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56"/>
      <c r="C108" s="9"/>
      <c r="D108" s="157" t="s">
        <v>114</v>
      </c>
      <c r="E108" s="158"/>
      <c r="F108" s="158"/>
      <c r="G108" s="158"/>
      <c r="H108" s="158"/>
      <c r="I108" s="158"/>
      <c r="J108" s="159">
        <f>J203</f>
        <v>0</v>
      </c>
      <c r="K108" s="9"/>
      <c r="L108" s="15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9.28" customHeight="1">
      <c r="A111" s="36"/>
      <c r="B111" s="37"/>
      <c r="C111" s="155" t="s">
        <v>115</v>
      </c>
      <c r="D111" s="36"/>
      <c r="E111" s="36"/>
      <c r="F111" s="36"/>
      <c r="G111" s="36"/>
      <c r="H111" s="36"/>
      <c r="I111" s="36"/>
      <c r="J111" s="164">
        <f>ROUND(J112 + J113 + J114 + J115 + J116 + J117,2)</f>
        <v>0</v>
      </c>
      <c r="K111" s="36"/>
      <c r="L111" s="58"/>
      <c r="N111" s="165" t="s">
        <v>39</v>
      </c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8" customHeight="1">
      <c r="A112" s="36"/>
      <c r="B112" s="166"/>
      <c r="C112" s="167"/>
      <c r="D112" s="127" t="s">
        <v>116</v>
      </c>
      <c r="E112" s="168"/>
      <c r="F112" s="168"/>
      <c r="G112" s="167"/>
      <c r="H112" s="167"/>
      <c r="I112" s="167"/>
      <c r="J112" s="121">
        <v>0</v>
      </c>
      <c r="K112" s="167"/>
      <c r="L112" s="169"/>
      <c r="M112" s="170"/>
      <c r="N112" s="171" t="s">
        <v>41</v>
      </c>
      <c r="O112" s="170"/>
      <c r="P112" s="170"/>
      <c r="Q112" s="170"/>
      <c r="R112" s="170"/>
      <c r="S112" s="167"/>
      <c r="T112" s="167"/>
      <c r="U112" s="167"/>
      <c r="V112" s="167"/>
      <c r="W112" s="167"/>
      <c r="X112" s="167"/>
      <c r="Y112" s="167"/>
      <c r="Z112" s="167"/>
      <c r="AA112" s="167"/>
      <c r="AB112" s="167"/>
      <c r="AC112" s="167"/>
      <c r="AD112" s="167"/>
      <c r="AE112" s="167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2" t="s">
        <v>117</v>
      </c>
      <c r="AZ112" s="170"/>
      <c r="BA112" s="170"/>
      <c r="BB112" s="170"/>
      <c r="BC112" s="170"/>
      <c r="BD112" s="170"/>
      <c r="BE112" s="173">
        <f>IF(N112="základná",J112,0)</f>
        <v>0</v>
      </c>
      <c r="BF112" s="173">
        <f>IF(N112="znížená",J112,0)</f>
        <v>0</v>
      </c>
      <c r="BG112" s="173">
        <f>IF(N112="zákl. prenesená",J112,0)</f>
        <v>0</v>
      </c>
      <c r="BH112" s="173">
        <f>IF(N112="zníž. prenesená",J112,0)</f>
        <v>0</v>
      </c>
      <c r="BI112" s="173">
        <f>IF(N112="nulová",J112,0)</f>
        <v>0</v>
      </c>
      <c r="BJ112" s="172" t="s">
        <v>118</v>
      </c>
      <c r="BK112" s="170"/>
      <c r="BL112" s="170"/>
      <c r="BM112" s="170"/>
    </row>
    <row r="113" s="2" customFormat="1" ht="18" customHeight="1">
      <c r="A113" s="36"/>
      <c r="B113" s="166"/>
      <c r="C113" s="167"/>
      <c r="D113" s="127" t="s">
        <v>119</v>
      </c>
      <c r="E113" s="168"/>
      <c r="F113" s="168"/>
      <c r="G113" s="167"/>
      <c r="H113" s="167"/>
      <c r="I113" s="167"/>
      <c r="J113" s="121">
        <v>0</v>
      </c>
      <c r="K113" s="167"/>
      <c r="L113" s="169"/>
      <c r="M113" s="170"/>
      <c r="N113" s="171" t="s">
        <v>41</v>
      </c>
      <c r="O113" s="170"/>
      <c r="P113" s="170"/>
      <c r="Q113" s="170"/>
      <c r="R113" s="170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2" t="s">
        <v>117</v>
      </c>
      <c r="AZ113" s="170"/>
      <c r="BA113" s="170"/>
      <c r="BB113" s="170"/>
      <c r="BC113" s="170"/>
      <c r="BD113" s="170"/>
      <c r="BE113" s="173">
        <f>IF(N113="základná",J113,0)</f>
        <v>0</v>
      </c>
      <c r="BF113" s="173">
        <f>IF(N113="znížená",J113,0)</f>
        <v>0</v>
      </c>
      <c r="BG113" s="173">
        <f>IF(N113="zákl. prenesená",J113,0)</f>
        <v>0</v>
      </c>
      <c r="BH113" s="173">
        <f>IF(N113="zníž. prenesená",J113,0)</f>
        <v>0</v>
      </c>
      <c r="BI113" s="173">
        <f>IF(N113="nulová",J113,0)</f>
        <v>0</v>
      </c>
      <c r="BJ113" s="172" t="s">
        <v>118</v>
      </c>
      <c r="BK113" s="170"/>
      <c r="BL113" s="170"/>
      <c r="BM113" s="170"/>
    </row>
    <row r="114" s="2" customFormat="1" ht="18" customHeight="1">
      <c r="A114" s="36"/>
      <c r="B114" s="166"/>
      <c r="C114" s="167"/>
      <c r="D114" s="127" t="s">
        <v>120</v>
      </c>
      <c r="E114" s="168"/>
      <c r="F114" s="168"/>
      <c r="G114" s="167"/>
      <c r="H114" s="167"/>
      <c r="I114" s="167"/>
      <c r="J114" s="121">
        <v>0</v>
      </c>
      <c r="K114" s="167"/>
      <c r="L114" s="169"/>
      <c r="M114" s="170"/>
      <c r="N114" s="171" t="s">
        <v>41</v>
      </c>
      <c r="O114" s="170"/>
      <c r="P114" s="170"/>
      <c r="Q114" s="170"/>
      <c r="R114" s="170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2" t="s">
        <v>117</v>
      </c>
      <c r="AZ114" s="170"/>
      <c r="BA114" s="170"/>
      <c r="BB114" s="170"/>
      <c r="BC114" s="170"/>
      <c r="BD114" s="170"/>
      <c r="BE114" s="173">
        <f>IF(N114="základná",J114,0)</f>
        <v>0</v>
      </c>
      <c r="BF114" s="173">
        <f>IF(N114="znížená",J114,0)</f>
        <v>0</v>
      </c>
      <c r="BG114" s="173">
        <f>IF(N114="zákl. prenesená",J114,0)</f>
        <v>0</v>
      </c>
      <c r="BH114" s="173">
        <f>IF(N114="zníž. prenesená",J114,0)</f>
        <v>0</v>
      </c>
      <c r="BI114" s="173">
        <f>IF(N114="nulová",J114,0)</f>
        <v>0</v>
      </c>
      <c r="BJ114" s="172" t="s">
        <v>118</v>
      </c>
      <c r="BK114" s="170"/>
      <c r="BL114" s="170"/>
      <c r="BM114" s="170"/>
    </row>
    <row r="115" s="2" customFormat="1" ht="18" customHeight="1">
      <c r="A115" s="36"/>
      <c r="B115" s="166"/>
      <c r="C115" s="167"/>
      <c r="D115" s="127" t="s">
        <v>121</v>
      </c>
      <c r="E115" s="168"/>
      <c r="F115" s="168"/>
      <c r="G115" s="167"/>
      <c r="H115" s="167"/>
      <c r="I115" s="167"/>
      <c r="J115" s="121">
        <v>0</v>
      </c>
      <c r="K115" s="167"/>
      <c r="L115" s="169"/>
      <c r="M115" s="170"/>
      <c r="N115" s="171" t="s">
        <v>41</v>
      </c>
      <c r="O115" s="170"/>
      <c r="P115" s="170"/>
      <c r="Q115" s="170"/>
      <c r="R115" s="170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70"/>
      <c r="AG115" s="170"/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2" t="s">
        <v>117</v>
      </c>
      <c r="AZ115" s="170"/>
      <c r="BA115" s="170"/>
      <c r="BB115" s="170"/>
      <c r="BC115" s="170"/>
      <c r="BD115" s="170"/>
      <c r="BE115" s="173">
        <f>IF(N115="základná",J115,0)</f>
        <v>0</v>
      </c>
      <c r="BF115" s="173">
        <f>IF(N115="znížená",J115,0)</f>
        <v>0</v>
      </c>
      <c r="BG115" s="173">
        <f>IF(N115="zákl. prenesená",J115,0)</f>
        <v>0</v>
      </c>
      <c r="BH115" s="173">
        <f>IF(N115="zníž. prenesená",J115,0)</f>
        <v>0</v>
      </c>
      <c r="BI115" s="173">
        <f>IF(N115="nulová",J115,0)</f>
        <v>0</v>
      </c>
      <c r="BJ115" s="172" t="s">
        <v>118</v>
      </c>
      <c r="BK115" s="170"/>
      <c r="BL115" s="170"/>
      <c r="BM115" s="170"/>
    </row>
    <row r="116" s="2" customFormat="1" ht="18" customHeight="1">
      <c r="A116" s="36"/>
      <c r="B116" s="166"/>
      <c r="C116" s="167"/>
      <c r="D116" s="127" t="s">
        <v>122</v>
      </c>
      <c r="E116" s="168"/>
      <c r="F116" s="168"/>
      <c r="G116" s="167"/>
      <c r="H116" s="167"/>
      <c r="I116" s="167"/>
      <c r="J116" s="121">
        <v>0</v>
      </c>
      <c r="K116" s="167"/>
      <c r="L116" s="169"/>
      <c r="M116" s="170"/>
      <c r="N116" s="171" t="s">
        <v>41</v>
      </c>
      <c r="O116" s="170"/>
      <c r="P116" s="170"/>
      <c r="Q116" s="170"/>
      <c r="R116" s="170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70"/>
      <c r="AG116" s="170"/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0"/>
      <c r="AU116" s="170"/>
      <c r="AV116" s="170"/>
      <c r="AW116" s="170"/>
      <c r="AX116" s="170"/>
      <c r="AY116" s="172" t="s">
        <v>117</v>
      </c>
      <c r="AZ116" s="170"/>
      <c r="BA116" s="170"/>
      <c r="BB116" s="170"/>
      <c r="BC116" s="170"/>
      <c r="BD116" s="170"/>
      <c r="BE116" s="173">
        <f>IF(N116="základná",J116,0)</f>
        <v>0</v>
      </c>
      <c r="BF116" s="173">
        <f>IF(N116="znížená",J116,0)</f>
        <v>0</v>
      </c>
      <c r="BG116" s="173">
        <f>IF(N116="zákl. prenesená",J116,0)</f>
        <v>0</v>
      </c>
      <c r="BH116" s="173">
        <f>IF(N116="zníž. prenesená",J116,0)</f>
        <v>0</v>
      </c>
      <c r="BI116" s="173">
        <f>IF(N116="nulová",J116,0)</f>
        <v>0</v>
      </c>
      <c r="BJ116" s="172" t="s">
        <v>118</v>
      </c>
      <c r="BK116" s="170"/>
      <c r="BL116" s="170"/>
      <c r="BM116" s="170"/>
    </row>
    <row r="117" s="2" customFormat="1" ht="18" customHeight="1">
      <c r="A117" s="36"/>
      <c r="B117" s="166"/>
      <c r="C117" s="167"/>
      <c r="D117" s="168" t="s">
        <v>123</v>
      </c>
      <c r="E117" s="167"/>
      <c r="F117" s="167"/>
      <c r="G117" s="167"/>
      <c r="H117" s="167"/>
      <c r="I117" s="167"/>
      <c r="J117" s="121">
        <f>ROUND(J30*T117,2)</f>
        <v>0</v>
      </c>
      <c r="K117" s="167"/>
      <c r="L117" s="169"/>
      <c r="M117" s="170"/>
      <c r="N117" s="171" t="s">
        <v>41</v>
      </c>
      <c r="O117" s="170"/>
      <c r="P117" s="170"/>
      <c r="Q117" s="170"/>
      <c r="R117" s="170"/>
      <c r="S117" s="167"/>
      <c r="T117" s="167"/>
      <c r="U117" s="167"/>
      <c r="V117" s="167"/>
      <c r="W117" s="167"/>
      <c r="X117" s="167"/>
      <c r="Y117" s="167"/>
      <c r="Z117" s="167"/>
      <c r="AA117" s="167"/>
      <c r="AB117" s="167"/>
      <c r="AC117" s="167"/>
      <c r="AD117" s="167"/>
      <c r="AE117" s="167"/>
      <c r="AF117" s="170"/>
      <c r="AG117" s="170"/>
      <c r="AH117" s="170"/>
      <c r="AI117" s="170"/>
      <c r="AJ117" s="170"/>
      <c r="AK117" s="170"/>
      <c r="AL117" s="170"/>
      <c r="AM117" s="170"/>
      <c r="AN117" s="170"/>
      <c r="AO117" s="170"/>
      <c r="AP117" s="170"/>
      <c r="AQ117" s="170"/>
      <c r="AR117" s="170"/>
      <c r="AS117" s="170"/>
      <c r="AT117" s="170"/>
      <c r="AU117" s="170"/>
      <c r="AV117" s="170"/>
      <c r="AW117" s="170"/>
      <c r="AX117" s="170"/>
      <c r="AY117" s="172" t="s">
        <v>124</v>
      </c>
      <c r="AZ117" s="170"/>
      <c r="BA117" s="170"/>
      <c r="BB117" s="170"/>
      <c r="BC117" s="170"/>
      <c r="BD117" s="170"/>
      <c r="BE117" s="173">
        <f>IF(N117="základná",J117,0)</f>
        <v>0</v>
      </c>
      <c r="BF117" s="173">
        <f>IF(N117="znížená",J117,0)</f>
        <v>0</v>
      </c>
      <c r="BG117" s="173">
        <f>IF(N117="zákl. prenesená",J117,0)</f>
        <v>0</v>
      </c>
      <c r="BH117" s="173">
        <f>IF(N117="zníž. prenesená",J117,0)</f>
        <v>0</v>
      </c>
      <c r="BI117" s="173">
        <f>IF(N117="nulová",J117,0)</f>
        <v>0</v>
      </c>
      <c r="BJ117" s="172" t="s">
        <v>118</v>
      </c>
      <c r="BK117" s="170"/>
      <c r="BL117" s="170"/>
      <c r="BM117" s="170"/>
    </row>
    <row r="118" s="2" customForma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9.28" customHeight="1">
      <c r="A119" s="36"/>
      <c r="B119" s="37"/>
      <c r="C119" s="131" t="s">
        <v>93</v>
      </c>
      <c r="D119" s="132"/>
      <c r="E119" s="132"/>
      <c r="F119" s="132"/>
      <c r="G119" s="132"/>
      <c r="H119" s="132"/>
      <c r="I119" s="132"/>
      <c r="J119" s="133">
        <f>ROUND(J96+J111,2)</f>
        <v>0</v>
      </c>
      <c r="K119" s="132"/>
      <c r="L119" s="58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58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4" s="2" customFormat="1" ht="6.96" customHeight="1">
      <c r="A124" s="36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58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24.96" customHeight="1">
      <c r="A125" s="36"/>
      <c r="B125" s="37"/>
      <c r="C125" s="19" t="s">
        <v>125</v>
      </c>
      <c r="D125" s="36"/>
      <c r="E125" s="36"/>
      <c r="F125" s="36"/>
      <c r="G125" s="36"/>
      <c r="H125" s="36"/>
      <c r="I125" s="36"/>
      <c r="J125" s="36"/>
      <c r="K125" s="36"/>
      <c r="L125" s="58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8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28" t="s">
        <v>15</v>
      </c>
      <c r="D127" s="36"/>
      <c r="E127" s="36"/>
      <c r="F127" s="36"/>
      <c r="G127" s="36"/>
      <c r="H127" s="36"/>
      <c r="I127" s="36"/>
      <c r="J127" s="36"/>
      <c r="K127" s="36"/>
      <c r="L127" s="58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26.25" customHeight="1">
      <c r="A128" s="36"/>
      <c r="B128" s="37"/>
      <c r="C128" s="36"/>
      <c r="D128" s="36"/>
      <c r="E128" s="135" t="str">
        <f>E7</f>
        <v>Prestavba tepelných zdrojov MPBH v Šamoríne, s využitím komb.výroby tepla a energie</v>
      </c>
      <c r="F128" s="28"/>
      <c r="G128" s="28"/>
      <c r="H128" s="28"/>
      <c r="I128" s="36"/>
      <c r="J128" s="36"/>
      <c r="K128" s="36"/>
      <c r="L128" s="58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28" t="s">
        <v>95</v>
      </c>
      <c r="D129" s="36"/>
      <c r="E129" s="36"/>
      <c r="F129" s="36"/>
      <c r="G129" s="36"/>
      <c r="H129" s="36"/>
      <c r="I129" s="36"/>
      <c r="J129" s="36"/>
      <c r="K129" s="36"/>
      <c r="L129" s="58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6.5" customHeight="1">
      <c r="A130" s="36"/>
      <c r="B130" s="37"/>
      <c r="C130" s="36"/>
      <c r="D130" s="36"/>
      <c r="E130" s="70" t="str">
        <f>E9</f>
        <v>703 - SO 703 Úprava plynovodnej prípojky</v>
      </c>
      <c r="F130" s="36"/>
      <c r="G130" s="36"/>
      <c r="H130" s="36"/>
      <c r="I130" s="36"/>
      <c r="J130" s="36"/>
      <c r="K130" s="36"/>
      <c r="L130" s="58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8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28" t="s">
        <v>19</v>
      </c>
      <c r="D132" s="36"/>
      <c r="E132" s="36"/>
      <c r="F132" s="23" t="str">
        <f>F12</f>
        <v>Šamorín</v>
      </c>
      <c r="G132" s="36"/>
      <c r="H132" s="36"/>
      <c r="I132" s="28" t="s">
        <v>21</v>
      </c>
      <c r="J132" s="72" t="str">
        <f>IF(J12="","",J12)</f>
        <v>23. 11. 2022</v>
      </c>
      <c r="K132" s="36"/>
      <c r="L132" s="58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6.96" customHeight="1">
      <c r="A133" s="36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58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5.15" customHeight="1">
      <c r="A134" s="36"/>
      <c r="B134" s="37"/>
      <c r="C134" s="28" t="s">
        <v>23</v>
      </c>
      <c r="D134" s="36"/>
      <c r="E134" s="36"/>
      <c r="F134" s="23" t="str">
        <f>E15</f>
        <v xml:space="preserve"> </v>
      </c>
      <c r="G134" s="36"/>
      <c r="H134" s="36"/>
      <c r="I134" s="28" t="s">
        <v>29</v>
      </c>
      <c r="J134" s="32" t="str">
        <f>E21</f>
        <v xml:space="preserve"> </v>
      </c>
      <c r="K134" s="36"/>
      <c r="L134" s="58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28" t="s">
        <v>27</v>
      </c>
      <c r="D135" s="36"/>
      <c r="E135" s="36"/>
      <c r="F135" s="23" t="str">
        <f>IF(E18="","",E18)</f>
        <v>Vyplň údaj</v>
      </c>
      <c r="G135" s="36"/>
      <c r="H135" s="36"/>
      <c r="I135" s="28" t="s">
        <v>31</v>
      </c>
      <c r="J135" s="32" t="str">
        <f>E24</f>
        <v xml:space="preserve"> </v>
      </c>
      <c r="K135" s="36"/>
      <c r="L135" s="58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0.32" customHeight="1">
      <c r="A136" s="36"/>
      <c r="B136" s="37"/>
      <c r="C136" s="36"/>
      <c r="D136" s="36"/>
      <c r="E136" s="36"/>
      <c r="F136" s="36"/>
      <c r="G136" s="36"/>
      <c r="H136" s="36"/>
      <c r="I136" s="36"/>
      <c r="J136" s="36"/>
      <c r="K136" s="36"/>
      <c r="L136" s="58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11" customFormat="1" ht="29.28" customHeight="1">
      <c r="A137" s="174"/>
      <c r="B137" s="175"/>
      <c r="C137" s="176" t="s">
        <v>126</v>
      </c>
      <c r="D137" s="177" t="s">
        <v>60</v>
      </c>
      <c r="E137" s="177" t="s">
        <v>56</v>
      </c>
      <c r="F137" s="177" t="s">
        <v>57</v>
      </c>
      <c r="G137" s="177" t="s">
        <v>127</v>
      </c>
      <c r="H137" s="177" t="s">
        <v>128</v>
      </c>
      <c r="I137" s="177" t="s">
        <v>129</v>
      </c>
      <c r="J137" s="178" t="s">
        <v>100</v>
      </c>
      <c r="K137" s="179" t="s">
        <v>130</v>
      </c>
      <c r="L137" s="180"/>
      <c r="M137" s="89" t="s">
        <v>1</v>
      </c>
      <c r="N137" s="90" t="s">
        <v>39</v>
      </c>
      <c r="O137" s="90" t="s">
        <v>131</v>
      </c>
      <c r="P137" s="90" t="s">
        <v>132</v>
      </c>
      <c r="Q137" s="90" t="s">
        <v>133</v>
      </c>
      <c r="R137" s="90" t="s">
        <v>134</v>
      </c>
      <c r="S137" s="90" t="s">
        <v>135</v>
      </c>
      <c r="T137" s="91" t="s">
        <v>136</v>
      </c>
      <c r="U137" s="174"/>
      <c r="V137" s="174"/>
      <c r="W137" s="174"/>
      <c r="X137" s="174"/>
      <c r="Y137" s="174"/>
      <c r="Z137" s="174"/>
      <c r="AA137" s="174"/>
      <c r="AB137" s="174"/>
      <c r="AC137" s="174"/>
      <c r="AD137" s="174"/>
      <c r="AE137" s="174"/>
    </row>
    <row r="138" s="2" customFormat="1" ht="22.8" customHeight="1">
      <c r="A138" s="36"/>
      <c r="B138" s="37"/>
      <c r="C138" s="96" t="s">
        <v>97</v>
      </c>
      <c r="D138" s="36"/>
      <c r="E138" s="36"/>
      <c r="F138" s="36"/>
      <c r="G138" s="36"/>
      <c r="H138" s="36"/>
      <c r="I138" s="36"/>
      <c r="J138" s="181">
        <f>BK138</f>
        <v>0</v>
      </c>
      <c r="K138" s="36"/>
      <c r="L138" s="37"/>
      <c r="M138" s="92"/>
      <c r="N138" s="76"/>
      <c r="O138" s="93"/>
      <c r="P138" s="182">
        <f>P139+P185+P195+P203</f>
        <v>0</v>
      </c>
      <c r="Q138" s="93"/>
      <c r="R138" s="182">
        <f>R139+R185+R195+R203</f>
        <v>118.3562606</v>
      </c>
      <c r="S138" s="93"/>
      <c r="T138" s="183">
        <f>T139+T185+T195+T203</f>
        <v>12.7736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74</v>
      </c>
      <c r="AU138" s="15" t="s">
        <v>102</v>
      </c>
      <c r="BK138" s="184">
        <f>BK139+BK185+BK195+BK203</f>
        <v>0</v>
      </c>
    </row>
    <row r="139" s="12" customFormat="1" ht="25.92" customHeight="1">
      <c r="A139" s="12"/>
      <c r="B139" s="185"/>
      <c r="C139" s="12"/>
      <c r="D139" s="186" t="s">
        <v>74</v>
      </c>
      <c r="E139" s="187" t="s">
        <v>137</v>
      </c>
      <c r="F139" s="187" t="s">
        <v>138</v>
      </c>
      <c r="G139" s="12"/>
      <c r="H139" s="12"/>
      <c r="I139" s="188"/>
      <c r="J139" s="189">
        <f>BK139</f>
        <v>0</v>
      </c>
      <c r="K139" s="12"/>
      <c r="L139" s="185"/>
      <c r="M139" s="190"/>
      <c r="N139" s="191"/>
      <c r="O139" s="191"/>
      <c r="P139" s="192">
        <f>P140+P161+P163+P168+P176+P183</f>
        <v>0</v>
      </c>
      <c r="Q139" s="191"/>
      <c r="R139" s="192">
        <f>R140+R161+R163+R168+R176+R183</f>
        <v>118.1416936</v>
      </c>
      <c r="S139" s="191"/>
      <c r="T139" s="193">
        <f>T140+T161+T163+T168+T176+T183</f>
        <v>12.7736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86" t="s">
        <v>83</v>
      </c>
      <c r="AT139" s="194" t="s">
        <v>74</v>
      </c>
      <c r="AU139" s="194" t="s">
        <v>75</v>
      </c>
      <c r="AY139" s="186" t="s">
        <v>139</v>
      </c>
      <c r="BK139" s="195">
        <f>BK140+BK161+BK163+BK168+BK176+BK183</f>
        <v>0</v>
      </c>
    </row>
    <row r="140" s="12" customFormat="1" ht="22.8" customHeight="1">
      <c r="A140" s="12"/>
      <c r="B140" s="185"/>
      <c r="C140" s="12"/>
      <c r="D140" s="186" t="s">
        <v>74</v>
      </c>
      <c r="E140" s="196" t="s">
        <v>83</v>
      </c>
      <c r="F140" s="196" t="s">
        <v>140</v>
      </c>
      <c r="G140" s="12"/>
      <c r="H140" s="12"/>
      <c r="I140" s="188"/>
      <c r="J140" s="197">
        <f>BK140</f>
        <v>0</v>
      </c>
      <c r="K140" s="12"/>
      <c r="L140" s="185"/>
      <c r="M140" s="190"/>
      <c r="N140" s="191"/>
      <c r="O140" s="191"/>
      <c r="P140" s="192">
        <f>SUM(P141:P160)</f>
        <v>0</v>
      </c>
      <c r="Q140" s="191"/>
      <c r="R140" s="192">
        <f>SUM(R141:R160)</f>
        <v>100.622992</v>
      </c>
      <c r="S140" s="191"/>
      <c r="T140" s="193">
        <f>SUM(T141:T160)</f>
        <v>12.7736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86" t="s">
        <v>83</v>
      </c>
      <c r="AT140" s="194" t="s">
        <v>74</v>
      </c>
      <c r="AU140" s="194" t="s">
        <v>83</v>
      </c>
      <c r="AY140" s="186" t="s">
        <v>139</v>
      </c>
      <c r="BK140" s="195">
        <f>SUM(BK141:BK160)</f>
        <v>0</v>
      </c>
    </row>
    <row r="141" s="2" customFormat="1" ht="24.15" customHeight="1">
      <c r="A141" s="36"/>
      <c r="B141" s="166"/>
      <c r="C141" s="198" t="s">
        <v>83</v>
      </c>
      <c r="D141" s="198" t="s">
        <v>141</v>
      </c>
      <c r="E141" s="199" t="s">
        <v>142</v>
      </c>
      <c r="F141" s="200" t="s">
        <v>143</v>
      </c>
      <c r="G141" s="201" t="s">
        <v>144</v>
      </c>
      <c r="H141" s="202">
        <v>6.4000000000000004</v>
      </c>
      <c r="I141" s="203"/>
      <c r="J141" s="204">
        <f>ROUND(I141*H141,2)</f>
        <v>0</v>
      </c>
      <c r="K141" s="205"/>
      <c r="L141" s="37"/>
      <c r="M141" s="206" t="s">
        <v>1</v>
      </c>
      <c r="N141" s="207" t="s">
        <v>41</v>
      </c>
      <c r="O141" s="80"/>
      <c r="P141" s="208">
        <f>O141*H141</f>
        <v>0</v>
      </c>
      <c r="Q141" s="208">
        <v>0</v>
      </c>
      <c r="R141" s="208">
        <f>Q141*H141</f>
        <v>0</v>
      </c>
      <c r="S141" s="208">
        <v>0.25</v>
      </c>
      <c r="T141" s="209">
        <f>S141*H141</f>
        <v>1.6000000000000001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0" t="s">
        <v>145</v>
      </c>
      <c r="AT141" s="210" t="s">
        <v>141</v>
      </c>
      <c r="AU141" s="210" t="s">
        <v>118</v>
      </c>
      <c r="AY141" s="15" t="s">
        <v>139</v>
      </c>
      <c r="BE141" s="126">
        <f>IF(N141="základná",J141,0)</f>
        <v>0</v>
      </c>
      <c r="BF141" s="126">
        <f>IF(N141="znížená",J141,0)</f>
        <v>0</v>
      </c>
      <c r="BG141" s="126">
        <f>IF(N141="zákl. prenesená",J141,0)</f>
        <v>0</v>
      </c>
      <c r="BH141" s="126">
        <f>IF(N141="zníž. prenesená",J141,0)</f>
        <v>0</v>
      </c>
      <c r="BI141" s="126">
        <f>IF(N141="nulová",J141,0)</f>
        <v>0</v>
      </c>
      <c r="BJ141" s="15" t="s">
        <v>118</v>
      </c>
      <c r="BK141" s="126">
        <f>ROUND(I141*H141,2)</f>
        <v>0</v>
      </c>
      <c r="BL141" s="15" t="s">
        <v>145</v>
      </c>
      <c r="BM141" s="210" t="s">
        <v>146</v>
      </c>
    </row>
    <row r="142" s="2" customFormat="1" ht="33" customHeight="1">
      <c r="A142" s="36"/>
      <c r="B142" s="166"/>
      <c r="C142" s="198" t="s">
        <v>118</v>
      </c>
      <c r="D142" s="198" t="s">
        <v>141</v>
      </c>
      <c r="E142" s="199" t="s">
        <v>147</v>
      </c>
      <c r="F142" s="200" t="s">
        <v>148</v>
      </c>
      <c r="G142" s="201" t="s">
        <v>144</v>
      </c>
      <c r="H142" s="202">
        <v>21.16</v>
      </c>
      <c r="I142" s="203"/>
      <c r="J142" s="204">
        <f>ROUND(I142*H142,2)</f>
        <v>0</v>
      </c>
      <c r="K142" s="205"/>
      <c r="L142" s="37"/>
      <c r="M142" s="206" t="s">
        <v>1</v>
      </c>
      <c r="N142" s="207" t="s">
        <v>41</v>
      </c>
      <c r="O142" s="80"/>
      <c r="P142" s="208">
        <f>O142*H142</f>
        <v>0</v>
      </c>
      <c r="Q142" s="208">
        <v>0</v>
      </c>
      <c r="R142" s="208">
        <f>Q142*H142</f>
        <v>0</v>
      </c>
      <c r="S142" s="208">
        <v>0.22500000000000001</v>
      </c>
      <c r="T142" s="209">
        <f>S142*H142</f>
        <v>4.7610000000000001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0" t="s">
        <v>145</v>
      </c>
      <c r="AT142" s="210" t="s">
        <v>141</v>
      </c>
      <c r="AU142" s="210" t="s">
        <v>118</v>
      </c>
      <c r="AY142" s="15" t="s">
        <v>139</v>
      </c>
      <c r="BE142" s="126">
        <f>IF(N142="základná",J142,0)</f>
        <v>0</v>
      </c>
      <c r="BF142" s="126">
        <f>IF(N142="znížená",J142,0)</f>
        <v>0</v>
      </c>
      <c r="BG142" s="126">
        <f>IF(N142="zákl. prenesená",J142,0)</f>
        <v>0</v>
      </c>
      <c r="BH142" s="126">
        <f>IF(N142="zníž. prenesená",J142,0)</f>
        <v>0</v>
      </c>
      <c r="BI142" s="126">
        <f>IF(N142="nulová",J142,0)</f>
        <v>0</v>
      </c>
      <c r="BJ142" s="15" t="s">
        <v>118</v>
      </c>
      <c r="BK142" s="126">
        <f>ROUND(I142*H142,2)</f>
        <v>0</v>
      </c>
      <c r="BL142" s="15" t="s">
        <v>145</v>
      </c>
      <c r="BM142" s="210" t="s">
        <v>149</v>
      </c>
    </row>
    <row r="143" s="2" customFormat="1" ht="33" customHeight="1">
      <c r="A143" s="36"/>
      <c r="B143" s="166"/>
      <c r="C143" s="198" t="s">
        <v>150</v>
      </c>
      <c r="D143" s="198" t="s">
        <v>141</v>
      </c>
      <c r="E143" s="199" t="s">
        <v>151</v>
      </c>
      <c r="F143" s="200" t="s">
        <v>152</v>
      </c>
      <c r="G143" s="201" t="s">
        <v>144</v>
      </c>
      <c r="H143" s="202">
        <v>21.16</v>
      </c>
      <c r="I143" s="203"/>
      <c r="J143" s="204">
        <f>ROUND(I143*H143,2)</f>
        <v>0</v>
      </c>
      <c r="K143" s="205"/>
      <c r="L143" s="37"/>
      <c r="M143" s="206" t="s">
        <v>1</v>
      </c>
      <c r="N143" s="207" t="s">
        <v>41</v>
      </c>
      <c r="O143" s="80"/>
      <c r="P143" s="208">
        <f>O143*H143</f>
        <v>0</v>
      </c>
      <c r="Q143" s="208">
        <v>0</v>
      </c>
      <c r="R143" s="208">
        <f>Q143*H143</f>
        <v>0</v>
      </c>
      <c r="S143" s="208">
        <v>0.23499999999999999</v>
      </c>
      <c r="T143" s="209">
        <f>S143*H143</f>
        <v>4.9725999999999999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0" t="s">
        <v>145</v>
      </c>
      <c r="AT143" s="210" t="s">
        <v>141</v>
      </c>
      <c r="AU143" s="210" t="s">
        <v>118</v>
      </c>
      <c r="AY143" s="15" t="s">
        <v>139</v>
      </c>
      <c r="BE143" s="126">
        <f>IF(N143="základná",J143,0)</f>
        <v>0</v>
      </c>
      <c r="BF143" s="126">
        <f>IF(N143="znížená",J143,0)</f>
        <v>0</v>
      </c>
      <c r="BG143" s="126">
        <f>IF(N143="zákl. prenesená",J143,0)</f>
        <v>0</v>
      </c>
      <c r="BH143" s="126">
        <f>IF(N143="zníž. prenesená",J143,0)</f>
        <v>0</v>
      </c>
      <c r="BI143" s="126">
        <f>IF(N143="nulová",J143,0)</f>
        <v>0</v>
      </c>
      <c r="BJ143" s="15" t="s">
        <v>118</v>
      </c>
      <c r="BK143" s="126">
        <f>ROUND(I143*H143,2)</f>
        <v>0</v>
      </c>
      <c r="BL143" s="15" t="s">
        <v>145</v>
      </c>
      <c r="BM143" s="210" t="s">
        <v>153</v>
      </c>
    </row>
    <row r="144" s="2" customFormat="1" ht="33" customHeight="1">
      <c r="A144" s="36"/>
      <c r="B144" s="166"/>
      <c r="C144" s="198" t="s">
        <v>145</v>
      </c>
      <c r="D144" s="198" t="s">
        <v>141</v>
      </c>
      <c r="E144" s="199" t="s">
        <v>154</v>
      </c>
      <c r="F144" s="200" t="s">
        <v>155</v>
      </c>
      <c r="G144" s="201" t="s">
        <v>144</v>
      </c>
      <c r="H144" s="202">
        <v>6.4000000000000004</v>
      </c>
      <c r="I144" s="203"/>
      <c r="J144" s="204">
        <f>ROUND(I144*H144,2)</f>
        <v>0</v>
      </c>
      <c r="K144" s="205"/>
      <c r="L144" s="37"/>
      <c r="M144" s="206" t="s">
        <v>1</v>
      </c>
      <c r="N144" s="207" t="s">
        <v>41</v>
      </c>
      <c r="O144" s="80"/>
      <c r="P144" s="208">
        <f>O144*H144</f>
        <v>0</v>
      </c>
      <c r="Q144" s="208">
        <v>0</v>
      </c>
      <c r="R144" s="208">
        <f>Q144*H144</f>
        <v>0</v>
      </c>
      <c r="S144" s="208">
        <v>0.22500000000000001</v>
      </c>
      <c r="T144" s="209">
        <f>S144*H144</f>
        <v>1.4400000000000002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0" t="s">
        <v>145</v>
      </c>
      <c r="AT144" s="210" t="s">
        <v>141</v>
      </c>
      <c r="AU144" s="210" t="s">
        <v>118</v>
      </c>
      <c r="AY144" s="15" t="s">
        <v>139</v>
      </c>
      <c r="BE144" s="126">
        <f>IF(N144="základná",J144,0)</f>
        <v>0</v>
      </c>
      <c r="BF144" s="126">
        <f>IF(N144="znížená",J144,0)</f>
        <v>0</v>
      </c>
      <c r="BG144" s="126">
        <f>IF(N144="zákl. prenesená",J144,0)</f>
        <v>0</v>
      </c>
      <c r="BH144" s="126">
        <f>IF(N144="zníž. prenesená",J144,0)</f>
        <v>0</v>
      </c>
      <c r="BI144" s="126">
        <f>IF(N144="nulová",J144,0)</f>
        <v>0</v>
      </c>
      <c r="BJ144" s="15" t="s">
        <v>118</v>
      </c>
      <c r="BK144" s="126">
        <f>ROUND(I144*H144,2)</f>
        <v>0</v>
      </c>
      <c r="BL144" s="15" t="s">
        <v>145</v>
      </c>
      <c r="BM144" s="210" t="s">
        <v>156</v>
      </c>
    </row>
    <row r="145" s="2" customFormat="1" ht="16.5" customHeight="1">
      <c r="A145" s="36"/>
      <c r="B145" s="166"/>
      <c r="C145" s="198" t="s">
        <v>157</v>
      </c>
      <c r="D145" s="198" t="s">
        <v>141</v>
      </c>
      <c r="E145" s="199" t="s">
        <v>158</v>
      </c>
      <c r="F145" s="200" t="s">
        <v>159</v>
      </c>
      <c r="G145" s="201" t="s">
        <v>160</v>
      </c>
      <c r="H145" s="202">
        <v>26</v>
      </c>
      <c r="I145" s="203"/>
      <c r="J145" s="204">
        <f>ROUND(I145*H145,2)</f>
        <v>0</v>
      </c>
      <c r="K145" s="205"/>
      <c r="L145" s="37"/>
      <c r="M145" s="206" t="s">
        <v>1</v>
      </c>
      <c r="N145" s="207" t="s">
        <v>41</v>
      </c>
      <c r="O145" s="80"/>
      <c r="P145" s="208">
        <f>O145*H145</f>
        <v>0</v>
      </c>
      <c r="Q145" s="208">
        <v>0.0038700000000000002</v>
      </c>
      <c r="R145" s="208">
        <f>Q145*H145</f>
        <v>0.10062</v>
      </c>
      <c r="S145" s="208">
        <v>0</v>
      </c>
      <c r="T145" s="20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0" t="s">
        <v>145</v>
      </c>
      <c r="AT145" s="210" t="s">
        <v>141</v>
      </c>
      <c r="AU145" s="210" t="s">
        <v>118</v>
      </c>
      <c r="AY145" s="15" t="s">
        <v>139</v>
      </c>
      <c r="BE145" s="126">
        <f>IF(N145="základná",J145,0)</f>
        <v>0</v>
      </c>
      <c r="BF145" s="126">
        <f>IF(N145="znížená",J145,0)</f>
        <v>0</v>
      </c>
      <c r="BG145" s="126">
        <f>IF(N145="zákl. prenesená",J145,0)</f>
        <v>0</v>
      </c>
      <c r="BH145" s="126">
        <f>IF(N145="zníž. prenesená",J145,0)</f>
        <v>0</v>
      </c>
      <c r="BI145" s="126">
        <f>IF(N145="nulová",J145,0)</f>
        <v>0</v>
      </c>
      <c r="BJ145" s="15" t="s">
        <v>118</v>
      </c>
      <c r="BK145" s="126">
        <f>ROUND(I145*H145,2)</f>
        <v>0</v>
      </c>
      <c r="BL145" s="15" t="s">
        <v>145</v>
      </c>
      <c r="BM145" s="210" t="s">
        <v>161</v>
      </c>
    </row>
    <row r="146" s="2" customFormat="1" ht="24.15" customHeight="1">
      <c r="A146" s="36"/>
      <c r="B146" s="166"/>
      <c r="C146" s="198" t="s">
        <v>162</v>
      </c>
      <c r="D146" s="198" t="s">
        <v>141</v>
      </c>
      <c r="E146" s="199" t="s">
        <v>163</v>
      </c>
      <c r="F146" s="200" t="s">
        <v>164</v>
      </c>
      <c r="G146" s="201" t="s">
        <v>165</v>
      </c>
      <c r="H146" s="202">
        <v>32.399999999999999</v>
      </c>
      <c r="I146" s="203"/>
      <c r="J146" s="204">
        <f>ROUND(I146*H146,2)</f>
        <v>0</v>
      </c>
      <c r="K146" s="205"/>
      <c r="L146" s="37"/>
      <c r="M146" s="206" t="s">
        <v>1</v>
      </c>
      <c r="N146" s="207" t="s">
        <v>41</v>
      </c>
      <c r="O146" s="80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0" t="s">
        <v>145</v>
      </c>
      <c r="AT146" s="210" t="s">
        <v>141</v>
      </c>
      <c r="AU146" s="210" t="s">
        <v>118</v>
      </c>
      <c r="AY146" s="15" t="s">
        <v>139</v>
      </c>
      <c r="BE146" s="126">
        <f>IF(N146="základná",J146,0)</f>
        <v>0</v>
      </c>
      <c r="BF146" s="126">
        <f>IF(N146="znížená",J146,0)</f>
        <v>0</v>
      </c>
      <c r="BG146" s="126">
        <f>IF(N146="zákl. prenesená",J146,0)</f>
        <v>0</v>
      </c>
      <c r="BH146" s="126">
        <f>IF(N146="zníž. prenesená",J146,0)</f>
        <v>0</v>
      </c>
      <c r="BI146" s="126">
        <f>IF(N146="nulová",J146,0)</f>
        <v>0</v>
      </c>
      <c r="BJ146" s="15" t="s">
        <v>118</v>
      </c>
      <c r="BK146" s="126">
        <f>ROUND(I146*H146,2)</f>
        <v>0</v>
      </c>
      <c r="BL146" s="15" t="s">
        <v>145</v>
      </c>
      <c r="BM146" s="210" t="s">
        <v>166</v>
      </c>
    </row>
    <row r="147" s="2" customFormat="1" ht="21.75" customHeight="1">
      <c r="A147" s="36"/>
      <c r="B147" s="166"/>
      <c r="C147" s="198" t="s">
        <v>167</v>
      </c>
      <c r="D147" s="198" t="s">
        <v>141</v>
      </c>
      <c r="E147" s="199" t="s">
        <v>168</v>
      </c>
      <c r="F147" s="200" t="s">
        <v>169</v>
      </c>
      <c r="G147" s="201" t="s">
        <v>165</v>
      </c>
      <c r="H147" s="202">
        <v>50.32</v>
      </c>
      <c r="I147" s="203"/>
      <c r="J147" s="204">
        <f>ROUND(I147*H147,2)</f>
        <v>0</v>
      </c>
      <c r="K147" s="205"/>
      <c r="L147" s="37"/>
      <c r="M147" s="206" t="s">
        <v>1</v>
      </c>
      <c r="N147" s="207" t="s">
        <v>41</v>
      </c>
      <c r="O147" s="80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0" t="s">
        <v>145</v>
      </c>
      <c r="AT147" s="210" t="s">
        <v>141</v>
      </c>
      <c r="AU147" s="210" t="s">
        <v>118</v>
      </c>
      <c r="AY147" s="15" t="s">
        <v>139</v>
      </c>
      <c r="BE147" s="126">
        <f>IF(N147="základná",J147,0)</f>
        <v>0</v>
      </c>
      <c r="BF147" s="126">
        <f>IF(N147="znížená",J147,0)</f>
        <v>0</v>
      </c>
      <c r="BG147" s="126">
        <f>IF(N147="zákl. prenesená",J147,0)</f>
        <v>0</v>
      </c>
      <c r="BH147" s="126">
        <f>IF(N147="zníž. prenesená",J147,0)</f>
        <v>0</v>
      </c>
      <c r="BI147" s="126">
        <f>IF(N147="nulová",J147,0)</f>
        <v>0</v>
      </c>
      <c r="BJ147" s="15" t="s">
        <v>118</v>
      </c>
      <c r="BK147" s="126">
        <f>ROUND(I147*H147,2)</f>
        <v>0</v>
      </c>
      <c r="BL147" s="15" t="s">
        <v>145</v>
      </c>
      <c r="BM147" s="210" t="s">
        <v>170</v>
      </c>
    </row>
    <row r="148" s="2" customFormat="1" ht="24.15" customHeight="1">
      <c r="A148" s="36"/>
      <c r="B148" s="166"/>
      <c r="C148" s="198" t="s">
        <v>171</v>
      </c>
      <c r="D148" s="198" t="s">
        <v>141</v>
      </c>
      <c r="E148" s="199" t="s">
        <v>172</v>
      </c>
      <c r="F148" s="200" t="s">
        <v>173</v>
      </c>
      <c r="G148" s="201" t="s">
        <v>165</v>
      </c>
      <c r="H148" s="202">
        <v>50.32</v>
      </c>
      <c r="I148" s="203"/>
      <c r="J148" s="204">
        <f>ROUND(I148*H148,2)</f>
        <v>0</v>
      </c>
      <c r="K148" s="205"/>
      <c r="L148" s="37"/>
      <c r="M148" s="206" t="s">
        <v>1</v>
      </c>
      <c r="N148" s="207" t="s">
        <v>41</v>
      </c>
      <c r="O148" s="80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0" t="s">
        <v>145</v>
      </c>
      <c r="AT148" s="210" t="s">
        <v>141</v>
      </c>
      <c r="AU148" s="210" t="s">
        <v>118</v>
      </c>
      <c r="AY148" s="15" t="s">
        <v>139</v>
      </c>
      <c r="BE148" s="126">
        <f>IF(N148="základná",J148,0)</f>
        <v>0</v>
      </c>
      <c r="BF148" s="126">
        <f>IF(N148="znížená",J148,0)</f>
        <v>0</v>
      </c>
      <c r="BG148" s="126">
        <f>IF(N148="zákl. prenesená",J148,0)</f>
        <v>0</v>
      </c>
      <c r="BH148" s="126">
        <f>IF(N148="zníž. prenesená",J148,0)</f>
        <v>0</v>
      </c>
      <c r="BI148" s="126">
        <f>IF(N148="nulová",J148,0)</f>
        <v>0</v>
      </c>
      <c r="BJ148" s="15" t="s">
        <v>118</v>
      </c>
      <c r="BK148" s="126">
        <f>ROUND(I148*H148,2)</f>
        <v>0</v>
      </c>
      <c r="BL148" s="15" t="s">
        <v>145</v>
      </c>
      <c r="BM148" s="210" t="s">
        <v>174</v>
      </c>
    </row>
    <row r="149" s="2" customFormat="1" ht="16.5" customHeight="1">
      <c r="A149" s="36"/>
      <c r="B149" s="166"/>
      <c r="C149" s="198" t="s">
        <v>175</v>
      </c>
      <c r="D149" s="198" t="s">
        <v>141</v>
      </c>
      <c r="E149" s="199" t="s">
        <v>176</v>
      </c>
      <c r="F149" s="200" t="s">
        <v>177</v>
      </c>
      <c r="G149" s="201" t="s">
        <v>165</v>
      </c>
      <c r="H149" s="202">
        <v>3.2400000000000002</v>
      </c>
      <c r="I149" s="203"/>
      <c r="J149" s="204">
        <f>ROUND(I149*H149,2)</f>
        <v>0</v>
      </c>
      <c r="K149" s="205"/>
      <c r="L149" s="37"/>
      <c r="M149" s="206" t="s">
        <v>1</v>
      </c>
      <c r="N149" s="207" t="s">
        <v>41</v>
      </c>
      <c r="O149" s="80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0" t="s">
        <v>145</v>
      </c>
      <c r="AT149" s="210" t="s">
        <v>141</v>
      </c>
      <c r="AU149" s="210" t="s">
        <v>118</v>
      </c>
      <c r="AY149" s="15" t="s">
        <v>139</v>
      </c>
      <c r="BE149" s="126">
        <f>IF(N149="základná",J149,0)</f>
        <v>0</v>
      </c>
      <c r="BF149" s="126">
        <f>IF(N149="znížená",J149,0)</f>
        <v>0</v>
      </c>
      <c r="BG149" s="126">
        <f>IF(N149="zákl. prenesená",J149,0)</f>
        <v>0</v>
      </c>
      <c r="BH149" s="126">
        <f>IF(N149="zníž. prenesená",J149,0)</f>
        <v>0</v>
      </c>
      <c r="BI149" s="126">
        <f>IF(N149="nulová",J149,0)</f>
        <v>0</v>
      </c>
      <c r="BJ149" s="15" t="s">
        <v>118</v>
      </c>
      <c r="BK149" s="126">
        <f>ROUND(I149*H149,2)</f>
        <v>0</v>
      </c>
      <c r="BL149" s="15" t="s">
        <v>145</v>
      </c>
      <c r="BM149" s="210" t="s">
        <v>178</v>
      </c>
    </row>
    <row r="150" s="2" customFormat="1" ht="37.8" customHeight="1">
      <c r="A150" s="36"/>
      <c r="B150" s="166"/>
      <c r="C150" s="198" t="s">
        <v>179</v>
      </c>
      <c r="D150" s="198" t="s">
        <v>141</v>
      </c>
      <c r="E150" s="199" t="s">
        <v>180</v>
      </c>
      <c r="F150" s="200" t="s">
        <v>181</v>
      </c>
      <c r="G150" s="201" t="s">
        <v>165</v>
      </c>
      <c r="H150" s="202">
        <v>3.2400000000000002</v>
      </c>
      <c r="I150" s="203"/>
      <c r="J150" s="204">
        <f>ROUND(I150*H150,2)</f>
        <v>0</v>
      </c>
      <c r="K150" s="205"/>
      <c r="L150" s="37"/>
      <c r="M150" s="206" t="s">
        <v>1</v>
      </c>
      <c r="N150" s="207" t="s">
        <v>41</v>
      </c>
      <c r="O150" s="80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0" t="s">
        <v>145</v>
      </c>
      <c r="AT150" s="210" t="s">
        <v>141</v>
      </c>
      <c r="AU150" s="210" t="s">
        <v>118</v>
      </c>
      <c r="AY150" s="15" t="s">
        <v>139</v>
      </c>
      <c r="BE150" s="126">
        <f>IF(N150="základná",J150,0)</f>
        <v>0</v>
      </c>
      <c r="BF150" s="126">
        <f>IF(N150="znížená",J150,0)</f>
        <v>0</v>
      </c>
      <c r="BG150" s="126">
        <f>IF(N150="zákl. prenesená",J150,0)</f>
        <v>0</v>
      </c>
      <c r="BH150" s="126">
        <f>IF(N150="zníž. prenesená",J150,0)</f>
        <v>0</v>
      </c>
      <c r="BI150" s="126">
        <f>IF(N150="nulová",J150,0)</f>
        <v>0</v>
      </c>
      <c r="BJ150" s="15" t="s">
        <v>118</v>
      </c>
      <c r="BK150" s="126">
        <f>ROUND(I150*H150,2)</f>
        <v>0</v>
      </c>
      <c r="BL150" s="15" t="s">
        <v>145</v>
      </c>
      <c r="BM150" s="210" t="s">
        <v>182</v>
      </c>
    </row>
    <row r="151" s="2" customFormat="1" ht="24.15" customHeight="1">
      <c r="A151" s="36"/>
      <c r="B151" s="166"/>
      <c r="C151" s="198" t="s">
        <v>183</v>
      </c>
      <c r="D151" s="198" t="s">
        <v>141</v>
      </c>
      <c r="E151" s="199" t="s">
        <v>184</v>
      </c>
      <c r="F151" s="200" t="s">
        <v>185</v>
      </c>
      <c r="G151" s="201" t="s">
        <v>144</v>
      </c>
      <c r="H151" s="202">
        <v>7.5999999999999996</v>
      </c>
      <c r="I151" s="203"/>
      <c r="J151" s="204">
        <f>ROUND(I151*H151,2)</f>
        <v>0</v>
      </c>
      <c r="K151" s="205"/>
      <c r="L151" s="37"/>
      <c r="M151" s="206" t="s">
        <v>1</v>
      </c>
      <c r="N151" s="207" t="s">
        <v>41</v>
      </c>
      <c r="O151" s="80"/>
      <c r="P151" s="208">
        <f>O151*H151</f>
        <v>0</v>
      </c>
      <c r="Q151" s="208">
        <v>0.00097000000000000005</v>
      </c>
      <c r="R151" s="208">
        <f>Q151*H151</f>
        <v>0.0073720000000000001</v>
      </c>
      <c r="S151" s="208">
        <v>0</v>
      </c>
      <c r="T151" s="20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0" t="s">
        <v>145</v>
      </c>
      <c r="AT151" s="210" t="s">
        <v>141</v>
      </c>
      <c r="AU151" s="210" t="s">
        <v>118</v>
      </c>
      <c r="AY151" s="15" t="s">
        <v>139</v>
      </c>
      <c r="BE151" s="126">
        <f>IF(N151="základná",J151,0)</f>
        <v>0</v>
      </c>
      <c r="BF151" s="126">
        <f>IF(N151="znížená",J151,0)</f>
        <v>0</v>
      </c>
      <c r="BG151" s="126">
        <f>IF(N151="zákl. prenesená",J151,0)</f>
        <v>0</v>
      </c>
      <c r="BH151" s="126">
        <f>IF(N151="zníž. prenesená",J151,0)</f>
        <v>0</v>
      </c>
      <c r="BI151" s="126">
        <f>IF(N151="nulová",J151,0)</f>
        <v>0</v>
      </c>
      <c r="BJ151" s="15" t="s">
        <v>118</v>
      </c>
      <c r="BK151" s="126">
        <f>ROUND(I151*H151,2)</f>
        <v>0</v>
      </c>
      <c r="BL151" s="15" t="s">
        <v>145</v>
      </c>
      <c r="BM151" s="210" t="s">
        <v>186</v>
      </c>
    </row>
    <row r="152" s="2" customFormat="1" ht="24.15" customHeight="1">
      <c r="A152" s="36"/>
      <c r="B152" s="166"/>
      <c r="C152" s="198" t="s">
        <v>187</v>
      </c>
      <c r="D152" s="198" t="s">
        <v>141</v>
      </c>
      <c r="E152" s="199" t="s">
        <v>188</v>
      </c>
      <c r="F152" s="200" t="s">
        <v>189</v>
      </c>
      <c r="G152" s="201" t="s">
        <v>144</v>
      </c>
      <c r="H152" s="202">
        <v>7.5999999999999996</v>
      </c>
      <c r="I152" s="203"/>
      <c r="J152" s="204">
        <f>ROUND(I152*H152,2)</f>
        <v>0</v>
      </c>
      <c r="K152" s="205"/>
      <c r="L152" s="37"/>
      <c r="M152" s="206" t="s">
        <v>1</v>
      </c>
      <c r="N152" s="207" t="s">
        <v>41</v>
      </c>
      <c r="O152" s="80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0" t="s">
        <v>145</v>
      </c>
      <c r="AT152" s="210" t="s">
        <v>141</v>
      </c>
      <c r="AU152" s="210" t="s">
        <v>118</v>
      </c>
      <c r="AY152" s="15" t="s">
        <v>139</v>
      </c>
      <c r="BE152" s="126">
        <f>IF(N152="základná",J152,0)</f>
        <v>0</v>
      </c>
      <c r="BF152" s="126">
        <f>IF(N152="znížená",J152,0)</f>
        <v>0</v>
      </c>
      <c r="BG152" s="126">
        <f>IF(N152="zákl. prenesená",J152,0)</f>
        <v>0</v>
      </c>
      <c r="BH152" s="126">
        <f>IF(N152="zníž. prenesená",J152,0)</f>
        <v>0</v>
      </c>
      <c r="BI152" s="126">
        <f>IF(N152="nulová",J152,0)</f>
        <v>0</v>
      </c>
      <c r="BJ152" s="15" t="s">
        <v>118</v>
      </c>
      <c r="BK152" s="126">
        <f>ROUND(I152*H152,2)</f>
        <v>0</v>
      </c>
      <c r="BL152" s="15" t="s">
        <v>145</v>
      </c>
      <c r="BM152" s="210" t="s">
        <v>190</v>
      </c>
    </row>
    <row r="153" s="2" customFormat="1" ht="33" customHeight="1">
      <c r="A153" s="36"/>
      <c r="B153" s="166"/>
      <c r="C153" s="198" t="s">
        <v>191</v>
      </c>
      <c r="D153" s="198" t="s">
        <v>141</v>
      </c>
      <c r="E153" s="199" t="s">
        <v>192</v>
      </c>
      <c r="F153" s="200" t="s">
        <v>193</v>
      </c>
      <c r="G153" s="201" t="s">
        <v>165</v>
      </c>
      <c r="H153" s="202">
        <v>53.560000000000002</v>
      </c>
      <c r="I153" s="203"/>
      <c r="J153" s="204">
        <f>ROUND(I153*H153,2)</f>
        <v>0</v>
      </c>
      <c r="K153" s="205"/>
      <c r="L153" s="37"/>
      <c r="M153" s="206" t="s">
        <v>1</v>
      </c>
      <c r="N153" s="207" t="s">
        <v>41</v>
      </c>
      <c r="O153" s="80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0" t="s">
        <v>145</v>
      </c>
      <c r="AT153" s="210" t="s">
        <v>141</v>
      </c>
      <c r="AU153" s="210" t="s">
        <v>118</v>
      </c>
      <c r="AY153" s="15" t="s">
        <v>139</v>
      </c>
      <c r="BE153" s="126">
        <f>IF(N153="základná",J153,0)</f>
        <v>0</v>
      </c>
      <c r="BF153" s="126">
        <f>IF(N153="znížená",J153,0)</f>
        <v>0</v>
      </c>
      <c r="BG153" s="126">
        <f>IF(N153="zákl. prenesená",J153,0)</f>
        <v>0</v>
      </c>
      <c r="BH153" s="126">
        <f>IF(N153="zníž. prenesená",J153,0)</f>
        <v>0</v>
      </c>
      <c r="BI153" s="126">
        <f>IF(N153="nulová",J153,0)</f>
        <v>0</v>
      </c>
      <c r="BJ153" s="15" t="s">
        <v>118</v>
      </c>
      <c r="BK153" s="126">
        <f>ROUND(I153*H153,2)</f>
        <v>0</v>
      </c>
      <c r="BL153" s="15" t="s">
        <v>145</v>
      </c>
      <c r="BM153" s="210" t="s">
        <v>194</v>
      </c>
    </row>
    <row r="154" s="2" customFormat="1" ht="37.8" customHeight="1">
      <c r="A154" s="36"/>
      <c r="B154" s="166"/>
      <c r="C154" s="198" t="s">
        <v>195</v>
      </c>
      <c r="D154" s="198" t="s">
        <v>141</v>
      </c>
      <c r="E154" s="199" t="s">
        <v>196</v>
      </c>
      <c r="F154" s="200" t="s">
        <v>197</v>
      </c>
      <c r="G154" s="201" t="s">
        <v>165</v>
      </c>
      <c r="H154" s="202">
        <v>1446.1199999999999</v>
      </c>
      <c r="I154" s="203"/>
      <c r="J154" s="204">
        <f>ROUND(I154*H154,2)</f>
        <v>0</v>
      </c>
      <c r="K154" s="205"/>
      <c r="L154" s="37"/>
      <c r="M154" s="206" t="s">
        <v>1</v>
      </c>
      <c r="N154" s="207" t="s">
        <v>41</v>
      </c>
      <c r="O154" s="80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0" t="s">
        <v>145</v>
      </c>
      <c r="AT154" s="210" t="s">
        <v>141</v>
      </c>
      <c r="AU154" s="210" t="s">
        <v>118</v>
      </c>
      <c r="AY154" s="15" t="s">
        <v>139</v>
      </c>
      <c r="BE154" s="126">
        <f>IF(N154="základná",J154,0)</f>
        <v>0</v>
      </c>
      <c r="BF154" s="126">
        <f>IF(N154="znížená",J154,0)</f>
        <v>0</v>
      </c>
      <c r="BG154" s="126">
        <f>IF(N154="zákl. prenesená",J154,0)</f>
        <v>0</v>
      </c>
      <c r="BH154" s="126">
        <f>IF(N154="zníž. prenesená",J154,0)</f>
        <v>0</v>
      </c>
      <c r="BI154" s="126">
        <f>IF(N154="nulová",J154,0)</f>
        <v>0</v>
      </c>
      <c r="BJ154" s="15" t="s">
        <v>118</v>
      </c>
      <c r="BK154" s="126">
        <f>ROUND(I154*H154,2)</f>
        <v>0</v>
      </c>
      <c r="BL154" s="15" t="s">
        <v>145</v>
      </c>
      <c r="BM154" s="210" t="s">
        <v>198</v>
      </c>
    </row>
    <row r="155" s="2" customFormat="1" ht="24.15" customHeight="1">
      <c r="A155" s="36"/>
      <c r="B155" s="166"/>
      <c r="C155" s="198" t="s">
        <v>199</v>
      </c>
      <c r="D155" s="198" t="s">
        <v>141</v>
      </c>
      <c r="E155" s="199" t="s">
        <v>200</v>
      </c>
      <c r="F155" s="200" t="s">
        <v>201</v>
      </c>
      <c r="G155" s="201" t="s">
        <v>165</v>
      </c>
      <c r="H155" s="202">
        <v>53.560000000000002</v>
      </c>
      <c r="I155" s="203"/>
      <c r="J155" s="204">
        <f>ROUND(I155*H155,2)</f>
        <v>0</v>
      </c>
      <c r="K155" s="205"/>
      <c r="L155" s="37"/>
      <c r="M155" s="206" t="s">
        <v>1</v>
      </c>
      <c r="N155" s="207" t="s">
        <v>41</v>
      </c>
      <c r="O155" s="80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0" t="s">
        <v>145</v>
      </c>
      <c r="AT155" s="210" t="s">
        <v>141</v>
      </c>
      <c r="AU155" s="210" t="s">
        <v>118</v>
      </c>
      <c r="AY155" s="15" t="s">
        <v>139</v>
      </c>
      <c r="BE155" s="126">
        <f>IF(N155="základná",J155,0)</f>
        <v>0</v>
      </c>
      <c r="BF155" s="126">
        <f>IF(N155="znížená",J155,0)</f>
        <v>0</v>
      </c>
      <c r="BG155" s="126">
        <f>IF(N155="zákl. prenesená",J155,0)</f>
        <v>0</v>
      </c>
      <c r="BH155" s="126">
        <f>IF(N155="zníž. prenesená",J155,0)</f>
        <v>0</v>
      </c>
      <c r="BI155" s="126">
        <f>IF(N155="nulová",J155,0)</f>
        <v>0</v>
      </c>
      <c r="BJ155" s="15" t="s">
        <v>118</v>
      </c>
      <c r="BK155" s="126">
        <f>ROUND(I155*H155,2)</f>
        <v>0</v>
      </c>
      <c r="BL155" s="15" t="s">
        <v>145</v>
      </c>
      <c r="BM155" s="210" t="s">
        <v>202</v>
      </c>
    </row>
    <row r="156" s="2" customFormat="1" ht="24.15" customHeight="1">
      <c r="A156" s="36"/>
      <c r="B156" s="166"/>
      <c r="C156" s="198" t="s">
        <v>203</v>
      </c>
      <c r="D156" s="198" t="s">
        <v>141</v>
      </c>
      <c r="E156" s="199" t="s">
        <v>204</v>
      </c>
      <c r="F156" s="200" t="s">
        <v>205</v>
      </c>
      <c r="G156" s="201" t="s">
        <v>206</v>
      </c>
      <c r="H156" s="202">
        <v>182.48599999999999</v>
      </c>
      <c r="I156" s="203"/>
      <c r="J156" s="204">
        <f>ROUND(I156*H156,2)</f>
        <v>0</v>
      </c>
      <c r="K156" s="205"/>
      <c r="L156" s="37"/>
      <c r="M156" s="206" t="s">
        <v>1</v>
      </c>
      <c r="N156" s="207" t="s">
        <v>41</v>
      </c>
      <c r="O156" s="80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0" t="s">
        <v>145</v>
      </c>
      <c r="AT156" s="210" t="s">
        <v>141</v>
      </c>
      <c r="AU156" s="210" t="s">
        <v>118</v>
      </c>
      <c r="AY156" s="15" t="s">
        <v>139</v>
      </c>
      <c r="BE156" s="126">
        <f>IF(N156="základná",J156,0)</f>
        <v>0</v>
      </c>
      <c r="BF156" s="126">
        <f>IF(N156="znížená",J156,0)</f>
        <v>0</v>
      </c>
      <c r="BG156" s="126">
        <f>IF(N156="zákl. prenesená",J156,0)</f>
        <v>0</v>
      </c>
      <c r="BH156" s="126">
        <f>IF(N156="zníž. prenesená",J156,0)</f>
        <v>0</v>
      </c>
      <c r="BI156" s="126">
        <f>IF(N156="nulová",J156,0)</f>
        <v>0</v>
      </c>
      <c r="BJ156" s="15" t="s">
        <v>118</v>
      </c>
      <c r="BK156" s="126">
        <f>ROUND(I156*H156,2)</f>
        <v>0</v>
      </c>
      <c r="BL156" s="15" t="s">
        <v>145</v>
      </c>
      <c r="BM156" s="210" t="s">
        <v>207</v>
      </c>
    </row>
    <row r="157" s="2" customFormat="1" ht="24.15" customHeight="1">
      <c r="A157" s="36"/>
      <c r="B157" s="166"/>
      <c r="C157" s="198" t="s">
        <v>208</v>
      </c>
      <c r="D157" s="198" t="s">
        <v>141</v>
      </c>
      <c r="E157" s="199" t="s">
        <v>209</v>
      </c>
      <c r="F157" s="200" t="s">
        <v>210</v>
      </c>
      <c r="G157" s="201" t="s">
        <v>165</v>
      </c>
      <c r="H157" s="202">
        <v>52.335999999999999</v>
      </c>
      <c r="I157" s="203"/>
      <c r="J157" s="204">
        <f>ROUND(I157*H157,2)</f>
        <v>0</v>
      </c>
      <c r="K157" s="205"/>
      <c r="L157" s="37"/>
      <c r="M157" s="206" t="s">
        <v>1</v>
      </c>
      <c r="N157" s="207" t="s">
        <v>41</v>
      </c>
      <c r="O157" s="80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0" t="s">
        <v>145</v>
      </c>
      <c r="AT157" s="210" t="s">
        <v>141</v>
      </c>
      <c r="AU157" s="210" t="s">
        <v>118</v>
      </c>
      <c r="AY157" s="15" t="s">
        <v>139</v>
      </c>
      <c r="BE157" s="126">
        <f>IF(N157="základná",J157,0)</f>
        <v>0</v>
      </c>
      <c r="BF157" s="126">
        <f>IF(N157="znížená",J157,0)</f>
        <v>0</v>
      </c>
      <c r="BG157" s="126">
        <f>IF(N157="zákl. prenesená",J157,0)</f>
        <v>0</v>
      </c>
      <c r="BH157" s="126">
        <f>IF(N157="zníž. prenesená",J157,0)</f>
        <v>0</v>
      </c>
      <c r="BI157" s="126">
        <f>IF(N157="nulová",J157,0)</f>
        <v>0</v>
      </c>
      <c r="BJ157" s="15" t="s">
        <v>118</v>
      </c>
      <c r="BK157" s="126">
        <f>ROUND(I157*H157,2)</f>
        <v>0</v>
      </c>
      <c r="BL157" s="15" t="s">
        <v>145</v>
      </c>
      <c r="BM157" s="210" t="s">
        <v>211</v>
      </c>
    </row>
    <row r="158" s="2" customFormat="1" ht="16.5" customHeight="1">
      <c r="A158" s="36"/>
      <c r="B158" s="166"/>
      <c r="C158" s="211" t="s">
        <v>212</v>
      </c>
      <c r="D158" s="211" t="s">
        <v>213</v>
      </c>
      <c r="E158" s="212" t="s">
        <v>214</v>
      </c>
      <c r="F158" s="213" t="s">
        <v>215</v>
      </c>
      <c r="G158" s="214" t="s">
        <v>206</v>
      </c>
      <c r="H158" s="215">
        <v>98.959999999999994</v>
      </c>
      <c r="I158" s="216"/>
      <c r="J158" s="217">
        <f>ROUND(I158*H158,2)</f>
        <v>0</v>
      </c>
      <c r="K158" s="218"/>
      <c r="L158" s="219"/>
      <c r="M158" s="220" t="s">
        <v>1</v>
      </c>
      <c r="N158" s="221" t="s">
        <v>41</v>
      </c>
      <c r="O158" s="80"/>
      <c r="P158" s="208">
        <f>O158*H158</f>
        <v>0</v>
      </c>
      <c r="Q158" s="208">
        <v>1</v>
      </c>
      <c r="R158" s="208">
        <f>Q158*H158</f>
        <v>98.959999999999994</v>
      </c>
      <c r="S158" s="208">
        <v>0</v>
      </c>
      <c r="T158" s="20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0" t="s">
        <v>171</v>
      </c>
      <c r="AT158" s="210" t="s">
        <v>213</v>
      </c>
      <c r="AU158" s="210" t="s">
        <v>118</v>
      </c>
      <c r="AY158" s="15" t="s">
        <v>139</v>
      </c>
      <c r="BE158" s="126">
        <f>IF(N158="základná",J158,0)</f>
        <v>0</v>
      </c>
      <c r="BF158" s="126">
        <f>IF(N158="znížená",J158,0)</f>
        <v>0</v>
      </c>
      <c r="BG158" s="126">
        <f>IF(N158="zákl. prenesená",J158,0)</f>
        <v>0</v>
      </c>
      <c r="BH158" s="126">
        <f>IF(N158="zníž. prenesená",J158,0)</f>
        <v>0</v>
      </c>
      <c r="BI158" s="126">
        <f>IF(N158="nulová",J158,0)</f>
        <v>0</v>
      </c>
      <c r="BJ158" s="15" t="s">
        <v>118</v>
      </c>
      <c r="BK158" s="126">
        <f>ROUND(I158*H158,2)</f>
        <v>0</v>
      </c>
      <c r="BL158" s="15" t="s">
        <v>145</v>
      </c>
      <c r="BM158" s="210" t="s">
        <v>216</v>
      </c>
    </row>
    <row r="159" s="2" customFormat="1" ht="24.15" customHeight="1">
      <c r="A159" s="36"/>
      <c r="B159" s="166"/>
      <c r="C159" s="198" t="s">
        <v>217</v>
      </c>
      <c r="D159" s="198" t="s">
        <v>141</v>
      </c>
      <c r="E159" s="199" t="s">
        <v>218</v>
      </c>
      <c r="F159" s="200" t="s">
        <v>219</v>
      </c>
      <c r="G159" s="201" t="s">
        <v>165</v>
      </c>
      <c r="H159" s="202">
        <v>0.86399999999999999</v>
      </c>
      <c r="I159" s="203"/>
      <c r="J159" s="204">
        <f>ROUND(I159*H159,2)</f>
        <v>0</v>
      </c>
      <c r="K159" s="205"/>
      <c r="L159" s="37"/>
      <c r="M159" s="206" t="s">
        <v>1</v>
      </c>
      <c r="N159" s="207" t="s">
        <v>41</v>
      </c>
      <c r="O159" s="80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0" t="s">
        <v>145</v>
      </c>
      <c r="AT159" s="210" t="s">
        <v>141</v>
      </c>
      <c r="AU159" s="210" t="s">
        <v>118</v>
      </c>
      <c r="AY159" s="15" t="s">
        <v>139</v>
      </c>
      <c r="BE159" s="126">
        <f>IF(N159="základná",J159,0)</f>
        <v>0</v>
      </c>
      <c r="BF159" s="126">
        <f>IF(N159="znížená",J159,0)</f>
        <v>0</v>
      </c>
      <c r="BG159" s="126">
        <f>IF(N159="zákl. prenesená",J159,0)</f>
        <v>0</v>
      </c>
      <c r="BH159" s="126">
        <f>IF(N159="zníž. prenesená",J159,0)</f>
        <v>0</v>
      </c>
      <c r="BI159" s="126">
        <f>IF(N159="nulová",J159,0)</f>
        <v>0</v>
      </c>
      <c r="BJ159" s="15" t="s">
        <v>118</v>
      </c>
      <c r="BK159" s="126">
        <f>ROUND(I159*H159,2)</f>
        <v>0</v>
      </c>
      <c r="BL159" s="15" t="s">
        <v>145</v>
      </c>
      <c r="BM159" s="210" t="s">
        <v>220</v>
      </c>
    </row>
    <row r="160" s="2" customFormat="1" ht="16.5" customHeight="1">
      <c r="A160" s="36"/>
      <c r="B160" s="166"/>
      <c r="C160" s="211" t="s">
        <v>7</v>
      </c>
      <c r="D160" s="211" t="s">
        <v>213</v>
      </c>
      <c r="E160" s="212" t="s">
        <v>221</v>
      </c>
      <c r="F160" s="213" t="s">
        <v>222</v>
      </c>
      <c r="G160" s="214" t="s">
        <v>206</v>
      </c>
      <c r="H160" s="215">
        <v>1.5549999999999999</v>
      </c>
      <c r="I160" s="216"/>
      <c r="J160" s="217">
        <f>ROUND(I160*H160,2)</f>
        <v>0</v>
      </c>
      <c r="K160" s="218"/>
      <c r="L160" s="219"/>
      <c r="M160" s="220" t="s">
        <v>1</v>
      </c>
      <c r="N160" s="221" t="s">
        <v>41</v>
      </c>
      <c r="O160" s="80"/>
      <c r="P160" s="208">
        <f>O160*H160</f>
        <v>0</v>
      </c>
      <c r="Q160" s="208">
        <v>1</v>
      </c>
      <c r="R160" s="208">
        <f>Q160*H160</f>
        <v>1.5549999999999999</v>
      </c>
      <c r="S160" s="208">
        <v>0</v>
      </c>
      <c r="T160" s="20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0" t="s">
        <v>171</v>
      </c>
      <c r="AT160" s="210" t="s">
        <v>213</v>
      </c>
      <c r="AU160" s="210" t="s">
        <v>118</v>
      </c>
      <c r="AY160" s="15" t="s">
        <v>139</v>
      </c>
      <c r="BE160" s="126">
        <f>IF(N160="základná",J160,0)</f>
        <v>0</v>
      </c>
      <c r="BF160" s="126">
        <f>IF(N160="znížená",J160,0)</f>
        <v>0</v>
      </c>
      <c r="BG160" s="126">
        <f>IF(N160="zákl. prenesená",J160,0)</f>
        <v>0</v>
      </c>
      <c r="BH160" s="126">
        <f>IF(N160="zníž. prenesená",J160,0)</f>
        <v>0</v>
      </c>
      <c r="BI160" s="126">
        <f>IF(N160="nulová",J160,0)</f>
        <v>0</v>
      </c>
      <c r="BJ160" s="15" t="s">
        <v>118</v>
      </c>
      <c r="BK160" s="126">
        <f>ROUND(I160*H160,2)</f>
        <v>0</v>
      </c>
      <c r="BL160" s="15" t="s">
        <v>145</v>
      </c>
      <c r="BM160" s="210" t="s">
        <v>223</v>
      </c>
    </row>
    <row r="161" s="12" customFormat="1" ht="22.8" customHeight="1">
      <c r="A161" s="12"/>
      <c r="B161" s="185"/>
      <c r="C161" s="12"/>
      <c r="D161" s="186" t="s">
        <v>74</v>
      </c>
      <c r="E161" s="196" t="s">
        <v>145</v>
      </c>
      <c r="F161" s="196" t="s">
        <v>224</v>
      </c>
      <c r="G161" s="12"/>
      <c r="H161" s="12"/>
      <c r="I161" s="188"/>
      <c r="J161" s="197">
        <f>BK161</f>
        <v>0</v>
      </c>
      <c r="K161" s="12"/>
      <c r="L161" s="185"/>
      <c r="M161" s="190"/>
      <c r="N161" s="191"/>
      <c r="O161" s="191"/>
      <c r="P161" s="192">
        <f>P162</f>
        <v>0</v>
      </c>
      <c r="Q161" s="191"/>
      <c r="R161" s="192">
        <f>R162</f>
        <v>0.68067719999999998</v>
      </c>
      <c r="S161" s="191"/>
      <c r="T161" s="193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86" t="s">
        <v>83</v>
      </c>
      <c r="AT161" s="194" t="s">
        <v>74</v>
      </c>
      <c r="AU161" s="194" t="s">
        <v>83</v>
      </c>
      <c r="AY161" s="186" t="s">
        <v>139</v>
      </c>
      <c r="BK161" s="195">
        <f>BK162</f>
        <v>0</v>
      </c>
    </row>
    <row r="162" s="2" customFormat="1" ht="37.8" customHeight="1">
      <c r="A162" s="36"/>
      <c r="B162" s="166"/>
      <c r="C162" s="198" t="s">
        <v>225</v>
      </c>
      <c r="D162" s="198" t="s">
        <v>141</v>
      </c>
      <c r="E162" s="199" t="s">
        <v>226</v>
      </c>
      <c r="F162" s="200" t="s">
        <v>227</v>
      </c>
      <c r="G162" s="201" t="s">
        <v>165</v>
      </c>
      <c r="H162" s="202">
        <v>0.35999999999999999</v>
      </c>
      <c r="I162" s="203"/>
      <c r="J162" s="204">
        <f>ROUND(I162*H162,2)</f>
        <v>0</v>
      </c>
      <c r="K162" s="205"/>
      <c r="L162" s="37"/>
      <c r="M162" s="206" t="s">
        <v>1</v>
      </c>
      <c r="N162" s="207" t="s">
        <v>41</v>
      </c>
      <c r="O162" s="80"/>
      <c r="P162" s="208">
        <f>O162*H162</f>
        <v>0</v>
      </c>
      <c r="Q162" s="208">
        <v>1.8907700000000001</v>
      </c>
      <c r="R162" s="208">
        <f>Q162*H162</f>
        <v>0.68067719999999998</v>
      </c>
      <c r="S162" s="208">
        <v>0</v>
      </c>
      <c r="T162" s="20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0" t="s">
        <v>145</v>
      </c>
      <c r="AT162" s="210" t="s">
        <v>141</v>
      </c>
      <c r="AU162" s="210" t="s">
        <v>118</v>
      </c>
      <c r="AY162" s="15" t="s">
        <v>139</v>
      </c>
      <c r="BE162" s="126">
        <f>IF(N162="základná",J162,0)</f>
        <v>0</v>
      </c>
      <c r="BF162" s="126">
        <f>IF(N162="znížená",J162,0)</f>
        <v>0</v>
      </c>
      <c r="BG162" s="126">
        <f>IF(N162="zákl. prenesená",J162,0)</f>
        <v>0</v>
      </c>
      <c r="BH162" s="126">
        <f>IF(N162="zníž. prenesená",J162,0)</f>
        <v>0</v>
      </c>
      <c r="BI162" s="126">
        <f>IF(N162="nulová",J162,0)</f>
        <v>0</v>
      </c>
      <c r="BJ162" s="15" t="s">
        <v>118</v>
      </c>
      <c r="BK162" s="126">
        <f>ROUND(I162*H162,2)</f>
        <v>0</v>
      </c>
      <c r="BL162" s="15" t="s">
        <v>145</v>
      </c>
      <c r="BM162" s="210" t="s">
        <v>228</v>
      </c>
    </row>
    <row r="163" s="12" customFormat="1" ht="22.8" customHeight="1">
      <c r="A163" s="12"/>
      <c r="B163" s="185"/>
      <c r="C163" s="12"/>
      <c r="D163" s="186" t="s">
        <v>74</v>
      </c>
      <c r="E163" s="196" t="s">
        <v>157</v>
      </c>
      <c r="F163" s="196" t="s">
        <v>229</v>
      </c>
      <c r="G163" s="12"/>
      <c r="H163" s="12"/>
      <c r="I163" s="188"/>
      <c r="J163" s="197">
        <f>BK163</f>
        <v>0</v>
      </c>
      <c r="K163" s="12"/>
      <c r="L163" s="185"/>
      <c r="M163" s="190"/>
      <c r="N163" s="191"/>
      <c r="O163" s="191"/>
      <c r="P163" s="192">
        <f>SUM(P164:P167)</f>
        <v>0</v>
      </c>
      <c r="Q163" s="191"/>
      <c r="R163" s="192">
        <f>SUM(R164:R167)</f>
        <v>16.784118400000001</v>
      </c>
      <c r="S163" s="191"/>
      <c r="T163" s="193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86" t="s">
        <v>83</v>
      </c>
      <c r="AT163" s="194" t="s">
        <v>74</v>
      </c>
      <c r="AU163" s="194" t="s">
        <v>83</v>
      </c>
      <c r="AY163" s="186" t="s">
        <v>139</v>
      </c>
      <c r="BK163" s="195">
        <f>SUM(BK164:BK167)</f>
        <v>0</v>
      </c>
    </row>
    <row r="164" s="2" customFormat="1" ht="33" customHeight="1">
      <c r="A164" s="36"/>
      <c r="B164" s="166"/>
      <c r="C164" s="198" t="s">
        <v>230</v>
      </c>
      <c r="D164" s="198" t="s">
        <v>141</v>
      </c>
      <c r="E164" s="199" t="s">
        <v>231</v>
      </c>
      <c r="F164" s="200" t="s">
        <v>232</v>
      </c>
      <c r="G164" s="201" t="s">
        <v>144</v>
      </c>
      <c r="H164" s="202">
        <v>21.16</v>
      </c>
      <c r="I164" s="203"/>
      <c r="J164" s="204">
        <f>ROUND(I164*H164,2)</f>
        <v>0</v>
      </c>
      <c r="K164" s="205"/>
      <c r="L164" s="37"/>
      <c r="M164" s="206" t="s">
        <v>1</v>
      </c>
      <c r="N164" s="207" t="s">
        <v>41</v>
      </c>
      <c r="O164" s="80"/>
      <c r="P164" s="208">
        <f>O164*H164</f>
        <v>0</v>
      </c>
      <c r="Q164" s="208">
        <v>0.30359999999999998</v>
      </c>
      <c r="R164" s="208">
        <f>Q164*H164</f>
        <v>6.4241759999999992</v>
      </c>
      <c r="S164" s="208">
        <v>0</v>
      </c>
      <c r="T164" s="20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0" t="s">
        <v>145</v>
      </c>
      <c r="AT164" s="210" t="s">
        <v>141</v>
      </c>
      <c r="AU164" s="210" t="s">
        <v>118</v>
      </c>
      <c r="AY164" s="15" t="s">
        <v>139</v>
      </c>
      <c r="BE164" s="126">
        <f>IF(N164="základná",J164,0)</f>
        <v>0</v>
      </c>
      <c r="BF164" s="126">
        <f>IF(N164="znížená",J164,0)</f>
        <v>0</v>
      </c>
      <c r="BG164" s="126">
        <f>IF(N164="zákl. prenesená",J164,0)</f>
        <v>0</v>
      </c>
      <c r="BH164" s="126">
        <f>IF(N164="zníž. prenesená",J164,0)</f>
        <v>0</v>
      </c>
      <c r="BI164" s="126">
        <f>IF(N164="nulová",J164,0)</f>
        <v>0</v>
      </c>
      <c r="BJ164" s="15" t="s">
        <v>118</v>
      </c>
      <c r="BK164" s="126">
        <f>ROUND(I164*H164,2)</f>
        <v>0</v>
      </c>
      <c r="BL164" s="15" t="s">
        <v>145</v>
      </c>
      <c r="BM164" s="210" t="s">
        <v>233</v>
      </c>
    </row>
    <row r="165" s="2" customFormat="1" ht="24.15" customHeight="1">
      <c r="A165" s="36"/>
      <c r="B165" s="166"/>
      <c r="C165" s="198" t="s">
        <v>234</v>
      </c>
      <c r="D165" s="198" t="s">
        <v>141</v>
      </c>
      <c r="E165" s="199" t="s">
        <v>235</v>
      </c>
      <c r="F165" s="200" t="s">
        <v>236</v>
      </c>
      <c r="G165" s="201" t="s">
        <v>144</v>
      </c>
      <c r="H165" s="202">
        <v>6.4000000000000004</v>
      </c>
      <c r="I165" s="203"/>
      <c r="J165" s="204">
        <f>ROUND(I165*H165,2)</f>
        <v>0</v>
      </c>
      <c r="K165" s="205"/>
      <c r="L165" s="37"/>
      <c r="M165" s="206" t="s">
        <v>1</v>
      </c>
      <c r="N165" s="207" t="s">
        <v>41</v>
      </c>
      <c r="O165" s="80"/>
      <c r="P165" s="208">
        <f>O165*H165</f>
        <v>0</v>
      </c>
      <c r="Q165" s="208">
        <v>0.22789000000000001</v>
      </c>
      <c r="R165" s="208">
        <f>Q165*H165</f>
        <v>1.4584960000000002</v>
      </c>
      <c r="S165" s="208">
        <v>0</v>
      </c>
      <c r="T165" s="20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0" t="s">
        <v>145</v>
      </c>
      <c r="AT165" s="210" t="s">
        <v>141</v>
      </c>
      <c r="AU165" s="210" t="s">
        <v>118</v>
      </c>
      <c r="AY165" s="15" t="s">
        <v>139</v>
      </c>
      <c r="BE165" s="126">
        <f>IF(N165="základná",J165,0)</f>
        <v>0</v>
      </c>
      <c r="BF165" s="126">
        <f>IF(N165="znížená",J165,0)</f>
        <v>0</v>
      </c>
      <c r="BG165" s="126">
        <f>IF(N165="zákl. prenesená",J165,0)</f>
        <v>0</v>
      </c>
      <c r="BH165" s="126">
        <f>IF(N165="zníž. prenesená",J165,0)</f>
        <v>0</v>
      </c>
      <c r="BI165" s="126">
        <f>IF(N165="nulová",J165,0)</f>
        <v>0</v>
      </c>
      <c r="BJ165" s="15" t="s">
        <v>118</v>
      </c>
      <c r="BK165" s="126">
        <f>ROUND(I165*H165,2)</f>
        <v>0</v>
      </c>
      <c r="BL165" s="15" t="s">
        <v>145</v>
      </c>
      <c r="BM165" s="210" t="s">
        <v>237</v>
      </c>
    </row>
    <row r="166" s="2" customFormat="1" ht="37.8" customHeight="1">
      <c r="A166" s="36"/>
      <c r="B166" s="166"/>
      <c r="C166" s="198" t="s">
        <v>238</v>
      </c>
      <c r="D166" s="198" t="s">
        <v>141</v>
      </c>
      <c r="E166" s="199" t="s">
        <v>239</v>
      </c>
      <c r="F166" s="200" t="s">
        <v>240</v>
      </c>
      <c r="G166" s="201" t="s">
        <v>144</v>
      </c>
      <c r="H166" s="202">
        <v>12.800000000000001</v>
      </c>
      <c r="I166" s="203"/>
      <c r="J166" s="204">
        <f>ROUND(I166*H166,2)</f>
        <v>0</v>
      </c>
      <c r="K166" s="205"/>
      <c r="L166" s="37"/>
      <c r="M166" s="206" t="s">
        <v>1</v>
      </c>
      <c r="N166" s="207" t="s">
        <v>41</v>
      </c>
      <c r="O166" s="80"/>
      <c r="P166" s="208">
        <f>O166*H166</f>
        <v>0</v>
      </c>
      <c r="Q166" s="208">
        <v>0.12966</v>
      </c>
      <c r="R166" s="208">
        <f>Q166*H166</f>
        <v>1.659648</v>
      </c>
      <c r="S166" s="208">
        <v>0</v>
      </c>
      <c r="T166" s="20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0" t="s">
        <v>145</v>
      </c>
      <c r="AT166" s="210" t="s">
        <v>141</v>
      </c>
      <c r="AU166" s="210" t="s">
        <v>118</v>
      </c>
      <c r="AY166" s="15" t="s">
        <v>139</v>
      </c>
      <c r="BE166" s="126">
        <f>IF(N166="základná",J166,0)</f>
        <v>0</v>
      </c>
      <c r="BF166" s="126">
        <f>IF(N166="znížená",J166,0)</f>
        <v>0</v>
      </c>
      <c r="BG166" s="126">
        <f>IF(N166="zákl. prenesená",J166,0)</f>
        <v>0</v>
      </c>
      <c r="BH166" s="126">
        <f>IF(N166="zníž. prenesená",J166,0)</f>
        <v>0</v>
      </c>
      <c r="BI166" s="126">
        <f>IF(N166="nulová",J166,0)</f>
        <v>0</v>
      </c>
      <c r="BJ166" s="15" t="s">
        <v>118</v>
      </c>
      <c r="BK166" s="126">
        <f>ROUND(I166*H166,2)</f>
        <v>0</v>
      </c>
      <c r="BL166" s="15" t="s">
        <v>145</v>
      </c>
      <c r="BM166" s="210" t="s">
        <v>241</v>
      </c>
    </row>
    <row r="167" s="2" customFormat="1" ht="33" customHeight="1">
      <c r="A167" s="36"/>
      <c r="B167" s="166"/>
      <c r="C167" s="198" t="s">
        <v>242</v>
      </c>
      <c r="D167" s="198" t="s">
        <v>141</v>
      </c>
      <c r="E167" s="199" t="s">
        <v>243</v>
      </c>
      <c r="F167" s="200" t="s">
        <v>244</v>
      </c>
      <c r="G167" s="201" t="s">
        <v>144</v>
      </c>
      <c r="H167" s="202">
        <v>21.16</v>
      </c>
      <c r="I167" s="203"/>
      <c r="J167" s="204">
        <f>ROUND(I167*H167,2)</f>
        <v>0</v>
      </c>
      <c r="K167" s="205"/>
      <c r="L167" s="37"/>
      <c r="M167" s="206" t="s">
        <v>1</v>
      </c>
      <c r="N167" s="207" t="s">
        <v>41</v>
      </c>
      <c r="O167" s="80"/>
      <c r="P167" s="208">
        <f>O167*H167</f>
        <v>0</v>
      </c>
      <c r="Q167" s="208">
        <v>0.34223999999999999</v>
      </c>
      <c r="R167" s="208">
        <f>Q167*H167</f>
        <v>7.2417983999999995</v>
      </c>
      <c r="S167" s="208">
        <v>0</v>
      </c>
      <c r="T167" s="20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0" t="s">
        <v>145</v>
      </c>
      <c r="AT167" s="210" t="s">
        <v>141</v>
      </c>
      <c r="AU167" s="210" t="s">
        <v>118</v>
      </c>
      <c r="AY167" s="15" t="s">
        <v>139</v>
      </c>
      <c r="BE167" s="126">
        <f>IF(N167="základná",J167,0)</f>
        <v>0</v>
      </c>
      <c r="BF167" s="126">
        <f>IF(N167="znížená",J167,0)</f>
        <v>0</v>
      </c>
      <c r="BG167" s="126">
        <f>IF(N167="zákl. prenesená",J167,0)</f>
        <v>0</v>
      </c>
      <c r="BH167" s="126">
        <f>IF(N167="zníž. prenesená",J167,0)</f>
        <v>0</v>
      </c>
      <c r="BI167" s="126">
        <f>IF(N167="nulová",J167,0)</f>
        <v>0</v>
      </c>
      <c r="BJ167" s="15" t="s">
        <v>118</v>
      </c>
      <c r="BK167" s="126">
        <f>ROUND(I167*H167,2)</f>
        <v>0</v>
      </c>
      <c r="BL167" s="15" t="s">
        <v>145</v>
      </c>
      <c r="BM167" s="210" t="s">
        <v>245</v>
      </c>
    </row>
    <row r="168" s="12" customFormat="1" ht="22.8" customHeight="1">
      <c r="A168" s="12"/>
      <c r="B168" s="185"/>
      <c r="C168" s="12"/>
      <c r="D168" s="186" t="s">
        <v>74</v>
      </c>
      <c r="E168" s="196" t="s">
        <v>171</v>
      </c>
      <c r="F168" s="196" t="s">
        <v>246</v>
      </c>
      <c r="G168" s="12"/>
      <c r="H168" s="12"/>
      <c r="I168" s="188"/>
      <c r="J168" s="197">
        <f>BK168</f>
        <v>0</v>
      </c>
      <c r="K168" s="12"/>
      <c r="L168" s="185"/>
      <c r="M168" s="190"/>
      <c r="N168" s="191"/>
      <c r="O168" s="191"/>
      <c r="P168" s="192">
        <f>SUM(P169:P175)</f>
        <v>0</v>
      </c>
      <c r="Q168" s="191"/>
      <c r="R168" s="192">
        <f>SUM(R169:R175)</f>
        <v>0.053629999999999997</v>
      </c>
      <c r="S168" s="191"/>
      <c r="T168" s="193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86" t="s">
        <v>83</v>
      </c>
      <c r="AT168" s="194" t="s">
        <v>74</v>
      </c>
      <c r="AU168" s="194" t="s">
        <v>83</v>
      </c>
      <c r="AY168" s="186" t="s">
        <v>139</v>
      </c>
      <c r="BK168" s="195">
        <f>SUM(BK169:BK175)</f>
        <v>0</v>
      </c>
    </row>
    <row r="169" s="2" customFormat="1" ht="24.15" customHeight="1">
      <c r="A169" s="36"/>
      <c r="B169" s="166"/>
      <c r="C169" s="198" t="s">
        <v>247</v>
      </c>
      <c r="D169" s="198" t="s">
        <v>141</v>
      </c>
      <c r="E169" s="199" t="s">
        <v>248</v>
      </c>
      <c r="F169" s="200" t="s">
        <v>249</v>
      </c>
      <c r="G169" s="201" t="s">
        <v>160</v>
      </c>
      <c r="H169" s="202">
        <v>3</v>
      </c>
      <c r="I169" s="203"/>
      <c r="J169" s="204">
        <f>ROUND(I169*H169,2)</f>
        <v>0</v>
      </c>
      <c r="K169" s="205"/>
      <c r="L169" s="37"/>
      <c r="M169" s="206" t="s">
        <v>1</v>
      </c>
      <c r="N169" s="207" t="s">
        <v>41</v>
      </c>
      <c r="O169" s="80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0" t="s">
        <v>145</v>
      </c>
      <c r="AT169" s="210" t="s">
        <v>141</v>
      </c>
      <c r="AU169" s="210" t="s">
        <v>118</v>
      </c>
      <c r="AY169" s="15" t="s">
        <v>139</v>
      </c>
      <c r="BE169" s="126">
        <f>IF(N169="základná",J169,0)</f>
        <v>0</v>
      </c>
      <c r="BF169" s="126">
        <f>IF(N169="znížená",J169,0)</f>
        <v>0</v>
      </c>
      <c r="BG169" s="126">
        <f>IF(N169="zákl. prenesená",J169,0)</f>
        <v>0</v>
      </c>
      <c r="BH169" s="126">
        <f>IF(N169="zníž. prenesená",J169,0)</f>
        <v>0</v>
      </c>
      <c r="BI169" s="126">
        <f>IF(N169="nulová",J169,0)</f>
        <v>0</v>
      </c>
      <c r="BJ169" s="15" t="s">
        <v>118</v>
      </c>
      <c r="BK169" s="126">
        <f>ROUND(I169*H169,2)</f>
        <v>0</v>
      </c>
      <c r="BL169" s="15" t="s">
        <v>145</v>
      </c>
      <c r="BM169" s="210" t="s">
        <v>250</v>
      </c>
    </row>
    <row r="170" s="2" customFormat="1" ht="21.75" customHeight="1">
      <c r="A170" s="36"/>
      <c r="B170" s="166"/>
      <c r="C170" s="211" t="s">
        <v>251</v>
      </c>
      <c r="D170" s="211" t="s">
        <v>213</v>
      </c>
      <c r="E170" s="212" t="s">
        <v>252</v>
      </c>
      <c r="F170" s="213" t="s">
        <v>253</v>
      </c>
      <c r="G170" s="214" t="s">
        <v>160</v>
      </c>
      <c r="H170" s="215">
        <v>3</v>
      </c>
      <c r="I170" s="216"/>
      <c r="J170" s="217">
        <f>ROUND(I170*H170,2)</f>
        <v>0</v>
      </c>
      <c r="K170" s="218"/>
      <c r="L170" s="219"/>
      <c r="M170" s="220" t="s">
        <v>1</v>
      </c>
      <c r="N170" s="221" t="s">
        <v>41</v>
      </c>
      <c r="O170" s="80"/>
      <c r="P170" s="208">
        <f>O170*H170</f>
        <v>0</v>
      </c>
      <c r="Q170" s="208">
        <v>0.0052399999999999999</v>
      </c>
      <c r="R170" s="208">
        <f>Q170*H170</f>
        <v>0.015719999999999998</v>
      </c>
      <c r="S170" s="208">
        <v>0</v>
      </c>
      <c r="T170" s="20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0" t="s">
        <v>171</v>
      </c>
      <c r="AT170" s="210" t="s">
        <v>213</v>
      </c>
      <c r="AU170" s="210" t="s">
        <v>118</v>
      </c>
      <c r="AY170" s="15" t="s">
        <v>139</v>
      </c>
      <c r="BE170" s="126">
        <f>IF(N170="základná",J170,0)</f>
        <v>0</v>
      </c>
      <c r="BF170" s="126">
        <f>IF(N170="znížená",J170,0)</f>
        <v>0</v>
      </c>
      <c r="BG170" s="126">
        <f>IF(N170="zákl. prenesená",J170,0)</f>
        <v>0</v>
      </c>
      <c r="BH170" s="126">
        <f>IF(N170="zníž. prenesená",J170,0)</f>
        <v>0</v>
      </c>
      <c r="BI170" s="126">
        <f>IF(N170="nulová",J170,0)</f>
        <v>0</v>
      </c>
      <c r="BJ170" s="15" t="s">
        <v>118</v>
      </c>
      <c r="BK170" s="126">
        <f>ROUND(I170*H170,2)</f>
        <v>0</v>
      </c>
      <c r="BL170" s="15" t="s">
        <v>145</v>
      </c>
      <c r="BM170" s="210" t="s">
        <v>254</v>
      </c>
    </row>
    <row r="171" s="2" customFormat="1" ht="24.15" customHeight="1">
      <c r="A171" s="36"/>
      <c r="B171" s="166"/>
      <c r="C171" s="198" t="s">
        <v>255</v>
      </c>
      <c r="D171" s="198" t="s">
        <v>141</v>
      </c>
      <c r="E171" s="199" t="s">
        <v>256</v>
      </c>
      <c r="F171" s="200" t="s">
        <v>257</v>
      </c>
      <c r="G171" s="201" t="s">
        <v>258</v>
      </c>
      <c r="H171" s="202">
        <v>2</v>
      </c>
      <c r="I171" s="203"/>
      <c r="J171" s="204">
        <f>ROUND(I171*H171,2)</f>
        <v>0</v>
      </c>
      <c r="K171" s="205"/>
      <c r="L171" s="37"/>
      <c r="M171" s="206" t="s">
        <v>1</v>
      </c>
      <c r="N171" s="207" t="s">
        <v>41</v>
      </c>
      <c r="O171" s="80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0" t="s">
        <v>145</v>
      </c>
      <c r="AT171" s="210" t="s">
        <v>141</v>
      </c>
      <c r="AU171" s="210" t="s">
        <v>118</v>
      </c>
      <c r="AY171" s="15" t="s">
        <v>139</v>
      </c>
      <c r="BE171" s="126">
        <f>IF(N171="základná",J171,0)</f>
        <v>0</v>
      </c>
      <c r="BF171" s="126">
        <f>IF(N171="znížená",J171,0)</f>
        <v>0</v>
      </c>
      <c r="BG171" s="126">
        <f>IF(N171="zákl. prenesená",J171,0)</f>
        <v>0</v>
      </c>
      <c r="BH171" s="126">
        <f>IF(N171="zníž. prenesená",J171,0)</f>
        <v>0</v>
      </c>
      <c r="BI171" s="126">
        <f>IF(N171="nulová",J171,0)</f>
        <v>0</v>
      </c>
      <c r="BJ171" s="15" t="s">
        <v>118</v>
      </c>
      <c r="BK171" s="126">
        <f>ROUND(I171*H171,2)</f>
        <v>0</v>
      </c>
      <c r="BL171" s="15" t="s">
        <v>145</v>
      </c>
      <c r="BM171" s="210" t="s">
        <v>259</v>
      </c>
    </row>
    <row r="172" s="2" customFormat="1" ht="21.75" customHeight="1">
      <c r="A172" s="36"/>
      <c r="B172" s="166"/>
      <c r="C172" s="211" t="s">
        <v>260</v>
      </c>
      <c r="D172" s="211" t="s">
        <v>213</v>
      </c>
      <c r="E172" s="212" t="s">
        <v>261</v>
      </c>
      <c r="F172" s="213" t="s">
        <v>262</v>
      </c>
      <c r="G172" s="214" t="s">
        <v>258</v>
      </c>
      <c r="H172" s="215">
        <v>2</v>
      </c>
      <c r="I172" s="216"/>
      <c r="J172" s="217">
        <f>ROUND(I172*H172,2)</f>
        <v>0</v>
      </c>
      <c r="K172" s="218"/>
      <c r="L172" s="219"/>
      <c r="M172" s="220" t="s">
        <v>1</v>
      </c>
      <c r="N172" s="221" t="s">
        <v>41</v>
      </c>
      <c r="O172" s="80"/>
      <c r="P172" s="208">
        <f>O172*H172</f>
        <v>0</v>
      </c>
      <c r="Q172" s="208">
        <v>0.016830000000000001</v>
      </c>
      <c r="R172" s="208">
        <f>Q172*H172</f>
        <v>0.033660000000000002</v>
      </c>
      <c r="S172" s="208">
        <v>0</v>
      </c>
      <c r="T172" s="20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0" t="s">
        <v>171</v>
      </c>
      <c r="AT172" s="210" t="s">
        <v>213</v>
      </c>
      <c r="AU172" s="210" t="s">
        <v>118</v>
      </c>
      <c r="AY172" s="15" t="s">
        <v>139</v>
      </c>
      <c r="BE172" s="126">
        <f>IF(N172="základná",J172,0)</f>
        <v>0</v>
      </c>
      <c r="BF172" s="126">
        <f>IF(N172="znížená",J172,0)</f>
        <v>0</v>
      </c>
      <c r="BG172" s="126">
        <f>IF(N172="zákl. prenesená",J172,0)</f>
        <v>0</v>
      </c>
      <c r="BH172" s="126">
        <f>IF(N172="zníž. prenesená",J172,0)</f>
        <v>0</v>
      </c>
      <c r="BI172" s="126">
        <f>IF(N172="nulová",J172,0)</f>
        <v>0</v>
      </c>
      <c r="BJ172" s="15" t="s">
        <v>118</v>
      </c>
      <c r="BK172" s="126">
        <f>ROUND(I172*H172,2)</f>
        <v>0</v>
      </c>
      <c r="BL172" s="15" t="s">
        <v>145</v>
      </c>
      <c r="BM172" s="210" t="s">
        <v>263</v>
      </c>
    </row>
    <row r="173" s="2" customFormat="1" ht="24.15" customHeight="1">
      <c r="A173" s="36"/>
      <c r="B173" s="166"/>
      <c r="C173" s="198" t="s">
        <v>264</v>
      </c>
      <c r="D173" s="198" t="s">
        <v>141</v>
      </c>
      <c r="E173" s="199" t="s">
        <v>265</v>
      </c>
      <c r="F173" s="200" t="s">
        <v>266</v>
      </c>
      <c r="G173" s="201" t="s">
        <v>258</v>
      </c>
      <c r="H173" s="202">
        <v>1</v>
      </c>
      <c r="I173" s="203"/>
      <c r="J173" s="204">
        <f>ROUND(I173*H173,2)</f>
        <v>0</v>
      </c>
      <c r="K173" s="205"/>
      <c r="L173" s="37"/>
      <c r="M173" s="206" t="s">
        <v>1</v>
      </c>
      <c r="N173" s="207" t="s">
        <v>41</v>
      </c>
      <c r="O173" s="80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0" t="s">
        <v>145</v>
      </c>
      <c r="AT173" s="210" t="s">
        <v>141</v>
      </c>
      <c r="AU173" s="210" t="s">
        <v>118</v>
      </c>
      <c r="AY173" s="15" t="s">
        <v>139</v>
      </c>
      <c r="BE173" s="126">
        <f>IF(N173="základná",J173,0)</f>
        <v>0</v>
      </c>
      <c r="BF173" s="126">
        <f>IF(N173="znížená",J173,0)</f>
        <v>0</v>
      </c>
      <c r="BG173" s="126">
        <f>IF(N173="zákl. prenesená",J173,0)</f>
        <v>0</v>
      </c>
      <c r="BH173" s="126">
        <f>IF(N173="zníž. prenesená",J173,0)</f>
        <v>0</v>
      </c>
      <c r="BI173" s="126">
        <f>IF(N173="nulová",J173,0)</f>
        <v>0</v>
      </c>
      <c r="BJ173" s="15" t="s">
        <v>118</v>
      </c>
      <c r="BK173" s="126">
        <f>ROUND(I173*H173,2)</f>
        <v>0</v>
      </c>
      <c r="BL173" s="15" t="s">
        <v>145</v>
      </c>
      <c r="BM173" s="210" t="s">
        <v>267</v>
      </c>
    </row>
    <row r="174" s="2" customFormat="1" ht="24.15" customHeight="1">
      <c r="A174" s="36"/>
      <c r="B174" s="166"/>
      <c r="C174" s="211" t="s">
        <v>268</v>
      </c>
      <c r="D174" s="211" t="s">
        <v>213</v>
      </c>
      <c r="E174" s="212" t="s">
        <v>269</v>
      </c>
      <c r="F174" s="213" t="s">
        <v>270</v>
      </c>
      <c r="G174" s="214" t="s">
        <v>258</v>
      </c>
      <c r="H174" s="215">
        <v>1</v>
      </c>
      <c r="I174" s="216"/>
      <c r="J174" s="217">
        <f>ROUND(I174*H174,2)</f>
        <v>0</v>
      </c>
      <c r="K174" s="218"/>
      <c r="L174" s="219"/>
      <c r="M174" s="220" t="s">
        <v>1</v>
      </c>
      <c r="N174" s="221" t="s">
        <v>41</v>
      </c>
      <c r="O174" s="80"/>
      <c r="P174" s="208">
        <f>O174*H174</f>
        <v>0</v>
      </c>
      <c r="Q174" s="208">
        <v>0.0038500000000000001</v>
      </c>
      <c r="R174" s="208">
        <f>Q174*H174</f>
        <v>0.0038500000000000001</v>
      </c>
      <c r="S174" s="208">
        <v>0</v>
      </c>
      <c r="T174" s="20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0" t="s">
        <v>171</v>
      </c>
      <c r="AT174" s="210" t="s">
        <v>213</v>
      </c>
      <c r="AU174" s="210" t="s">
        <v>118</v>
      </c>
      <c r="AY174" s="15" t="s">
        <v>139</v>
      </c>
      <c r="BE174" s="126">
        <f>IF(N174="základná",J174,0)</f>
        <v>0</v>
      </c>
      <c r="BF174" s="126">
        <f>IF(N174="znížená",J174,0)</f>
        <v>0</v>
      </c>
      <c r="BG174" s="126">
        <f>IF(N174="zákl. prenesená",J174,0)</f>
        <v>0</v>
      </c>
      <c r="BH174" s="126">
        <f>IF(N174="zníž. prenesená",J174,0)</f>
        <v>0</v>
      </c>
      <c r="BI174" s="126">
        <f>IF(N174="nulová",J174,0)</f>
        <v>0</v>
      </c>
      <c r="BJ174" s="15" t="s">
        <v>118</v>
      </c>
      <c r="BK174" s="126">
        <f>ROUND(I174*H174,2)</f>
        <v>0</v>
      </c>
      <c r="BL174" s="15" t="s">
        <v>145</v>
      </c>
      <c r="BM174" s="210" t="s">
        <v>271</v>
      </c>
    </row>
    <row r="175" s="2" customFormat="1" ht="21.75" customHeight="1">
      <c r="A175" s="36"/>
      <c r="B175" s="166"/>
      <c r="C175" s="198" t="s">
        <v>272</v>
      </c>
      <c r="D175" s="198" t="s">
        <v>141</v>
      </c>
      <c r="E175" s="199" t="s">
        <v>273</v>
      </c>
      <c r="F175" s="200" t="s">
        <v>274</v>
      </c>
      <c r="G175" s="201" t="s">
        <v>160</v>
      </c>
      <c r="H175" s="202">
        <v>5</v>
      </c>
      <c r="I175" s="203"/>
      <c r="J175" s="204">
        <f>ROUND(I175*H175,2)</f>
        <v>0</v>
      </c>
      <c r="K175" s="205"/>
      <c r="L175" s="37"/>
      <c r="M175" s="206" t="s">
        <v>1</v>
      </c>
      <c r="N175" s="207" t="s">
        <v>41</v>
      </c>
      <c r="O175" s="80"/>
      <c r="P175" s="208">
        <f>O175*H175</f>
        <v>0</v>
      </c>
      <c r="Q175" s="208">
        <v>8.0000000000000007E-05</v>
      </c>
      <c r="R175" s="208">
        <f>Q175*H175</f>
        <v>0.00040000000000000002</v>
      </c>
      <c r="S175" s="208">
        <v>0</v>
      </c>
      <c r="T175" s="20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0" t="s">
        <v>145</v>
      </c>
      <c r="AT175" s="210" t="s">
        <v>141</v>
      </c>
      <c r="AU175" s="210" t="s">
        <v>118</v>
      </c>
      <c r="AY175" s="15" t="s">
        <v>139</v>
      </c>
      <c r="BE175" s="126">
        <f>IF(N175="základná",J175,0)</f>
        <v>0</v>
      </c>
      <c r="BF175" s="126">
        <f>IF(N175="znížená",J175,0)</f>
        <v>0</v>
      </c>
      <c r="BG175" s="126">
        <f>IF(N175="zákl. prenesená",J175,0)</f>
        <v>0</v>
      </c>
      <c r="BH175" s="126">
        <f>IF(N175="zníž. prenesená",J175,0)</f>
        <v>0</v>
      </c>
      <c r="BI175" s="126">
        <f>IF(N175="nulová",J175,0)</f>
        <v>0</v>
      </c>
      <c r="BJ175" s="15" t="s">
        <v>118</v>
      </c>
      <c r="BK175" s="126">
        <f>ROUND(I175*H175,2)</f>
        <v>0</v>
      </c>
      <c r="BL175" s="15" t="s">
        <v>145</v>
      </c>
      <c r="BM175" s="210" t="s">
        <v>275</v>
      </c>
    </row>
    <row r="176" s="12" customFormat="1" ht="22.8" customHeight="1">
      <c r="A176" s="12"/>
      <c r="B176" s="185"/>
      <c r="C176" s="12"/>
      <c r="D176" s="186" t="s">
        <v>74</v>
      </c>
      <c r="E176" s="196" t="s">
        <v>175</v>
      </c>
      <c r="F176" s="196" t="s">
        <v>276</v>
      </c>
      <c r="G176" s="12"/>
      <c r="H176" s="12"/>
      <c r="I176" s="188"/>
      <c r="J176" s="197">
        <f>BK176</f>
        <v>0</v>
      </c>
      <c r="K176" s="12"/>
      <c r="L176" s="185"/>
      <c r="M176" s="190"/>
      <c r="N176" s="191"/>
      <c r="O176" s="191"/>
      <c r="P176" s="192">
        <f>SUM(P177:P182)</f>
        <v>0</v>
      </c>
      <c r="Q176" s="191"/>
      <c r="R176" s="192">
        <f>SUM(R177:R182)</f>
        <v>0.00027600000000000004</v>
      </c>
      <c r="S176" s="191"/>
      <c r="T176" s="193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86" t="s">
        <v>83</v>
      </c>
      <c r="AT176" s="194" t="s">
        <v>74</v>
      </c>
      <c r="AU176" s="194" t="s">
        <v>83</v>
      </c>
      <c r="AY176" s="186" t="s">
        <v>139</v>
      </c>
      <c r="BK176" s="195">
        <f>SUM(BK177:BK182)</f>
        <v>0</v>
      </c>
    </row>
    <row r="177" s="2" customFormat="1" ht="24.15" customHeight="1">
      <c r="A177" s="36"/>
      <c r="B177" s="166"/>
      <c r="C177" s="198" t="s">
        <v>277</v>
      </c>
      <c r="D177" s="198" t="s">
        <v>141</v>
      </c>
      <c r="E177" s="199" t="s">
        <v>278</v>
      </c>
      <c r="F177" s="200" t="s">
        <v>279</v>
      </c>
      <c r="G177" s="201" t="s">
        <v>160</v>
      </c>
      <c r="H177" s="202">
        <v>15.6</v>
      </c>
      <c r="I177" s="203"/>
      <c r="J177" s="204">
        <f>ROUND(I177*H177,2)</f>
        <v>0</v>
      </c>
      <c r="K177" s="205"/>
      <c r="L177" s="37"/>
      <c r="M177" s="206" t="s">
        <v>1</v>
      </c>
      <c r="N177" s="207" t="s">
        <v>41</v>
      </c>
      <c r="O177" s="80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0" t="s">
        <v>145</v>
      </c>
      <c r="AT177" s="210" t="s">
        <v>141</v>
      </c>
      <c r="AU177" s="210" t="s">
        <v>118</v>
      </c>
      <c r="AY177" s="15" t="s">
        <v>139</v>
      </c>
      <c r="BE177" s="126">
        <f>IF(N177="základná",J177,0)</f>
        <v>0</v>
      </c>
      <c r="BF177" s="126">
        <f>IF(N177="znížená",J177,0)</f>
        <v>0</v>
      </c>
      <c r="BG177" s="126">
        <f>IF(N177="zákl. prenesená",J177,0)</f>
        <v>0</v>
      </c>
      <c r="BH177" s="126">
        <f>IF(N177="zníž. prenesená",J177,0)</f>
        <v>0</v>
      </c>
      <c r="BI177" s="126">
        <f>IF(N177="nulová",J177,0)</f>
        <v>0</v>
      </c>
      <c r="BJ177" s="15" t="s">
        <v>118</v>
      </c>
      <c r="BK177" s="126">
        <f>ROUND(I177*H177,2)</f>
        <v>0</v>
      </c>
      <c r="BL177" s="15" t="s">
        <v>145</v>
      </c>
      <c r="BM177" s="210" t="s">
        <v>280</v>
      </c>
    </row>
    <row r="178" s="2" customFormat="1" ht="24.15" customHeight="1">
      <c r="A178" s="36"/>
      <c r="B178" s="166"/>
      <c r="C178" s="198" t="s">
        <v>281</v>
      </c>
      <c r="D178" s="198" t="s">
        <v>141</v>
      </c>
      <c r="E178" s="199" t="s">
        <v>282</v>
      </c>
      <c r="F178" s="200" t="s">
        <v>283</v>
      </c>
      <c r="G178" s="201" t="s">
        <v>160</v>
      </c>
      <c r="H178" s="202">
        <v>27.600000000000001</v>
      </c>
      <c r="I178" s="203"/>
      <c r="J178" s="204">
        <f>ROUND(I178*H178,2)</f>
        <v>0</v>
      </c>
      <c r="K178" s="205"/>
      <c r="L178" s="37"/>
      <c r="M178" s="206" t="s">
        <v>1</v>
      </c>
      <c r="N178" s="207" t="s">
        <v>41</v>
      </c>
      <c r="O178" s="80"/>
      <c r="P178" s="208">
        <f>O178*H178</f>
        <v>0</v>
      </c>
      <c r="Q178" s="208">
        <v>1.0000000000000001E-05</v>
      </c>
      <c r="R178" s="208">
        <f>Q178*H178</f>
        <v>0.00027600000000000004</v>
      </c>
      <c r="S178" s="208">
        <v>0</v>
      </c>
      <c r="T178" s="20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0" t="s">
        <v>145</v>
      </c>
      <c r="AT178" s="210" t="s">
        <v>141</v>
      </c>
      <c r="AU178" s="210" t="s">
        <v>118</v>
      </c>
      <c r="AY178" s="15" t="s">
        <v>139</v>
      </c>
      <c r="BE178" s="126">
        <f>IF(N178="základná",J178,0)</f>
        <v>0</v>
      </c>
      <c r="BF178" s="126">
        <f>IF(N178="znížená",J178,0)</f>
        <v>0</v>
      </c>
      <c r="BG178" s="126">
        <f>IF(N178="zákl. prenesená",J178,0)</f>
        <v>0</v>
      </c>
      <c r="BH178" s="126">
        <f>IF(N178="zníž. prenesená",J178,0)</f>
        <v>0</v>
      </c>
      <c r="BI178" s="126">
        <f>IF(N178="nulová",J178,0)</f>
        <v>0</v>
      </c>
      <c r="BJ178" s="15" t="s">
        <v>118</v>
      </c>
      <c r="BK178" s="126">
        <f>ROUND(I178*H178,2)</f>
        <v>0</v>
      </c>
      <c r="BL178" s="15" t="s">
        <v>145</v>
      </c>
      <c r="BM178" s="210" t="s">
        <v>284</v>
      </c>
    </row>
    <row r="179" s="2" customFormat="1" ht="21.75" customHeight="1">
      <c r="A179" s="36"/>
      <c r="B179" s="166"/>
      <c r="C179" s="198" t="s">
        <v>285</v>
      </c>
      <c r="D179" s="198" t="s">
        <v>141</v>
      </c>
      <c r="E179" s="199" t="s">
        <v>286</v>
      </c>
      <c r="F179" s="200" t="s">
        <v>287</v>
      </c>
      <c r="G179" s="201" t="s">
        <v>206</v>
      </c>
      <c r="H179" s="202">
        <v>12.773999999999999</v>
      </c>
      <c r="I179" s="203"/>
      <c r="J179" s="204">
        <f>ROUND(I179*H179,2)</f>
        <v>0</v>
      </c>
      <c r="K179" s="205"/>
      <c r="L179" s="37"/>
      <c r="M179" s="206" t="s">
        <v>1</v>
      </c>
      <c r="N179" s="207" t="s">
        <v>41</v>
      </c>
      <c r="O179" s="80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0" t="s">
        <v>145</v>
      </c>
      <c r="AT179" s="210" t="s">
        <v>141</v>
      </c>
      <c r="AU179" s="210" t="s">
        <v>118</v>
      </c>
      <c r="AY179" s="15" t="s">
        <v>139</v>
      </c>
      <c r="BE179" s="126">
        <f>IF(N179="základná",J179,0)</f>
        <v>0</v>
      </c>
      <c r="BF179" s="126">
        <f>IF(N179="znížená",J179,0)</f>
        <v>0</v>
      </c>
      <c r="BG179" s="126">
        <f>IF(N179="zákl. prenesená",J179,0)</f>
        <v>0</v>
      </c>
      <c r="BH179" s="126">
        <f>IF(N179="zníž. prenesená",J179,0)</f>
        <v>0</v>
      </c>
      <c r="BI179" s="126">
        <f>IF(N179="nulová",J179,0)</f>
        <v>0</v>
      </c>
      <c r="BJ179" s="15" t="s">
        <v>118</v>
      </c>
      <c r="BK179" s="126">
        <f>ROUND(I179*H179,2)</f>
        <v>0</v>
      </c>
      <c r="BL179" s="15" t="s">
        <v>145</v>
      </c>
      <c r="BM179" s="210" t="s">
        <v>288</v>
      </c>
    </row>
    <row r="180" s="2" customFormat="1" ht="24.15" customHeight="1">
      <c r="A180" s="36"/>
      <c r="B180" s="166"/>
      <c r="C180" s="198" t="s">
        <v>289</v>
      </c>
      <c r="D180" s="198" t="s">
        <v>141</v>
      </c>
      <c r="E180" s="199" t="s">
        <v>290</v>
      </c>
      <c r="F180" s="200" t="s">
        <v>291</v>
      </c>
      <c r="G180" s="201" t="s">
        <v>206</v>
      </c>
      <c r="H180" s="202">
        <v>370.44600000000003</v>
      </c>
      <c r="I180" s="203"/>
      <c r="J180" s="204">
        <f>ROUND(I180*H180,2)</f>
        <v>0</v>
      </c>
      <c r="K180" s="205"/>
      <c r="L180" s="37"/>
      <c r="M180" s="206" t="s">
        <v>1</v>
      </c>
      <c r="N180" s="207" t="s">
        <v>41</v>
      </c>
      <c r="O180" s="80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0" t="s">
        <v>145</v>
      </c>
      <c r="AT180" s="210" t="s">
        <v>141</v>
      </c>
      <c r="AU180" s="210" t="s">
        <v>118</v>
      </c>
      <c r="AY180" s="15" t="s">
        <v>139</v>
      </c>
      <c r="BE180" s="126">
        <f>IF(N180="základná",J180,0)</f>
        <v>0</v>
      </c>
      <c r="BF180" s="126">
        <f>IF(N180="znížená",J180,0)</f>
        <v>0</v>
      </c>
      <c r="BG180" s="126">
        <f>IF(N180="zákl. prenesená",J180,0)</f>
        <v>0</v>
      </c>
      <c r="BH180" s="126">
        <f>IF(N180="zníž. prenesená",J180,0)</f>
        <v>0</v>
      </c>
      <c r="BI180" s="126">
        <f>IF(N180="nulová",J180,0)</f>
        <v>0</v>
      </c>
      <c r="BJ180" s="15" t="s">
        <v>118</v>
      </c>
      <c r="BK180" s="126">
        <f>ROUND(I180*H180,2)</f>
        <v>0</v>
      </c>
      <c r="BL180" s="15" t="s">
        <v>145</v>
      </c>
      <c r="BM180" s="210" t="s">
        <v>292</v>
      </c>
    </row>
    <row r="181" s="2" customFormat="1" ht="24.15" customHeight="1">
      <c r="A181" s="36"/>
      <c r="B181" s="166"/>
      <c r="C181" s="198" t="s">
        <v>293</v>
      </c>
      <c r="D181" s="198" t="s">
        <v>141</v>
      </c>
      <c r="E181" s="199" t="s">
        <v>294</v>
      </c>
      <c r="F181" s="200" t="s">
        <v>295</v>
      </c>
      <c r="G181" s="201" t="s">
        <v>206</v>
      </c>
      <c r="H181" s="202">
        <v>6.2009999999999996</v>
      </c>
      <c r="I181" s="203"/>
      <c r="J181" s="204">
        <f>ROUND(I181*H181,2)</f>
        <v>0</v>
      </c>
      <c r="K181" s="205"/>
      <c r="L181" s="37"/>
      <c r="M181" s="206" t="s">
        <v>1</v>
      </c>
      <c r="N181" s="207" t="s">
        <v>41</v>
      </c>
      <c r="O181" s="80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0" t="s">
        <v>145</v>
      </c>
      <c r="AT181" s="210" t="s">
        <v>141</v>
      </c>
      <c r="AU181" s="210" t="s">
        <v>118</v>
      </c>
      <c r="AY181" s="15" t="s">
        <v>139</v>
      </c>
      <c r="BE181" s="126">
        <f>IF(N181="základná",J181,0)</f>
        <v>0</v>
      </c>
      <c r="BF181" s="126">
        <f>IF(N181="znížená",J181,0)</f>
        <v>0</v>
      </c>
      <c r="BG181" s="126">
        <f>IF(N181="zákl. prenesená",J181,0)</f>
        <v>0</v>
      </c>
      <c r="BH181" s="126">
        <f>IF(N181="zníž. prenesená",J181,0)</f>
        <v>0</v>
      </c>
      <c r="BI181" s="126">
        <f>IF(N181="nulová",J181,0)</f>
        <v>0</v>
      </c>
      <c r="BJ181" s="15" t="s">
        <v>118</v>
      </c>
      <c r="BK181" s="126">
        <f>ROUND(I181*H181,2)</f>
        <v>0</v>
      </c>
      <c r="BL181" s="15" t="s">
        <v>145</v>
      </c>
      <c r="BM181" s="210" t="s">
        <v>296</v>
      </c>
    </row>
    <row r="182" s="2" customFormat="1" ht="24.15" customHeight="1">
      <c r="A182" s="36"/>
      <c r="B182" s="166"/>
      <c r="C182" s="198" t="s">
        <v>297</v>
      </c>
      <c r="D182" s="198" t="s">
        <v>141</v>
      </c>
      <c r="E182" s="199" t="s">
        <v>298</v>
      </c>
      <c r="F182" s="200" t="s">
        <v>299</v>
      </c>
      <c r="G182" s="201" t="s">
        <v>206</v>
      </c>
      <c r="H182" s="202">
        <v>1.6000000000000001</v>
      </c>
      <c r="I182" s="203"/>
      <c r="J182" s="204">
        <f>ROUND(I182*H182,2)</f>
        <v>0</v>
      </c>
      <c r="K182" s="205"/>
      <c r="L182" s="37"/>
      <c r="M182" s="206" t="s">
        <v>1</v>
      </c>
      <c r="N182" s="207" t="s">
        <v>41</v>
      </c>
      <c r="O182" s="80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0" t="s">
        <v>145</v>
      </c>
      <c r="AT182" s="210" t="s">
        <v>141</v>
      </c>
      <c r="AU182" s="210" t="s">
        <v>118</v>
      </c>
      <c r="AY182" s="15" t="s">
        <v>139</v>
      </c>
      <c r="BE182" s="126">
        <f>IF(N182="základná",J182,0)</f>
        <v>0</v>
      </c>
      <c r="BF182" s="126">
        <f>IF(N182="znížená",J182,0)</f>
        <v>0</v>
      </c>
      <c r="BG182" s="126">
        <f>IF(N182="zákl. prenesená",J182,0)</f>
        <v>0</v>
      </c>
      <c r="BH182" s="126">
        <f>IF(N182="zníž. prenesená",J182,0)</f>
        <v>0</v>
      </c>
      <c r="BI182" s="126">
        <f>IF(N182="nulová",J182,0)</f>
        <v>0</v>
      </c>
      <c r="BJ182" s="15" t="s">
        <v>118</v>
      </c>
      <c r="BK182" s="126">
        <f>ROUND(I182*H182,2)</f>
        <v>0</v>
      </c>
      <c r="BL182" s="15" t="s">
        <v>145</v>
      </c>
      <c r="BM182" s="210" t="s">
        <v>300</v>
      </c>
    </row>
    <row r="183" s="12" customFormat="1" ht="22.8" customHeight="1">
      <c r="A183" s="12"/>
      <c r="B183" s="185"/>
      <c r="C183" s="12"/>
      <c r="D183" s="186" t="s">
        <v>74</v>
      </c>
      <c r="E183" s="196" t="s">
        <v>301</v>
      </c>
      <c r="F183" s="196" t="s">
        <v>302</v>
      </c>
      <c r="G183" s="12"/>
      <c r="H183" s="12"/>
      <c r="I183" s="188"/>
      <c r="J183" s="197">
        <f>BK183</f>
        <v>0</v>
      </c>
      <c r="K183" s="12"/>
      <c r="L183" s="185"/>
      <c r="M183" s="190"/>
      <c r="N183" s="191"/>
      <c r="O183" s="191"/>
      <c r="P183" s="192">
        <f>P184</f>
        <v>0</v>
      </c>
      <c r="Q183" s="191"/>
      <c r="R183" s="192">
        <f>R184</f>
        <v>0</v>
      </c>
      <c r="S183" s="191"/>
      <c r="T183" s="19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86" t="s">
        <v>83</v>
      </c>
      <c r="AT183" s="194" t="s">
        <v>74</v>
      </c>
      <c r="AU183" s="194" t="s">
        <v>83</v>
      </c>
      <c r="AY183" s="186" t="s">
        <v>139</v>
      </c>
      <c r="BK183" s="195">
        <f>BK184</f>
        <v>0</v>
      </c>
    </row>
    <row r="184" s="2" customFormat="1" ht="24.15" customHeight="1">
      <c r="A184" s="36"/>
      <c r="B184" s="166"/>
      <c r="C184" s="198" t="s">
        <v>303</v>
      </c>
      <c r="D184" s="198" t="s">
        <v>141</v>
      </c>
      <c r="E184" s="199" t="s">
        <v>304</v>
      </c>
      <c r="F184" s="200" t="s">
        <v>305</v>
      </c>
      <c r="G184" s="201" t="s">
        <v>206</v>
      </c>
      <c r="H184" s="202">
        <v>118.142</v>
      </c>
      <c r="I184" s="203"/>
      <c r="J184" s="204">
        <f>ROUND(I184*H184,2)</f>
        <v>0</v>
      </c>
      <c r="K184" s="205"/>
      <c r="L184" s="37"/>
      <c r="M184" s="206" t="s">
        <v>1</v>
      </c>
      <c r="N184" s="207" t="s">
        <v>41</v>
      </c>
      <c r="O184" s="80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0" t="s">
        <v>145</v>
      </c>
      <c r="AT184" s="210" t="s">
        <v>141</v>
      </c>
      <c r="AU184" s="210" t="s">
        <v>118</v>
      </c>
      <c r="AY184" s="15" t="s">
        <v>139</v>
      </c>
      <c r="BE184" s="126">
        <f>IF(N184="základná",J184,0)</f>
        <v>0</v>
      </c>
      <c r="BF184" s="126">
        <f>IF(N184="znížená",J184,0)</f>
        <v>0</v>
      </c>
      <c r="BG184" s="126">
        <f>IF(N184="zákl. prenesená",J184,0)</f>
        <v>0</v>
      </c>
      <c r="BH184" s="126">
        <f>IF(N184="zníž. prenesená",J184,0)</f>
        <v>0</v>
      </c>
      <c r="BI184" s="126">
        <f>IF(N184="nulová",J184,0)</f>
        <v>0</v>
      </c>
      <c r="BJ184" s="15" t="s">
        <v>118</v>
      </c>
      <c r="BK184" s="126">
        <f>ROUND(I184*H184,2)</f>
        <v>0</v>
      </c>
      <c r="BL184" s="15" t="s">
        <v>145</v>
      </c>
      <c r="BM184" s="210" t="s">
        <v>306</v>
      </c>
    </row>
    <row r="185" s="12" customFormat="1" ht="25.92" customHeight="1">
      <c r="A185" s="12"/>
      <c r="B185" s="185"/>
      <c r="C185" s="12"/>
      <c r="D185" s="186" t="s">
        <v>74</v>
      </c>
      <c r="E185" s="187" t="s">
        <v>307</v>
      </c>
      <c r="F185" s="187" t="s">
        <v>308</v>
      </c>
      <c r="G185" s="12"/>
      <c r="H185" s="12"/>
      <c r="I185" s="188"/>
      <c r="J185" s="189">
        <f>BK185</f>
        <v>0</v>
      </c>
      <c r="K185" s="12"/>
      <c r="L185" s="185"/>
      <c r="M185" s="190"/>
      <c r="N185" s="191"/>
      <c r="O185" s="191"/>
      <c r="P185" s="192">
        <f>P186</f>
        <v>0</v>
      </c>
      <c r="Q185" s="191"/>
      <c r="R185" s="192">
        <f>R186</f>
        <v>0.19565700000000003</v>
      </c>
      <c r="S185" s="191"/>
      <c r="T185" s="193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6" t="s">
        <v>118</v>
      </c>
      <c r="AT185" s="194" t="s">
        <v>74</v>
      </c>
      <c r="AU185" s="194" t="s">
        <v>75</v>
      </c>
      <c r="AY185" s="186" t="s">
        <v>139</v>
      </c>
      <c r="BK185" s="195">
        <f>BK186</f>
        <v>0</v>
      </c>
    </row>
    <row r="186" s="12" customFormat="1" ht="22.8" customHeight="1">
      <c r="A186" s="12"/>
      <c r="B186" s="185"/>
      <c r="C186" s="12"/>
      <c r="D186" s="186" t="s">
        <v>74</v>
      </c>
      <c r="E186" s="196" t="s">
        <v>309</v>
      </c>
      <c r="F186" s="196" t="s">
        <v>310</v>
      </c>
      <c r="G186" s="12"/>
      <c r="H186" s="12"/>
      <c r="I186" s="188"/>
      <c r="J186" s="197">
        <f>BK186</f>
        <v>0</v>
      </c>
      <c r="K186" s="12"/>
      <c r="L186" s="185"/>
      <c r="M186" s="190"/>
      <c r="N186" s="191"/>
      <c r="O186" s="191"/>
      <c r="P186" s="192">
        <f>SUM(P187:P194)</f>
        <v>0</v>
      </c>
      <c r="Q186" s="191"/>
      <c r="R186" s="192">
        <f>SUM(R187:R194)</f>
        <v>0.19565700000000003</v>
      </c>
      <c r="S186" s="191"/>
      <c r="T186" s="193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86" t="s">
        <v>118</v>
      </c>
      <c r="AT186" s="194" t="s">
        <v>74</v>
      </c>
      <c r="AU186" s="194" t="s">
        <v>83</v>
      </c>
      <c r="AY186" s="186" t="s">
        <v>139</v>
      </c>
      <c r="BK186" s="195">
        <f>SUM(BK187:BK194)</f>
        <v>0</v>
      </c>
    </row>
    <row r="187" s="2" customFormat="1" ht="33" customHeight="1">
      <c r="A187" s="36"/>
      <c r="B187" s="166"/>
      <c r="C187" s="198" t="s">
        <v>311</v>
      </c>
      <c r="D187" s="198" t="s">
        <v>141</v>
      </c>
      <c r="E187" s="199" t="s">
        <v>312</v>
      </c>
      <c r="F187" s="200" t="s">
        <v>313</v>
      </c>
      <c r="G187" s="201" t="s">
        <v>160</v>
      </c>
      <c r="H187" s="202">
        <v>5</v>
      </c>
      <c r="I187" s="203"/>
      <c r="J187" s="204">
        <f>ROUND(I187*H187,2)</f>
        <v>0</v>
      </c>
      <c r="K187" s="205"/>
      <c r="L187" s="37"/>
      <c r="M187" s="206" t="s">
        <v>1</v>
      </c>
      <c r="N187" s="207" t="s">
        <v>41</v>
      </c>
      <c r="O187" s="80"/>
      <c r="P187" s="208">
        <f>O187*H187</f>
        <v>0</v>
      </c>
      <c r="Q187" s="208">
        <v>0.020039999999999999</v>
      </c>
      <c r="R187" s="208">
        <f>Q187*H187</f>
        <v>0.1002</v>
      </c>
      <c r="S187" s="208">
        <v>0</v>
      </c>
      <c r="T187" s="20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0" t="s">
        <v>203</v>
      </c>
      <c r="AT187" s="210" t="s">
        <v>141</v>
      </c>
      <c r="AU187" s="210" t="s">
        <v>118</v>
      </c>
      <c r="AY187" s="15" t="s">
        <v>139</v>
      </c>
      <c r="BE187" s="126">
        <f>IF(N187="základná",J187,0)</f>
        <v>0</v>
      </c>
      <c r="BF187" s="126">
        <f>IF(N187="znížená",J187,0)</f>
        <v>0</v>
      </c>
      <c r="BG187" s="126">
        <f>IF(N187="zákl. prenesená",J187,0)</f>
        <v>0</v>
      </c>
      <c r="BH187" s="126">
        <f>IF(N187="zníž. prenesená",J187,0)</f>
        <v>0</v>
      </c>
      <c r="BI187" s="126">
        <f>IF(N187="nulová",J187,0)</f>
        <v>0</v>
      </c>
      <c r="BJ187" s="15" t="s">
        <v>118</v>
      </c>
      <c r="BK187" s="126">
        <f>ROUND(I187*H187,2)</f>
        <v>0</v>
      </c>
      <c r="BL187" s="15" t="s">
        <v>203</v>
      </c>
      <c r="BM187" s="210" t="s">
        <v>314</v>
      </c>
    </row>
    <row r="188" s="2" customFormat="1" ht="24.15" customHeight="1">
      <c r="A188" s="36"/>
      <c r="B188" s="166"/>
      <c r="C188" s="198" t="s">
        <v>315</v>
      </c>
      <c r="D188" s="198" t="s">
        <v>141</v>
      </c>
      <c r="E188" s="199" t="s">
        <v>316</v>
      </c>
      <c r="F188" s="200" t="s">
        <v>317</v>
      </c>
      <c r="G188" s="201" t="s">
        <v>160</v>
      </c>
      <c r="H188" s="202">
        <v>0.59999999999999998</v>
      </c>
      <c r="I188" s="203"/>
      <c r="J188" s="204">
        <f>ROUND(I188*H188,2)</f>
        <v>0</v>
      </c>
      <c r="K188" s="205"/>
      <c r="L188" s="37"/>
      <c r="M188" s="206" t="s">
        <v>1</v>
      </c>
      <c r="N188" s="207" t="s">
        <v>41</v>
      </c>
      <c r="O188" s="80"/>
      <c r="P188" s="208">
        <f>O188*H188</f>
        <v>0</v>
      </c>
      <c r="Q188" s="208">
        <v>0.035319999999999997</v>
      </c>
      <c r="R188" s="208">
        <f>Q188*H188</f>
        <v>0.021191999999999999</v>
      </c>
      <c r="S188" s="208">
        <v>0</v>
      </c>
      <c r="T188" s="20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0" t="s">
        <v>203</v>
      </c>
      <c r="AT188" s="210" t="s">
        <v>141</v>
      </c>
      <c r="AU188" s="210" t="s">
        <v>118</v>
      </c>
      <c r="AY188" s="15" t="s">
        <v>139</v>
      </c>
      <c r="BE188" s="126">
        <f>IF(N188="základná",J188,0)</f>
        <v>0</v>
      </c>
      <c r="BF188" s="126">
        <f>IF(N188="znížená",J188,0)</f>
        <v>0</v>
      </c>
      <c r="BG188" s="126">
        <f>IF(N188="zákl. prenesená",J188,0)</f>
        <v>0</v>
      </c>
      <c r="BH188" s="126">
        <f>IF(N188="zníž. prenesená",J188,0)</f>
        <v>0</v>
      </c>
      <c r="BI188" s="126">
        <f>IF(N188="nulová",J188,0)</f>
        <v>0</v>
      </c>
      <c r="BJ188" s="15" t="s">
        <v>118</v>
      </c>
      <c r="BK188" s="126">
        <f>ROUND(I188*H188,2)</f>
        <v>0</v>
      </c>
      <c r="BL188" s="15" t="s">
        <v>203</v>
      </c>
      <c r="BM188" s="210" t="s">
        <v>318</v>
      </c>
    </row>
    <row r="189" s="2" customFormat="1" ht="24.15" customHeight="1">
      <c r="A189" s="36"/>
      <c r="B189" s="166"/>
      <c r="C189" s="198" t="s">
        <v>319</v>
      </c>
      <c r="D189" s="198" t="s">
        <v>141</v>
      </c>
      <c r="E189" s="199" t="s">
        <v>320</v>
      </c>
      <c r="F189" s="200" t="s">
        <v>321</v>
      </c>
      <c r="G189" s="201" t="s">
        <v>160</v>
      </c>
      <c r="H189" s="202">
        <v>1.5</v>
      </c>
      <c r="I189" s="203"/>
      <c r="J189" s="204">
        <f>ROUND(I189*H189,2)</f>
        <v>0</v>
      </c>
      <c r="K189" s="205"/>
      <c r="L189" s="37"/>
      <c r="M189" s="206" t="s">
        <v>1</v>
      </c>
      <c r="N189" s="207" t="s">
        <v>41</v>
      </c>
      <c r="O189" s="80"/>
      <c r="P189" s="208">
        <f>O189*H189</f>
        <v>0</v>
      </c>
      <c r="Q189" s="208">
        <v>0.039510000000000003</v>
      </c>
      <c r="R189" s="208">
        <f>Q189*H189</f>
        <v>0.059265000000000005</v>
      </c>
      <c r="S189" s="208">
        <v>0</v>
      </c>
      <c r="T189" s="20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0" t="s">
        <v>203</v>
      </c>
      <c r="AT189" s="210" t="s">
        <v>141</v>
      </c>
      <c r="AU189" s="210" t="s">
        <v>118</v>
      </c>
      <c r="AY189" s="15" t="s">
        <v>139</v>
      </c>
      <c r="BE189" s="126">
        <f>IF(N189="základná",J189,0)</f>
        <v>0</v>
      </c>
      <c r="BF189" s="126">
        <f>IF(N189="znížená",J189,0)</f>
        <v>0</v>
      </c>
      <c r="BG189" s="126">
        <f>IF(N189="zákl. prenesená",J189,0)</f>
        <v>0</v>
      </c>
      <c r="BH189" s="126">
        <f>IF(N189="zníž. prenesená",J189,0)</f>
        <v>0</v>
      </c>
      <c r="BI189" s="126">
        <f>IF(N189="nulová",J189,0)</f>
        <v>0</v>
      </c>
      <c r="BJ189" s="15" t="s">
        <v>118</v>
      </c>
      <c r="BK189" s="126">
        <f>ROUND(I189*H189,2)</f>
        <v>0</v>
      </c>
      <c r="BL189" s="15" t="s">
        <v>203</v>
      </c>
      <c r="BM189" s="210" t="s">
        <v>322</v>
      </c>
    </row>
    <row r="190" s="2" customFormat="1" ht="16.5" customHeight="1">
      <c r="A190" s="36"/>
      <c r="B190" s="166"/>
      <c r="C190" s="198" t="s">
        <v>323</v>
      </c>
      <c r="D190" s="198" t="s">
        <v>141</v>
      </c>
      <c r="E190" s="199" t="s">
        <v>324</v>
      </c>
      <c r="F190" s="200" t="s">
        <v>325</v>
      </c>
      <c r="G190" s="201" t="s">
        <v>258</v>
      </c>
      <c r="H190" s="202">
        <v>1</v>
      </c>
      <c r="I190" s="203"/>
      <c r="J190" s="204">
        <f>ROUND(I190*H190,2)</f>
        <v>0</v>
      </c>
      <c r="K190" s="205"/>
      <c r="L190" s="37"/>
      <c r="M190" s="206" t="s">
        <v>1</v>
      </c>
      <c r="N190" s="207" t="s">
        <v>41</v>
      </c>
      <c r="O190" s="80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0" t="s">
        <v>203</v>
      </c>
      <c r="AT190" s="210" t="s">
        <v>141</v>
      </c>
      <c r="AU190" s="210" t="s">
        <v>118</v>
      </c>
      <c r="AY190" s="15" t="s">
        <v>139</v>
      </c>
      <c r="BE190" s="126">
        <f>IF(N190="základná",J190,0)</f>
        <v>0</v>
      </c>
      <c r="BF190" s="126">
        <f>IF(N190="znížená",J190,0)</f>
        <v>0</v>
      </c>
      <c r="BG190" s="126">
        <f>IF(N190="zákl. prenesená",J190,0)</f>
        <v>0</v>
      </c>
      <c r="BH190" s="126">
        <f>IF(N190="zníž. prenesená",J190,0)</f>
        <v>0</v>
      </c>
      <c r="BI190" s="126">
        <f>IF(N190="nulová",J190,0)</f>
        <v>0</v>
      </c>
      <c r="BJ190" s="15" t="s">
        <v>118</v>
      </c>
      <c r="BK190" s="126">
        <f>ROUND(I190*H190,2)</f>
        <v>0</v>
      </c>
      <c r="BL190" s="15" t="s">
        <v>203</v>
      </c>
      <c r="BM190" s="210" t="s">
        <v>326</v>
      </c>
    </row>
    <row r="191" s="2" customFormat="1" ht="21.75" customHeight="1">
      <c r="A191" s="36"/>
      <c r="B191" s="166"/>
      <c r="C191" s="211" t="s">
        <v>327</v>
      </c>
      <c r="D191" s="211" t="s">
        <v>213</v>
      </c>
      <c r="E191" s="212" t="s">
        <v>328</v>
      </c>
      <c r="F191" s="213" t="s">
        <v>329</v>
      </c>
      <c r="G191" s="214" t="s">
        <v>258</v>
      </c>
      <c r="H191" s="215">
        <v>1</v>
      </c>
      <c r="I191" s="216"/>
      <c r="J191" s="217">
        <f>ROUND(I191*H191,2)</f>
        <v>0</v>
      </c>
      <c r="K191" s="218"/>
      <c r="L191" s="219"/>
      <c r="M191" s="220" t="s">
        <v>1</v>
      </c>
      <c r="N191" s="221" t="s">
        <v>41</v>
      </c>
      <c r="O191" s="80"/>
      <c r="P191" s="208">
        <f>O191*H191</f>
        <v>0</v>
      </c>
      <c r="Q191" s="208">
        <v>0.014999999999999999</v>
      </c>
      <c r="R191" s="208">
        <f>Q191*H191</f>
        <v>0.014999999999999999</v>
      </c>
      <c r="S191" s="208">
        <v>0</v>
      </c>
      <c r="T191" s="20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0" t="s">
        <v>272</v>
      </c>
      <c r="AT191" s="210" t="s">
        <v>213</v>
      </c>
      <c r="AU191" s="210" t="s">
        <v>118</v>
      </c>
      <c r="AY191" s="15" t="s">
        <v>139</v>
      </c>
      <c r="BE191" s="126">
        <f>IF(N191="základná",J191,0)</f>
        <v>0</v>
      </c>
      <c r="BF191" s="126">
        <f>IF(N191="znížená",J191,0)</f>
        <v>0</v>
      </c>
      <c r="BG191" s="126">
        <f>IF(N191="zákl. prenesená",J191,0)</f>
        <v>0</v>
      </c>
      <c r="BH191" s="126">
        <f>IF(N191="zníž. prenesená",J191,0)</f>
        <v>0</v>
      </c>
      <c r="BI191" s="126">
        <f>IF(N191="nulová",J191,0)</f>
        <v>0</v>
      </c>
      <c r="BJ191" s="15" t="s">
        <v>118</v>
      </c>
      <c r="BK191" s="126">
        <f>ROUND(I191*H191,2)</f>
        <v>0</v>
      </c>
      <c r="BL191" s="15" t="s">
        <v>203</v>
      </c>
      <c r="BM191" s="210" t="s">
        <v>330</v>
      </c>
    </row>
    <row r="192" s="2" customFormat="1" ht="16.5" customHeight="1">
      <c r="A192" s="36"/>
      <c r="B192" s="166"/>
      <c r="C192" s="198" t="s">
        <v>331</v>
      </c>
      <c r="D192" s="198" t="s">
        <v>141</v>
      </c>
      <c r="E192" s="199" t="s">
        <v>332</v>
      </c>
      <c r="F192" s="200" t="s">
        <v>333</v>
      </c>
      <c r="G192" s="201" t="s">
        <v>258</v>
      </c>
      <c r="H192" s="202">
        <v>1</v>
      </c>
      <c r="I192" s="203"/>
      <c r="J192" s="204">
        <f>ROUND(I192*H192,2)</f>
        <v>0</v>
      </c>
      <c r="K192" s="205"/>
      <c r="L192" s="37"/>
      <c r="M192" s="206" t="s">
        <v>1</v>
      </c>
      <c r="N192" s="207" t="s">
        <v>41</v>
      </c>
      <c r="O192" s="80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0" t="s">
        <v>203</v>
      </c>
      <c r="AT192" s="210" t="s">
        <v>141</v>
      </c>
      <c r="AU192" s="210" t="s">
        <v>118</v>
      </c>
      <c r="AY192" s="15" t="s">
        <v>139</v>
      </c>
      <c r="BE192" s="126">
        <f>IF(N192="základná",J192,0)</f>
        <v>0</v>
      </c>
      <c r="BF192" s="126">
        <f>IF(N192="znížená",J192,0)</f>
        <v>0</v>
      </c>
      <c r="BG192" s="126">
        <f>IF(N192="zákl. prenesená",J192,0)</f>
        <v>0</v>
      </c>
      <c r="BH192" s="126">
        <f>IF(N192="zníž. prenesená",J192,0)</f>
        <v>0</v>
      </c>
      <c r="BI192" s="126">
        <f>IF(N192="nulová",J192,0)</f>
        <v>0</v>
      </c>
      <c r="BJ192" s="15" t="s">
        <v>118</v>
      </c>
      <c r="BK192" s="126">
        <f>ROUND(I192*H192,2)</f>
        <v>0</v>
      </c>
      <c r="BL192" s="15" t="s">
        <v>203</v>
      </c>
      <c r="BM192" s="210" t="s">
        <v>334</v>
      </c>
    </row>
    <row r="193" s="2" customFormat="1" ht="24.15" customHeight="1">
      <c r="A193" s="36"/>
      <c r="B193" s="166"/>
      <c r="C193" s="211" t="s">
        <v>335</v>
      </c>
      <c r="D193" s="211" t="s">
        <v>213</v>
      </c>
      <c r="E193" s="212" t="s">
        <v>336</v>
      </c>
      <c r="F193" s="213" t="s">
        <v>337</v>
      </c>
      <c r="G193" s="214" t="s">
        <v>258</v>
      </c>
      <c r="H193" s="215">
        <v>1</v>
      </c>
      <c r="I193" s="216"/>
      <c r="J193" s="217">
        <f>ROUND(I193*H193,2)</f>
        <v>0</v>
      </c>
      <c r="K193" s="218"/>
      <c r="L193" s="219"/>
      <c r="M193" s="220" t="s">
        <v>1</v>
      </c>
      <c r="N193" s="221" t="s">
        <v>41</v>
      </c>
      <c r="O193" s="80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0" t="s">
        <v>272</v>
      </c>
      <c r="AT193" s="210" t="s">
        <v>213</v>
      </c>
      <c r="AU193" s="210" t="s">
        <v>118</v>
      </c>
      <c r="AY193" s="15" t="s">
        <v>139</v>
      </c>
      <c r="BE193" s="126">
        <f>IF(N193="základná",J193,0)</f>
        <v>0</v>
      </c>
      <c r="BF193" s="126">
        <f>IF(N193="znížená",J193,0)</f>
        <v>0</v>
      </c>
      <c r="BG193" s="126">
        <f>IF(N193="zákl. prenesená",J193,0)</f>
        <v>0</v>
      </c>
      <c r="BH193" s="126">
        <f>IF(N193="zníž. prenesená",J193,0)</f>
        <v>0</v>
      </c>
      <c r="BI193" s="126">
        <f>IF(N193="nulová",J193,0)</f>
        <v>0</v>
      </c>
      <c r="BJ193" s="15" t="s">
        <v>118</v>
      </c>
      <c r="BK193" s="126">
        <f>ROUND(I193*H193,2)</f>
        <v>0</v>
      </c>
      <c r="BL193" s="15" t="s">
        <v>203</v>
      </c>
      <c r="BM193" s="210" t="s">
        <v>338</v>
      </c>
    </row>
    <row r="194" s="2" customFormat="1" ht="24.15" customHeight="1">
      <c r="A194" s="36"/>
      <c r="B194" s="166"/>
      <c r="C194" s="198" t="s">
        <v>339</v>
      </c>
      <c r="D194" s="198" t="s">
        <v>141</v>
      </c>
      <c r="E194" s="199" t="s">
        <v>340</v>
      </c>
      <c r="F194" s="200" t="s">
        <v>341</v>
      </c>
      <c r="G194" s="201" t="s">
        <v>342</v>
      </c>
      <c r="H194" s="222"/>
      <c r="I194" s="203"/>
      <c r="J194" s="204">
        <f>ROUND(I194*H194,2)</f>
        <v>0</v>
      </c>
      <c r="K194" s="205"/>
      <c r="L194" s="37"/>
      <c r="M194" s="206" t="s">
        <v>1</v>
      </c>
      <c r="N194" s="207" t="s">
        <v>41</v>
      </c>
      <c r="O194" s="80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0" t="s">
        <v>203</v>
      </c>
      <c r="AT194" s="210" t="s">
        <v>141</v>
      </c>
      <c r="AU194" s="210" t="s">
        <v>118</v>
      </c>
      <c r="AY194" s="15" t="s">
        <v>139</v>
      </c>
      <c r="BE194" s="126">
        <f>IF(N194="základná",J194,0)</f>
        <v>0</v>
      </c>
      <c r="BF194" s="126">
        <f>IF(N194="znížená",J194,0)</f>
        <v>0</v>
      </c>
      <c r="BG194" s="126">
        <f>IF(N194="zákl. prenesená",J194,0)</f>
        <v>0</v>
      </c>
      <c r="BH194" s="126">
        <f>IF(N194="zníž. prenesená",J194,0)</f>
        <v>0</v>
      </c>
      <c r="BI194" s="126">
        <f>IF(N194="nulová",J194,0)</f>
        <v>0</v>
      </c>
      <c r="BJ194" s="15" t="s">
        <v>118</v>
      </c>
      <c r="BK194" s="126">
        <f>ROUND(I194*H194,2)</f>
        <v>0</v>
      </c>
      <c r="BL194" s="15" t="s">
        <v>203</v>
      </c>
      <c r="BM194" s="210" t="s">
        <v>343</v>
      </c>
    </row>
    <row r="195" s="12" customFormat="1" ht="25.92" customHeight="1">
      <c r="A195" s="12"/>
      <c r="B195" s="185"/>
      <c r="C195" s="12"/>
      <c r="D195" s="186" t="s">
        <v>74</v>
      </c>
      <c r="E195" s="187" t="s">
        <v>213</v>
      </c>
      <c r="F195" s="187" t="s">
        <v>344</v>
      </c>
      <c r="G195" s="12"/>
      <c r="H195" s="12"/>
      <c r="I195" s="188"/>
      <c r="J195" s="189">
        <f>BK195</f>
        <v>0</v>
      </c>
      <c r="K195" s="12"/>
      <c r="L195" s="185"/>
      <c r="M195" s="190"/>
      <c r="N195" s="191"/>
      <c r="O195" s="191"/>
      <c r="P195" s="192">
        <f>P196</f>
        <v>0</v>
      </c>
      <c r="Q195" s="191"/>
      <c r="R195" s="192">
        <f>R196</f>
        <v>0.018910000000000003</v>
      </c>
      <c r="S195" s="191"/>
      <c r="T195" s="193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86" t="s">
        <v>150</v>
      </c>
      <c r="AT195" s="194" t="s">
        <v>74</v>
      </c>
      <c r="AU195" s="194" t="s">
        <v>75</v>
      </c>
      <c r="AY195" s="186" t="s">
        <v>139</v>
      </c>
      <c r="BK195" s="195">
        <f>BK196</f>
        <v>0</v>
      </c>
    </row>
    <row r="196" s="12" customFormat="1" ht="22.8" customHeight="1">
      <c r="A196" s="12"/>
      <c r="B196" s="185"/>
      <c r="C196" s="12"/>
      <c r="D196" s="186" t="s">
        <v>74</v>
      </c>
      <c r="E196" s="196" t="s">
        <v>345</v>
      </c>
      <c r="F196" s="196" t="s">
        <v>346</v>
      </c>
      <c r="G196" s="12"/>
      <c r="H196" s="12"/>
      <c r="I196" s="188"/>
      <c r="J196" s="197">
        <f>BK196</f>
        <v>0</v>
      </c>
      <c r="K196" s="12"/>
      <c r="L196" s="185"/>
      <c r="M196" s="190"/>
      <c r="N196" s="191"/>
      <c r="O196" s="191"/>
      <c r="P196" s="192">
        <f>SUM(P197:P202)</f>
        <v>0</v>
      </c>
      <c r="Q196" s="191"/>
      <c r="R196" s="192">
        <f>SUM(R197:R202)</f>
        <v>0.018910000000000003</v>
      </c>
      <c r="S196" s="191"/>
      <c r="T196" s="193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6" t="s">
        <v>150</v>
      </c>
      <c r="AT196" s="194" t="s">
        <v>74</v>
      </c>
      <c r="AU196" s="194" t="s">
        <v>83</v>
      </c>
      <c r="AY196" s="186" t="s">
        <v>139</v>
      </c>
      <c r="BK196" s="195">
        <f>SUM(BK197:BK202)</f>
        <v>0</v>
      </c>
    </row>
    <row r="197" s="2" customFormat="1" ht="24.15" customHeight="1">
      <c r="A197" s="36"/>
      <c r="B197" s="166"/>
      <c r="C197" s="198" t="s">
        <v>347</v>
      </c>
      <c r="D197" s="198" t="s">
        <v>141</v>
      </c>
      <c r="E197" s="199" t="s">
        <v>348</v>
      </c>
      <c r="F197" s="200" t="s">
        <v>349</v>
      </c>
      <c r="G197" s="201" t="s">
        <v>258</v>
      </c>
      <c r="H197" s="202">
        <v>1</v>
      </c>
      <c r="I197" s="203"/>
      <c r="J197" s="204">
        <f>ROUND(I197*H197,2)</f>
        <v>0</v>
      </c>
      <c r="K197" s="205"/>
      <c r="L197" s="37"/>
      <c r="M197" s="206" t="s">
        <v>1</v>
      </c>
      <c r="N197" s="207" t="s">
        <v>41</v>
      </c>
      <c r="O197" s="80"/>
      <c r="P197" s="208">
        <f>O197*H197</f>
        <v>0</v>
      </c>
      <c r="Q197" s="208">
        <v>0.00191</v>
      </c>
      <c r="R197" s="208">
        <f>Q197*H197</f>
        <v>0.00191</v>
      </c>
      <c r="S197" s="208">
        <v>0</v>
      </c>
      <c r="T197" s="20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0" t="s">
        <v>350</v>
      </c>
      <c r="AT197" s="210" t="s">
        <v>141</v>
      </c>
      <c r="AU197" s="210" t="s">
        <v>118</v>
      </c>
      <c r="AY197" s="15" t="s">
        <v>139</v>
      </c>
      <c r="BE197" s="126">
        <f>IF(N197="základná",J197,0)</f>
        <v>0</v>
      </c>
      <c r="BF197" s="126">
        <f>IF(N197="znížená",J197,0)</f>
        <v>0</v>
      </c>
      <c r="BG197" s="126">
        <f>IF(N197="zákl. prenesená",J197,0)</f>
        <v>0</v>
      </c>
      <c r="BH197" s="126">
        <f>IF(N197="zníž. prenesená",J197,0)</f>
        <v>0</v>
      </c>
      <c r="BI197" s="126">
        <f>IF(N197="nulová",J197,0)</f>
        <v>0</v>
      </c>
      <c r="BJ197" s="15" t="s">
        <v>118</v>
      </c>
      <c r="BK197" s="126">
        <f>ROUND(I197*H197,2)</f>
        <v>0</v>
      </c>
      <c r="BL197" s="15" t="s">
        <v>350</v>
      </c>
      <c r="BM197" s="210" t="s">
        <v>351</v>
      </c>
    </row>
    <row r="198" s="2" customFormat="1" ht="24.15" customHeight="1">
      <c r="A198" s="36"/>
      <c r="B198" s="166"/>
      <c r="C198" s="198" t="s">
        <v>352</v>
      </c>
      <c r="D198" s="198" t="s">
        <v>141</v>
      </c>
      <c r="E198" s="199" t="s">
        <v>353</v>
      </c>
      <c r="F198" s="200" t="s">
        <v>354</v>
      </c>
      <c r="G198" s="201" t="s">
        <v>258</v>
      </c>
      <c r="H198" s="202">
        <v>1</v>
      </c>
      <c r="I198" s="203"/>
      <c r="J198" s="204">
        <f>ROUND(I198*H198,2)</f>
        <v>0</v>
      </c>
      <c r="K198" s="205"/>
      <c r="L198" s="37"/>
      <c r="M198" s="206" t="s">
        <v>1</v>
      </c>
      <c r="N198" s="207" t="s">
        <v>41</v>
      </c>
      <c r="O198" s="80"/>
      <c r="P198" s="208">
        <f>O198*H198</f>
        <v>0</v>
      </c>
      <c r="Q198" s="208">
        <v>0.00051999999999999995</v>
      </c>
      <c r="R198" s="208">
        <f>Q198*H198</f>
        <v>0.00051999999999999995</v>
      </c>
      <c r="S198" s="208">
        <v>0</v>
      </c>
      <c r="T198" s="20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0" t="s">
        <v>145</v>
      </c>
      <c r="AT198" s="210" t="s">
        <v>141</v>
      </c>
      <c r="AU198" s="210" t="s">
        <v>118</v>
      </c>
      <c r="AY198" s="15" t="s">
        <v>139</v>
      </c>
      <c r="BE198" s="126">
        <f>IF(N198="základná",J198,0)</f>
        <v>0</v>
      </c>
      <c r="BF198" s="126">
        <f>IF(N198="znížená",J198,0)</f>
        <v>0</v>
      </c>
      <c r="BG198" s="126">
        <f>IF(N198="zákl. prenesená",J198,0)</f>
        <v>0</v>
      </c>
      <c r="BH198" s="126">
        <f>IF(N198="zníž. prenesená",J198,0)</f>
        <v>0</v>
      </c>
      <c r="BI198" s="126">
        <f>IF(N198="nulová",J198,0)</f>
        <v>0</v>
      </c>
      <c r="BJ198" s="15" t="s">
        <v>118</v>
      </c>
      <c r="BK198" s="126">
        <f>ROUND(I198*H198,2)</f>
        <v>0</v>
      </c>
      <c r="BL198" s="15" t="s">
        <v>145</v>
      </c>
      <c r="BM198" s="210" t="s">
        <v>355</v>
      </c>
    </row>
    <row r="199" s="2" customFormat="1" ht="16.5" customHeight="1">
      <c r="A199" s="36"/>
      <c r="B199" s="166"/>
      <c r="C199" s="198" t="s">
        <v>356</v>
      </c>
      <c r="D199" s="198" t="s">
        <v>141</v>
      </c>
      <c r="E199" s="199" t="s">
        <v>357</v>
      </c>
      <c r="F199" s="200" t="s">
        <v>358</v>
      </c>
      <c r="G199" s="201" t="s">
        <v>359</v>
      </c>
      <c r="H199" s="202">
        <v>2</v>
      </c>
      <c r="I199" s="203"/>
      <c r="J199" s="204">
        <f>ROUND(I199*H199,2)</f>
        <v>0</v>
      </c>
      <c r="K199" s="205"/>
      <c r="L199" s="37"/>
      <c r="M199" s="206" t="s">
        <v>1</v>
      </c>
      <c r="N199" s="207" t="s">
        <v>41</v>
      </c>
      <c r="O199" s="80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0" t="s">
        <v>145</v>
      </c>
      <c r="AT199" s="210" t="s">
        <v>141</v>
      </c>
      <c r="AU199" s="210" t="s">
        <v>118</v>
      </c>
      <c r="AY199" s="15" t="s">
        <v>139</v>
      </c>
      <c r="BE199" s="126">
        <f>IF(N199="základná",J199,0)</f>
        <v>0</v>
      </c>
      <c r="BF199" s="126">
        <f>IF(N199="znížená",J199,0)</f>
        <v>0</v>
      </c>
      <c r="BG199" s="126">
        <f>IF(N199="zákl. prenesená",J199,0)</f>
        <v>0</v>
      </c>
      <c r="BH199" s="126">
        <f>IF(N199="zníž. prenesená",J199,0)</f>
        <v>0</v>
      </c>
      <c r="BI199" s="126">
        <f>IF(N199="nulová",J199,0)</f>
        <v>0</v>
      </c>
      <c r="BJ199" s="15" t="s">
        <v>118</v>
      </c>
      <c r="BK199" s="126">
        <f>ROUND(I199*H199,2)</f>
        <v>0</v>
      </c>
      <c r="BL199" s="15" t="s">
        <v>145</v>
      </c>
      <c r="BM199" s="210" t="s">
        <v>360</v>
      </c>
    </row>
    <row r="200" s="2" customFormat="1" ht="24.15" customHeight="1">
      <c r="A200" s="36"/>
      <c r="B200" s="166"/>
      <c r="C200" s="211" t="s">
        <v>361</v>
      </c>
      <c r="D200" s="211" t="s">
        <v>213</v>
      </c>
      <c r="E200" s="212" t="s">
        <v>362</v>
      </c>
      <c r="F200" s="213" t="s">
        <v>363</v>
      </c>
      <c r="G200" s="214" t="s">
        <v>258</v>
      </c>
      <c r="H200" s="215">
        <v>2</v>
      </c>
      <c r="I200" s="216"/>
      <c r="J200" s="217">
        <f>ROUND(I200*H200,2)</f>
        <v>0</v>
      </c>
      <c r="K200" s="218"/>
      <c r="L200" s="219"/>
      <c r="M200" s="220" t="s">
        <v>1</v>
      </c>
      <c r="N200" s="221" t="s">
        <v>41</v>
      </c>
      <c r="O200" s="80"/>
      <c r="P200" s="208">
        <f>O200*H200</f>
        <v>0</v>
      </c>
      <c r="Q200" s="208">
        <v>0.0082400000000000008</v>
      </c>
      <c r="R200" s="208">
        <f>Q200*H200</f>
        <v>0.016480000000000002</v>
      </c>
      <c r="S200" s="208">
        <v>0</v>
      </c>
      <c r="T200" s="20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0" t="s">
        <v>364</v>
      </c>
      <c r="AT200" s="210" t="s">
        <v>213</v>
      </c>
      <c r="AU200" s="210" t="s">
        <v>118</v>
      </c>
      <c r="AY200" s="15" t="s">
        <v>139</v>
      </c>
      <c r="BE200" s="126">
        <f>IF(N200="základná",J200,0)</f>
        <v>0</v>
      </c>
      <c r="BF200" s="126">
        <f>IF(N200="znížená",J200,0)</f>
        <v>0</v>
      </c>
      <c r="BG200" s="126">
        <f>IF(N200="zákl. prenesená",J200,0)</f>
        <v>0</v>
      </c>
      <c r="BH200" s="126">
        <f>IF(N200="zníž. prenesená",J200,0)</f>
        <v>0</v>
      </c>
      <c r="BI200" s="126">
        <f>IF(N200="nulová",J200,0)</f>
        <v>0</v>
      </c>
      <c r="BJ200" s="15" t="s">
        <v>118</v>
      </c>
      <c r="BK200" s="126">
        <f>ROUND(I200*H200,2)</f>
        <v>0</v>
      </c>
      <c r="BL200" s="15" t="s">
        <v>364</v>
      </c>
      <c r="BM200" s="210" t="s">
        <v>365</v>
      </c>
    </row>
    <row r="201" s="2" customFormat="1" ht="24.15" customHeight="1">
      <c r="A201" s="36"/>
      <c r="B201" s="166"/>
      <c r="C201" s="198" t="s">
        <v>366</v>
      </c>
      <c r="D201" s="198" t="s">
        <v>141</v>
      </c>
      <c r="E201" s="199" t="s">
        <v>367</v>
      </c>
      <c r="F201" s="200" t="s">
        <v>368</v>
      </c>
      <c r="G201" s="201" t="s">
        <v>369</v>
      </c>
      <c r="H201" s="202">
        <v>1</v>
      </c>
      <c r="I201" s="203"/>
      <c r="J201" s="204">
        <f>ROUND(I201*H201,2)</f>
        <v>0</v>
      </c>
      <c r="K201" s="205"/>
      <c r="L201" s="37"/>
      <c r="M201" s="206" t="s">
        <v>1</v>
      </c>
      <c r="N201" s="207" t="s">
        <v>41</v>
      </c>
      <c r="O201" s="80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0" t="s">
        <v>350</v>
      </c>
      <c r="AT201" s="210" t="s">
        <v>141</v>
      </c>
      <c r="AU201" s="210" t="s">
        <v>118</v>
      </c>
      <c r="AY201" s="15" t="s">
        <v>139</v>
      </c>
      <c r="BE201" s="126">
        <f>IF(N201="základná",J201,0)</f>
        <v>0</v>
      </c>
      <c r="BF201" s="126">
        <f>IF(N201="znížená",J201,0)</f>
        <v>0</v>
      </c>
      <c r="BG201" s="126">
        <f>IF(N201="zákl. prenesená",J201,0)</f>
        <v>0</v>
      </c>
      <c r="BH201" s="126">
        <f>IF(N201="zníž. prenesená",J201,0)</f>
        <v>0</v>
      </c>
      <c r="BI201" s="126">
        <f>IF(N201="nulová",J201,0)</f>
        <v>0</v>
      </c>
      <c r="BJ201" s="15" t="s">
        <v>118</v>
      </c>
      <c r="BK201" s="126">
        <f>ROUND(I201*H201,2)</f>
        <v>0</v>
      </c>
      <c r="BL201" s="15" t="s">
        <v>350</v>
      </c>
      <c r="BM201" s="210" t="s">
        <v>370</v>
      </c>
    </row>
    <row r="202" s="2" customFormat="1" ht="16.5" customHeight="1">
      <c r="A202" s="36"/>
      <c r="B202" s="166"/>
      <c r="C202" s="198" t="s">
        <v>371</v>
      </c>
      <c r="D202" s="198" t="s">
        <v>141</v>
      </c>
      <c r="E202" s="199" t="s">
        <v>372</v>
      </c>
      <c r="F202" s="200" t="s">
        <v>373</v>
      </c>
      <c r="G202" s="201" t="s">
        <v>160</v>
      </c>
      <c r="H202" s="202">
        <v>10</v>
      </c>
      <c r="I202" s="203"/>
      <c r="J202" s="204">
        <f>ROUND(I202*H202,2)</f>
        <v>0</v>
      </c>
      <c r="K202" s="205"/>
      <c r="L202" s="37"/>
      <c r="M202" s="206" t="s">
        <v>1</v>
      </c>
      <c r="N202" s="207" t="s">
        <v>41</v>
      </c>
      <c r="O202" s="80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0" t="s">
        <v>350</v>
      </c>
      <c r="AT202" s="210" t="s">
        <v>141</v>
      </c>
      <c r="AU202" s="210" t="s">
        <v>118</v>
      </c>
      <c r="AY202" s="15" t="s">
        <v>139</v>
      </c>
      <c r="BE202" s="126">
        <f>IF(N202="základná",J202,0)</f>
        <v>0</v>
      </c>
      <c r="BF202" s="126">
        <f>IF(N202="znížená",J202,0)</f>
        <v>0</v>
      </c>
      <c r="BG202" s="126">
        <f>IF(N202="zákl. prenesená",J202,0)</f>
        <v>0</v>
      </c>
      <c r="BH202" s="126">
        <f>IF(N202="zníž. prenesená",J202,0)</f>
        <v>0</v>
      </c>
      <c r="BI202" s="126">
        <f>IF(N202="nulová",J202,0)</f>
        <v>0</v>
      </c>
      <c r="BJ202" s="15" t="s">
        <v>118</v>
      </c>
      <c r="BK202" s="126">
        <f>ROUND(I202*H202,2)</f>
        <v>0</v>
      </c>
      <c r="BL202" s="15" t="s">
        <v>350</v>
      </c>
      <c r="BM202" s="210" t="s">
        <v>374</v>
      </c>
    </row>
    <row r="203" s="12" customFormat="1" ht="25.92" customHeight="1">
      <c r="A203" s="12"/>
      <c r="B203" s="185"/>
      <c r="C203" s="12"/>
      <c r="D203" s="186" t="s">
        <v>74</v>
      </c>
      <c r="E203" s="187" t="s">
        <v>375</v>
      </c>
      <c r="F203" s="187" t="s">
        <v>376</v>
      </c>
      <c r="G203" s="12"/>
      <c r="H203" s="12"/>
      <c r="I203" s="188"/>
      <c r="J203" s="189">
        <f>BK203</f>
        <v>0</v>
      </c>
      <c r="K203" s="12"/>
      <c r="L203" s="185"/>
      <c r="M203" s="190"/>
      <c r="N203" s="191"/>
      <c r="O203" s="191"/>
      <c r="P203" s="192">
        <f>P204</f>
        <v>0</v>
      </c>
      <c r="Q203" s="191"/>
      <c r="R203" s="192">
        <f>R204</f>
        <v>0</v>
      </c>
      <c r="S203" s="191"/>
      <c r="T203" s="19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86" t="s">
        <v>145</v>
      </c>
      <c r="AT203" s="194" t="s">
        <v>74</v>
      </c>
      <c r="AU203" s="194" t="s">
        <v>75</v>
      </c>
      <c r="AY203" s="186" t="s">
        <v>139</v>
      </c>
      <c r="BK203" s="195">
        <f>BK204</f>
        <v>0</v>
      </c>
    </row>
    <row r="204" s="2" customFormat="1" ht="24.15" customHeight="1">
      <c r="A204" s="36"/>
      <c r="B204" s="166"/>
      <c r="C204" s="198" t="s">
        <v>377</v>
      </c>
      <c r="D204" s="198" t="s">
        <v>141</v>
      </c>
      <c r="E204" s="199" t="s">
        <v>378</v>
      </c>
      <c r="F204" s="200" t="s">
        <v>379</v>
      </c>
      <c r="G204" s="201" t="s">
        <v>380</v>
      </c>
      <c r="H204" s="202">
        <v>20</v>
      </c>
      <c r="I204" s="203"/>
      <c r="J204" s="204">
        <f>ROUND(I204*H204,2)</f>
        <v>0</v>
      </c>
      <c r="K204" s="205"/>
      <c r="L204" s="37"/>
      <c r="M204" s="223" t="s">
        <v>1</v>
      </c>
      <c r="N204" s="224" t="s">
        <v>41</v>
      </c>
      <c r="O204" s="225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0" t="s">
        <v>381</v>
      </c>
      <c r="AT204" s="210" t="s">
        <v>141</v>
      </c>
      <c r="AU204" s="210" t="s">
        <v>83</v>
      </c>
      <c r="AY204" s="15" t="s">
        <v>139</v>
      </c>
      <c r="BE204" s="126">
        <f>IF(N204="základná",J204,0)</f>
        <v>0</v>
      </c>
      <c r="BF204" s="126">
        <f>IF(N204="znížená",J204,0)</f>
        <v>0</v>
      </c>
      <c r="BG204" s="126">
        <f>IF(N204="zákl. prenesená",J204,0)</f>
        <v>0</v>
      </c>
      <c r="BH204" s="126">
        <f>IF(N204="zníž. prenesená",J204,0)</f>
        <v>0</v>
      </c>
      <c r="BI204" s="126">
        <f>IF(N204="nulová",J204,0)</f>
        <v>0</v>
      </c>
      <c r="BJ204" s="15" t="s">
        <v>118</v>
      </c>
      <c r="BK204" s="126">
        <f>ROUND(I204*H204,2)</f>
        <v>0</v>
      </c>
      <c r="BL204" s="15" t="s">
        <v>381</v>
      </c>
      <c r="BM204" s="210" t="s">
        <v>382</v>
      </c>
    </row>
    <row r="205" s="2" customFormat="1" ht="6.96" customHeight="1">
      <c r="A205" s="36"/>
      <c r="B205" s="63"/>
      <c r="C205" s="64"/>
      <c r="D205" s="64"/>
      <c r="E205" s="64"/>
      <c r="F205" s="64"/>
      <c r="G205" s="64"/>
      <c r="H205" s="64"/>
      <c r="I205" s="64"/>
      <c r="J205" s="64"/>
      <c r="K205" s="64"/>
      <c r="L205" s="37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autoFilter ref="C137:K204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Rasto-PC\Rasto</dc:creator>
  <cp:lastModifiedBy>Rasto-PC\Rasto</cp:lastModifiedBy>
  <dcterms:created xsi:type="dcterms:W3CDTF">2022-11-25T06:36:44Z</dcterms:created>
  <dcterms:modified xsi:type="dcterms:W3CDTF">2022-11-25T06:36:45Z</dcterms:modified>
</cp:coreProperties>
</file>