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plusData\Export\"/>
    </mc:Choice>
  </mc:AlternateContent>
  <bookViews>
    <workbookView xWindow="0" yWindow="0" windowWidth="0" windowHeight="0"/>
  </bookViews>
  <sheets>
    <sheet name="Rekapitulácia stavby" sheetId="1" r:id="rId1"/>
    <sheet name="371 - SO 301-05 Plynové z..." sheetId="2" r:id="rId2"/>
  </sheets>
  <definedNames>
    <definedName name="_xlnm.Print_Area" localSheetId="0">'Rekapitulácia stavby'!$D$4:$AO$76,'Rekapitulácia stavby'!$C$82:$AQ$103</definedName>
    <definedName name="_xlnm.Print_Titles" localSheetId="0">'Rekapitulácia stavby'!$92:$92</definedName>
    <definedName name="_xlnm._FilterDatabase" localSheetId="1" hidden="1">'371 - SO 301-05 Plynové z...'!$C$133:$K$168</definedName>
    <definedName name="_xlnm.Print_Area" localSheetId="1">'371 - SO 301-05 Plynové z...'!$C$4:$J$76,'371 - SO 301-05 Plynové z...'!$C$82:$J$115,'371 - SO 301-05 Plynové z...'!$C$121:$J$168</definedName>
    <definedName name="_xlnm.Print_Titles" localSheetId="1">'371 - SO 301-05 Plynové z...'!$133:$133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168"/>
  <c r="BH168"/>
  <c r="BG168"/>
  <c r="BE168"/>
  <c r="T168"/>
  <c r="R168"/>
  <c r="P168"/>
  <c r="BI167"/>
  <c r="BH167"/>
  <c r="BG167"/>
  <c r="BE167"/>
  <c r="T167"/>
  <c r="R167"/>
  <c r="P167"/>
  <c r="BI164"/>
  <c r="BH164"/>
  <c r="BG164"/>
  <c r="BE164"/>
  <c r="T164"/>
  <c r="T163"/>
  <c r="R164"/>
  <c r="R163"/>
  <c r="P164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J131"/>
  <c r="J130"/>
  <c r="F130"/>
  <c r="F128"/>
  <c r="E126"/>
  <c r="BI113"/>
  <c r="BH113"/>
  <c r="BG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J92"/>
  <c r="J91"/>
  <c r="F91"/>
  <c r="F89"/>
  <c r="E87"/>
  <c r="J18"/>
  <c r="E18"/>
  <c r="F131"/>
  <c r="J17"/>
  <c r="J12"/>
  <c r="J128"/>
  <c r="E7"/>
  <c r="E124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BK168"/>
  <c r="BK167"/>
  <c r="BK164"/>
  <c r="BK162"/>
  <c r="BK160"/>
  <c r="J160"/>
  <c r="J159"/>
  <c r="J158"/>
  <c r="J157"/>
  <c r="J154"/>
  <c r="J153"/>
  <c r="J151"/>
  <c r="J150"/>
  <c r="BK146"/>
  <c r="BK144"/>
  <c r="BK137"/>
  <c r="J162"/>
  <c r="BK147"/>
  <c r="BK145"/>
  <c r="J143"/>
  <c r="BK140"/>
  <c r="J138"/>
  <c r="BK148"/>
  <c r="J142"/>
  <c r="J141"/>
  <c r="BK143"/>
  <c r="BK138"/>
  <c r="J168"/>
  <c r="J167"/>
  <c r="J164"/>
  <c r="BK161"/>
  <c r="J161"/>
  <c r="BK159"/>
  <c r="BK158"/>
  <c r="BK157"/>
  <c r="BK154"/>
  <c r="BK153"/>
  <c r="BK151"/>
  <c r="BK150"/>
  <c r="J148"/>
  <c r="J145"/>
  <c r="BK142"/>
  <c i="1" r="AS94"/>
  <c i="2" r="BK149"/>
  <c r="J146"/>
  <c r="J144"/>
  <c r="BK141"/>
  <c r="J139"/>
  <c r="J137"/>
  <c r="J149"/>
  <c r="J147"/>
  <c r="BK139"/>
  <c r="J140"/>
  <c l="1" r="BK136"/>
  <c r="R136"/>
  <c r="R135"/>
  <c r="R134"/>
  <c r="BK152"/>
  <c r="J152"/>
  <c r="J99"/>
  <c r="R152"/>
  <c r="P156"/>
  <c r="P155"/>
  <c r="R156"/>
  <c r="R155"/>
  <c r="P166"/>
  <c r="P165"/>
  <c r="R166"/>
  <c r="R165"/>
  <c r="P136"/>
  <c r="T136"/>
  <c r="P152"/>
  <c r="T152"/>
  <c r="BK156"/>
  <c r="J156"/>
  <c r="J101"/>
  <c r="T156"/>
  <c r="T155"/>
  <c r="BK166"/>
  <c r="J166"/>
  <c r="J104"/>
  <c r="T166"/>
  <c r="T165"/>
  <c r="BK163"/>
  <c r="J163"/>
  <c r="J102"/>
  <c r="E85"/>
  <c r="J89"/>
  <c r="BF137"/>
  <c r="BF138"/>
  <c r="BF145"/>
  <c r="BF147"/>
  <c r="BF149"/>
  <c r="F92"/>
  <c r="BF140"/>
  <c r="BF142"/>
  <c r="BF143"/>
  <c r="BF139"/>
  <c r="BF141"/>
  <c r="BF144"/>
  <c r="BF146"/>
  <c r="BF148"/>
  <c r="BF150"/>
  <c r="BF151"/>
  <c r="BF153"/>
  <c r="BF154"/>
  <c r="BF157"/>
  <c r="BF158"/>
  <c r="BF159"/>
  <c r="BF160"/>
  <c r="BF161"/>
  <c r="BF162"/>
  <c r="BF164"/>
  <c r="BF167"/>
  <c r="BF168"/>
  <c r="F35"/>
  <c i="1" r="AZ95"/>
  <c r="AZ94"/>
  <c r="AV94"/>
  <c i="2" r="F39"/>
  <c i="1" r="BD95"/>
  <c r="BD94"/>
  <c r="W36"/>
  <c i="2" r="F38"/>
  <c i="1" r="BC95"/>
  <c r="BC94"/>
  <c r="AY94"/>
  <c i="2" r="J35"/>
  <c i="1" r="AV95"/>
  <c i="2" r="F37"/>
  <c i="1" r="BB95"/>
  <c r="BB94"/>
  <c r="AX94"/>
  <c i="2" l="1" r="P135"/>
  <c r="P134"/>
  <c i="1" r="AU95"/>
  <c i="2" r="T135"/>
  <c r="T134"/>
  <c r="BK135"/>
  <c r="J135"/>
  <c r="J97"/>
  <c r="J136"/>
  <c r="J98"/>
  <c r="BK155"/>
  <c r="J155"/>
  <c r="J100"/>
  <c r="BK165"/>
  <c r="J165"/>
  <c r="J103"/>
  <c i="1" r="AU94"/>
  <c r="W34"/>
  <c r="W35"/>
  <c i="2" l="1" r="BK134"/>
  <c r="J134"/>
  <c r="J96"/>
  <c r="J30"/>
  <c r="J113"/>
  <c r="J107"/>
  <c r="J115"/>
  <c l="1" r="BF113"/>
  <c r="J31"/>
  <c r="J36"/>
  <c i="1" r="AW95"/>
  <c r="AT95"/>
  <c i="2" r="J32"/>
  <c i="1" r="AG95"/>
  <c r="AG94"/>
  <c r="AG101"/>
  <c r="CD101"/>
  <c l="1" r="AN95"/>
  <c i="2" r="J41"/>
  <c i="1" r="AK26"/>
  <c r="AG99"/>
  <c r="CD99"/>
  <c r="AV101"/>
  <c r="BY101"/>
  <c r="AG100"/>
  <c r="CD100"/>
  <c r="AG98"/>
  <c r="CD98"/>
  <c i="2" r="F36"/>
  <c i="1" r="BA95"/>
  <c r="BA94"/>
  <c r="AW94"/>
  <c r="AK33"/>
  <c l="1" r="AN101"/>
  <c r="AV100"/>
  <c r="BY100"/>
  <c r="AV99"/>
  <c r="BY99"/>
  <c r="AV98"/>
  <c r="BY98"/>
  <c r="W33"/>
  <c r="W32"/>
  <c r="AT94"/>
  <c r="AN94"/>
  <c r="AG97"/>
  <c r="AK27"/>
  <c r="AK29"/>
  <c l="1" r="AN99"/>
  <c r="AN98"/>
  <c r="AN100"/>
  <c r="AK32"/>
  <c r="AK38"/>
  <c r="AG103"/>
  <c l="1" r="AN97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<sst xmlns="http://schemas.openxmlformats.org/spreadsheetml/2006/main">
  <si>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</si>
  <si>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</si>
  <si>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</si>
  <si>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</si>
  <si>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</si>
  <si>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{ec60ab4b-5818-4f9a-aa17-20bacc0ccddf}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</si>
  <si>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</si>
  <si>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</si>
  <si>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</si>
  <si>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</si>
  <si>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</si>
  <si>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</si>
  <si>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</si>
  <si>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371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</si>
  <si>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</si>
  <si>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</si>
  <si>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Osadenie Prestavba tepelných zdrojov MPHB v Šamoríne s využitím kombinovanej výroby tepla a elektrickej energie</t>
  </si>
  <si>
    <t>JKSO:</t>
  </si>
  <si>
    <t>KS:</t>
  </si>
  <si>
    <t>Miesto:</t>
  </si>
  <si>
    <t xml:space="preserve"> </t>
  </si>
  <si>
    <t>Dátum:</t>
  </si>
  <si>
    <t>8. 2. 2022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</si>
  <si>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</si>
  <si>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</si>
  <si>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</si>
  <si>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</si>
  <si>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</si>
  <si>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</si>
  <si>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</si>
  <si>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</si>
  <si>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</si>
  <si>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</si>
  <si>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</si>
  <si>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</si>
  <si>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</si>
  <si>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</si>
  <si>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</si>
  <si>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</si>
  <si>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</si>
  <si>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</si>
  <si>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</si>
  <si>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</si>
  <si>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</si>
  <si>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</si>
  <si>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</si>
  <si>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</si>
  <si>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</si>
  <si>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</si>
  <si>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</si>
  <si>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</si>
  <si>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</si>
  <si>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</si>
  <si>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</si>
  <si>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</si>
  <si>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</si>
  <si>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</si>
  <si>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</si>
  <si>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</si>
  <si>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</si>
  <si>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</si>
  <si>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</si>
  <si>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</si>
  <si>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</si>
  <si>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</si>
  <si>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</si>
  <si>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</si>
  <si>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</si>
  <si>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</si>
  <si>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</si>
  <si>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</si>
  <si>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</si>
  <si>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</si>
  <si>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</si>
  <si>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</si>
  <si>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</si>
  <si>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</si>
  <si>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</si>
  <si>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</si>
  <si>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SO 301-05 Plynové zariadenia kotolne</t>
  </si>
  <si>
    <t>STA</t>
  </si>
  <si>
    <t>1</t>
  </si>
  <si>
    <t>{3ad00e48-9bc6-4e60-b5df-35fc3596f4cb}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</si>
  <si>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</si>
  <si>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</si>
  <si>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</si>
  <si>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</si>
  <si>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</si>
  <si>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</si>
  <si>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</si>
  <si>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</si>
  <si>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</si>
  <si>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</si>
  <si>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</si>
  <si>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371 - SO 301-05 Plynové zariadenia kotolne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</si>
  <si>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</si>
  <si>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</si>
  <si>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</si>
  <si>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</si>
  <si>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</si>
  <si>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</si>
  <si>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PSV - Práce a dodávky PSV</t>
  </si>
  <si>
    <t xml:space="preserve">    723 - Zdravotechnika - vnútorný plynovod</t>
  </si>
  <si>
    <t xml:space="preserve">    783 - Nátery</t>
  </si>
  <si>
    <t>M - Práce a dodávky M</t>
  </si>
  <si>
    <t xml:space="preserve">    23-M - Montáže potrubia</t>
  </si>
  <si>
    <t>HZS - Hodinové zúčtovacie sadzby</t>
  </si>
  <si>
    <t>OST - Ostatné</t>
  </si>
  <si>
    <t xml:space="preserve">    OST - Ostatné</t>
  </si>
  <si>
    <t>2) Ostatné náklady</t>
  </si>
  <si>
    <t>GZS</t>
  </si>
  <si>
    <t>VRN</t>
  </si>
  <si>
    <t>2</t>
  </si>
  <si>
    <t>Mimostaven. doprava</t>
  </si>
  <si>
    <t>Sťažené podmienky</t>
  </si>
  <si>
    <t>Vplyv prostredia</t>
  </si>
  <si>
    <t>Klimatické vplyvy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</si>
  <si>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</si>
  <si>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</si>
  <si>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</si>
  <si>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</si>
  <si>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</si>
  <si>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</si>
  <si>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</si>
  <si>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</si>
  <si>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</si>
  <si>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</si>
  <si>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</si>
  <si>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</si>
  <si>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</si>
  <si>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</si>
  <si>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</si>
  <si>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</si>
  <si>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ROZPOCET</t>
  </si>
  <si>
    <t>723</t>
  </si>
  <si>
    <t>Zdravotechnika - vnútorný plynovod</t>
  </si>
  <si>
    <t>K</t>
  </si>
  <si>
    <t>723120201.S</t>
  </si>
  <si>
    <t>Potrubie z oceľových rúrok závitových čiernych spájaných zvarovaním - akosť 11 353.0 DN 10</t>
  </si>
  <si>
    <t>m</t>
  </si>
  <si>
    <t>16</t>
  </si>
  <si>
    <t>-2020336044</t>
  </si>
  <si>
    <t>723120203.S</t>
  </si>
  <si>
    <t>Potrubie z oceľových rúrok závitových čiernych spájaných zvarovaním - akosť 11 353.0 DN 20</t>
  </si>
  <si>
    <t>138777515</t>
  </si>
  <si>
    <t>3</t>
  </si>
  <si>
    <t>723150312.S</t>
  </si>
  <si>
    <t>Potrubie z oceľových rúrok hladkých čiernych spájaných zvarov. akosť 11 353.0 Dxt 57x2, 9 mm</t>
  </si>
  <si>
    <t>-1083621133</t>
  </si>
  <si>
    <t>4</t>
  </si>
  <si>
    <t>723150317.S</t>
  </si>
  <si>
    <t>Potrubie z oceľových rúrok hladkých čiernych spájaných zvarov. akosť 11 353.0 Dxt 159/4, 5 mm</t>
  </si>
  <si>
    <t>-947113472</t>
  </si>
  <si>
    <t>5</t>
  </si>
  <si>
    <t>723221030.S</t>
  </si>
  <si>
    <t>Montáž manometra radiálneho pre plyn, vratane kohúta a slučky</t>
  </si>
  <si>
    <t>ks</t>
  </si>
  <si>
    <t>-1156041394</t>
  </si>
  <si>
    <t>6</t>
  </si>
  <si>
    <t>M</t>
  </si>
  <si>
    <t>388430004900.S</t>
  </si>
  <si>
    <t>Manometer 0-40 kPa vrátane kohúta a slučky</t>
  </si>
  <si>
    <t>32</t>
  </si>
  <si>
    <t>-1626438753</t>
  </si>
  <si>
    <t>7</t>
  </si>
  <si>
    <t>723231006.S</t>
  </si>
  <si>
    <t>Montáž guľového uzáveru plynu priameho G 1/2</t>
  </si>
  <si>
    <t>-1399043054</t>
  </si>
  <si>
    <t>8</t>
  </si>
  <si>
    <t>551340004700.S</t>
  </si>
  <si>
    <t>Guľový uzáver na plyn 1/2", PN6</t>
  </si>
  <si>
    <t>-1304623343</t>
  </si>
  <si>
    <t>9</t>
  </si>
  <si>
    <t>551340004705.S</t>
  </si>
  <si>
    <t>Guľový uzáver na plyn 1/2", PN6, s hadicovým nádstavcom</t>
  </si>
  <si>
    <t>1009525526</t>
  </si>
  <si>
    <t>10</t>
  </si>
  <si>
    <t>723231021.S</t>
  </si>
  <si>
    <t>Montáž guľového uzáveru plynu priameho G 2</t>
  </si>
  <si>
    <t>-898766576</t>
  </si>
  <si>
    <t>11</t>
  </si>
  <si>
    <t>551340000200.S</t>
  </si>
  <si>
    <t>Guľový uzáver na plyn KV 3050 závitový 2"</t>
  </si>
  <si>
    <t>1889183529</t>
  </si>
  <si>
    <t>12</t>
  </si>
  <si>
    <t>723239206.S</t>
  </si>
  <si>
    <t>Montáž armatúr plynových s dvoma závitmi G 2 ostatné typy</t>
  </si>
  <si>
    <t>377265991</t>
  </si>
  <si>
    <t>13</t>
  </si>
  <si>
    <t>436010000050.S</t>
  </si>
  <si>
    <t>Filter plynový závitový 2"</t>
  </si>
  <si>
    <t>-753642480</t>
  </si>
  <si>
    <t>14</t>
  </si>
  <si>
    <t>723460000</t>
  </si>
  <si>
    <t xml:space="preserve">Plynomer rotačný RABO G25 DN50, PN16 </t>
  </si>
  <si>
    <t>súb.</t>
  </si>
  <si>
    <t>-104108701</t>
  </si>
  <si>
    <t>15</t>
  </si>
  <si>
    <t>998723201.S</t>
  </si>
  <si>
    <t>Presun hmôt pre vnútorný plynovod v objektoch výšky do 6 m</t>
  </si>
  <si>
    <t>%</t>
  </si>
  <si>
    <t>510083010</t>
  </si>
  <si>
    <t>783</t>
  </si>
  <si>
    <t>Nátery</t>
  </si>
  <si>
    <t>783424341.S</t>
  </si>
  <si>
    <t>Nátery kov.potr.a armatúr v kanáloch a šachtách syntetické potrubie do DN 50 mm dvojnás. 1x email a základný náter - 140µm</t>
  </si>
  <si>
    <t>2066905875</t>
  </si>
  <si>
    <t>17</t>
  </si>
  <si>
    <t>783426361.S</t>
  </si>
  <si>
    <t>Nátery kov.potr.a armatúr v kanáloch a šachtách syntetické do DN 150 mm farby bielej dvojnás. 1x email a základný náter</t>
  </si>
  <si>
    <t>-1669819604</t>
  </si>
  <si>
    <t>Práce a dodávky M</t>
  </si>
  <si>
    <t>23-M</t>
  </si>
  <si>
    <t>Montáže potrubia</t>
  </si>
  <si>
    <t>18</t>
  </si>
  <si>
    <t>230020655.S</t>
  </si>
  <si>
    <t>Zhotovenie odbočky tr. 11 - 13, Dxt 57x2,9 mm</t>
  </si>
  <si>
    <t>64</t>
  </si>
  <si>
    <t>1147047455</t>
  </si>
  <si>
    <t>19</t>
  </si>
  <si>
    <t>141110006500.S</t>
  </si>
  <si>
    <t>Rúra oceľová bezšvová hladká kruhová d 57 mm, hr. steny 2,9 mm, ozn. 11 353.0.</t>
  </si>
  <si>
    <t>128</t>
  </si>
  <si>
    <t>-844353465</t>
  </si>
  <si>
    <t>230230001.S</t>
  </si>
  <si>
    <t>Predbežná tlaková skúška vodou DN 50</t>
  </si>
  <si>
    <t>-90351435</t>
  </si>
  <si>
    <t>21</t>
  </si>
  <si>
    <t>230230005.S</t>
  </si>
  <si>
    <t>Predbežná tlaková skúška vodou DN 150</t>
  </si>
  <si>
    <t>-1869677975</t>
  </si>
  <si>
    <t>22</t>
  </si>
  <si>
    <t>230230016.S</t>
  </si>
  <si>
    <t>Hlavná tlaková skúška vzduchom 0, 6 MPa DN 50</t>
  </si>
  <si>
    <t>-1477042412</t>
  </si>
  <si>
    <t>23</t>
  </si>
  <si>
    <t>230230020.S</t>
  </si>
  <si>
    <t>Hlavná tlaková skúška vzduchom 0, 6 MPa DN 150</t>
  </si>
  <si>
    <t>-1015823692</t>
  </si>
  <si>
    <t>HZS</t>
  </si>
  <si>
    <t>Hodinové zúčtovacie sadzby</t>
  </si>
  <si>
    <t>24</t>
  </si>
  <si>
    <t>HZS000214.S</t>
  </si>
  <si>
    <t xml:space="preserve">Stavebno montážne práce najnáročnejšie na odbornosť (Tr. 4) v rozsahu viac ako 4 a menej ako 8 hodín - nastavenie výstupného tlaku z regulátora tlaku C26 535 516, r.v.2020 z terajšieho 0,015 Mpa na 0,008 MPa </t>
  </si>
  <si>
    <t>hod</t>
  </si>
  <si>
    <t>512</t>
  </si>
  <si>
    <t>58019406</t>
  </si>
  <si>
    <t>OST</t>
  </si>
  <si>
    <t>Ostatné</t>
  </si>
  <si>
    <t>25</t>
  </si>
  <si>
    <t>ost 01</t>
  </si>
  <si>
    <t>Montážný upevňovací materiál</t>
  </si>
  <si>
    <t>kpl</t>
  </si>
  <si>
    <t>-890257529</t>
  </si>
  <si>
    <t>26</t>
  </si>
  <si>
    <t>ost 02</t>
  </si>
  <si>
    <t>Pomocné lešenie</t>
  </si>
  <si>
    <t>330603012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</si>
</sst>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164" fontId="16" fillId="0" borderId="0" xfId="0" applyNumberFormat="1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6" fillId="0" borderId="3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32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33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ROUND(AG97,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34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35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36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37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38</v>
      </c>
      <c r="E32" s="46"/>
      <c r="F32" s="47" t="s">
        <v>39</v>
      </c>
      <c r="G32" s="46"/>
      <c r="H32" s="46"/>
      <c r="I32" s="46"/>
      <c r="J32" s="46"/>
      <c r="K32" s="46"/>
      <c r="L32" s="48">
        <v>0.20000000000000001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0">
        <f>ROUND(AZ94 + SUM(CD97:CD101),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0">
        <f>ROUND(AV94 + SUM(BY97:BY101), 2)</f>
        <v>0</v>
      </c>
      <c r="AL32" s="49"/>
      <c r="AM32" s="49"/>
      <c r="AN32" s="49"/>
      <c r="AO32" s="49"/>
      <c r="AP32" s="49"/>
      <c r="AQ32" s="49"/>
      <c r="AR32" s="51"/>
      <c r="AS32" s="52"/>
      <c r="AT32" s="52"/>
      <c r="AU32" s="52"/>
      <c r="AV32" s="52"/>
      <c r="AW32" s="52"/>
      <c r="AX32" s="52"/>
      <c r="AY32" s="52"/>
      <c r="AZ32" s="52"/>
      <c r="BE32" s="53"/>
    </row>
    <row r="33" s="3" customFormat="1" ht="14.4" customHeight="1">
      <c r="A33" s="3"/>
      <c r="B33" s="45"/>
      <c r="C33" s="46"/>
      <c r="D33" s="46"/>
      <c r="E33" s="46"/>
      <c r="F33" s="47" t="s">
        <v>40</v>
      </c>
      <c r="G33" s="46"/>
      <c r="H33" s="46"/>
      <c r="I33" s="46"/>
      <c r="J33" s="46"/>
      <c r="K33" s="46"/>
      <c r="L33" s="48">
        <v>0.20000000000000001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0">
        <f>ROUND(BA94 + SUM(CE97:CE101),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0">
        <f>ROUND(AW94 + SUM(BZ97:BZ101), 2)</f>
        <v>0</v>
      </c>
      <c r="AL33" s="49"/>
      <c r="AM33" s="49"/>
      <c r="AN33" s="49"/>
      <c r="AO33" s="49"/>
      <c r="AP33" s="49"/>
      <c r="AQ33" s="49"/>
      <c r="AR33" s="51"/>
      <c r="AS33" s="52"/>
      <c r="AT33" s="52"/>
      <c r="AU33" s="52"/>
      <c r="AV33" s="52"/>
      <c r="AW33" s="52"/>
      <c r="AX33" s="52"/>
      <c r="AY33" s="52"/>
      <c r="AZ33" s="52"/>
      <c r="BE33" s="53"/>
    </row>
    <row r="34" hidden="1" s="3" customFormat="1" ht="14.4" customHeight="1">
      <c r="A34" s="3"/>
      <c r="B34" s="45"/>
      <c r="C34" s="46"/>
      <c r="D34" s="46"/>
      <c r="E34" s="46"/>
      <c r="F34" s="29" t="s">
        <v>41</v>
      </c>
      <c r="G34" s="46"/>
      <c r="H34" s="46"/>
      <c r="I34" s="46"/>
      <c r="J34" s="46"/>
      <c r="K34" s="46"/>
      <c r="L34" s="54">
        <v>0.20000000000000001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55">
        <f>ROUND(BB94 + SUM(CF97:CF101),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55">
        <v>0</v>
      </c>
      <c r="AL34" s="46"/>
      <c r="AM34" s="46"/>
      <c r="AN34" s="46"/>
      <c r="AO34" s="46"/>
      <c r="AP34" s="46"/>
      <c r="AQ34" s="46"/>
      <c r="AR34" s="56"/>
      <c r="BE34" s="53"/>
    </row>
    <row r="35" hidden="1" s="3" customFormat="1" ht="14.4" customHeight="1">
      <c r="A35" s="3"/>
      <c r="B35" s="45"/>
      <c r="C35" s="46"/>
      <c r="D35" s="46"/>
      <c r="E35" s="46"/>
      <c r="F35" s="29" t="s">
        <v>42</v>
      </c>
      <c r="G35" s="46"/>
      <c r="H35" s="46"/>
      <c r="I35" s="46"/>
      <c r="J35" s="46"/>
      <c r="K35" s="46"/>
      <c r="L35" s="54">
        <v>0.20000000000000001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55">
        <f>ROUND(BC94 + SUM(CG97:CG101),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55">
        <v>0</v>
      </c>
      <c r="AL35" s="46"/>
      <c r="AM35" s="46"/>
      <c r="AN35" s="46"/>
      <c r="AO35" s="46"/>
      <c r="AP35" s="46"/>
      <c r="AQ35" s="46"/>
      <c r="AR35" s="56"/>
      <c r="BE35" s="3"/>
    </row>
    <row r="36" hidden="1" s="3" customFormat="1" ht="14.4" customHeight="1">
      <c r="A36" s="3"/>
      <c r="B36" s="45"/>
      <c r="C36" s="46"/>
      <c r="D36" s="46"/>
      <c r="E36" s="46"/>
      <c r="F36" s="47" t="s">
        <v>43</v>
      </c>
      <c r="G36" s="46"/>
      <c r="H36" s="46"/>
      <c r="I36" s="46"/>
      <c r="J36" s="46"/>
      <c r="K36" s="46"/>
      <c r="L36" s="48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0">
        <f>ROUND(BD94 + SUM(CH97:CH101),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0">
        <v>0</v>
      </c>
      <c r="AL36" s="49"/>
      <c r="AM36" s="49"/>
      <c r="AN36" s="49"/>
      <c r="AO36" s="49"/>
      <c r="AP36" s="49"/>
      <c r="AQ36" s="49"/>
      <c r="AR36" s="51"/>
      <c r="AS36" s="52"/>
      <c r="AT36" s="52"/>
      <c r="AU36" s="52"/>
      <c r="AV36" s="52"/>
      <c r="AW36" s="52"/>
      <c r="AX36" s="52"/>
      <c r="AY36" s="52"/>
      <c r="AZ36" s="52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7"/>
      <c r="D38" s="58" t="s">
        <v>44</v>
      </c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60" t="s">
        <v>45</v>
      </c>
      <c r="U38" s="59"/>
      <c r="V38" s="59"/>
      <c r="W38" s="59"/>
      <c r="X38" s="61" t="s">
        <v>46</v>
      </c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62">
        <f>SUM(AK29:AK36)</f>
        <v>0</v>
      </c>
      <c r="AL38" s="59"/>
      <c r="AM38" s="59"/>
      <c r="AN38" s="59"/>
      <c r="AO38" s="63"/>
      <c r="AP38" s="57"/>
      <c r="AQ38" s="57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4"/>
      <c r="C49" s="65"/>
      <c r="D49" s="66" t="s">
        <v>47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6" t="s">
        <v>48</v>
      </c>
      <c r="AI49" s="67"/>
      <c r="AJ49" s="67"/>
      <c r="AK49" s="67"/>
      <c r="AL49" s="67"/>
      <c r="AM49" s="67"/>
      <c r="AN49" s="67"/>
      <c r="AO49" s="67"/>
      <c r="AP49" s="65"/>
      <c r="AQ49" s="65"/>
      <c r="AR49" s="68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9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9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9" t="s">
        <v>49</v>
      </c>
      <c r="AI60" s="42"/>
      <c r="AJ60" s="42"/>
      <c r="AK60" s="42"/>
      <c r="AL60" s="42"/>
      <c r="AM60" s="69" t="s">
        <v>50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6" t="s">
        <v>51</v>
      </c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66" t="s">
        <v>52</v>
      </c>
      <c r="AI64" s="70"/>
      <c r="AJ64" s="70"/>
      <c r="AK64" s="70"/>
      <c r="AL64" s="70"/>
      <c r="AM64" s="70"/>
      <c r="AN64" s="70"/>
      <c r="AO64" s="70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9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9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9" t="s">
        <v>49</v>
      </c>
      <c r="AI75" s="42"/>
      <c r="AJ75" s="42"/>
      <c r="AK75" s="42"/>
      <c r="AL75" s="42"/>
      <c r="AM75" s="69" t="s">
        <v>50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71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40"/>
      <c r="BE77" s="37"/>
    </row>
    <row r="81" s="2" customFormat="1" ht="6.96" customHeight="1">
      <c r="A81" s="37"/>
      <c r="B81" s="73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P81" s="74"/>
      <c r="AQ81" s="74"/>
      <c r="AR81" s="40"/>
      <c r="BE81" s="37"/>
    </row>
    <row r="82" s="2" customFormat="1" ht="24.96" customHeight="1">
      <c r="A82" s="37"/>
      <c r="B82" s="38"/>
      <c r="C82" s="20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75"/>
      <c r="C84" s="29" t="s">
        <v>12</v>
      </c>
      <c r="D84" s="76"/>
      <c r="E84" s="76"/>
      <c r="F84" s="76"/>
      <c r="G84" s="76"/>
      <c r="H84" s="76"/>
      <c r="I84" s="76"/>
      <c r="J84" s="76"/>
      <c r="K84" s="76"/>
      <c r="L84" s="76" t="str">
        <f>K5</f>
        <v>371</v>
      </c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7"/>
      <c r="BE84" s="4"/>
    </row>
    <row r="85" s="5" customFormat="1" ht="36.96" customHeight="1">
      <c r="A85" s="5"/>
      <c r="B85" s="78"/>
      <c r="C85" s="79" t="s">
        <v>15</v>
      </c>
      <c r="D85" s="80"/>
      <c r="E85" s="80"/>
      <c r="F85" s="80"/>
      <c r="G85" s="80"/>
      <c r="H85" s="80"/>
      <c r="I85" s="80"/>
      <c r="J85" s="80"/>
      <c r="K85" s="80"/>
      <c r="L85" s="81" t="str">
        <f>K6</f>
        <v>Osadenie Prestavba tepelných zdrojov MPHB v Šamoríne s využitím kombinovanej výroby tepla a elektrickej energie</v>
      </c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N85" s="80"/>
      <c r="AO85" s="80"/>
      <c r="AP85" s="80"/>
      <c r="AQ85" s="80"/>
      <c r="AR85" s="82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19</v>
      </c>
      <c r="D87" s="39"/>
      <c r="E87" s="39"/>
      <c r="F87" s="39"/>
      <c r="G87" s="39"/>
      <c r="H87" s="39"/>
      <c r="I87" s="39"/>
      <c r="J87" s="39"/>
      <c r="K87" s="39"/>
      <c r="L87" s="83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21</v>
      </c>
      <c r="AJ87" s="39"/>
      <c r="AK87" s="39"/>
      <c r="AL87" s="39"/>
      <c r="AM87" s="84" t="str">
        <f>IF(AN8= "","",AN8)</f>
        <v>8. 2. 2022</v>
      </c>
      <c r="AN87" s="84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23</v>
      </c>
      <c r="D89" s="39"/>
      <c r="E89" s="39"/>
      <c r="F89" s="39"/>
      <c r="G89" s="39"/>
      <c r="H89" s="39"/>
      <c r="I89" s="39"/>
      <c r="J89" s="39"/>
      <c r="K89" s="39"/>
      <c r="L89" s="76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28</v>
      </c>
      <c r="AJ89" s="39"/>
      <c r="AK89" s="39"/>
      <c r="AL89" s="39"/>
      <c r="AM89" s="85" t="str">
        <f>IF(E17="","",E17)</f>
        <v xml:space="preserve"> </v>
      </c>
      <c r="AN89" s="76"/>
      <c r="AO89" s="76"/>
      <c r="AP89" s="76"/>
      <c r="AQ89" s="39"/>
      <c r="AR89" s="40"/>
      <c r="AS89" s="86" t="s">
        <v>54</v>
      </c>
      <c r="AT89" s="87"/>
      <c r="AU89" s="88"/>
      <c r="AV89" s="88"/>
      <c r="AW89" s="88"/>
      <c r="AX89" s="88"/>
      <c r="AY89" s="88"/>
      <c r="AZ89" s="88"/>
      <c r="BA89" s="88"/>
      <c r="BB89" s="88"/>
      <c r="BC89" s="88"/>
      <c r="BD89" s="89"/>
      <c r="BE89" s="37"/>
    </row>
    <row r="90" s="2" customFormat="1" ht="15.15" customHeight="1">
      <c r="A90" s="37"/>
      <c r="B90" s="38"/>
      <c r="C90" s="29" t="s">
        <v>26</v>
      </c>
      <c r="D90" s="39"/>
      <c r="E90" s="39"/>
      <c r="F90" s="39"/>
      <c r="G90" s="39"/>
      <c r="H90" s="39"/>
      <c r="I90" s="39"/>
      <c r="J90" s="39"/>
      <c r="K90" s="39"/>
      <c r="L90" s="76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30</v>
      </c>
      <c r="AJ90" s="39"/>
      <c r="AK90" s="39"/>
      <c r="AL90" s="39"/>
      <c r="AM90" s="85" t="str">
        <f>IF(E20="","",E20)</f>
        <v xml:space="preserve"> </v>
      </c>
      <c r="AN90" s="76"/>
      <c r="AO90" s="76"/>
      <c r="AP90" s="76"/>
      <c r="AQ90" s="39"/>
      <c r="AR90" s="40"/>
      <c r="AS90" s="90"/>
      <c r="AT90" s="91"/>
      <c r="AU90" s="92"/>
      <c r="AV90" s="92"/>
      <c r="AW90" s="92"/>
      <c r="AX90" s="92"/>
      <c r="AY90" s="92"/>
      <c r="AZ90" s="92"/>
      <c r="BA90" s="92"/>
      <c r="BB90" s="92"/>
      <c r="BC90" s="92"/>
      <c r="BD90" s="93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94"/>
      <c r="AT91" s="95"/>
      <c r="AU91" s="96"/>
      <c r="AV91" s="96"/>
      <c r="AW91" s="96"/>
      <c r="AX91" s="96"/>
      <c r="AY91" s="96"/>
      <c r="AZ91" s="96"/>
      <c r="BA91" s="96"/>
      <c r="BB91" s="96"/>
      <c r="BC91" s="96"/>
      <c r="BD91" s="97"/>
      <c r="BE91" s="37"/>
    </row>
    <row r="92" s="2" customFormat="1" ht="29.28" customHeight="1">
      <c r="A92" s="37"/>
      <c r="B92" s="38"/>
      <c r="C92" s="98" t="s">
        <v>55</v>
      </c>
      <c r="D92" s="99"/>
      <c r="E92" s="99"/>
      <c r="F92" s="99"/>
      <c r="G92" s="99"/>
      <c r="H92" s="100"/>
      <c r="I92" s="101" t="s">
        <v>56</v>
      </c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102" t="s">
        <v>57</v>
      </c>
      <c r="AH92" s="99"/>
      <c r="AI92" s="99"/>
      <c r="AJ92" s="99"/>
      <c r="AK92" s="99"/>
      <c r="AL92" s="99"/>
      <c r="AM92" s="99"/>
      <c r="AN92" s="101" t="s">
        <v>58</v>
      </c>
      <c r="AO92" s="99"/>
      <c r="AP92" s="103"/>
      <c r="AQ92" s="104" t="s">
        <v>59</v>
      </c>
      <c r="AR92" s="40"/>
      <c r="AS92" s="105" t="s">
        <v>60</v>
      </c>
      <c r="AT92" s="106" t="s">
        <v>61</v>
      </c>
      <c r="AU92" s="106" t="s">
        <v>62</v>
      </c>
      <c r="AV92" s="106" t="s">
        <v>63</v>
      </c>
      <c r="AW92" s="106" t="s">
        <v>64</v>
      </c>
      <c r="AX92" s="106" t="s">
        <v>65</v>
      </c>
      <c r="AY92" s="106" t="s">
        <v>66</v>
      </c>
      <c r="AZ92" s="106" t="s">
        <v>67</v>
      </c>
      <c r="BA92" s="106" t="s">
        <v>68</v>
      </c>
      <c r="BB92" s="106" t="s">
        <v>69</v>
      </c>
      <c r="BC92" s="106" t="s">
        <v>70</v>
      </c>
      <c r="BD92" s="107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8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10"/>
      <c r="BE93" s="37"/>
    </row>
    <row r="94" s="6" customFormat="1" ht="32.4" customHeight="1">
      <c r="A94" s="6"/>
      <c r="B94" s="111"/>
      <c r="C94" s="112" t="s">
        <v>72</v>
      </c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4">
        <f>ROUND(AG95,2)</f>
        <v>0</v>
      </c>
      <c r="AH94" s="114"/>
      <c r="AI94" s="114"/>
      <c r="AJ94" s="114"/>
      <c r="AK94" s="114"/>
      <c r="AL94" s="114"/>
      <c r="AM94" s="114"/>
      <c r="AN94" s="115">
        <f>SUM(AG94,AT94)</f>
        <v>0</v>
      </c>
      <c r="AO94" s="115"/>
      <c r="AP94" s="115"/>
      <c r="AQ94" s="116" t="s">
        <v>1</v>
      </c>
      <c r="AR94" s="117"/>
      <c r="AS94" s="118">
        <f>ROUND(AS95,2)</f>
        <v>0</v>
      </c>
      <c r="AT94" s="119">
        <f>ROUND(SUM(AV94:AW94),2)</f>
        <v>0</v>
      </c>
      <c r="AU94" s="120">
        <f>ROUND(AU95,5)</f>
        <v>0</v>
      </c>
      <c r="AV94" s="119">
        <f>ROUND(AZ94*L32,2)</f>
        <v>0</v>
      </c>
      <c r="AW94" s="119">
        <f>ROUND(BA94*L33,2)</f>
        <v>0</v>
      </c>
      <c r="AX94" s="119">
        <f>ROUND(BB94*L32,2)</f>
        <v>0</v>
      </c>
      <c r="AY94" s="119">
        <f>ROUND(BC94*L33,2)</f>
        <v>0</v>
      </c>
      <c r="AZ94" s="119">
        <f>ROUND(AZ95,2)</f>
        <v>0</v>
      </c>
      <c r="BA94" s="119">
        <f>ROUND(BA95,2)</f>
        <v>0</v>
      </c>
      <c r="BB94" s="119">
        <f>ROUND(BB95,2)</f>
        <v>0</v>
      </c>
      <c r="BC94" s="119">
        <f>ROUND(BC95,2)</f>
        <v>0</v>
      </c>
      <c r="BD94" s="121">
        <f>ROUND(BD95,2)</f>
        <v>0</v>
      </c>
      <c r="BE94" s="6"/>
      <c r="BS94" s="122" t="s">
        <v>73</v>
      </c>
      <c r="BT94" s="122" t="s">
        <v>74</v>
      </c>
      <c r="BU94" s="123" t="s">
        <v>75</v>
      </c>
      <c r="BV94" s="122" t="s">
        <v>76</v>
      </c>
      <c r="BW94" s="122" t="s">
        <v>5</v>
      </c>
      <c r="BX94" s="122" t="s">
        <v>77</v>
      </c>
      <c r="CL94" s="122" t="s">
        <v>1</v>
      </c>
    </row>
    <row r="95" s="7" customFormat="1" ht="16.5" customHeight="1">
      <c r="A95" s="124" t="s">
        <v>78</v>
      </c>
      <c r="B95" s="125"/>
      <c r="C95" s="126"/>
      <c r="D95" s="127" t="s">
        <v>13</v>
      </c>
      <c r="E95" s="127"/>
      <c r="F95" s="127"/>
      <c r="G95" s="127"/>
      <c r="H95" s="127"/>
      <c r="I95" s="128"/>
      <c r="J95" s="127" t="s">
        <v>79</v>
      </c>
      <c r="K95" s="127"/>
      <c r="L95" s="127"/>
      <c r="M95" s="127"/>
      <c r="N95" s="127"/>
      <c r="O95" s="127"/>
      <c r="P95" s="127"/>
      <c r="Q95" s="127"/>
      <c r="R95" s="127"/>
      <c r="S95" s="127"/>
      <c r="T95" s="127"/>
      <c r="U95" s="127"/>
      <c r="V95" s="127"/>
      <c r="W95" s="127"/>
      <c r="X95" s="127"/>
      <c r="Y95" s="127"/>
      <c r="Z95" s="127"/>
      <c r="AA95" s="127"/>
      <c r="AB95" s="127"/>
      <c r="AC95" s="127"/>
      <c r="AD95" s="127"/>
      <c r="AE95" s="127"/>
      <c r="AF95" s="127"/>
      <c r="AG95" s="129">
        <f>'371 - SO 301-05 Plynové z...'!J32</f>
        <v>0</v>
      </c>
      <c r="AH95" s="128"/>
      <c r="AI95" s="128"/>
      <c r="AJ95" s="128"/>
      <c r="AK95" s="128"/>
      <c r="AL95" s="128"/>
      <c r="AM95" s="128"/>
      <c r="AN95" s="129">
        <f>SUM(AG95,AT95)</f>
        <v>0</v>
      </c>
      <c r="AO95" s="128"/>
      <c r="AP95" s="128"/>
      <c r="AQ95" s="130" t="s">
        <v>80</v>
      </c>
      <c r="AR95" s="131"/>
      <c r="AS95" s="132">
        <v>0</v>
      </c>
      <c r="AT95" s="133">
        <f>ROUND(SUM(AV95:AW95),2)</f>
        <v>0</v>
      </c>
      <c r="AU95" s="134">
        <f>'371 - SO 301-05 Plynové z...'!P134</f>
        <v>0</v>
      </c>
      <c r="AV95" s="133">
        <f>'371 - SO 301-05 Plynové z...'!J35</f>
        <v>0</v>
      </c>
      <c r="AW95" s="133">
        <f>'371 - SO 301-05 Plynové z...'!J36</f>
        <v>0</v>
      </c>
      <c r="AX95" s="133">
        <f>'371 - SO 301-05 Plynové z...'!J37</f>
        <v>0</v>
      </c>
      <c r="AY95" s="133">
        <f>'371 - SO 301-05 Plynové z...'!J38</f>
        <v>0</v>
      </c>
      <c r="AZ95" s="133">
        <f>'371 - SO 301-05 Plynové z...'!F35</f>
        <v>0</v>
      </c>
      <c r="BA95" s="133">
        <f>'371 - SO 301-05 Plynové z...'!F36</f>
        <v>0</v>
      </c>
      <c r="BB95" s="133">
        <f>'371 - SO 301-05 Plynové z...'!F37</f>
        <v>0</v>
      </c>
      <c r="BC95" s="133">
        <f>'371 - SO 301-05 Plynové z...'!F38</f>
        <v>0</v>
      </c>
      <c r="BD95" s="135">
        <f>'371 - SO 301-05 Plynové z...'!F39</f>
        <v>0</v>
      </c>
      <c r="BE95" s="7"/>
      <c r="BT95" s="136" t="s">
        <v>81</v>
      </c>
      <c r="BV95" s="136" t="s">
        <v>76</v>
      </c>
      <c r="BW95" s="136" t="s">
        <v>82</v>
      </c>
      <c r="BX95" s="136" t="s">
        <v>5</v>
      </c>
      <c r="CL95" s="136" t="s">
        <v>1</v>
      </c>
      <c r="CM95" s="136" t="s">
        <v>74</v>
      </c>
    </row>
    <row r="96">
      <c r="B96" s="18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7"/>
    </row>
    <row r="97" s="2" customFormat="1" ht="30" customHeight="1">
      <c r="A97" s="37"/>
      <c r="B97" s="38"/>
      <c r="C97" s="112" t="s">
        <v>83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115">
        <f>ROUND(SUM(AG98:AG101), 2)</f>
        <v>0</v>
      </c>
      <c r="AH97" s="115"/>
      <c r="AI97" s="115"/>
      <c r="AJ97" s="115"/>
      <c r="AK97" s="115"/>
      <c r="AL97" s="115"/>
      <c r="AM97" s="115"/>
      <c r="AN97" s="115">
        <f>ROUND(SUM(AN98:AN101), 2)</f>
        <v>0</v>
      </c>
      <c r="AO97" s="115"/>
      <c r="AP97" s="115"/>
      <c r="AQ97" s="137"/>
      <c r="AR97" s="40"/>
      <c r="AS97" s="105" t="s">
        <v>84</v>
      </c>
      <c r="AT97" s="106" t="s">
        <v>85</v>
      </c>
      <c r="AU97" s="106" t="s">
        <v>38</v>
      </c>
      <c r="AV97" s="107" t="s">
        <v>61</v>
      </c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19.92" customHeight="1">
      <c r="A98" s="37"/>
      <c r="B98" s="38"/>
      <c r="C98" s="39"/>
      <c r="D98" s="138" t="s">
        <v>86</v>
      </c>
      <c r="E98" s="138"/>
      <c r="F98" s="138"/>
      <c r="G98" s="138"/>
      <c r="H98" s="138"/>
      <c r="I98" s="138"/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39"/>
      <c r="AD98" s="39"/>
      <c r="AE98" s="39"/>
      <c r="AF98" s="39"/>
      <c r="AG98" s="139">
        <f>ROUND(AG94 * AS98, 2)</f>
        <v>0</v>
      </c>
      <c r="AH98" s="140"/>
      <c r="AI98" s="140"/>
      <c r="AJ98" s="140"/>
      <c r="AK98" s="140"/>
      <c r="AL98" s="140"/>
      <c r="AM98" s="140"/>
      <c r="AN98" s="140">
        <f>ROUND(AG98 + AV98, 2)</f>
        <v>0</v>
      </c>
      <c r="AO98" s="140"/>
      <c r="AP98" s="140"/>
      <c r="AQ98" s="39"/>
      <c r="AR98" s="40"/>
      <c r="AS98" s="141">
        <v>0</v>
      </c>
      <c r="AT98" s="142" t="s">
        <v>87</v>
      </c>
      <c r="AU98" s="142" t="s">
        <v>39</v>
      </c>
      <c r="AV98" s="143">
        <f>ROUND(IF(AU98="základná",AG98*L32,IF(AU98="znížená",AG98*L33,0)), 2)</f>
        <v>0</v>
      </c>
      <c r="AW98" s="37"/>
      <c r="AX98" s="37"/>
      <c r="AY98" s="37"/>
      <c r="AZ98" s="37"/>
      <c r="BA98" s="37"/>
      <c r="BB98" s="37"/>
      <c r="BC98" s="37"/>
      <c r="BD98" s="37"/>
      <c r="BE98" s="37"/>
      <c r="BV98" s="14" t="s">
        <v>88</v>
      </c>
      <c r="BY98" s="144">
        <f>IF(AU98="základná",AV98,0)</f>
        <v>0</v>
      </c>
      <c r="BZ98" s="144">
        <f>IF(AU98="znížená",AV98,0)</f>
        <v>0</v>
      </c>
      <c r="CA98" s="144">
        <v>0</v>
      </c>
      <c r="CB98" s="144">
        <v>0</v>
      </c>
      <c r="CC98" s="144">
        <v>0</v>
      </c>
      <c r="CD98" s="144">
        <f>IF(AU98="základná",AG98,0)</f>
        <v>0</v>
      </c>
      <c r="CE98" s="144">
        <f>IF(AU98="znížená",AG98,0)</f>
        <v>0</v>
      </c>
      <c r="CF98" s="144">
        <f>IF(AU98="zákl. prenesená",AG98,0)</f>
        <v>0</v>
      </c>
      <c r="CG98" s="144">
        <f>IF(AU98="zníž. prenesená",AG98,0)</f>
        <v>0</v>
      </c>
      <c r="CH98" s="144">
        <f>IF(AU98="nulová",AG98,0)</f>
        <v>0</v>
      </c>
      <c r="CI98" s="14">
        <f>IF(AU98="základná",1,IF(AU98="znížená",2,IF(AU98="zákl. prenesená",4,IF(AU98="zníž. prenesená",5,3))))</f>
        <v>1</v>
      </c>
      <c r="CJ98" s="14">
        <f>IF(AT98="stavebná časť",1,IF(AT98="investičná časť",2,3))</f>
        <v>1</v>
      </c>
      <c r="CK98" s="14" t="str">
        <f>IF(D98="Vyplň vlastné","","x")</f>
        <v>x</v>
      </c>
    </row>
    <row r="99" s="2" customFormat="1" ht="19.92" customHeight="1">
      <c r="A99" s="37"/>
      <c r="B99" s="38"/>
      <c r="C99" s="39"/>
      <c r="D99" s="145" t="s">
        <v>89</v>
      </c>
      <c r="E99" s="138"/>
      <c r="F99" s="138"/>
      <c r="G99" s="138"/>
      <c r="H99" s="138"/>
      <c r="I99" s="138"/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39"/>
      <c r="AD99" s="39"/>
      <c r="AE99" s="39"/>
      <c r="AF99" s="39"/>
      <c r="AG99" s="139">
        <f>ROUND(AG94 * AS99, 2)</f>
        <v>0</v>
      </c>
      <c r="AH99" s="140"/>
      <c r="AI99" s="140"/>
      <c r="AJ99" s="140"/>
      <c r="AK99" s="140"/>
      <c r="AL99" s="140"/>
      <c r="AM99" s="140"/>
      <c r="AN99" s="140">
        <f>ROUND(AG99 + AV99, 2)</f>
        <v>0</v>
      </c>
      <c r="AO99" s="140"/>
      <c r="AP99" s="140"/>
      <c r="AQ99" s="39"/>
      <c r="AR99" s="40"/>
      <c r="AS99" s="141">
        <v>0</v>
      </c>
      <c r="AT99" s="142" t="s">
        <v>87</v>
      </c>
      <c r="AU99" s="142" t="s">
        <v>39</v>
      </c>
      <c r="AV99" s="143">
        <f>ROUND(IF(AU99="základná",AG99*L32,IF(AU99="znížená",AG99*L33,0)),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90</v>
      </c>
      <c r="BY99" s="144">
        <f>IF(AU99="základná",AV99,0)</f>
        <v>0</v>
      </c>
      <c r="BZ99" s="144">
        <f>IF(AU99="znížená",AV99,0)</f>
        <v>0</v>
      </c>
      <c r="CA99" s="144">
        <v>0</v>
      </c>
      <c r="CB99" s="144">
        <v>0</v>
      </c>
      <c r="CC99" s="144">
        <v>0</v>
      </c>
      <c r="CD99" s="144">
        <f>IF(AU99="základná",AG99,0)</f>
        <v>0</v>
      </c>
      <c r="CE99" s="144">
        <f>IF(AU99="znížená",AG99,0)</f>
        <v>0</v>
      </c>
      <c r="CF99" s="144">
        <f>IF(AU99="zákl. prenesená",AG99,0)</f>
        <v>0</v>
      </c>
      <c r="CG99" s="144">
        <f>IF(AU99="zníž. prenesená",AG99,0)</f>
        <v>0</v>
      </c>
      <c r="CH99" s="144">
        <f>IF(AU99="nulová",AG99,0)</f>
        <v>0</v>
      </c>
      <c r="CI99" s="14">
        <f>IF(AU99="základná",1,IF(AU99="znížená",2,IF(AU99="zákl. prenesená",4,IF(AU99="zníž. prenesená",5,3))))</f>
        <v>1</v>
      </c>
      <c r="CJ99" s="14">
        <f>IF(AT99="stavebná časť",1,IF(AT99="investičná časť",2,3))</f>
        <v>1</v>
      </c>
      <c r="CK99" s="14" t="str">
        <f>IF(D99="Vyplň vlastné","","x")</f>
        <v/>
      </c>
    </row>
    <row r="100" s="2" customFormat="1" ht="19.92" customHeight="1">
      <c r="A100" s="37"/>
      <c r="B100" s="38"/>
      <c r="C100" s="39"/>
      <c r="D100" s="145" t="s">
        <v>89</v>
      </c>
      <c r="E100" s="138"/>
      <c r="F100" s="138"/>
      <c r="G100" s="138"/>
      <c r="H100" s="138"/>
      <c r="I100" s="138"/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39"/>
      <c r="AD100" s="39"/>
      <c r="AE100" s="39"/>
      <c r="AF100" s="39"/>
      <c r="AG100" s="139">
        <f>ROUND(AG94 * AS100, 2)</f>
        <v>0</v>
      </c>
      <c r="AH100" s="140"/>
      <c r="AI100" s="140"/>
      <c r="AJ100" s="140"/>
      <c r="AK100" s="140"/>
      <c r="AL100" s="140"/>
      <c r="AM100" s="140"/>
      <c r="AN100" s="140">
        <f>ROUND(AG100 + AV100, 2)</f>
        <v>0</v>
      </c>
      <c r="AO100" s="140"/>
      <c r="AP100" s="140"/>
      <c r="AQ100" s="39"/>
      <c r="AR100" s="40"/>
      <c r="AS100" s="141">
        <v>0</v>
      </c>
      <c r="AT100" s="142" t="s">
        <v>87</v>
      </c>
      <c r="AU100" s="142" t="s">
        <v>39</v>
      </c>
      <c r="AV100" s="143">
        <f>ROUND(IF(AU100="základná",AG100*L32,IF(AU100="znížená",AG100*L33,0)),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90</v>
      </c>
      <c r="BY100" s="144">
        <f>IF(AU100="základná",AV100,0)</f>
        <v>0</v>
      </c>
      <c r="BZ100" s="144">
        <f>IF(AU100="znížená",AV100,0)</f>
        <v>0</v>
      </c>
      <c r="CA100" s="144">
        <v>0</v>
      </c>
      <c r="CB100" s="144">
        <v>0</v>
      </c>
      <c r="CC100" s="144">
        <v>0</v>
      </c>
      <c r="CD100" s="144">
        <f>IF(AU100="základná",AG100,0)</f>
        <v>0</v>
      </c>
      <c r="CE100" s="144">
        <f>IF(AU100="znížená",AG100,0)</f>
        <v>0</v>
      </c>
      <c r="CF100" s="144">
        <f>IF(AU100="zákl. prenesená",AG100,0)</f>
        <v>0</v>
      </c>
      <c r="CG100" s="144">
        <f>IF(AU100="zníž. prenesená",AG100,0)</f>
        <v>0</v>
      </c>
      <c r="CH100" s="144">
        <f>IF(AU100="nulová",AG100,0)</f>
        <v>0</v>
      </c>
      <c r="CI100" s="14">
        <f>IF(AU100="základná",1,IF(AU100="znížená",2,IF(AU100="zákl. prenesená",4,IF(AU100="zníž. prenesená",5,3))))</f>
        <v>1</v>
      </c>
      <c r="CJ100" s="14">
        <f>IF(AT100="stavebná časť",1,IF(AT100="investičná časť",2,3))</f>
        <v>1</v>
      </c>
      <c r="CK100" s="14" t="str">
        <f>IF(D100="Vyplň vlastné","","x")</f>
        <v/>
      </c>
    </row>
    <row r="101" s="2" customFormat="1" ht="19.92" customHeight="1">
      <c r="A101" s="37"/>
      <c r="B101" s="38"/>
      <c r="C101" s="39"/>
      <c r="D101" s="145" t="s">
        <v>89</v>
      </c>
      <c r="E101" s="138"/>
      <c r="F101" s="138"/>
      <c r="G101" s="138"/>
      <c r="H101" s="138"/>
      <c r="I101" s="138"/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39"/>
      <c r="AD101" s="39"/>
      <c r="AE101" s="39"/>
      <c r="AF101" s="39"/>
      <c r="AG101" s="139">
        <f>ROUND(AG94 * AS101, 2)</f>
        <v>0</v>
      </c>
      <c r="AH101" s="140"/>
      <c r="AI101" s="140"/>
      <c r="AJ101" s="140"/>
      <c r="AK101" s="140"/>
      <c r="AL101" s="140"/>
      <c r="AM101" s="140"/>
      <c r="AN101" s="140">
        <f>ROUND(AG101 + AV101, 2)</f>
        <v>0</v>
      </c>
      <c r="AO101" s="140"/>
      <c r="AP101" s="140"/>
      <c r="AQ101" s="39"/>
      <c r="AR101" s="40"/>
      <c r="AS101" s="146">
        <v>0</v>
      </c>
      <c r="AT101" s="147" t="s">
        <v>87</v>
      </c>
      <c r="AU101" s="147" t="s">
        <v>39</v>
      </c>
      <c r="AV101" s="148">
        <f>ROUND(IF(AU101="základná",AG101*L32,IF(AU101="znížená",AG101*L33,0)),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90</v>
      </c>
      <c r="BY101" s="144">
        <f>IF(AU101="základná",AV101,0)</f>
        <v>0</v>
      </c>
      <c r="BZ101" s="144">
        <f>IF(AU101="znížená",AV101,0)</f>
        <v>0</v>
      </c>
      <c r="CA101" s="144">
        <v>0</v>
      </c>
      <c r="CB101" s="144">
        <v>0</v>
      </c>
      <c r="CC101" s="144">
        <v>0</v>
      </c>
      <c r="CD101" s="144">
        <f>IF(AU101="základná",AG101,0)</f>
        <v>0</v>
      </c>
      <c r="CE101" s="144">
        <f>IF(AU101="znížená",AG101,0)</f>
        <v>0</v>
      </c>
      <c r="CF101" s="144">
        <f>IF(AU101="zákl. prenesená",AG101,0)</f>
        <v>0</v>
      </c>
      <c r="CG101" s="144">
        <f>IF(AU101="zníž. prenesená",AG101,0)</f>
        <v>0</v>
      </c>
      <c r="CH101" s="144">
        <f>IF(AU101="nulová",AG101,0)</f>
        <v>0</v>
      </c>
      <c r="CI101" s="14">
        <f>IF(AU101="základná",1,IF(AU101="znížená",2,IF(AU101="zákl. prenesená",4,IF(AU101="zníž. prenesená",5,3))))</f>
        <v>1</v>
      </c>
      <c r="CJ101" s="14">
        <f>IF(AT101="stavebná časť",1,IF(AT101="investičná časť",2,3))</f>
        <v>1</v>
      </c>
      <c r="CK101" s="14" t="str">
        <f>IF(D101="Vyplň vlastné","","x")</f>
        <v/>
      </c>
    </row>
    <row r="102" s="2" customFormat="1" ht="10.8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0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30" customHeight="1">
      <c r="A103" s="37"/>
      <c r="B103" s="38"/>
      <c r="C103" s="149" t="s">
        <v>91</v>
      </c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  <c r="O103" s="150"/>
      <c r="P103" s="150"/>
      <c r="Q103" s="150"/>
      <c r="R103" s="150"/>
      <c r="S103" s="150"/>
      <c r="T103" s="150"/>
      <c r="U103" s="150"/>
      <c r="V103" s="150"/>
      <c r="W103" s="15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1">
        <f>ROUND(AG94 + AG97, 2)</f>
        <v>0</v>
      </c>
      <c r="AH103" s="151"/>
      <c r="AI103" s="151"/>
      <c r="AJ103" s="151"/>
      <c r="AK103" s="151"/>
      <c r="AL103" s="151"/>
      <c r="AM103" s="151"/>
      <c r="AN103" s="151">
        <f>ROUND(AN94 + AN97, 2)</f>
        <v>0</v>
      </c>
      <c r="AO103" s="151"/>
      <c r="AP103" s="151"/>
      <c r="AQ103" s="150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6.96" customHeight="1">
      <c r="A104" s="37"/>
      <c r="B104" s="71"/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L104" s="72"/>
      <c r="AM104" s="72"/>
      <c r="AN104" s="72"/>
      <c r="AO104" s="72"/>
      <c r="AP104" s="72"/>
      <c r="AQ104" s="72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</sheetData>
  <sheetProtection sheet="1" formatColumns="0" formatRows="0" objects="1" scenarios="1" spinCount="100000" saltValue="JFFzSvrbciZAWPUKjnwqWKFuXFybtg9S5/ieKMVCZ5hRUZtforx/03PZYe94wZXGDO432YidvlqV6MzX70+Wfg==" hashValue="z4qAxxPWGk2O3zQ/6mWsdLfB932GgOlrgyEZwsajpLgtSpjO9qPF5q7h7gb4cvtMfy9DEu0doxPDGOfWrMuH8w==" algorithmName="SHA-512" password="CC35"/>
  <mergeCells count="60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é sú hodnoty základná, znížená, nulová." sqref="AU97:AU101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>
      <formula1>"stavebná časť, technologická časť, investičná časť"</formula1>
    </dataValidation>
  </dataValidations>
  <hyperlinks>
    <hyperlink ref="A95" location="'371 - SO 301-05 Plynové 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17"/>
      <c r="AT3" s="14" t="s">
        <v>74</v>
      </c>
    </row>
    <row r="4" s="1" customFormat="1" ht="24.96" customHeight="1">
      <c r="B4" s="17"/>
      <c r="D4" s="154" t="s">
        <v>92</v>
      </c>
      <c r="L4" s="17"/>
      <c r="M4" s="15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6" t="s">
        <v>15</v>
      </c>
      <c r="L6" s="17"/>
    </row>
    <row r="7" s="1" customFormat="1" ht="26.25" customHeight="1">
      <c r="B7" s="17"/>
      <c r="E7" s="157" t="str">
        <f>'Rekapitulácia stavby'!K6</f>
        <v>Osadenie Prestavba tepelných zdrojov MPHB v Šamoríne s využitím kombinovanej výroby tepla a elektrickej energie</v>
      </c>
      <c r="F7" s="156"/>
      <c r="G7" s="156"/>
      <c r="H7" s="156"/>
      <c r="L7" s="17"/>
    </row>
    <row r="8" s="2" customFormat="1" ht="12" customHeight="1">
      <c r="A8" s="37"/>
      <c r="B8" s="40"/>
      <c r="C8" s="37"/>
      <c r="D8" s="156" t="s">
        <v>93</v>
      </c>
      <c r="E8" s="37"/>
      <c r="F8" s="37"/>
      <c r="G8" s="37"/>
      <c r="H8" s="37"/>
      <c r="I8" s="37"/>
      <c r="J8" s="37"/>
      <c r="K8" s="37"/>
      <c r="L8" s="6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0"/>
      <c r="C9" s="37"/>
      <c r="D9" s="37"/>
      <c r="E9" s="158" t="s">
        <v>94</v>
      </c>
      <c r="F9" s="37"/>
      <c r="G9" s="37"/>
      <c r="H9" s="37"/>
      <c r="I9" s="37"/>
      <c r="J9" s="37"/>
      <c r="K9" s="37"/>
      <c r="L9" s="6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6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0"/>
      <c r="C11" s="37"/>
      <c r="D11" s="156" t="s">
        <v>17</v>
      </c>
      <c r="E11" s="37"/>
      <c r="F11" s="159" t="s">
        <v>1</v>
      </c>
      <c r="G11" s="37"/>
      <c r="H11" s="37"/>
      <c r="I11" s="156" t="s">
        <v>18</v>
      </c>
      <c r="J11" s="159" t="s">
        <v>1</v>
      </c>
      <c r="K11" s="37"/>
      <c r="L11" s="6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6" t="s">
        <v>19</v>
      </c>
      <c r="E12" s="37"/>
      <c r="F12" s="159" t="s">
        <v>20</v>
      </c>
      <c r="G12" s="37"/>
      <c r="H12" s="37"/>
      <c r="I12" s="156" t="s">
        <v>21</v>
      </c>
      <c r="J12" s="160" t="str">
        <f>'Rekapitulácia stavby'!AN8</f>
        <v>8. 2. 2022</v>
      </c>
      <c r="K12" s="37"/>
      <c r="L12" s="6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6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6" t="s">
        <v>23</v>
      </c>
      <c r="E14" s="37"/>
      <c r="F14" s="37"/>
      <c r="G14" s="37"/>
      <c r="H14" s="37"/>
      <c r="I14" s="156" t="s">
        <v>24</v>
      </c>
      <c r="J14" s="159" t="s">
        <v>1</v>
      </c>
      <c r="K14" s="37"/>
      <c r="L14" s="6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0"/>
      <c r="C15" s="37"/>
      <c r="D15" s="37"/>
      <c r="E15" s="159" t="s">
        <v>20</v>
      </c>
      <c r="F15" s="37"/>
      <c r="G15" s="37"/>
      <c r="H15" s="37"/>
      <c r="I15" s="156" t="s">
        <v>25</v>
      </c>
      <c r="J15" s="159" t="s">
        <v>1</v>
      </c>
      <c r="K15" s="37"/>
      <c r="L15" s="6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6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0"/>
      <c r="C17" s="37"/>
      <c r="D17" s="156" t="s">
        <v>26</v>
      </c>
      <c r="E17" s="37"/>
      <c r="F17" s="37"/>
      <c r="G17" s="37"/>
      <c r="H17" s="37"/>
      <c r="I17" s="156" t="s">
        <v>24</v>
      </c>
      <c r="J17" s="30" t="str">
        <f>'Rekapitulácia stavby'!AN13</f>
        <v>Vyplň údaj</v>
      </c>
      <c r="K17" s="37"/>
      <c r="L17" s="6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0"/>
      <c r="C18" s="37"/>
      <c r="D18" s="37"/>
      <c r="E18" s="30" t="str">
        <f>'Rekapitulácia stavby'!E14</f>
        <v>Vyplň údaj</v>
      </c>
      <c r="F18" s="159"/>
      <c r="G18" s="159"/>
      <c r="H18" s="159"/>
      <c r="I18" s="156" t="s">
        <v>25</v>
      </c>
      <c r="J18" s="30" t="str">
        <f>'Rekapitulácia stavby'!AN14</f>
        <v>Vyplň údaj</v>
      </c>
      <c r="K18" s="37"/>
      <c r="L18" s="6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6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0"/>
      <c r="C20" s="37"/>
      <c r="D20" s="156" t="s">
        <v>28</v>
      </c>
      <c r="E20" s="37"/>
      <c r="F20" s="37"/>
      <c r="G20" s="37"/>
      <c r="H20" s="37"/>
      <c r="I20" s="156" t="s">
        <v>24</v>
      </c>
      <c r="J20" s="159" t="s">
        <v>1</v>
      </c>
      <c r="K20" s="37"/>
      <c r="L20" s="6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0"/>
      <c r="C21" s="37"/>
      <c r="D21" s="37"/>
      <c r="E21" s="159" t="s">
        <v>20</v>
      </c>
      <c r="F21" s="37"/>
      <c r="G21" s="37"/>
      <c r="H21" s="37"/>
      <c r="I21" s="156" t="s">
        <v>25</v>
      </c>
      <c r="J21" s="159" t="s">
        <v>1</v>
      </c>
      <c r="K21" s="37"/>
      <c r="L21" s="6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6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0"/>
      <c r="C23" s="37"/>
      <c r="D23" s="156" t="s">
        <v>30</v>
      </c>
      <c r="E23" s="37"/>
      <c r="F23" s="37"/>
      <c r="G23" s="37"/>
      <c r="H23" s="37"/>
      <c r="I23" s="156" t="s">
        <v>24</v>
      </c>
      <c r="J23" s="159" t="s">
        <v>1</v>
      </c>
      <c r="K23" s="37"/>
      <c r="L23" s="6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0"/>
      <c r="C24" s="37"/>
      <c r="D24" s="37"/>
      <c r="E24" s="159" t="s">
        <v>20</v>
      </c>
      <c r="F24" s="37"/>
      <c r="G24" s="37"/>
      <c r="H24" s="37"/>
      <c r="I24" s="156" t="s">
        <v>25</v>
      </c>
      <c r="J24" s="159" t="s">
        <v>1</v>
      </c>
      <c r="K24" s="37"/>
      <c r="L24" s="6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6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0"/>
      <c r="C26" s="37"/>
      <c r="D26" s="156" t="s">
        <v>31</v>
      </c>
      <c r="E26" s="37"/>
      <c r="F26" s="37"/>
      <c r="G26" s="37"/>
      <c r="H26" s="37"/>
      <c r="I26" s="37"/>
      <c r="J26" s="37"/>
      <c r="K26" s="37"/>
      <c r="L26" s="6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6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65"/>
      <c r="E29" s="165"/>
      <c r="F29" s="165"/>
      <c r="G29" s="165"/>
      <c r="H29" s="165"/>
      <c r="I29" s="165"/>
      <c r="J29" s="165"/>
      <c r="K29" s="165"/>
      <c r="L29" s="6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159" t="s">
        <v>95</v>
      </c>
      <c r="E30" s="37"/>
      <c r="F30" s="37"/>
      <c r="G30" s="37"/>
      <c r="H30" s="37"/>
      <c r="I30" s="37"/>
      <c r="J30" s="166">
        <f>J96</f>
        <v>0</v>
      </c>
      <c r="K30" s="37"/>
      <c r="L30" s="6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7" t="s">
        <v>86</v>
      </c>
      <c r="E31" s="37"/>
      <c r="F31" s="37"/>
      <c r="G31" s="37"/>
      <c r="H31" s="37"/>
      <c r="I31" s="37"/>
      <c r="J31" s="166">
        <f>J107</f>
        <v>0</v>
      </c>
      <c r="K31" s="37"/>
      <c r="L31" s="6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0"/>
      <c r="C32" s="37"/>
      <c r="D32" s="168" t="s">
        <v>34</v>
      </c>
      <c r="E32" s="37"/>
      <c r="F32" s="37"/>
      <c r="G32" s="37"/>
      <c r="H32" s="37"/>
      <c r="I32" s="37"/>
      <c r="J32" s="169">
        <f>ROUND(J30 + J31, 2)</f>
        <v>0</v>
      </c>
      <c r="K32" s="37"/>
      <c r="L32" s="6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0"/>
      <c r="C33" s="37"/>
      <c r="D33" s="165"/>
      <c r="E33" s="165"/>
      <c r="F33" s="165"/>
      <c r="G33" s="165"/>
      <c r="H33" s="165"/>
      <c r="I33" s="165"/>
      <c r="J33" s="165"/>
      <c r="K33" s="165"/>
      <c r="L33" s="6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37"/>
      <c r="F34" s="170" t="s">
        <v>36</v>
      </c>
      <c r="G34" s="37"/>
      <c r="H34" s="37"/>
      <c r="I34" s="170" t="s">
        <v>35</v>
      </c>
      <c r="J34" s="170" t="s">
        <v>37</v>
      </c>
      <c r="K34" s="37"/>
      <c r="L34" s="6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71" t="s">
        <v>38</v>
      </c>
      <c r="E35" s="172" t="s">
        <v>39</v>
      </c>
      <c r="F35" s="173">
        <f>ROUND((SUM(BE107:BE114) + SUM(BE134:BE168)),  2)</f>
        <v>0</v>
      </c>
      <c r="G35" s="174"/>
      <c r="H35" s="174"/>
      <c r="I35" s="175">
        <v>0.20000000000000001</v>
      </c>
      <c r="J35" s="173">
        <f>ROUND(((SUM(BE107:BE114) + SUM(BE134:BE168))*I35),  2)</f>
        <v>0</v>
      </c>
      <c r="K35" s="37"/>
      <c r="L35" s="6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172" t="s">
        <v>40</v>
      </c>
      <c r="F36" s="173">
        <f>ROUND((SUM(BF107:BF114) + SUM(BF134:BF168)),  2)</f>
        <v>0</v>
      </c>
      <c r="G36" s="174"/>
      <c r="H36" s="174"/>
      <c r="I36" s="175">
        <v>0.20000000000000001</v>
      </c>
      <c r="J36" s="173">
        <f>ROUND(((SUM(BF107:BF114) + SUM(BF134:BF168))*I36),  2)</f>
        <v>0</v>
      </c>
      <c r="K36" s="37"/>
      <c r="L36" s="6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56" t="s">
        <v>41</v>
      </c>
      <c r="F37" s="176">
        <f>ROUND((SUM(BG107:BG114) + SUM(BG134:BG168)),  2)</f>
        <v>0</v>
      </c>
      <c r="G37" s="37"/>
      <c r="H37" s="37"/>
      <c r="I37" s="177">
        <v>0.20000000000000001</v>
      </c>
      <c r="J37" s="176">
        <f>0</f>
        <v>0</v>
      </c>
      <c r="K37" s="37"/>
      <c r="L37" s="6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0"/>
      <c r="C38" s="37"/>
      <c r="D38" s="37"/>
      <c r="E38" s="156" t="s">
        <v>42</v>
      </c>
      <c r="F38" s="176">
        <f>ROUND((SUM(BH107:BH114) + SUM(BH134:BH168)),  2)</f>
        <v>0</v>
      </c>
      <c r="G38" s="37"/>
      <c r="H38" s="37"/>
      <c r="I38" s="177">
        <v>0.20000000000000001</v>
      </c>
      <c r="J38" s="176">
        <f>0</f>
        <v>0</v>
      </c>
      <c r="K38" s="37"/>
      <c r="L38" s="6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72" t="s">
        <v>43</v>
      </c>
      <c r="F39" s="173">
        <f>ROUND((SUM(BI107:BI114) + SUM(BI134:BI168)),  2)</f>
        <v>0</v>
      </c>
      <c r="G39" s="174"/>
      <c r="H39" s="174"/>
      <c r="I39" s="175">
        <v>0</v>
      </c>
      <c r="J39" s="173">
        <f>0</f>
        <v>0</v>
      </c>
      <c r="K39" s="37"/>
      <c r="L39" s="6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0"/>
      <c r="C41" s="178"/>
      <c r="D41" s="179" t="s">
        <v>44</v>
      </c>
      <c r="E41" s="180"/>
      <c r="F41" s="180"/>
      <c r="G41" s="181" t="s">
        <v>45</v>
      </c>
      <c r="H41" s="182" t="s">
        <v>46</v>
      </c>
      <c r="I41" s="180"/>
      <c r="J41" s="183">
        <f>SUM(J32:J39)</f>
        <v>0</v>
      </c>
      <c r="K41" s="184"/>
      <c r="L41" s="6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8"/>
      <c r="D50" s="185" t="s">
        <v>47</v>
      </c>
      <c r="E50" s="186"/>
      <c r="F50" s="186"/>
      <c r="G50" s="185" t="s">
        <v>48</v>
      </c>
      <c r="H50" s="186"/>
      <c r="I50" s="186"/>
      <c r="J50" s="186"/>
      <c r="K50" s="186"/>
      <c r="L50" s="68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7" t="s">
        <v>49</v>
      </c>
      <c r="E61" s="188"/>
      <c r="F61" s="189" t="s">
        <v>50</v>
      </c>
      <c r="G61" s="187" t="s">
        <v>49</v>
      </c>
      <c r="H61" s="188"/>
      <c r="I61" s="188"/>
      <c r="J61" s="190" t="s">
        <v>50</v>
      </c>
      <c r="K61" s="188"/>
      <c r="L61" s="6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85" t="s">
        <v>51</v>
      </c>
      <c r="E65" s="191"/>
      <c r="F65" s="191"/>
      <c r="G65" s="185" t="s">
        <v>52</v>
      </c>
      <c r="H65" s="191"/>
      <c r="I65" s="191"/>
      <c r="J65" s="191"/>
      <c r="K65" s="191"/>
      <c r="L65" s="6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7" t="s">
        <v>49</v>
      </c>
      <c r="E76" s="188"/>
      <c r="F76" s="189" t="s">
        <v>50</v>
      </c>
      <c r="G76" s="187" t="s">
        <v>49</v>
      </c>
      <c r="H76" s="188"/>
      <c r="I76" s="188"/>
      <c r="J76" s="190" t="s">
        <v>50</v>
      </c>
      <c r="K76" s="188"/>
      <c r="L76" s="6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92"/>
      <c r="C77" s="193"/>
      <c r="D77" s="193"/>
      <c r="E77" s="193"/>
      <c r="F77" s="193"/>
      <c r="G77" s="193"/>
      <c r="H77" s="193"/>
      <c r="I77" s="193"/>
      <c r="J77" s="193"/>
      <c r="K77" s="193"/>
      <c r="L77" s="6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4"/>
      <c r="C81" s="195"/>
      <c r="D81" s="195"/>
      <c r="E81" s="195"/>
      <c r="F81" s="195"/>
      <c r="G81" s="195"/>
      <c r="H81" s="195"/>
      <c r="I81" s="195"/>
      <c r="J81" s="195"/>
      <c r="K81" s="195"/>
      <c r="L81" s="6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96</v>
      </c>
      <c r="D82" s="39"/>
      <c r="E82" s="39"/>
      <c r="F82" s="39"/>
      <c r="G82" s="39"/>
      <c r="H82" s="39"/>
      <c r="I82" s="39"/>
      <c r="J82" s="39"/>
      <c r="K82" s="39"/>
      <c r="L82" s="6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15</v>
      </c>
      <c r="D84" s="39"/>
      <c r="E84" s="39"/>
      <c r="F84" s="39"/>
      <c r="G84" s="39"/>
      <c r="H84" s="39"/>
      <c r="I84" s="39"/>
      <c r="J84" s="39"/>
      <c r="K84" s="39"/>
      <c r="L84" s="6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96" t="str">
        <f>E7</f>
        <v>Osadenie Prestavba tepelných zdrojov MPHB v Šamoríne s využitím kombinovanej výroby tepla a elektrickej energie</v>
      </c>
      <c r="F85" s="29"/>
      <c r="G85" s="29"/>
      <c r="H85" s="29"/>
      <c r="I85" s="39"/>
      <c r="J85" s="39"/>
      <c r="K85" s="39"/>
      <c r="L85" s="6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29" t="s">
        <v>93</v>
      </c>
      <c r="D86" s="39"/>
      <c r="E86" s="39"/>
      <c r="F86" s="39"/>
      <c r="G86" s="39"/>
      <c r="H86" s="39"/>
      <c r="I86" s="39"/>
      <c r="J86" s="39"/>
      <c r="K86" s="39"/>
      <c r="L86" s="6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81" t="str">
        <f>E9</f>
        <v>371 - SO 301-05 Plynové zariadenia kotolne</v>
      </c>
      <c r="F87" s="39"/>
      <c r="G87" s="39"/>
      <c r="H87" s="39"/>
      <c r="I87" s="39"/>
      <c r="J87" s="39"/>
      <c r="K87" s="39"/>
      <c r="L87" s="6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29" t="s">
        <v>19</v>
      </c>
      <c r="D89" s="39"/>
      <c r="E89" s="39"/>
      <c r="F89" s="24" t="str">
        <f>F12</f>
        <v xml:space="preserve"> </v>
      </c>
      <c r="G89" s="39"/>
      <c r="H89" s="39"/>
      <c r="I89" s="29" t="s">
        <v>21</v>
      </c>
      <c r="J89" s="84" t="str">
        <f>IF(J12="","",J12)</f>
        <v>8. 2. 2022</v>
      </c>
      <c r="K89" s="39"/>
      <c r="L89" s="6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8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29" t="s">
        <v>23</v>
      </c>
      <c r="D91" s="39"/>
      <c r="E91" s="39"/>
      <c r="F91" s="24" t="str">
        <f>E15</f>
        <v xml:space="preserve"> </v>
      </c>
      <c r="G91" s="39"/>
      <c r="H91" s="39"/>
      <c r="I91" s="29" t="s">
        <v>28</v>
      </c>
      <c r="J91" s="33" t="str">
        <f>E21</f>
        <v xml:space="preserve"> </v>
      </c>
      <c r="K91" s="39"/>
      <c r="L91" s="68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29" t="s">
        <v>26</v>
      </c>
      <c r="D92" s="39"/>
      <c r="E92" s="39"/>
      <c r="F92" s="24" t="str">
        <f>IF(E18="","",E18)</f>
        <v>Vyplň údaj</v>
      </c>
      <c r="G92" s="39"/>
      <c r="H92" s="39"/>
      <c r="I92" s="29" t="s">
        <v>30</v>
      </c>
      <c r="J92" s="33" t="str">
        <f>E24</f>
        <v xml:space="preserve"> </v>
      </c>
      <c r="K92" s="39"/>
      <c r="L92" s="68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8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7" t="s">
        <v>97</v>
      </c>
      <c r="D94" s="150"/>
      <c r="E94" s="150"/>
      <c r="F94" s="150"/>
      <c r="G94" s="150"/>
      <c r="H94" s="150"/>
      <c r="I94" s="150"/>
      <c r="J94" s="198" t="s">
        <v>98</v>
      </c>
      <c r="K94" s="150"/>
      <c r="L94" s="68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8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9" t="s">
        <v>99</v>
      </c>
      <c r="D96" s="39"/>
      <c r="E96" s="39"/>
      <c r="F96" s="39"/>
      <c r="G96" s="39"/>
      <c r="H96" s="39"/>
      <c r="I96" s="39"/>
      <c r="J96" s="115">
        <f>J134</f>
        <v>0</v>
      </c>
      <c r="K96" s="39"/>
      <c r="L96" s="68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4" t="s">
        <v>100</v>
      </c>
    </row>
    <row r="97" s="9" customFormat="1" ht="24.96" customHeight="1">
      <c r="A97" s="9"/>
      <c r="B97" s="200"/>
      <c r="C97" s="201"/>
      <c r="D97" s="202" t="s">
        <v>101</v>
      </c>
      <c r="E97" s="203"/>
      <c r="F97" s="203"/>
      <c r="G97" s="203"/>
      <c r="H97" s="203"/>
      <c r="I97" s="203"/>
      <c r="J97" s="204">
        <f>J135</f>
        <v>0</v>
      </c>
      <c r="K97" s="201"/>
      <c r="L97" s="20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6"/>
      <c r="C98" s="207"/>
      <c r="D98" s="208" t="s">
        <v>102</v>
      </c>
      <c r="E98" s="209"/>
      <c r="F98" s="209"/>
      <c r="G98" s="209"/>
      <c r="H98" s="209"/>
      <c r="I98" s="209"/>
      <c r="J98" s="210">
        <f>J136</f>
        <v>0</v>
      </c>
      <c r="K98" s="207"/>
      <c r="L98" s="21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6"/>
      <c r="C99" s="207"/>
      <c r="D99" s="208" t="s">
        <v>103</v>
      </c>
      <c r="E99" s="209"/>
      <c r="F99" s="209"/>
      <c r="G99" s="209"/>
      <c r="H99" s="209"/>
      <c r="I99" s="209"/>
      <c r="J99" s="210">
        <f>J152</f>
        <v>0</v>
      </c>
      <c r="K99" s="207"/>
      <c r="L99" s="21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200"/>
      <c r="C100" s="201"/>
      <c r="D100" s="202" t="s">
        <v>104</v>
      </c>
      <c r="E100" s="203"/>
      <c r="F100" s="203"/>
      <c r="G100" s="203"/>
      <c r="H100" s="203"/>
      <c r="I100" s="203"/>
      <c r="J100" s="204">
        <f>J155</f>
        <v>0</v>
      </c>
      <c r="K100" s="201"/>
      <c r="L100" s="20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206"/>
      <c r="C101" s="207"/>
      <c r="D101" s="208" t="s">
        <v>105</v>
      </c>
      <c r="E101" s="209"/>
      <c r="F101" s="209"/>
      <c r="G101" s="209"/>
      <c r="H101" s="209"/>
      <c r="I101" s="209"/>
      <c r="J101" s="210">
        <f>J156</f>
        <v>0</v>
      </c>
      <c r="K101" s="207"/>
      <c r="L101" s="21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200"/>
      <c r="C102" s="201"/>
      <c r="D102" s="202" t="s">
        <v>106</v>
      </c>
      <c r="E102" s="203"/>
      <c r="F102" s="203"/>
      <c r="G102" s="203"/>
      <c r="H102" s="203"/>
      <c r="I102" s="203"/>
      <c r="J102" s="204">
        <f>J163</f>
        <v>0</v>
      </c>
      <c r="K102" s="201"/>
      <c r="L102" s="20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200"/>
      <c r="C103" s="201"/>
      <c r="D103" s="202" t="s">
        <v>107</v>
      </c>
      <c r="E103" s="203"/>
      <c r="F103" s="203"/>
      <c r="G103" s="203"/>
      <c r="H103" s="203"/>
      <c r="I103" s="203"/>
      <c r="J103" s="204">
        <f>J165</f>
        <v>0</v>
      </c>
      <c r="K103" s="201"/>
      <c r="L103" s="20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6"/>
      <c r="C104" s="207"/>
      <c r="D104" s="208" t="s">
        <v>108</v>
      </c>
      <c r="E104" s="209"/>
      <c r="F104" s="209"/>
      <c r="G104" s="209"/>
      <c r="H104" s="209"/>
      <c r="I104" s="209"/>
      <c r="J104" s="210">
        <f>J166</f>
        <v>0</v>
      </c>
      <c r="K104" s="207"/>
      <c r="L104" s="21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8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8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9.28" customHeight="1">
      <c r="A107" s="37"/>
      <c r="B107" s="38"/>
      <c r="C107" s="199" t="s">
        <v>109</v>
      </c>
      <c r="D107" s="39"/>
      <c r="E107" s="39"/>
      <c r="F107" s="39"/>
      <c r="G107" s="39"/>
      <c r="H107" s="39"/>
      <c r="I107" s="39"/>
      <c r="J107" s="212">
        <f>ROUND(J108 + J109 + J110 + J111 + J112 + J113,2)</f>
        <v>0</v>
      </c>
      <c r="K107" s="39"/>
      <c r="L107" s="68"/>
      <c r="N107" s="213" t="s">
        <v>38</v>
      </c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8" customHeight="1">
      <c r="A108" s="37"/>
      <c r="B108" s="38"/>
      <c r="C108" s="39"/>
      <c r="D108" s="145" t="s">
        <v>110</v>
      </c>
      <c r="E108" s="138"/>
      <c r="F108" s="138"/>
      <c r="G108" s="39"/>
      <c r="H108" s="39"/>
      <c r="I108" s="39"/>
      <c r="J108" s="139">
        <v>0</v>
      </c>
      <c r="K108" s="39"/>
      <c r="L108" s="214"/>
      <c r="M108" s="215"/>
      <c r="N108" s="216" t="s">
        <v>40</v>
      </c>
      <c r="O108" s="215"/>
      <c r="P108" s="215"/>
      <c r="Q108" s="215"/>
      <c r="R108" s="215"/>
      <c r="S108" s="217"/>
      <c r="T108" s="217"/>
      <c r="U108" s="217"/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/>
      <c r="AF108" s="215"/>
      <c r="AG108" s="215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8" t="s">
        <v>111</v>
      </c>
      <c r="AZ108" s="215"/>
      <c r="BA108" s="215"/>
      <c r="BB108" s="215"/>
      <c r="BC108" s="215"/>
      <c r="BD108" s="215"/>
      <c r="BE108" s="219">
        <f>IF(N108="základná",J108,0)</f>
        <v>0</v>
      </c>
      <c r="BF108" s="219">
        <f>IF(N108="znížená",J108,0)</f>
        <v>0</v>
      </c>
      <c r="BG108" s="219">
        <f>IF(N108="zákl. prenesená",J108,0)</f>
        <v>0</v>
      </c>
      <c r="BH108" s="219">
        <f>IF(N108="zníž. prenesená",J108,0)</f>
        <v>0</v>
      </c>
      <c r="BI108" s="219">
        <f>IF(N108="nulová",J108,0)</f>
        <v>0</v>
      </c>
      <c r="BJ108" s="218" t="s">
        <v>112</v>
      </c>
      <c r="BK108" s="215"/>
      <c r="BL108" s="215"/>
      <c r="BM108" s="215"/>
    </row>
    <row r="109" s="2" customFormat="1" ht="18" customHeight="1">
      <c r="A109" s="37"/>
      <c r="B109" s="38"/>
      <c r="C109" s="39"/>
      <c r="D109" s="145" t="s">
        <v>113</v>
      </c>
      <c r="E109" s="138"/>
      <c r="F109" s="138"/>
      <c r="G109" s="39"/>
      <c r="H109" s="39"/>
      <c r="I109" s="39"/>
      <c r="J109" s="139">
        <v>0</v>
      </c>
      <c r="K109" s="39"/>
      <c r="L109" s="214"/>
      <c r="M109" s="215"/>
      <c r="N109" s="216" t="s">
        <v>40</v>
      </c>
      <c r="O109" s="215"/>
      <c r="P109" s="215"/>
      <c r="Q109" s="215"/>
      <c r="R109" s="215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5"/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8" t="s">
        <v>111</v>
      </c>
      <c r="AZ109" s="215"/>
      <c r="BA109" s="215"/>
      <c r="BB109" s="215"/>
      <c r="BC109" s="215"/>
      <c r="BD109" s="215"/>
      <c r="BE109" s="219">
        <f>IF(N109="základná",J109,0)</f>
        <v>0</v>
      </c>
      <c r="BF109" s="219">
        <f>IF(N109="znížená",J109,0)</f>
        <v>0</v>
      </c>
      <c r="BG109" s="219">
        <f>IF(N109="zákl. prenesená",J109,0)</f>
        <v>0</v>
      </c>
      <c r="BH109" s="219">
        <f>IF(N109="zníž. prenesená",J109,0)</f>
        <v>0</v>
      </c>
      <c r="BI109" s="219">
        <f>IF(N109="nulová",J109,0)</f>
        <v>0</v>
      </c>
      <c r="BJ109" s="218" t="s">
        <v>112</v>
      </c>
      <c r="BK109" s="215"/>
      <c r="BL109" s="215"/>
      <c r="BM109" s="215"/>
    </row>
    <row r="110" s="2" customFormat="1" ht="18" customHeight="1">
      <c r="A110" s="37"/>
      <c r="B110" s="38"/>
      <c r="C110" s="39"/>
      <c r="D110" s="145" t="s">
        <v>114</v>
      </c>
      <c r="E110" s="138"/>
      <c r="F110" s="138"/>
      <c r="G110" s="39"/>
      <c r="H110" s="39"/>
      <c r="I110" s="39"/>
      <c r="J110" s="139">
        <v>0</v>
      </c>
      <c r="K110" s="39"/>
      <c r="L110" s="214"/>
      <c r="M110" s="215"/>
      <c r="N110" s="216" t="s">
        <v>40</v>
      </c>
      <c r="O110" s="215"/>
      <c r="P110" s="215"/>
      <c r="Q110" s="215"/>
      <c r="R110" s="215"/>
      <c r="S110" s="217"/>
      <c r="T110" s="217"/>
      <c r="U110" s="217"/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/>
      <c r="AF110" s="215"/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8" t="s">
        <v>111</v>
      </c>
      <c r="AZ110" s="215"/>
      <c r="BA110" s="215"/>
      <c r="BB110" s="215"/>
      <c r="BC110" s="215"/>
      <c r="BD110" s="215"/>
      <c r="BE110" s="219">
        <f>IF(N110="základná",J110,0)</f>
        <v>0</v>
      </c>
      <c r="BF110" s="219">
        <f>IF(N110="znížená",J110,0)</f>
        <v>0</v>
      </c>
      <c r="BG110" s="219">
        <f>IF(N110="zákl. prenesená",J110,0)</f>
        <v>0</v>
      </c>
      <c r="BH110" s="219">
        <f>IF(N110="zníž. prenesená",J110,0)</f>
        <v>0</v>
      </c>
      <c r="BI110" s="219">
        <f>IF(N110="nulová",J110,0)</f>
        <v>0</v>
      </c>
      <c r="BJ110" s="218" t="s">
        <v>112</v>
      </c>
      <c r="BK110" s="215"/>
      <c r="BL110" s="215"/>
      <c r="BM110" s="215"/>
    </row>
    <row r="111" s="2" customFormat="1" ht="18" customHeight="1">
      <c r="A111" s="37"/>
      <c r="B111" s="38"/>
      <c r="C111" s="39"/>
      <c r="D111" s="145" t="s">
        <v>115</v>
      </c>
      <c r="E111" s="138"/>
      <c r="F111" s="138"/>
      <c r="G111" s="39"/>
      <c r="H111" s="39"/>
      <c r="I111" s="39"/>
      <c r="J111" s="139">
        <v>0</v>
      </c>
      <c r="K111" s="39"/>
      <c r="L111" s="214"/>
      <c r="M111" s="215"/>
      <c r="N111" s="216" t="s">
        <v>40</v>
      </c>
      <c r="O111" s="215"/>
      <c r="P111" s="215"/>
      <c r="Q111" s="215"/>
      <c r="R111" s="215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5"/>
      <c r="AG111" s="215"/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8" t="s">
        <v>111</v>
      </c>
      <c r="AZ111" s="215"/>
      <c r="BA111" s="215"/>
      <c r="BB111" s="215"/>
      <c r="BC111" s="215"/>
      <c r="BD111" s="215"/>
      <c r="BE111" s="219">
        <f>IF(N111="základná",J111,0)</f>
        <v>0</v>
      </c>
      <c r="BF111" s="219">
        <f>IF(N111="znížená",J111,0)</f>
        <v>0</v>
      </c>
      <c r="BG111" s="219">
        <f>IF(N111="zákl. prenesená",J111,0)</f>
        <v>0</v>
      </c>
      <c r="BH111" s="219">
        <f>IF(N111="zníž. prenesená",J111,0)</f>
        <v>0</v>
      </c>
      <c r="BI111" s="219">
        <f>IF(N111="nulová",J111,0)</f>
        <v>0</v>
      </c>
      <c r="BJ111" s="218" t="s">
        <v>112</v>
      </c>
      <c r="BK111" s="215"/>
      <c r="BL111" s="215"/>
      <c r="BM111" s="215"/>
    </row>
    <row r="112" s="2" customFormat="1" ht="18" customHeight="1">
      <c r="A112" s="37"/>
      <c r="B112" s="38"/>
      <c r="C112" s="39"/>
      <c r="D112" s="145" t="s">
        <v>116</v>
      </c>
      <c r="E112" s="138"/>
      <c r="F112" s="138"/>
      <c r="G112" s="39"/>
      <c r="H112" s="39"/>
      <c r="I112" s="39"/>
      <c r="J112" s="139">
        <v>0</v>
      </c>
      <c r="K112" s="39"/>
      <c r="L112" s="214"/>
      <c r="M112" s="215"/>
      <c r="N112" s="216" t="s">
        <v>40</v>
      </c>
      <c r="O112" s="215"/>
      <c r="P112" s="215"/>
      <c r="Q112" s="215"/>
      <c r="R112" s="215"/>
      <c r="S112" s="217"/>
      <c r="T112" s="217"/>
      <c r="U112" s="217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/>
      <c r="AF112" s="215"/>
      <c r="AG112" s="215"/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8" t="s">
        <v>111</v>
      </c>
      <c r="AZ112" s="215"/>
      <c r="BA112" s="215"/>
      <c r="BB112" s="215"/>
      <c r="BC112" s="215"/>
      <c r="BD112" s="215"/>
      <c r="BE112" s="219">
        <f>IF(N112="základná",J112,0)</f>
        <v>0</v>
      </c>
      <c r="BF112" s="219">
        <f>IF(N112="znížená",J112,0)</f>
        <v>0</v>
      </c>
      <c r="BG112" s="219">
        <f>IF(N112="zákl. prenesená",J112,0)</f>
        <v>0</v>
      </c>
      <c r="BH112" s="219">
        <f>IF(N112="zníž. prenesená",J112,0)</f>
        <v>0</v>
      </c>
      <c r="BI112" s="219">
        <f>IF(N112="nulová",J112,0)</f>
        <v>0</v>
      </c>
      <c r="BJ112" s="218" t="s">
        <v>112</v>
      </c>
      <c r="BK112" s="215"/>
      <c r="BL112" s="215"/>
      <c r="BM112" s="215"/>
    </row>
    <row r="113" s="2" customFormat="1" ht="18" customHeight="1">
      <c r="A113" s="37"/>
      <c r="B113" s="38"/>
      <c r="C113" s="39"/>
      <c r="D113" s="138" t="s">
        <v>117</v>
      </c>
      <c r="E113" s="39"/>
      <c r="F113" s="39"/>
      <c r="G113" s="39"/>
      <c r="H113" s="39"/>
      <c r="I113" s="39"/>
      <c r="J113" s="139">
        <f>ROUND(J30*T113,2)</f>
        <v>0</v>
      </c>
      <c r="K113" s="39"/>
      <c r="L113" s="214"/>
      <c r="M113" s="215"/>
      <c r="N113" s="216" t="s">
        <v>40</v>
      </c>
      <c r="O113" s="215"/>
      <c r="P113" s="215"/>
      <c r="Q113" s="215"/>
      <c r="R113" s="215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5"/>
      <c r="AG113" s="215"/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8" t="s">
        <v>118</v>
      </c>
      <c r="AZ113" s="215"/>
      <c r="BA113" s="215"/>
      <c r="BB113" s="215"/>
      <c r="BC113" s="215"/>
      <c r="BD113" s="215"/>
      <c r="BE113" s="219">
        <f>IF(N113="základná",J113,0)</f>
        <v>0</v>
      </c>
      <c r="BF113" s="219">
        <f>IF(N113="znížená",J113,0)</f>
        <v>0</v>
      </c>
      <c r="BG113" s="219">
        <f>IF(N113="zákl. prenesená",J113,0)</f>
        <v>0</v>
      </c>
      <c r="BH113" s="219">
        <f>IF(N113="zníž. prenesená",J113,0)</f>
        <v>0</v>
      </c>
      <c r="BI113" s="219">
        <f>IF(N113="nulová",J113,0)</f>
        <v>0</v>
      </c>
      <c r="BJ113" s="218" t="s">
        <v>112</v>
      </c>
      <c r="BK113" s="215"/>
      <c r="BL113" s="215"/>
      <c r="BM113" s="215"/>
    </row>
    <row r="114" s="2" customForma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8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9.28" customHeight="1">
      <c r="A115" s="37"/>
      <c r="B115" s="38"/>
      <c r="C115" s="149" t="s">
        <v>91</v>
      </c>
      <c r="D115" s="150"/>
      <c r="E115" s="150"/>
      <c r="F115" s="150"/>
      <c r="G115" s="150"/>
      <c r="H115" s="150"/>
      <c r="I115" s="150"/>
      <c r="J115" s="151">
        <f>ROUND(J96+J107,2)</f>
        <v>0</v>
      </c>
      <c r="K115" s="150"/>
      <c r="L115" s="68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71"/>
      <c r="C116" s="72"/>
      <c r="D116" s="72"/>
      <c r="E116" s="72"/>
      <c r="F116" s="72"/>
      <c r="G116" s="72"/>
      <c r="H116" s="72"/>
      <c r="I116" s="72"/>
      <c r="J116" s="72"/>
      <c r="K116" s="72"/>
      <c r="L116" s="68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20" s="2" customFormat="1" ht="6.96" customHeight="1">
      <c r="A120" s="37"/>
      <c r="B120" s="73"/>
      <c r="C120" s="74"/>
      <c r="D120" s="74"/>
      <c r="E120" s="74"/>
      <c r="F120" s="74"/>
      <c r="G120" s="74"/>
      <c r="H120" s="74"/>
      <c r="I120" s="74"/>
      <c r="J120" s="74"/>
      <c r="K120" s="74"/>
      <c r="L120" s="68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4.96" customHeight="1">
      <c r="A121" s="37"/>
      <c r="B121" s="38"/>
      <c r="C121" s="20" t="s">
        <v>119</v>
      </c>
      <c r="D121" s="39"/>
      <c r="E121" s="39"/>
      <c r="F121" s="39"/>
      <c r="G121" s="39"/>
      <c r="H121" s="39"/>
      <c r="I121" s="39"/>
      <c r="J121" s="39"/>
      <c r="K121" s="39"/>
      <c r="L121" s="68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8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29" t="s">
        <v>15</v>
      </c>
      <c r="D123" s="39"/>
      <c r="E123" s="39"/>
      <c r="F123" s="39"/>
      <c r="G123" s="39"/>
      <c r="H123" s="39"/>
      <c r="I123" s="39"/>
      <c r="J123" s="39"/>
      <c r="K123" s="39"/>
      <c r="L123" s="68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6.25" customHeight="1">
      <c r="A124" s="37"/>
      <c r="B124" s="38"/>
      <c r="C124" s="39"/>
      <c r="D124" s="39"/>
      <c r="E124" s="196" t="str">
        <f>E7</f>
        <v>Osadenie Prestavba tepelných zdrojov MPHB v Šamoríne s využitím kombinovanej výroby tepla a elektrickej energie</v>
      </c>
      <c r="F124" s="29"/>
      <c r="G124" s="29"/>
      <c r="H124" s="29"/>
      <c r="I124" s="39"/>
      <c r="J124" s="39"/>
      <c r="K124" s="39"/>
      <c r="L124" s="68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29" t="s">
        <v>93</v>
      </c>
      <c r="D125" s="39"/>
      <c r="E125" s="39"/>
      <c r="F125" s="39"/>
      <c r="G125" s="39"/>
      <c r="H125" s="39"/>
      <c r="I125" s="39"/>
      <c r="J125" s="39"/>
      <c r="K125" s="39"/>
      <c r="L125" s="68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9"/>
      <c r="D126" s="39"/>
      <c r="E126" s="81" t="str">
        <f>E9</f>
        <v>371 - SO 301-05 Plynové zariadenia kotolne</v>
      </c>
      <c r="F126" s="39"/>
      <c r="G126" s="39"/>
      <c r="H126" s="39"/>
      <c r="I126" s="39"/>
      <c r="J126" s="39"/>
      <c r="K126" s="39"/>
      <c r="L126" s="68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8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29" t="s">
        <v>19</v>
      </c>
      <c r="D128" s="39"/>
      <c r="E128" s="39"/>
      <c r="F128" s="24" t="str">
        <f>F12</f>
        <v xml:space="preserve"> </v>
      </c>
      <c r="G128" s="39"/>
      <c r="H128" s="39"/>
      <c r="I128" s="29" t="s">
        <v>21</v>
      </c>
      <c r="J128" s="84" t="str">
        <f>IF(J12="","",J12)</f>
        <v>8. 2. 2022</v>
      </c>
      <c r="K128" s="39"/>
      <c r="L128" s="68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8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29" t="s">
        <v>23</v>
      </c>
      <c r="D130" s="39"/>
      <c r="E130" s="39"/>
      <c r="F130" s="24" t="str">
        <f>E15</f>
        <v xml:space="preserve"> </v>
      </c>
      <c r="G130" s="39"/>
      <c r="H130" s="39"/>
      <c r="I130" s="29" t="s">
        <v>28</v>
      </c>
      <c r="J130" s="33" t="str">
        <f>E21</f>
        <v xml:space="preserve"> </v>
      </c>
      <c r="K130" s="39"/>
      <c r="L130" s="68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15" customHeight="1">
      <c r="A131" s="37"/>
      <c r="B131" s="38"/>
      <c r="C131" s="29" t="s">
        <v>26</v>
      </c>
      <c r="D131" s="39"/>
      <c r="E131" s="39"/>
      <c r="F131" s="24" t="str">
        <f>IF(E18="","",E18)</f>
        <v>Vyplň údaj</v>
      </c>
      <c r="G131" s="39"/>
      <c r="H131" s="39"/>
      <c r="I131" s="29" t="s">
        <v>30</v>
      </c>
      <c r="J131" s="33" t="str">
        <f>E24</f>
        <v xml:space="preserve"> </v>
      </c>
      <c r="K131" s="39"/>
      <c r="L131" s="68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0.32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8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11" customFormat="1" ht="29.28" customHeight="1">
      <c r="A133" s="220"/>
      <c r="B133" s="221"/>
      <c r="C133" s="222" t="s">
        <v>120</v>
      </c>
      <c r="D133" s="223" t="s">
        <v>59</v>
      </c>
      <c r="E133" s="223" t="s">
        <v>55</v>
      </c>
      <c r="F133" s="223" t="s">
        <v>56</v>
      </c>
      <c r="G133" s="223" t="s">
        <v>121</v>
      </c>
      <c r="H133" s="223" t="s">
        <v>122</v>
      </c>
      <c r="I133" s="223" t="s">
        <v>123</v>
      </c>
      <c r="J133" s="224" t="s">
        <v>98</v>
      </c>
      <c r="K133" s="225" t="s">
        <v>124</v>
      </c>
      <c r="L133" s="226"/>
      <c r="M133" s="105" t="s">
        <v>1</v>
      </c>
      <c r="N133" s="106" t="s">
        <v>38</v>
      </c>
      <c r="O133" s="106" t="s">
        <v>125</v>
      </c>
      <c r="P133" s="106" t="s">
        <v>126</v>
      </c>
      <c r="Q133" s="106" t="s">
        <v>127</v>
      </c>
      <c r="R133" s="106" t="s">
        <v>128</v>
      </c>
      <c r="S133" s="106" t="s">
        <v>129</v>
      </c>
      <c r="T133" s="107" t="s">
        <v>130</v>
      </c>
      <c r="U133" s="220"/>
      <c r="V133" s="220"/>
      <c r="W133" s="220"/>
      <c r="X133" s="220"/>
      <c r="Y133" s="220"/>
      <c r="Z133" s="220"/>
      <c r="AA133" s="220"/>
      <c r="AB133" s="220"/>
      <c r="AC133" s="220"/>
      <c r="AD133" s="220"/>
      <c r="AE133" s="220"/>
    </row>
    <row r="134" s="2" customFormat="1" ht="22.8" customHeight="1">
      <c r="A134" s="37"/>
      <c r="B134" s="38"/>
      <c r="C134" s="112" t="s">
        <v>95</v>
      </c>
      <c r="D134" s="39"/>
      <c r="E134" s="39"/>
      <c r="F134" s="39"/>
      <c r="G134" s="39"/>
      <c r="H134" s="39"/>
      <c r="I134" s="39"/>
      <c r="J134" s="227">
        <f>BK134</f>
        <v>0</v>
      </c>
      <c r="K134" s="39"/>
      <c r="L134" s="40"/>
      <c r="M134" s="108"/>
      <c r="N134" s="228"/>
      <c r="O134" s="109"/>
      <c r="P134" s="229">
        <f>P135+P155+P163+P165</f>
        <v>0</v>
      </c>
      <c r="Q134" s="109"/>
      <c r="R134" s="229">
        <f>R135+R155+R163+R165</f>
        <v>0.52528000000000008</v>
      </c>
      <c r="S134" s="109"/>
      <c r="T134" s="230">
        <f>T135+T155+T163+T165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4" t="s">
        <v>73</v>
      </c>
      <c r="AU134" s="14" t="s">
        <v>100</v>
      </c>
      <c r="BK134" s="231">
        <f>BK135+BK155+BK163+BK165</f>
        <v>0</v>
      </c>
    </row>
    <row r="135" s="12" customFormat="1" ht="25.92" customHeight="1">
      <c r="A135" s="12"/>
      <c r="B135" s="232"/>
      <c r="C135" s="233"/>
      <c r="D135" s="234" t="s">
        <v>73</v>
      </c>
      <c r="E135" s="235" t="s">
        <v>131</v>
      </c>
      <c r="F135" s="235" t="s">
        <v>132</v>
      </c>
      <c r="G135" s="233"/>
      <c r="H135" s="233"/>
      <c r="I135" s="236"/>
      <c r="J135" s="237">
        <f>BK135</f>
        <v>0</v>
      </c>
      <c r="K135" s="233"/>
      <c r="L135" s="238"/>
      <c r="M135" s="239"/>
      <c r="N135" s="240"/>
      <c r="O135" s="240"/>
      <c r="P135" s="241">
        <f>P136+P152</f>
        <v>0</v>
      </c>
      <c r="Q135" s="240"/>
      <c r="R135" s="241">
        <f>R136+R152</f>
        <v>0.51624000000000003</v>
      </c>
      <c r="S135" s="240"/>
      <c r="T135" s="242">
        <f>T136+T152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3" t="s">
        <v>112</v>
      </c>
      <c r="AT135" s="244" t="s">
        <v>73</v>
      </c>
      <c r="AU135" s="244" t="s">
        <v>74</v>
      </c>
      <c r="AY135" s="243" t="s">
        <v>133</v>
      </c>
      <c r="BK135" s="245">
        <f>BK136+BK152</f>
        <v>0</v>
      </c>
    </row>
    <row r="136" s="12" customFormat="1" ht="22.8" customHeight="1">
      <c r="A136" s="12"/>
      <c r="B136" s="232"/>
      <c r="C136" s="233"/>
      <c r="D136" s="234" t="s">
        <v>73</v>
      </c>
      <c r="E136" s="246" t="s">
        <v>134</v>
      </c>
      <c r="F136" s="246" t="s">
        <v>135</v>
      </c>
      <c r="G136" s="233"/>
      <c r="H136" s="233"/>
      <c r="I136" s="236"/>
      <c r="J136" s="247">
        <f>BK136</f>
        <v>0</v>
      </c>
      <c r="K136" s="233"/>
      <c r="L136" s="238"/>
      <c r="M136" s="239"/>
      <c r="N136" s="240"/>
      <c r="O136" s="240"/>
      <c r="P136" s="241">
        <f>SUM(P137:P151)</f>
        <v>0</v>
      </c>
      <c r="Q136" s="240"/>
      <c r="R136" s="241">
        <f>SUM(R137:R151)</f>
        <v>0.50809000000000004</v>
      </c>
      <c r="S136" s="240"/>
      <c r="T136" s="242">
        <f>SUM(T137:T151)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3" t="s">
        <v>112</v>
      </c>
      <c r="AT136" s="244" t="s">
        <v>73</v>
      </c>
      <c r="AU136" s="244" t="s">
        <v>81</v>
      </c>
      <c r="AY136" s="243" t="s">
        <v>133</v>
      </c>
      <c r="BK136" s="245">
        <f>SUM(BK137:BK151)</f>
        <v>0</v>
      </c>
    </row>
    <row r="137" s="2" customFormat="1" ht="24.15" customHeight="1">
      <c r="A137" s="37"/>
      <c r="B137" s="38"/>
      <c r="C137" s="248" t="s">
        <v>81</v>
      </c>
      <c r="D137" s="248" t="s">
        <v>136</v>
      </c>
      <c r="E137" s="249" t="s">
        <v>137</v>
      </c>
      <c r="F137" s="250" t="s">
        <v>138</v>
      </c>
      <c r="G137" s="251" t="s">
        <v>139</v>
      </c>
      <c r="H137" s="252">
        <v>35</v>
      </c>
      <c r="I137" s="253"/>
      <c r="J137" s="254">
        <f>ROUND(I137*H137,2)</f>
        <v>0</v>
      </c>
      <c r="K137" s="255"/>
      <c r="L137" s="40"/>
      <c r="M137" s="256" t="s">
        <v>1</v>
      </c>
      <c r="N137" s="257" t="s">
        <v>40</v>
      </c>
      <c r="O137" s="96"/>
      <c r="P137" s="258">
        <f>O137*H137</f>
        <v>0</v>
      </c>
      <c r="Q137" s="258">
        <v>0.00108</v>
      </c>
      <c r="R137" s="258">
        <f>Q137*H137</f>
        <v>0.0378</v>
      </c>
      <c r="S137" s="258">
        <v>0</v>
      </c>
      <c r="T137" s="25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60" t="s">
        <v>140</v>
      </c>
      <c r="AT137" s="260" t="s">
        <v>136</v>
      </c>
      <c r="AU137" s="260" t="s">
        <v>112</v>
      </c>
      <c r="AY137" s="14" t="s">
        <v>133</v>
      </c>
      <c r="BE137" s="144">
        <f>IF(N137="základná",J137,0)</f>
        <v>0</v>
      </c>
      <c r="BF137" s="144">
        <f>IF(N137="znížená",J137,0)</f>
        <v>0</v>
      </c>
      <c r="BG137" s="144">
        <f>IF(N137="zákl. prenesená",J137,0)</f>
        <v>0</v>
      </c>
      <c r="BH137" s="144">
        <f>IF(N137="zníž. prenesená",J137,0)</f>
        <v>0</v>
      </c>
      <c r="BI137" s="144">
        <f>IF(N137="nulová",J137,0)</f>
        <v>0</v>
      </c>
      <c r="BJ137" s="14" t="s">
        <v>112</v>
      </c>
      <c r="BK137" s="144">
        <f>ROUND(I137*H137,2)</f>
        <v>0</v>
      </c>
      <c r="BL137" s="14" t="s">
        <v>140</v>
      </c>
      <c r="BM137" s="260" t="s">
        <v>141</v>
      </c>
    </row>
    <row r="138" s="2" customFormat="1" ht="24.15" customHeight="1">
      <c r="A138" s="37"/>
      <c r="B138" s="38"/>
      <c r="C138" s="248" t="s">
        <v>112</v>
      </c>
      <c r="D138" s="248" t="s">
        <v>136</v>
      </c>
      <c r="E138" s="249" t="s">
        <v>142</v>
      </c>
      <c r="F138" s="250" t="s">
        <v>143</v>
      </c>
      <c r="G138" s="251" t="s">
        <v>139</v>
      </c>
      <c r="H138" s="252">
        <v>10</v>
      </c>
      <c r="I138" s="253"/>
      <c r="J138" s="254">
        <f>ROUND(I138*H138,2)</f>
        <v>0</v>
      </c>
      <c r="K138" s="255"/>
      <c r="L138" s="40"/>
      <c r="M138" s="256" t="s">
        <v>1</v>
      </c>
      <c r="N138" s="257" t="s">
        <v>40</v>
      </c>
      <c r="O138" s="96"/>
      <c r="P138" s="258">
        <f>O138*H138</f>
        <v>0</v>
      </c>
      <c r="Q138" s="258">
        <v>0.0018500000000000001</v>
      </c>
      <c r="R138" s="258">
        <f>Q138*H138</f>
        <v>0.018500000000000003</v>
      </c>
      <c r="S138" s="258">
        <v>0</v>
      </c>
      <c r="T138" s="25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60" t="s">
        <v>140</v>
      </c>
      <c r="AT138" s="260" t="s">
        <v>136</v>
      </c>
      <c r="AU138" s="260" t="s">
        <v>112</v>
      </c>
      <c r="AY138" s="14" t="s">
        <v>133</v>
      </c>
      <c r="BE138" s="144">
        <f>IF(N138="základná",J138,0)</f>
        <v>0</v>
      </c>
      <c r="BF138" s="144">
        <f>IF(N138="znížená",J138,0)</f>
        <v>0</v>
      </c>
      <c r="BG138" s="144">
        <f>IF(N138="zákl. prenesená",J138,0)</f>
        <v>0</v>
      </c>
      <c r="BH138" s="144">
        <f>IF(N138="zníž. prenesená",J138,0)</f>
        <v>0</v>
      </c>
      <c r="BI138" s="144">
        <f>IF(N138="nulová",J138,0)</f>
        <v>0</v>
      </c>
      <c r="BJ138" s="14" t="s">
        <v>112</v>
      </c>
      <c r="BK138" s="144">
        <f>ROUND(I138*H138,2)</f>
        <v>0</v>
      </c>
      <c r="BL138" s="14" t="s">
        <v>140</v>
      </c>
      <c r="BM138" s="260" t="s">
        <v>144</v>
      </c>
    </row>
    <row r="139" s="2" customFormat="1" ht="33" customHeight="1">
      <c r="A139" s="37"/>
      <c r="B139" s="38"/>
      <c r="C139" s="248" t="s">
        <v>145</v>
      </c>
      <c r="D139" s="248" t="s">
        <v>136</v>
      </c>
      <c r="E139" s="249" t="s">
        <v>146</v>
      </c>
      <c r="F139" s="250" t="s">
        <v>147</v>
      </c>
      <c r="G139" s="251" t="s">
        <v>139</v>
      </c>
      <c r="H139" s="252">
        <v>35</v>
      </c>
      <c r="I139" s="253"/>
      <c r="J139" s="254">
        <f>ROUND(I139*H139,2)</f>
        <v>0</v>
      </c>
      <c r="K139" s="255"/>
      <c r="L139" s="40"/>
      <c r="M139" s="256" t="s">
        <v>1</v>
      </c>
      <c r="N139" s="257" t="s">
        <v>40</v>
      </c>
      <c r="O139" s="96"/>
      <c r="P139" s="258">
        <f>O139*H139</f>
        <v>0</v>
      </c>
      <c r="Q139" s="258">
        <v>0.00481</v>
      </c>
      <c r="R139" s="258">
        <f>Q139*H139</f>
        <v>0.16835</v>
      </c>
      <c r="S139" s="258">
        <v>0</v>
      </c>
      <c r="T139" s="25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60" t="s">
        <v>140</v>
      </c>
      <c r="AT139" s="260" t="s">
        <v>136</v>
      </c>
      <c r="AU139" s="260" t="s">
        <v>112</v>
      </c>
      <c r="AY139" s="14" t="s">
        <v>133</v>
      </c>
      <c r="BE139" s="144">
        <f>IF(N139="základná",J139,0)</f>
        <v>0</v>
      </c>
      <c r="BF139" s="144">
        <f>IF(N139="znížená",J139,0)</f>
        <v>0</v>
      </c>
      <c r="BG139" s="144">
        <f>IF(N139="zákl. prenesená",J139,0)</f>
        <v>0</v>
      </c>
      <c r="BH139" s="144">
        <f>IF(N139="zníž. prenesená",J139,0)</f>
        <v>0</v>
      </c>
      <c r="BI139" s="144">
        <f>IF(N139="nulová",J139,0)</f>
        <v>0</v>
      </c>
      <c r="BJ139" s="14" t="s">
        <v>112</v>
      </c>
      <c r="BK139" s="144">
        <f>ROUND(I139*H139,2)</f>
        <v>0</v>
      </c>
      <c r="BL139" s="14" t="s">
        <v>140</v>
      </c>
      <c r="BM139" s="260" t="s">
        <v>148</v>
      </c>
    </row>
    <row r="140" s="2" customFormat="1" ht="33" customHeight="1">
      <c r="A140" s="37"/>
      <c r="B140" s="38"/>
      <c r="C140" s="248" t="s">
        <v>149</v>
      </c>
      <c r="D140" s="248" t="s">
        <v>136</v>
      </c>
      <c r="E140" s="249" t="s">
        <v>150</v>
      </c>
      <c r="F140" s="250" t="s">
        <v>151</v>
      </c>
      <c r="G140" s="251" t="s">
        <v>139</v>
      </c>
      <c r="H140" s="252">
        <v>5</v>
      </c>
      <c r="I140" s="253"/>
      <c r="J140" s="254">
        <f>ROUND(I140*H140,2)</f>
        <v>0</v>
      </c>
      <c r="K140" s="255"/>
      <c r="L140" s="40"/>
      <c r="M140" s="256" t="s">
        <v>1</v>
      </c>
      <c r="N140" s="257" t="s">
        <v>40</v>
      </c>
      <c r="O140" s="96"/>
      <c r="P140" s="258">
        <f>O140*H140</f>
        <v>0</v>
      </c>
      <c r="Q140" s="258">
        <v>0.020039999999999999</v>
      </c>
      <c r="R140" s="258">
        <f>Q140*H140</f>
        <v>0.1002</v>
      </c>
      <c r="S140" s="258">
        <v>0</v>
      </c>
      <c r="T140" s="25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60" t="s">
        <v>140</v>
      </c>
      <c r="AT140" s="260" t="s">
        <v>136</v>
      </c>
      <c r="AU140" s="260" t="s">
        <v>112</v>
      </c>
      <c r="AY140" s="14" t="s">
        <v>133</v>
      </c>
      <c r="BE140" s="144">
        <f>IF(N140="základná",J140,0)</f>
        <v>0</v>
      </c>
      <c r="BF140" s="144">
        <f>IF(N140="znížená",J140,0)</f>
        <v>0</v>
      </c>
      <c r="BG140" s="144">
        <f>IF(N140="zákl. prenesená",J140,0)</f>
        <v>0</v>
      </c>
      <c r="BH140" s="144">
        <f>IF(N140="zníž. prenesená",J140,0)</f>
        <v>0</v>
      </c>
      <c r="BI140" s="144">
        <f>IF(N140="nulová",J140,0)</f>
        <v>0</v>
      </c>
      <c r="BJ140" s="14" t="s">
        <v>112</v>
      </c>
      <c r="BK140" s="144">
        <f>ROUND(I140*H140,2)</f>
        <v>0</v>
      </c>
      <c r="BL140" s="14" t="s">
        <v>140</v>
      </c>
      <c r="BM140" s="260" t="s">
        <v>152</v>
      </c>
    </row>
    <row r="141" s="2" customFormat="1" ht="24.15" customHeight="1">
      <c r="A141" s="37"/>
      <c r="B141" s="38"/>
      <c r="C141" s="248" t="s">
        <v>153</v>
      </c>
      <c r="D141" s="248" t="s">
        <v>136</v>
      </c>
      <c r="E141" s="249" t="s">
        <v>154</v>
      </c>
      <c r="F141" s="250" t="s">
        <v>155</v>
      </c>
      <c r="G141" s="251" t="s">
        <v>156</v>
      </c>
      <c r="H141" s="252">
        <v>5</v>
      </c>
      <c r="I141" s="253"/>
      <c r="J141" s="254">
        <f>ROUND(I141*H141,2)</f>
        <v>0</v>
      </c>
      <c r="K141" s="255"/>
      <c r="L141" s="40"/>
      <c r="M141" s="256" t="s">
        <v>1</v>
      </c>
      <c r="N141" s="257" t="s">
        <v>40</v>
      </c>
      <c r="O141" s="96"/>
      <c r="P141" s="258">
        <f>O141*H141</f>
        <v>0</v>
      </c>
      <c r="Q141" s="258">
        <v>0</v>
      </c>
      <c r="R141" s="258">
        <f>Q141*H141</f>
        <v>0</v>
      </c>
      <c r="S141" s="258">
        <v>0</v>
      </c>
      <c r="T141" s="25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60" t="s">
        <v>140</v>
      </c>
      <c r="AT141" s="260" t="s">
        <v>136</v>
      </c>
      <c r="AU141" s="260" t="s">
        <v>112</v>
      </c>
      <c r="AY141" s="14" t="s">
        <v>133</v>
      </c>
      <c r="BE141" s="144">
        <f>IF(N141="základná",J141,0)</f>
        <v>0</v>
      </c>
      <c r="BF141" s="144">
        <f>IF(N141="znížená",J141,0)</f>
        <v>0</v>
      </c>
      <c r="BG141" s="144">
        <f>IF(N141="zákl. prenesená",J141,0)</f>
        <v>0</v>
      </c>
      <c r="BH141" s="144">
        <f>IF(N141="zníž. prenesená",J141,0)</f>
        <v>0</v>
      </c>
      <c r="BI141" s="144">
        <f>IF(N141="nulová",J141,0)</f>
        <v>0</v>
      </c>
      <c r="BJ141" s="14" t="s">
        <v>112</v>
      </c>
      <c r="BK141" s="144">
        <f>ROUND(I141*H141,2)</f>
        <v>0</v>
      </c>
      <c r="BL141" s="14" t="s">
        <v>140</v>
      </c>
      <c r="BM141" s="260" t="s">
        <v>157</v>
      </c>
    </row>
    <row r="142" s="2" customFormat="1" ht="16.5" customHeight="1">
      <c r="A142" s="37"/>
      <c r="B142" s="38"/>
      <c r="C142" s="261" t="s">
        <v>158</v>
      </c>
      <c r="D142" s="261" t="s">
        <v>159</v>
      </c>
      <c r="E142" s="262" t="s">
        <v>160</v>
      </c>
      <c r="F142" s="263" t="s">
        <v>161</v>
      </c>
      <c r="G142" s="264" t="s">
        <v>156</v>
      </c>
      <c r="H142" s="265">
        <v>5</v>
      </c>
      <c r="I142" s="266"/>
      <c r="J142" s="267">
        <f>ROUND(I142*H142,2)</f>
        <v>0</v>
      </c>
      <c r="K142" s="268"/>
      <c r="L142" s="269"/>
      <c r="M142" s="270" t="s">
        <v>1</v>
      </c>
      <c r="N142" s="271" t="s">
        <v>40</v>
      </c>
      <c r="O142" s="96"/>
      <c r="P142" s="258">
        <f>O142*H142</f>
        <v>0</v>
      </c>
      <c r="Q142" s="258">
        <v>0.00035</v>
      </c>
      <c r="R142" s="258">
        <f>Q142*H142</f>
        <v>0.00175</v>
      </c>
      <c r="S142" s="258">
        <v>0</v>
      </c>
      <c r="T142" s="25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60" t="s">
        <v>162</v>
      </c>
      <c r="AT142" s="260" t="s">
        <v>159</v>
      </c>
      <c r="AU142" s="260" t="s">
        <v>112</v>
      </c>
      <c r="AY142" s="14" t="s">
        <v>133</v>
      </c>
      <c r="BE142" s="144">
        <f>IF(N142="základná",J142,0)</f>
        <v>0</v>
      </c>
      <c r="BF142" s="144">
        <f>IF(N142="znížená",J142,0)</f>
        <v>0</v>
      </c>
      <c r="BG142" s="144">
        <f>IF(N142="zákl. prenesená",J142,0)</f>
        <v>0</v>
      </c>
      <c r="BH142" s="144">
        <f>IF(N142="zníž. prenesená",J142,0)</f>
        <v>0</v>
      </c>
      <c r="BI142" s="144">
        <f>IF(N142="nulová",J142,0)</f>
        <v>0</v>
      </c>
      <c r="BJ142" s="14" t="s">
        <v>112</v>
      </c>
      <c r="BK142" s="144">
        <f>ROUND(I142*H142,2)</f>
        <v>0</v>
      </c>
      <c r="BL142" s="14" t="s">
        <v>140</v>
      </c>
      <c r="BM142" s="260" t="s">
        <v>163</v>
      </c>
    </row>
    <row r="143" s="2" customFormat="1" ht="16.5" customHeight="1">
      <c r="A143" s="37"/>
      <c r="B143" s="38"/>
      <c r="C143" s="248" t="s">
        <v>164</v>
      </c>
      <c r="D143" s="248" t="s">
        <v>136</v>
      </c>
      <c r="E143" s="249" t="s">
        <v>165</v>
      </c>
      <c r="F143" s="250" t="s">
        <v>166</v>
      </c>
      <c r="G143" s="251" t="s">
        <v>156</v>
      </c>
      <c r="H143" s="252">
        <v>15</v>
      </c>
      <c r="I143" s="253"/>
      <c r="J143" s="254">
        <f>ROUND(I143*H143,2)</f>
        <v>0</v>
      </c>
      <c r="K143" s="255"/>
      <c r="L143" s="40"/>
      <c r="M143" s="256" t="s">
        <v>1</v>
      </c>
      <c r="N143" s="257" t="s">
        <v>40</v>
      </c>
      <c r="O143" s="96"/>
      <c r="P143" s="258">
        <f>O143*H143</f>
        <v>0</v>
      </c>
      <c r="Q143" s="258">
        <v>0</v>
      </c>
      <c r="R143" s="258">
        <f>Q143*H143</f>
        <v>0</v>
      </c>
      <c r="S143" s="258">
        <v>0</v>
      </c>
      <c r="T143" s="25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60" t="s">
        <v>140</v>
      </c>
      <c r="AT143" s="260" t="s">
        <v>136</v>
      </c>
      <c r="AU143" s="260" t="s">
        <v>112</v>
      </c>
      <c r="AY143" s="14" t="s">
        <v>133</v>
      </c>
      <c r="BE143" s="144">
        <f>IF(N143="základná",J143,0)</f>
        <v>0</v>
      </c>
      <c r="BF143" s="144">
        <f>IF(N143="znížená",J143,0)</f>
        <v>0</v>
      </c>
      <c r="BG143" s="144">
        <f>IF(N143="zákl. prenesená",J143,0)</f>
        <v>0</v>
      </c>
      <c r="BH143" s="144">
        <f>IF(N143="zníž. prenesená",J143,0)</f>
        <v>0</v>
      </c>
      <c r="BI143" s="144">
        <f>IF(N143="nulová",J143,0)</f>
        <v>0</v>
      </c>
      <c r="BJ143" s="14" t="s">
        <v>112</v>
      </c>
      <c r="BK143" s="144">
        <f>ROUND(I143*H143,2)</f>
        <v>0</v>
      </c>
      <c r="BL143" s="14" t="s">
        <v>140</v>
      </c>
      <c r="BM143" s="260" t="s">
        <v>167</v>
      </c>
    </row>
    <row r="144" s="2" customFormat="1" ht="16.5" customHeight="1">
      <c r="A144" s="37"/>
      <c r="B144" s="38"/>
      <c r="C144" s="261" t="s">
        <v>168</v>
      </c>
      <c r="D144" s="261" t="s">
        <v>159</v>
      </c>
      <c r="E144" s="262" t="s">
        <v>169</v>
      </c>
      <c r="F144" s="263" t="s">
        <v>170</v>
      </c>
      <c r="G144" s="264" t="s">
        <v>156</v>
      </c>
      <c r="H144" s="265">
        <v>10</v>
      </c>
      <c r="I144" s="266"/>
      <c r="J144" s="267">
        <f>ROUND(I144*H144,2)</f>
        <v>0</v>
      </c>
      <c r="K144" s="268"/>
      <c r="L144" s="269"/>
      <c r="M144" s="270" t="s">
        <v>1</v>
      </c>
      <c r="N144" s="271" t="s">
        <v>40</v>
      </c>
      <c r="O144" s="96"/>
      <c r="P144" s="258">
        <f>O144*H144</f>
        <v>0</v>
      </c>
      <c r="Q144" s="258">
        <v>0.00017000000000000001</v>
      </c>
      <c r="R144" s="258">
        <f>Q144*H144</f>
        <v>0.0017000000000000001</v>
      </c>
      <c r="S144" s="258">
        <v>0</v>
      </c>
      <c r="T144" s="25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60" t="s">
        <v>162</v>
      </c>
      <c r="AT144" s="260" t="s">
        <v>159</v>
      </c>
      <c r="AU144" s="260" t="s">
        <v>112</v>
      </c>
      <c r="AY144" s="14" t="s">
        <v>133</v>
      </c>
      <c r="BE144" s="144">
        <f>IF(N144="základná",J144,0)</f>
        <v>0</v>
      </c>
      <c r="BF144" s="144">
        <f>IF(N144="znížená",J144,0)</f>
        <v>0</v>
      </c>
      <c r="BG144" s="144">
        <f>IF(N144="zákl. prenesená",J144,0)</f>
        <v>0</v>
      </c>
      <c r="BH144" s="144">
        <f>IF(N144="zníž. prenesená",J144,0)</f>
        <v>0</v>
      </c>
      <c r="BI144" s="144">
        <f>IF(N144="nulová",J144,0)</f>
        <v>0</v>
      </c>
      <c r="BJ144" s="14" t="s">
        <v>112</v>
      </c>
      <c r="BK144" s="144">
        <f>ROUND(I144*H144,2)</f>
        <v>0</v>
      </c>
      <c r="BL144" s="14" t="s">
        <v>140</v>
      </c>
      <c r="BM144" s="260" t="s">
        <v>171</v>
      </c>
    </row>
    <row r="145" s="2" customFormat="1" ht="24.15" customHeight="1">
      <c r="A145" s="37"/>
      <c r="B145" s="38"/>
      <c r="C145" s="261" t="s">
        <v>172</v>
      </c>
      <c r="D145" s="261" t="s">
        <v>159</v>
      </c>
      <c r="E145" s="262" t="s">
        <v>173</v>
      </c>
      <c r="F145" s="263" t="s">
        <v>174</v>
      </c>
      <c r="G145" s="264" t="s">
        <v>156</v>
      </c>
      <c r="H145" s="265">
        <v>5</v>
      </c>
      <c r="I145" s="266"/>
      <c r="J145" s="267">
        <f>ROUND(I145*H145,2)</f>
        <v>0</v>
      </c>
      <c r="K145" s="268"/>
      <c r="L145" s="269"/>
      <c r="M145" s="270" t="s">
        <v>1</v>
      </c>
      <c r="N145" s="271" t="s">
        <v>40</v>
      </c>
      <c r="O145" s="96"/>
      <c r="P145" s="258">
        <f>O145*H145</f>
        <v>0</v>
      </c>
      <c r="Q145" s="258">
        <v>0.00017000000000000001</v>
      </c>
      <c r="R145" s="258">
        <f>Q145*H145</f>
        <v>0.00085000000000000006</v>
      </c>
      <c r="S145" s="258">
        <v>0</v>
      </c>
      <c r="T145" s="25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60" t="s">
        <v>162</v>
      </c>
      <c r="AT145" s="260" t="s">
        <v>159</v>
      </c>
      <c r="AU145" s="260" t="s">
        <v>112</v>
      </c>
      <c r="AY145" s="14" t="s">
        <v>133</v>
      </c>
      <c r="BE145" s="144">
        <f>IF(N145="základná",J145,0)</f>
        <v>0</v>
      </c>
      <c r="BF145" s="144">
        <f>IF(N145="znížená",J145,0)</f>
        <v>0</v>
      </c>
      <c r="BG145" s="144">
        <f>IF(N145="zákl. prenesená",J145,0)</f>
        <v>0</v>
      </c>
      <c r="BH145" s="144">
        <f>IF(N145="zníž. prenesená",J145,0)</f>
        <v>0</v>
      </c>
      <c r="BI145" s="144">
        <f>IF(N145="nulová",J145,0)</f>
        <v>0</v>
      </c>
      <c r="BJ145" s="14" t="s">
        <v>112</v>
      </c>
      <c r="BK145" s="144">
        <f>ROUND(I145*H145,2)</f>
        <v>0</v>
      </c>
      <c r="BL145" s="14" t="s">
        <v>140</v>
      </c>
      <c r="BM145" s="260" t="s">
        <v>175</v>
      </c>
    </row>
    <row r="146" s="2" customFormat="1" ht="16.5" customHeight="1">
      <c r="A146" s="37"/>
      <c r="B146" s="38"/>
      <c r="C146" s="248" t="s">
        <v>176</v>
      </c>
      <c r="D146" s="248" t="s">
        <v>136</v>
      </c>
      <c r="E146" s="249" t="s">
        <v>177</v>
      </c>
      <c r="F146" s="250" t="s">
        <v>178</v>
      </c>
      <c r="G146" s="251" t="s">
        <v>156</v>
      </c>
      <c r="H146" s="252">
        <v>10</v>
      </c>
      <c r="I146" s="253"/>
      <c r="J146" s="254">
        <f>ROUND(I146*H146,2)</f>
        <v>0</v>
      </c>
      <c r="K146" s="255"/>
      <c r="L146" s="40"/>
      <c r="M146" s="256" t="s">
        <v>1</v>
      </c>
      <c r="N146" s="257" t="s">
        <v>40</v>
      </c>
      <c r="O146" s="96"/>
      <c r="P146" s="258">
        <f>O146*H146</f>
        <v>0</v>
      </c>
      <c r="Q146" s="258">
        <v>2.0000000000000002E-05</v>
      </c>
      <c r="R146" s="258">
        <f>Q146*H146</f>
        <v>0.00020000000000000001</v>
      </c>
      <c r="S146" s="258">
        <v>0</v>
      </c>
      <c r="T146" s="25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60" t="s">
        <v>140</v>
      </c>
      <c r="AT146" s="260" t="s">
        <v>136</v>
      </c>
      <c r="AU146" s="260" t="s">
        <v>112</v>
      </c>
      <c r="AY146" s="14" t="s">
        <v>133</v>
      </c>
      <c r="BE146" s="144">
        <f>IF(N146="základná",J146,0)</f>
        <v>0</v>
      </c>
      <c r="BF146" s="144">
        <f>IF(N146="znížená",J146,0)</f>
        <v>0</v>
      </c>
      <c r="BG146" s="144">
        <f>IF(N146="zákl. prenesená",J146,0)</f>
        <v>0</v>
      </c>
      <c r="BH146" s="144">
        <f>IF(N146="zníž. prenesená",J146,0)</f>
        <v>0</v>
      </c>
      <c r="BI146" s="144">
        <f>IF(N146="nulová",J146,0)</f>
        <v>0</v>
      </c>
      <c r="BJ146" s="14" t="s">
        <v>112</v>
      </c>
      <c r="BK146" s="144">
        <f>ROUND(I146*H146,2)</f>
        <v>0</v>
      </c>
      <c r="BL146" s="14" t="s">
        <v>140</v>
      </c>
      <c r="BM146" s="260" t="s">
        <v>179</v>
      </c>
    </row>
    <row r="147" s="2" customFormat="1" ht="16.5" customHeight="1">
      <c r="A147" s="37"/>
      <c r="B147" s="38"/>
      <c r="C147" s="261" t="s">
        <v>180</v>
      </c>
      <c r="D147" s="261" t="s">
        <v>159</v>
      </c>
      <c r="E147" s="262" t="s">
        <v>181</v>
      </c>
      <c r="F147" s="263" t="s">
        <v>182</v>
      </c>
      <c r="G147" s="264" t="s">
        <v>156</v>
      </c>
      <c r="H147" s="265">
        <v>10</v>
      </c>
      <c r="I147" s="266"/>
      <c r="J147" s="267">
        <f>ROUND(I147*H147,2)</f>
        <v>0</v>
      </c>
      <c r="K147" s="268"/>
      <c r="L147" s="269"/>
      <c r="M147" s="270" t="s">
        <v>1</v>
      </c>
      <c r="N147" s="271" t="s">
        <v>40</v>
      </c>
      <c r="O147" s="96"/>
      <c r="P147" s="258">
        <f>O147*H147</f>
        <v>0</v>
      </c>
      <c r="Q147" s="258">
        <v>0.001</v>
      </c>
      <c r="R147" s="258">
        <f>Q147*H147</f>
        <v>0.01</v>
      </c>
      <c r="S147" s="258">
        <v>0</v>
      </c>
      <c r="T147" s="25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60" t="s">
        <v>162</v>
      </c>
      <c r="AT147" s="260" t="s">
        <v>159</v>
      </c>
      <c r="AU147" s="260" t="s">
        <v>112</v>
      </c>
      <c r="AY147" s="14" t="s">
        <v>133</v>
      </c>
      <c r="BE147" s="144">
        <f>IF(N147="základná",J147,0)</f>
        <v>0</v>
      </c>
      <c r="BF147" s="144">
        <f>IF(N147="znížená",J147,0)</f>
        <v>0</v>
      </c>
      <c r="BG147" s="144">
        <f>IF(N147="zákl. prenesená",J147,0)</f>
        <v>0</v>
      </c>
      <c r="BH147" s="144">
        <f>IF(N147="zníž. prenesená",J147,0)</f>
        <v>0</v>
      </c>
      <c r="BI147" s="144">
        <f>IF(N147="nulová",J147,0)</f>
        <v>0</v>
      </c>
      <c r="BJ147" s="14" t="s">
        <v>112</v>
      </c>
      <c r="BK147" s="144">
        <f>ROUND(I147*H147,2)</f>
        <v>0</v>
      </c>
      <c r="BL147" s="14" t="s">
        <v>140</v>
      </c>
      <c r="BM147" s="260" t="s">
        <v>183</v>
      </c>
    </row>
    <row r="148" s="2" customFormat="1" ht="24.15" customHeight="1">
      <c r="A148" s="37"/>
      <c r="B148" s="38"/>
      <c r="C148" s="248" t="s">
        <v>184</v>
      </c>
      <c r="D148" s="248" t="s">
        <v>136</v>
      </c>
      <c r="E148" s="249" t="s">
        <v>185</v>
      </c>
      <c r="F148" s="250" t="s">
        <v>186</v>
      </c>
      <c r="G148" s="251" t="s">
        <v>156</v>
      </c>
      <c r="H148" s="252">
        <v>5</v>
      </c>
      <c r="I148" s="253"/>
      <c r="J148" s="254">
        <f>ROUND(I148*H148,2)</f>
        <v>0</v>
      </c>
      <c r="K148" s="255"/>
      <c r="L148" s="40"/>
      <c r="M148" s="256" t="s">
        <v>1</v>
      </c>
      <c r="N148" s="257" t="s">
        <v>40</v>
      </c>
      <c r="O148" s="96"/>
      <c r="P148" s="258">
        <f>O148*H148</f>
        <v>0</v>
      </c>
      <c r="Q148" s="258">
        <v>0</v>
      </c>
      <c r="R148" s="258">
        <f>Q148*H148</f>
        <v>0</v>
      </c>
      <c r="S148" s="258">
        <v>0</v>
      </c>
      <c r="T148" s="25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60" t="s">
        <v>140</v>
      </c>
      <c r="AT148" s="260" t="s">
        <v>136</v>
      </c>
      <c r="AU148" s="260" t="s">
        <v>112</v>
      </c>
      <c r="AY148" s="14" t="s">
        <v>133</v>
      </c>
      <c r="BE148" s="144">
        <f>IF(N148="základná",J148,0)</f>
        <v>0</v>
      </c>
      <c r="BF148" s="144">
        <f>IF(N148="znížená",J148,0)</f>
        <v>0</v>
      </c>
      <c r="BG148" s="144">
        <f>IF(N148="zákl. prenesená",J148,0)</f>
        <v>0</v>
      </c>
      <c r="BH148" s="144">
        <f>IF(N148="zníž. prenesená",J148,0)</f>
        <v>0</v>
      </c>
      <c r="BI148" s="144">
        <f>IF(N148="nulová",J148,0)</f>
        <v>0</v>
      </c>
      <c r="BJ148" s="14" t="s">
        <v>112</v>
      </c>
      <c r="BK148" s="144">
        <f>ROUND(I148*H148,2)</f>
        <v>0</v>
      </c>
      <c r="BL148" s="14" t="s">
        <v>140</v>
      </c>
      <c r="BM148" s="260" t="s">
        <v>187</v>
      </c>
    </row>
    <row r="149" s="2" customFormat="1" ht="16.5" customHeight="1">
      <c r="A149" s="37"/>
      <c r="B149" s="38"/>
      <c r="C149" s="261" t="s">
        <v>188</v>
      </c>
      <c r="D149" s="261" t="s">
        <v>159</v>
      </c>
      <c r="E149" s="262" t="s">
        <v>189</v>
      </c>
      <c r="F149" s="263" t="s">
        <v>190</v>
      </c>
      <c r="G149" s="264" t="s">
        <v>156</v>
      </c>
      <c r="H149" s="265">
        <v>5</v>
      </c>
      <c r="I149" s="266"/>
      <c r="J149" s="267">
        <f>ROUND(I149*H149,2)</f>
        <v>0</v>
      </c>
      <c r="K149" s="268"/>
      <c r="L149" s="269"/>
      <c r="M149" s="270" t="s">
        <v>1</v>
      </c>
      <c r="N149" s="271" t="s">
        <v>40</v>
      </c>
      <c r="O149" s="96"/>
      <c r="P149" s="258">
        <f>O149*H149</f>
        <v>0</v>
      </c>
      <c r="Q149" s="258">
        <v>0.031620000000000002</v>
      </c>
      <c r="R149" s="258">
        <f>Q149*H149</f>
        <v>0.15810000000000002</v>
      </c>
      <c r="S149" s="258">
        <v>0</v>
      </c>
      <c r="T149" s="25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60" t="s">
        <v>162</v>
      </c>
      <c r="AT149" s="260" t="s">
        <v>159</v>
      </c>
      <c r="AU149" s="260" t="s">
        <v>112</v>
      </c>
      <c r="AY149" s="14" t="s">
        <v>133</v>
      </c>
      <c r="BE149" s="144">
        <f>IF(N149="základná",J149,0)</f>
        <v>0</v>
      </c>
      <c r="BF149" s="144">
        <f>IF(N149="znížená",J149,0)</f>
        <v>0</v>
      </c>
      <c r="BG149" s="144">
        <f>IF(N149="zákl. prenesená",J149,0)</f>
        <v>0</v>
      </c>
      <c r="BH149" s="144">
        <f>IF(N149="zníž. prenesená",J149,0)</f>
        <v>0</v>
      </c>
      <c r="BI149" s="144">
        <f>IF(N149="nulová",J149,0)</f>
        <v>0</v>
      </c>
      <c r="BJ149" s="14" t="s">
        <v>112</v>
      </c>
      <c r="BK149" s="144">
        <f>ROUND(I149*H149,2)</f>
        <v>0</v>
      </c>
      <c r="BL149" s="14" t="s">
        <v>140</v>
      </c>
      <c r="BM149" s="260" t="s">
        <v>191</v>
      </c>
    </row>
    <row r="150" s="2" customFormat="1" ht="16.5" customHeight="1">
      <c r="A150" s="37"/>
      <c r="B150" s="38"/>
      <c r="C150" s="248" t="s">
        <v>192</v>
      </c>
      <c r="D150" s="248" t="s">
        <v>136</v>
      </c>
      <c r="E150" s="249" t="s">
        <v>193</v>
      </c>
      <c r="F150" s="250" t="s">
        <v>194</v>
      </c>
      <c r="G150" s="251" t="s">
        <v>195</v>
      </c>
      <c r="H150" s="252">
        <v>1</v>
      </c>
      <c r="I150" s="253"/>
      <c r="J150" s="254">
        <f>ROUND(I150*H150,2)</f>
        <v>0</v>
      </c>
      <c r="K150" s="255"/>
      <c r="L150" s="40"/>
      <c r="M150" s="256" t="s">
        <v>1</v>
      </c>
      <c r="N150" s="257" t="s">
        <v>40</v>
      </c>
      <c r="O150" s="96"/>
      <c r="P150" s="258">
        <f>O150*H150</f>
        <v>0</v>
      </c>
      <c r="Q150" s="258">
        <v>0.01064</v>
      </c>
      <c r="R150" s="258">
        <f>Q150*H150</f>
        <v>0.01064</v>
      </c>
      <c r="S150" s="258">
        <v>0</v>
      </c>
      <c r="T150" s="25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60" t="s">
        <v>140</v>
      </c>
      <c r="AT150" s="260" t="s">
        <v>136</v>
      </c>
      <c r="AU150" s="260" t="s">
        <v>112</v>
      </c>
      <c r="AY150" s="14" t="s">
        <v>133</v>
      </c>
      <c r="BE150" s="144">
        <f>IF(N150="základná",J150,0)</f>
        <v>0</v>
      </c>
      <c r="BF150" s="144">
        <f>IF(N150="znížená",J150,0)</f>
        <v>0</v>
      </c>
      <c r="BG150" s="144">
        <f>IF(N150="zákl. prenesená",J150,0)</f>
        <v>0</v>
      </c>
      <c r="BH150" s="144">
        <f>IF(N150="zníž. prenesená",J150,0)</f>
        <v>0</v>
      </c>
      <c r="BI150" s="144">
        <f>IF(N150="nulová",J150,0)</f>
        <v>0</v>
      </c>
      <c r="BJ150" s="14" t="s">
        <v>112</v>
      </c>
      <c r="BK150" s="144">
        <f>ROUND(I150*H150,2)</f>
        <v>0</v>
      </c>
      <c r="BL150" s="14" t="s">
        <v>140</v>
      </c>
      <c r="BM150" s="260" t="s">
        <v>196</v>
      </c>
    </row>
    <row r="151" s="2" customFormat="1" ht="24.15" customHeight="1">
      <c r="A151" s="37"/>
      <c r="B151" s="38"/>
      <c r="C151" s="248" t="s">
        <v>197</v>
      </c>
      <c r="D151" s="248" t="s">
        <v>136</v>
      </c>
      <c r="E151" s="249" t="s">
        <v>198</v>
      </c>
      <c r="F151" s="250" t="s">
        <v>199</v>
      </c>
      <c r="G151" s="251" t="s">
        <v>200</v>
      </c>
      <c r="H151" s="272"/>
      <c r="I151" s="253"/>
      <c r="J151" s="254">
        <f>ROUND(I151*H151,2)</f>
        <v>0</v>
      </c>
      <c r="K151" s="255"/>
      <c r="L151" s="40"/>
      <c r="M151" s="256" t="s">
        <v>1</v>
      </c>
      <c r="N151" s="257" t="s">
        <v>40</v>
      </c>
      <c r="O151" s="96"/>
      <c r="P151" s="258">
        <f>O151*H151</f>
        <v>0</v>
      </c>
      <c r="Q151" s="258">
        <v>0</v>
      </c>
      <c r="R151" s="258">
        <f>Q151*H151</f>
        <v>0</v>
      </c>
      <c r="S151" s="258">
        <v>0</v>
      </c>
      <c r="T151" s="25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60" t="s">
        <v>140</v>
      </c>
      <c r="AT151" s="260" t="s">
        <v>136</v>
      </c>
      <c r="AU151" s="260" t="s">
        <v>112</v>
      </c>
      <c r="AY151" s="14" t="s">
        <v>133</v>
      </c>
      <c r="BE151" s="144">
        <f>IF(N151="základná",J151,0)</f>
        <v>0</v>
      </c>
      <c r="BF151" s="144">
        <f>IF(N151="znížená",J151,0)</f>
        <v>0</v>
      </c>
      <c r="BG151" s="144">
        <f>IF(N151="zákl. prenesená",J151,0)</f>
        <v>0</v>
      </c>
      <c r="BH151" s="144">
        <f>IF(N151="zníž. prenesená",J151,0)</f>
        <v>0</v>
      </c>
      <c r="BI151" s="144">
        <f>IF(N151="nulová",J151,0)</f>
        <v>0</v>
      </c>
      <c r="BJ151" s="14" t="s">
        <v>112</v>
      </c>
      <c r="BK151" s="144">
        <f>ROUND(I151*H151,2)</f>
        <v>0</v>
      </c>
      <c r="BL151" s="14" t="s">
        <v>140</v>
      </c>
      <c r="BM151" s="260" t="s">
        <v>201</v>
      </c>
    </row>
    <row r="152" s="12" customFormat="1" ht="22.8" customHeight="1">
      <c r="A152" s="12"/>
      <c r="B152" s="232"/>
      <c r="C152" s="233"/>
      <c r="D152" s="234" t="s">
        <v>73</v>
      </c>
      <c r="E152" s="246" t="s">
        <v>202</v>
      </c>
      <c r="F152" s="246" t="s">
        <v>203</v>
      </c>
      <c r="G152" s="233"/>
      <c r="H152" s="233"/>
      <c r="I152" s="236"/>
      <c r="J152" s="247">
        <f>BK152</f>
        <v>0</v>
      </c>
      <c r="K152" s="233"/>
      <c r="L152" s="238"/>
      <c r="M152" s="239"/>
      <c r="N152" s="240"/>
      <c r="O152" s="240"/>
      <c r="P152" s="241">
        <f>SUM(P153:P154)</f>
        <v>0</v>
      </c>
      <c r="Q152" s="240"/>
      <c r="R152" s="241">
        <f>SUM(R153:R154)</f>
        <v>0.008150000000000001</v>
      </c>
      <c r="S152" s="240"/>
      <c r="T152" s="242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43" t="s">
        <v>112</v>
      </c>
      <c r="AT152" s="244" t="s">
        <v>73</v>
      </c>
      <c r="AU152" s="244" t="s">
        <v>81</v>
      </c>
      <c r="AY152" s="243" t="s">
        <v>133</v>
      </c>
      <c r="BK152" s="245">
        <f>SUM(BK153:BK154)</f>
        <v>0</v>
      </c>
    </row>
    <row r="153" s="2" customFormat="1" ht="37.8" customHeight="1">
      <c r="A153" s="37"/>
      <c r="B153" s="38"/>
      <c r="C153" s="248" t="s">
        <v>140</v>
      </c>
      <c r="D153" s="248" t="s">
        <v>136</v>
      </c>
      <c r="E153" s="249" t="s">
        <v>204</v>
      </c>
      <c r="F153" s="250" t="s">
        <v>205</v>
      </c>
      <c r="G153" s="251" t="s">
        <v>139</v>
      </c>
      <c r="H153" s="252">
        <v>80</v>
      </c>
      <c r="I153" s="253"/>
      <c r="J153" s="254">
        <f>ROUND(I153*H153,2)</f>
        <v>0</v>
      </c>
      <c r="K153" s="255"/>
      <c r="L153" s="40"/>
      <c r="M153" s="256" t="s">
        <v>1</v>
      </c>
      <c r="N153" s="257" t="s">
        <v>40</v>
      </c>
      <c r="O153" s="96"/>
      <c r="P153" s="258">
        <f>O153*H153</f>
        <v>0</v>
      </c>
      <c r="Q153" s="258">
        <v>9.0000000000000006E-05</v>
      </c>
      <c r="R153" s="258">
        <f>Q153*H153</f>
        <v>0.0072000000000000007</v>
      </c>
      <c r="S153" s="258">
        <v>0</v>
      </c>
      <c r="T153" s="25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60" t="s">
        <v>140</v>
      </c>
      <c r="AT153" s="260" t="s">
        <v>136</v>
      </c>
      <c r="AU153" s="260" t="s">
        <v>112</v>
      </c>
      <c r="AY153" s="14" t="s">
        <v>133</v>
      </c>
      <c r="BE153" s="144">
        <f>IF(N153="základná",J153,0)</f>
        <v>0</v>
      </c>
      <c r="BF153" s="144">
        <f>IF(N153="znížená",J153,0)</f>
        <v>0</v>
      </c>
      <c r="BG153" s="144">
        <f>IF(N153="zákl. prenesená",J153,0)</f>
        <v>0</v>
      </c>
      <c r="BH153" s="144">
        <f>IF(N153="zníž. prenesená",J153,0)</f>
        <v>0</v>
      </c>
      <c r="BI153" s="144">
        <f>IF(N153="nulová",J153,0)</f>
        <v>0</v>
      </c>
      <c r="BJ153" s="14" t="s">
        <v>112</v>
      </c>
      <c r="BK153" s="144">
        <f>ROUND(I153*H153,2)</f>
        <v>0</v>
      </c>
      <c r="BL153" s="14" t="s">
        <v>140</v>
      </c>
      <c r="BM153" s="260" t="s">
        <v>206</v>
      </c>
    </row>
    <row r="154" s="2" customFormat="1" ht="37.8" customHeight="1">
      <c r="A154" s="37"/>
      <c r="B154" s="38"/>
      <c r="C154" s="248" t="s">
        <v>207</v>
      </c>
      <c r="D154" s="248" t="s">
        <v>136</v>
      </c>
      <c r="E154" s="249" t="s">
        <v>208</v>
      </c>
      <c r="F154" s="250" t="s">
        <v>209</v>
      </c>
      <c r="G154" s="251" t="s">
        <v>139</v>
      </c>
      <c r="H154" s="252">
        <v>5</v>
      </c>
      <c r="I154" s="253"/>
      <c r="J154" s="254">
        <f>ROUND(I154*H154,2)</f>
        <v>0</v>
      </c>
      <c r="K154" s="255"/>
      <c r="L154" s="40"/>
      <c r="M154" s="256" t="s">
        <v>1</v>
      </c>
      <c r="N154" s="257" t="s">
        <v>40</v>
      </c>
      <c r="O154" s="96"/>
      <c r="P154" s="258">
        <f>O154*H154</f>
        <v>0</v>
      </c>
      <c r="Q154" s="258">
        <v>0.00019000000000000001</v>
      </c>
      <c r="R154" s="258">
        <f>Q154*H154</f>
        <v>0.00095000000000000011</v>
      </c>
      <c r="S154" s="258">
        <v>0</v>
      </c>
      <c r="T154" s="25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60" t="s">
        <v>140</v>
      </c>
      <c r="AT154" s="260" t="s">
        <v>136</v>
      </c>
      <c r="AU154" s="260" t="s">
        <v>112</v>
      </c>
      <c r="AY154" s="14" t="s">
        <v>133</v>
      </c>
      <c r="BE154" s="144">
        <f>IF(N154="základná",J154,0)</f>
        <v>0</v>
      </c>
      <c r="BF154" s="144">
        <f>IF(N154="znížená",J154,0)</f>
        <v>0</v>
      </c>
      <c r="BG154" s="144">
        <f>IF(N154="zákl. prenesená",J154,0)</f>
        <v>0</v>
      </c>
      <c r="BH154" s="144">
        <f>IF(N154="zníž. prenesená",J154,0)</f>
        <v>0</v>
      </c>
      <c r="BI154" s="144">
        <f>IF(N154="nulová",J154,0)</f>
        <v>0</v>
      </c>
      <c r="BJ154" s="14" t="s">
        <v>112</v>
      </c>
      <c r="BK154" s="144">
        <f>ROUND(I154*H154,2)</f>
        <v>0</v>
      </c>
      <c r="BL154" s="14" t="s">
        <v>140</v>
      </c>
      <c r="BM154" s="260" t="s">
        <v>210</v>
      </c>
    </row>
    <row r="155" s="12" customFormat="1" ht="25.92" customHeight="1">
      <c r="A155" s="12"/>
      <c r="B155" s="232"/>
      <c r="C155" s="233"/>
      <c r="D155" s="234" t="s">
        <v>73</v>
      </c>
      <c r="E155" s="235" t="s">
        <v>159</v>
      </c>
      <c r="F155" s="235" t="s">
        <v>211</v>
      </c>
      <c r="G155" s="233"/>
      <c r="H155" s="233"/>
      <c r="I155" s="236"/>
      <c r="J155" s="237">
        <f>BK155</f>
        <v>0</v>
      </c>
      <c r="K155" s="233"/>
      <c r="L155" s="238"/>
      <c r="M155" s="239"/>
      <c r="N155" s="240"/>
      <c r="O155" s="240"/>
      <c r="P155" s="241">
        <f>P156</f>
        <v>0</v>
      </c>
      <c r="Q155" s="240"/>
      <c r="R155" s="241">
        <f>R156</f>
        <v>0.0090399999999999994</v>
      </c>
      <c r="S155" s="240"/>
      <c r="T155" s="242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43" t="s">
        <v>145</v>
      </c>
      <c r="AT155" s="244" t="s">
        <v>73</v>
      </c>
      <c r="AU155" s="244" t="s">
        <v>74</v>
      </c>
      <c r="AY155" s="243" t="s">
        <v>133</v>
      </c>
      <c r="BK155" s="245">
        <f>BK156</f>
        <v>0</v>
      </c>
    </row>
    <row r="156" s="12" customFormat="1" ht="22.8" customHeight="1">
      <c r="A156" s="12"/>
      <c r="B156" s="232"/>
      <c r="C156" s="233"/>
      <c r="D156" s="234" t="s">
        <v>73</v>
      </c>
      <c r="E156" s="246" t="s">
        <v>212</v>
      </c>
      <c r="F156" s="246" t="s">
        <v>213</v>
      </c>
      <c r="G156" s="233"/>
      <c r="H156" s="233"/>
      <c r="I156" s="236"/>
      <c r="J156" s="247">
        <f>BK156</f>
        <v>0</v>
      </c>
      <c r="K156" s="233"/>
      <c r="L156" s="238"/>
      <c r="M156" s="239"/>
      <c r="N156" s="240"/>
      <c r="O156" s="240"/>
      <c r="P156" s="241">
        <f>SUM(P157:P162)</f>
        <v>0</v>
      </c>
      <c r="Q156" s="240"/>
      <c r="R156" s="241">
        <f>SUM(R157:R162)</f>
        <v>0.0090399999999999994</v>
      </c>
      <c r="S156" s="240"/>
      <c r="T156" s="242">
        <f>SUM(T157:T162)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43" t="s">
        <v>145</v>
      </c>
      <c r="AT156" s="244" t="s">
        <v>73</v>
      </c>
      <c r="AU156" s="244" t="s">
        <v>81</v>
      </c>
      <c r="AY156" s="243" t="s">
        <v>133</v>
      </c>
      <c r="BK156" s="245">
        <f>SUM(BK157:BK162)</f>
        <v>0</v>
      </c>
    </row>
    <row r="157" s="2" customFormat="1" ht="16.5" customHeight="1">
      <c r="A157" s="37"/>
      <c r="B157" s="38"/>
      <c r="C157" s="248" t="s">
        <v>214</v>
      </c>
      <c r="D157" s="248" t="s">
        <v>136</v>
      </c>
      <c r="E157" s="249" t="s">
        <v>215</v>
      </c>
      <c r="F157" s="250" t="s">
        <v>216</v>
      </c>
      <c r="G157" s="251" t="s">
        <v>156</v>
      </c>
      <c r="H157" s="252">
        <v>5</v>
      </c>
      <c r="I157" s="253"/>
      <c r="J157" s="254">
        <f>ROUND(I157*H157,2)</f>
        <v>0</v>
      </c>
      <c r="K157" s="255"/>
      <c r="L157" s="40"/>
      <c r="M157" s="256" t="s">
        <v>1</v>
      </c>
      <c r="N157" s="257" t="s">
        <v>40</v>
      </c>
      <c r="O157" s="96"/>
      <c r="P157" s="258">
        <f>O157*H157</f>
        <v>0</v>
      </c>
      <c r="Q157" s="258">
        <v>0.00025999999999999998</v>
      </c>
      <c r="R157" s="258">
        <f>Q157*H157</f>
        <v>0.0012999999999999999</v>
      </c>
      <c r="S157" s="258">
        <v>0</v>
      </c>
      <c r="T157" s="25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60" t="s">
        <v>217</v>
      </c>
      <c r="AT157" s="260" t="s">
        <v>136</v>
      </c>
      <c r="AU157" s="260" t="s">
        <v>112</v>
      </c>
      <c r="AY157" s="14" t="s">
        <v>133</v>
      </c>
      <c r="BE157" s="144">
        <f>IF(N157="základná",J157,0)</f>
        <v>0</v>
      </c>
      <c r="BF157" s="144">
        <f>IF(N157="znížená",J157,0)</f>
        <v>0</v>
      </c>
      <c r="BG157" s="144">
        <f>IF(N157="zákl. prenesená",J157,0)</f>
        <v>0</v>
      </c>
      <c r="BH157" s="144">
        <f>IF(N157="zníž. prenesená",J157,0)</f>
        <v>0</v>
      </c>
      <c r="BI157" s="144">
        <f>IF(N157="nulová",J157,0)</f>
        <v>0</v>
      </c>
      <c r="BJ157" s="14" t="s">
        <v>112</v>
      </c>
      <c r="BK157" s="144">
        <f>ROUND(I157*H157,2)</f>
        <v>0</v>
      </c>
      <c r="BL157" s="14" t="s">
        <v>217</v>
      </c>
      <c r="BM157" s="260" t="s">
        <v>218</v>
      </c>
    </row>
    <row r="158" s="2" customFormat="1" ht="24.15" customHeight="1">
      <c r="A158" s="37"/>
      <c r="B158" s="38"/>
      <c r="C158" s="261" t="s">
        <v>219</v>
      </c>
      <c r="D158" s="261" t="s">
        <v>159</v>
      </c>
      <c r="E158" s="262" t="s">
        <v>220</v>
      </c>
      <c r="F158" s="263" t="s">
        <v>221</v>
      </c>
      <c r="G158" s="264" t="s">
        <v>139</v>
      </c>
      <c r="H158" s="265">
        <v>2</v>
      </c>
      <c r="I158" s="266"/>
      <c r="J158" s="267">
        <f>ROUND(I158*H158,2)</f>
        <v>0</v>
      </c>
      <c r="K158" s="268"/>
      <c r="L158" s="269"/>
      <c r="M158" s="270" t="s">
        <v>1</v>
      </c>
      <c r="N158" s="271" t="s">
        <v>40</v>
      </c>
      <c r="O158" s="96"/>
      <c r="P158" s="258">
        <f>O158*H158</f>
        <v>0</v>
      </c>
      <c r="Q158" s="258">
        <v>0.0038700000000000002</v>
      </c>
      <c r="R158" s="258">
        <f>Q158*H158</f>
        <v>0.0077400000000000004</v>
      </c>
      <c r="S158" s="258">
        <v>0</v>
      </c>
      <c r="T158" s="25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60" t="s">
        <v>222</v>
      </c>
      <c r="AT158" s="260" t="s">
        <v>159</v>
      </c>
      <c r="AU158" s="260" t="s">
        <v>112</v>
      </c>
      <c r="AY158" s="14" t="s">
        <v>133</v>
      </c>
      <c r="BE158" s="144">
        <f>IF(N158="základná",J158,0)</f>
        <v>0</v>
      </c>
      <c r="BF158" s="144">
        <f>IF(N158="znížená",J158,0)</f>
        <v>0</v>
      </c>
      <c r="BG158" s="144">
        <f>IF(N158="zákl. prenesená",J158,0)</f>
        <v>0</v>
      </c>
      <c r="BH158" s="144">
        <f>IF(N158="zníž. prenesená",J158,0)</f>
        <v>0</v>
      </c>
      <c r="BI158" s="144">
        <f>IF(N158="nulová",J158,0)</f>
        <v>0</v>
      </c>
      <c r="BJ158" s="14" t="s">
        <v>112</v>
      </c>
      <c r="BK158" s="144">
        <f>ROUND(I158*H158,2)</f>
        <v>0</v>
      </c>
      <c r="BL158" s="14" t="s">
        <v>222</v>
      </c>
      <c r="BM158" s="260" t="s">
        <v>223</v>
      </c>
    </row>
    <row r="159" s="2" customFormat="1" ht="16.5" customHeight="1">
      <c r="A159" s="37"/>
      <c r="B159" s="38"/>
      <c r="C159" s="248" t="s">
        <v>7</v>
      </c>
      <c r="D159" s="248" t="s">
        <v>136</v>
      </c>
      <c r="E159" s="249" t="s">
        <v>224</v>
      </c>
      <c r="F159" s="250" t="s">
        <v>225</v>
      </c>
      <c r="G159" s="251" t="s">
        <v>139</v>
      </c>
      <c r="H159" s="252">
        <v>35</v>
      </c>
      <c r="I159" s="253"/>
      <c r="J159" s="254">
        <f>ROUND(I159*H159,2)</f>
        <v>0</v>
      </c>
      <c r="K159" s="255"/>
      <c r="L159" s="40"/>
      <c r="M159" s="256" t="s">
        <v>1</v>
      </c>
      <c r="N159" s="257" t="s">
        <v>40</v>
      </c>
      <c r="O159" s="96"/>
      <c r="P159" s="258">
        <f>O159*H159</f>
        <v>0</v>
      </c>
      <c r="Q159" s="258">
        <v>0</v>
      </c>
      <c r="R159" s="258">
        <f>Q159*H159</f>
        <v>0</v>
      </c>
      <c r="S159" s="258">
        <v>0</v>
      </c>
      <c r="T159" s="25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60" t="s">
        <v>217</v>
      </c>
      <c r="AT159" s="260" t="s">
        <v>136</v>
      </c>
      <c r="AU159" s="260" t="s">
        <v>112</v>
      </c>
      <c r="AY159" s="14" t="s">
        <v>133</v>
      </c>
      <c r="BE159" s="144">
        <f>IF(N159="základná",J159,0)</f>
        <v>0</v>
      </c>
      <c r="BF159" s="144">
        <f>IF(N159="znížená",J159,0)</f>
        <v>0</v>
      </c>
      <c r="BG159" s="144">
        <f>IF(N159="zákl. prenesená",J159,0)</f>
        <v>0</v>
      </c>
      <c r="BH159" s="144">
        <f>IF(N159="zníž. prenesená",J159,0)</f>
        <v>0</v>
      </c>
      <c r="BI159" s="144">
        <f>IF(N159="nulová",J159,0)</f>
        <v>0</v>
      </c>
      <c r="BJ159" s="14" t="s">
        <v>112</v>
      </c>
      <c r="BK159" s="144">
        <f>ROUND(I159*H159,2)</f>
        <v>0</v>
      </c>
      <c r="BL159" s="14" t="s">
        <v>217</v>
      </c>
      <c r="BM159" s="260" t="s">
        <v>226</v>
      </c>
    </row>
    <row r="160" s="2" customFormat="1" ht="16.5" customHeight="1">
      <c r="A160" s="37"/>
      <c r="B160" s="38"/>
      <c r="C160" s="248" t="s">
        <v>227</v>
      </c>
      <c r="D160" s="248" t="s">
        <v>136</v>
      </c>
      <c r="E160" s="249" t="s">
        <v>228</v>
      </c>
      <c r="F160" s="250" t="s">
        <v>229</v>
      </c>
      <c r="G160" s="251" t="s">
        <v>139</v>
      </c>
      <c r="H160" s="252">
        <v>5</v>
      </c>
      <c r="I160" s="253"/>
      <c r="J160" s="254">
        <f>ROUND(I160*H160,2)</f>
        <v>0</v>
      </c>
      <c r="K160" s="255"/>
      <c r="L160" s="40"/>
      <c r="M160" s="256" t="s">
        <v>1</v>
      </c>
      <c r="N160" s="257" t="s">
        <v>40</v>
      </c>
      <c r="O160" s="96"/>
      <c r="P160" s="258">
        <f>O160*H160</f>
        <v>0</v>
      </c>
      <c r="Q160" s="258">
        <v>0</v>
      </c>
      <c r="R160" s="258">
        <f>Q160*H160</f>
        <v>0</v>
      </c>
      <c r="S160" s="258">
        <v>0</v>
      </c>
      <c r="T160" s="25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60" t="s">
        <v>217</v>
      </c>
      <c r="AT160" s="260" t="s">
        <v>136</v>
      </c>
      <c r="AU160" s="260" t="s">
        <v>112</v>
      </c>
      <c r="AY160" s="14" t="s">
        <v>133</v>
      </c>
      <c r="BE160" s="144">
        <f>IF(N160="základná",J160,0)</f>
        <v>0</v>
      </c>
      <c r="BF160" s="144">
        <f>IF(N160="znížená",J160,0)</f>
        <v>0</v>
      </c>
      <c r="BG160" s="144">
        <f>IF(N160="zákl. prenesená",J160,0)</f>
        <v>0</v>
      </c>
      <c r="BH160" s="144">
        <f>IF(N160="zníž. prenesená",J160,0)</f>
        <v>0</v>
      </c>
      <c r="BI160" s="144">
        <f>IF(N160="nulová",J160,0)</f>
        <v>0</v>
      </c>
      <c r="BJ160" s="14" t="s">
        <v>112</v>
      </c>
      <c r="BK160" s="144">
        <f>ROUND(I160*H160,2)</f>
        <v>0</v>
      </c>
      <c r="BL160" s="14" t="s">
        <v>217</v>
      </c>
      <c r="BM160" s="260" t="s">
        <v>230</v>
      </c>
    </row>
    <row r="161" s="2" customFormat="1" ht="21.75" customHeight="1">
      <c r="A161" s="37"/>
      <c r="B161" s="38"/>
      <c r="C161" s="248" t="s">
        <v>231</v>
      </c>
      <c r="D161" s="248" t="s">
        <v>136</v>
      </c>
      <c r="E161" s="249" t="s">
        <v>232</v>
      </c>
      <c r="F161" s="250" t="s">
        <v>233</v>
      </c>
      <c r="G161" s="251" t="s">
        <v>139</v>
      </c>
      <c r="H161" s="252">
        <v>35</v>
      </c>
      <c r="I161" s="253"/>
      <c r="J161" s="254">
        <f>ROUND(I161*H161,2)</f>
        <v>0</v>
      </c>
      <c r="K161" s="255"/>
      <c r="L161" s="40"/>
      <c r="M161" s="256" t="s">
        <v>1</v>
      </c>
      <c r="N161" s="257" t="s">
        <v>40</v>
      </c>
      <c r="O161" s="96"/>
      <c r="P161" s="258">
        <f>O161*H161</f>
        <v>0</v>
      </c>
      <c r="Q161" s="258">
        <v>0</v>
      </c>
      <c r="R161" s="258">
        <f>Q161*H161</f>
        <v>0</v>
      </c>
      <c r="S161" s="258">
        <v>0</v>
      </c>
      <c r="T161" s="25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60" t="s">
        <v>217</v>
      </c>
      <c r="AT161" s="260" t="s">
        <v>136</v>
      </c>
      <c r="AU161" s="260" t="s">
        <v>112</v>
      </c>
      <c r="AY161" s="14" t="s">
        <v>133</v>
      </c>
      <c r="BE161" s="144">
        <f>IF(N161="základná",J161,0)</f>
        <v>0</v>
      </c>
      <c r="BF161" s="144">
        <f>IF(N161="znížená",J161,0)</f>
        <v>0</v>
      </c>
      <c r="BG161" s="144">
        <f>IF(N161="zákl. prenesená",J161,0)</f>
        <v>0</v>
      </c>
      <c r="BH161" s="144">
        <f>IF(N161="zníž. prenesená",J161,0)</f>
        <v>0</v>
      </c>
      <c r="BI161" s="144">
        <f>IF(N161="nulová",J161,0)</f>
        <v>0</v>
      </c>
      <c r="BJ161" s="14" t="s">
        <v>112</v>
      </c>
      <c r="BK161" s="144">
        <f>ROUND(I161*H161,2)</f>
        <v>0</v>
      </c>
      <c r="BL161" s="14" t="s">
        <v>217</v>
      </c>
      <c r="BM161" s="260" t="s">
        <v>234</v>
      </c>
    </row>
    <row r="162" s="2" customFormat="1" ht="21.75" customHeight="1">
      <c r="A162" s="37"/>
      <c r="B162" s="38"/>
      <c r="C162" s="248" t="s">
        <v>235</v>
      </c>
      <c r="D162" s="248" t="s">
        <v>136</v>
      </c>
      <c r="E162" s="249" t="s">
        <v>236</v>
      </c>
      <c r="F162" s="250" t="s">
        <v>237</v>
      </c>
      <c r="G162" s="251" t="s">
        <v>139</v>
      </c>
      <c r="H162" s="252">
        <v>5</v>
      </c>
      <c r="I162" s="253"/>
      <c r="J162" s="254">
        <f>ROUND(I162*H162,2)</f>
        <v>0</v>
      </c>
      <c r="K162" s="255"/>
      <c r="L162" s="40"/>
      <c r="M162" s="256" t="s">
        <v>1</v>
      </c>
      <c r="N162" s="257" t="s">
        <v>40</v>
      </c>
      <c r="O162" s="96"/>
      <c r="P162" s="258">
        <f>O162*H162</f>
        <v>0</v>
      </c>
      <c r="Q162" s="258">
        <v>0</v>
      </c>
      <c r="R162" s="258">
        <f>Q162*H162</f>
        <v>0</v>
      </c>
      <c r="S162" s="258">
        <v>0</v>
      </c>
      <c r="T162" s="25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60" t="s">
        <v>217</v>
      </c>
      <c r="AT162" s="260" t="s">
        <v>136</v>
      </c>
      <c r="AU162" s="260" t="s">
        <v>112</v>
      </c>
      <c r="AY162" s="14" t="s">
        <v>133</v>
      </c>
      <c r="BE162" s="144">
        <f>IF(N162="základná",J162,0)</f>
        <v>0</v>
      </c>
      <c r="BF162" s="144">
        <f>IF(N162="znížená",J162,0)</f>
        <v>0</v>
      </c>
      <c r="BG162" s="144">
        <f>IF(N162="zákl. prenesená",J162,0)</f>
        <v>0</v>
      </c>
      <c r="BH162" s="144">
        <f>IF(N162="zníž. prenesená",J162,0)</f>
        <v>0</v>
      </c>
      <c r="BI162" s="144">
        <f>IF(N162="nulová",J162,0)</f>
        <v>0</v>
      </c>
      <c r="BJ162" s="14" t="s">
        <v>112</v>
      </c>
      <c r="BK162" s="144">
        <f>ROUND(I162*H162,2)</f>
        <v>0</v>
      </c>
      <c r="BL162" s="14" t="s">
        <v>217</v>
      </c>
      <c r="BM162" s="260" t="s">
        <v>238</v>
      </c>
    </row>
    <row r="163" s="12" customFormat="1" ht="25.92" customHeight="1">
      <c r="A163" s="12"/>
      <c r="B163" s="232"/>
      <c r="C163" s="233"/>
      <c r="D163" s="234" t="s">
        <v>73</v>
      </c>
      <c r="E163" s="235" t="s">
        <v>239</v>
      </c>
      <c r="F163" s="235" t="s">
        <v>240</v>
      </c>
      <c r="G163" s="233"/>
      <c r="H163" s="233"/>
      <c r="I163" s="236"/>
      <c r="J163" s="237">
        <f>BK163</f>
        <v>0</v>
      </c>
      <c r="K163" s="233"/>
      <c r="L163" s="238"/>
      <c r="M163" s="239"/>
      <c r="N163" s="240"/>
      <c r="O163" s="240"/>
      <c r="P163" s="241">
        <f>P164</f>
        <v>0</v>
      </c>
      <c r="Q163" s="240"/>
      <c r="R163" s="241">
        <f>R164</f>
        <v>0</v>
      </c>
      <c r="S163" s="240"/>
      <c r="T163" s="242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43" t="s">
        <v>149</v>
      </c>
      <c r="AT163" s="244" t="s">
        <v>73</v>
      </c>
      <c r="AU163" s="244" t="s">
        <v>74</v>
      </c>
      <c r="AY163" s="243" t="s">
        <v>133</v>
      </c>
      <c r="BK163" s="245">
        <f>BK164</f>
        <v>0</v>
      </c>
    </row>
    <row r="164" s="2" customFormat="1" ht="62.7" customHeight="1">
      <c r="A164" s="37"/>
      <c r="B164" s="38"/>
      <c r="C164" s="248" t="s">
        <v>241</v>
      </c>
      <c r="D164" s="248" t="s">
        <v>136</v>
      </c>
      <c r="E164" s="249" t="s">
        <v>242</v>
      </c>
      <c r="F164" s="250" t="s">
        <v>243</v>
      </c>
      <c r="G164" s="251" t="s">
        <v>244</v>
      </c>
      <c r="H164" s="252">
        <v>5</v>
      </c>
      <c r="I164" s="253"/>
      <c r="J164" s="254">
        <f>ROUND(I164*H164,2)</f>
        <v>0</v>
      </c>
      <c r="K164" s="255"/>
      <c r="L164" s="40"/>
      <c r="M164" s="256" t="s">
        <v>1</v>
      </c>
      <c r="N164" s="257" t="s">
        <v>40</v>
      </c>
      <c r="O164" s="96"/>
      <c r="P164" s="258">
        <f>O164*H164</f>
        <v>0</v>
      </c>
      <c r="Q164" s="258">
        <v>0</v>
      </c>
      <c r="R164" s="258">
        <f>Q164*H164</f>
        <v>0</v>
      </c>
      <c r="S164" s="258">
        <v>0</v>
      </c>
      <c r="T164" s="25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60" t="s">
        <v>245</v>
      </c>
      <c r="AT164" s="260" t="s">
        <v>136</v>
      </c>
      <c r="AU164" s="260" t="s">
        <v>81</v>
      </c>
      <c r="AY164" s="14" t="s">
        <v>133</v>
      </c>
      <c r="BE164" s="144">
        <f>IF(N164="základná",J164,0)</f>
        <v>0</v>
      </c>
      <c r="BF164" s="144">
        <f>IF(N164="znížená",J164,0)</f>
        <v>0</v>
      </c>
      <c r="BG164" s="144">
        <f>IF(N164="zákl. prenesená",J164,0)</f>
        <v>0</v>
      </c>
      <c r="BH164" s="144">
        <f>IF(N164="zníž. prenesená",J164,0)</f>
        <v>0</v>
      </c>
      <c r="BI164" s="144">
        <f>IF(N164="nulová",J164,0)</f>
        <v>0</v>
      </c>
      <c r="BJ164" s="14" t="s">
        <v>112</v>
      </c>
      <c r="BK164" s="144">
        <f>ROUND(I164*H164,2)</f>
        <v>0</v>
      </c>
      <c r="BL164" s="14" t="s">
        <v>245</v>
      </c>
      <c r="BM164" s="260" t="s">
        <v>246</v>
      </c>
    </row>
    <row r="165" s="12" customFormat="1" ht="25.92" customHeight="1">
      <c r="A165" s="12"/>
      <c r="B165" s="232"/>
      <c r="C165" s="233"/>
      <c r="D165" s="234" t="s">
        <v>73</v>
      </c>
      <c r="E165" s="235" t="s">
        <v>247</v>
      </c>
      <c r="F165" s="235" t="s">
        <v>248</v>
      </c>
      <c r="G165" s="233"/>
      <c r="H165" s="233"/>
      <c r="I165" s="236"/>
      <c r="J165" s="237">
        <f>BK165</f>
        <v>0</v>
      </c>
      <c r="K165" s="233"/>
      <c r="L165" s="238"/>
      <c r="M165" s="239"/>
      <c r="N165" s="240"/>
      <c r="O165" s="240"/>
      <c r="P165" s="241">
        <f>P166</f>
        <v>0</v>
      </c>
      <c r="Q165" s="240"/>
      <c r="R165" s="241">
        <f>R166</f>
        <v>0</v>
      </c>
      <c r="S165" s="240"/>
      <c r="T165" s="242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43" t="s">
        <v>149</v>
      </c>
      <c r="AT165" s="244" t="s">
        <v>73</v>
      </c>
      <c r="AU165" s="244" t="s">
        <v>74</v>
      </c>
      <c r="AY165" s="243" t="s">
        <v>133</v>
      </c>
      <c r="BK165" s="245">
        <f>BK166</f>
        <v>0</v>
      </c>
    </row>
    <row r="166" s="12" customFormat="1" ht="22.8" customHeight="1">
      <c r="A166" s="12"/>
      <c r="B166" s="232"/>
      <c r="C166" s="233"/>
      <c r="D166" s="234" t="s">
        <v>73</v>
      </c>
      <c r="E166" s="246" t="s">
        <v>247</v>
      </c>
      <c r="F166" s="246" t="s">
        <v>248</v>
      </c>
      <c r="G166" s="233"/>
      <c r="H166" s="233"/>
      <c r="I166" s="236"/>
      <c r="J166" s="247">
        <f>BK166</f>
        <v>0</v>
      </c>
      <c r="K166" s="233"/>
      <c r="L166" s="238"/>
      <c r="M166" s="239"/>
      <c r="N166" s="240"/>
      <c r="O166" s="240"/>
      <c r="P166" s="241">
        <f>SUM(P167:P168)</f>
        <v>0</v>
      </c>
      <c r="Q166" s="240"/>
      <c r="R166" s="241">
        <f>SUM(R167:R168)</f>
        <v>0</v>
      </c>
      <c r="S166" s="240"/>
      <c r="T166" s="242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43" t="s">
        <v>149</v>
      </c>
      <c r="AT166" s="244" t="s">
        <v>73</v>
      </c>
      <c r="AU166" s="244" t="s">
        <v>81</v>
      </c>
      <c r="AY166" s="243" t="s">
        <v>133</v>
      </c>
      <c r="BK166" s="245">
        <f>SUM(BK167:BK168)</f>
        <v>0</v>
      </c>
    </row>
    <row r="167" s="2" customFormat="1" ht="16.5" customHeight="1">
      <c r="A167" s="37"/>
      <c r="B167" s="38"/>
      <c r="C167" s="248" t="s">
        <v>249</v>
      </c>
      <c r="D167" s="248" t="s">
        <v>136</v>
      </c>
      <c r="E167" s="249" t="s">
        <v>250</v>
      </c>
      <c r="F167" s="250" t="s">
        <v>251</v>
      </c>
      <c r="G167" s="251" t="s">
        <v>252</v>
      </c>
      <c r="H167" s="252">
        <v>1</v>
      </c>
      <c r="I167" s="253"/>
      <c r="J167" s="254">
        <f>ROUND(I167*H167,2)</f>
        <v>0</v>
      </c>
      <c r="K167" s="255"/>
      <c r="L167" s="40"/>
      <c r="M167" s="256" t="s">
        <v>1</v>
      </c>
      <c r="N167" s="257" t="s">
        <v>40</v>
      </c>
      <c r="O167" s="96"/>
      <c r="P167" s="258">
        <f>O167*H167</f>
        <v>0</v>
      </c>
      <c r="Q167" s="258">
        <v>0</v>
      </c>
      <c r="R167" s="258">
        <f>Q167*H167</f>
        <v>0</v>
      </c>
      <c r="S167" s="258">
        <v>0</v>
      </c>
      <c r="T167" s="25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60" t="s">
        <v>245</v>
      </c>
      <c r="AT167" s="260" t="s">
        <v>136</v>
      </c>
      <c r="AU167" s="260" t="s">
        <v>112</v>
      </c>
      <c r="AY167" s="14" t="s">
        <v>133</v>
      </c>
      <c r="BE167" s="144">
        <f>IF(N167="základná",J167,0)</f>
        <v>0</v>
      </c>
      <c r="BF167" s="144">
        <f>IF(N167="znížená",J167,0)</f>
        <v>0</v>
      </c>
      <c r="BG167" s="144">
        <f>IF(N167="zákl. prenesená",J167,0)</f>
        <v>0</v>
      </c>
      <c r="BH167" s="144">
        <f>IF(N167="zníž. prenesená",J167,0)</f>
        <v>0</v>
      </c>
      <c r="BI167" s="144">
        <f>IF(N167="nulová",J167,0)</f>
        <v>0</v>
      </c>
      <c r="BJ167" s="14" t="s">
        <v>112</v>
      </c>
      <c r="BK167" s="144">
        <f>ROUND(I167*H167,2)</f>
        <v>0</v>
      </c>
      <c r="BL167" s="14" t="s">
        <v>245</v>
      </c>
      <c r="BM167" s="260" t="s">
        <v>253</v>
      </c>
    </row>
    <row r="168" s="2" customFormat="1" ht="16.5" customHeight="1">
      <c r="A168" s="37"/>
      <c r="B168" s="38"/>
      <c r="C168" s="248" t="s">
        <v>254</v>
      </c>
      <c r="D168" s="248" t="s">
        <v>136</v>
      </c>
      <c r="E168" s="249" t="s">
        <v>255</v>
      </c>
      <c r="F168" s="250" t="s">
        <v>256</v>
      </c>
      <c r="G168" s="251" t="s">
        <v>252</v>
      </c>
      <c r="H168" s="252">
        <v>1</v>
      </c>
      <c r="I168" s="253"/>
      <c r="J168" s="254">
        <f>ROUND(I168*H168,2)</f>
        <v>0</v>
      </c>
      <c r="K168" s="255"/>
      <c r="L168" s="40"/>
      <c r="M168" s="273" t="s">
        <v>1</v>
      </c>
      <c r="N168" s="274" t="s">
        <v>40</v>
      </c>
      <c r="O168" s="275"/>
      <c r="P168" s="276">
        <f>O168*H168</f>
        <v>0</v>
      </c>
      <c r="Q168" s="276">
        <v>0</v>
      </c>
      <c r="R168" s="276">
        <f>Q168*H168</f>
        <v>0</v>
      </c>
      <c r="S168" s="276">
        <v>0</v>
      </c>
      <c r="T168" s="27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60" t="s">
        <v>245</v>
      </c>
      <c r="AT168" s="260" t="s">
        <v>136</v>
      </c>
      <c r="AU168" s="260" t="s">
        <v>112</v>
      </c>
      <c r="AY168" s="14" t="s">
        <v>133</v>
      </c>
      <c r="BE168" s="144">
        <f>IF(N168="základná",J168,0)</f>
        <v>0</v>
      </c>
      <c r="BF168" s="144">
        <f>IF(N168="znížená",J168,0)</f>
        <v>0</v>
      </c>
      <c r="BG168" s="144">
        <f>IF(N168="zákl. prenesená",J168,0)</f>
        <v>0</v>
      </c>
      <c r="BH168" s="144">
        <f>IF(N168="zníž. prenesená",J168,0)</f>
        <v>0</v>
      </c>
      <c r="BI168" s="144">
        <f>IF(N168="nulová",J168,0)</f>
        <v>0</v>
      </c>
      <c r="BJ168" s="14" t="s">
        <v>112</v>
      </c>
      <c r="BK168" s="144">
        <f>ROUND(I168*H168,2)</f>
        <v>0</v>
      </c>
      <c r="BL168" s="14" t="s">
        <v>245</v>
      </c>
      <c r="BM168" s="260" t="s">
        <v>257</v>
      </c>
    </row>
    <row r="169" s="2" customFormat="1" ht="6.96" customHeight="1">
      <c r="A169" s="37"/>
      <c r="B169" s="71"/>
      <c r="C169" s="72"/>
      <c r="D169" s="72"/>
      <c r="E169" s="72"/>
      <c r="F169" s="72"/>
      <c r="G169" s="72"/>
      <c r="H169" s="72"/>
      <c r="I169" s="72"/>
      <c r="J169" s="72"/>
      <c r="K169" s="72"/>
      <c r="L169" s="40"/>
      <c r="M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</row>
  </sheetData>
  <sheetProtection sheet="1" autoFilter="0" formatColumns="0" formatRows="0" objects="1" scenarios="1" spinCount="100000" saltValue="aCp98R6qmTzQoWGQxwK1auQf1dO4gip6e0MjGB1UsqkOt1V5/5sx+3wg0JYo8KgLvfE4xh/z/9h3Z9sWe1AVVA==" hashValue="IezxMPIALcgOGjT+U+y9kQTRD9Po0xWeSXOU8AlIF0FR70xgeuRVfCntcPP5Aes2vFjib+RxTiXb6s6v4Wi5PA==" algorithmName="SHA-512" password="CC35"/>
  <autoFilter ref="C133:K168"/>
  <mergeCells count="14">
    <mergeCell ref="E7:H7"/>
    <mergeCell ref="E9:H9"/>
    <mergeCell ref="E18:H18"/>
    <mergeCell ref="E27:H27"/>
    <mergeCell ref="E85:H85"/>
    <mergeCell ref="E87:H87"/>
    <mergeCell ref="D108:F108"/>
    <mergeCell ref="D109:F109"/>
    <mergeCell ref="D110:F110"/>
    <mergeCell ref="D111:F111"/>
    <mergeCell ref="D112:F11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Štefan Baláž</dc:creator>
  <cp:lastModifiedBy>Štefan Baláž</cp:lastModifiedBy>
  <dcterms:created xsi:type="dcterms:W3CDTF">2022-02-09T09:20:12Z</dcterms:created>
  <dcterms:modified xsi:type="dcterms:W3CDTF">2022-02-09T09:20:14Z</dcterms:modified>
</cp:coreProperties>
</file>