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26520" windowHeight="11685" activeTab="1"/>
  </bookViews>
  <sheets>
    <sheet name="Rekapitulácia stavby" sheetId="1" r:id="rId1"/>
    <sheet name="3-24-1 - SO 01 CESTA (vet..." sheetId="2" r:id="rId2"/>
    <sheet name="3-24-2 - SO 01 CESTA (vet..." sheetId="3" r:id="rId3"/>
  </sheets>
  <definedNames>
    <definedName name="_xlnm._FilterDatabase" localSheetId="1" hidden="1">'3-24-1 - SO 01 CESTA (vet...'!$C$123:$K$181</definedName>
    <definedName name="_xlnm._FilterDatabase" localSheetId="2" hidden="1">'3-24-2 - SO 01 CESTA (vet...'!$C$122:$K$167</definedName>
    <definedName name="_xlnm.Print_Titles" localSheetId="1">'3-24-1 - SO 01 CESTA (vet...'!$123:$123</definedName>
    <definedName name="_xlnm.Print_Titles" localSheetId="2">'3-24-2 - SO 01 CESTA (vet...'!$122:$122</definedName>
    <definedName name="_xlnm.Print_Titles" localSheetId="0">'Rekapitulácia stavby'!$92:$92</definedName>
    <definedName name="_xlnm.Print_Area" localSheetId="1">'3-24-1 - SO 01 CESTA (vet...'!$C$4:$J$76,'3-24-1 - SO 01 CESTA (vet...'!$C$82:$J$105,'3-24-1 - SO 01 CESTA (vet...'!$C$111:$J$181</definedName>
    <definedName name="_xlnm.Print_Area" localSheetId="2">'3-24-2 - SO 01 CESTA (vet...'!$C$4:$J$76,'3-24-2 - SO 01 CESTA (vet...'!$C$82:$J$104,'3-24-2 - SO 01 CESTA (vet...'!$C$110:$J$167</definedName>
    <definedName name="_xlnm.Print_Area" localSheetId="0">'Rekapitulácia stavby'!$D$4:$AO$76,'Rekapitulácia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120" i="3" s="1"/>
  <c r="J23" i="3"/>
  <c r="J18" i="3"/>
  <c r="E18" i="3"/>
  <c r="F92" i="3" s="1"/>
  <c r="J17" i="3"/>
  <c r="J12" i="3"/>
  <c r="J89" i="3"/>
  <c r="E7" i="3"/>
  <c r="E85" i="3"/>
  <c r="J37" i="2"/>
  <c r="J36" i="2"/>
  <c r="AY95" i="1" s="1"/>
  <c r="J35" i="2"/>
  <c r="AX95" i="1" s="1"/>
  <c r="BI181" i="2"/>
  <c r="BH181" i="2"/>
  <c r="BG181" i="2"/>
  <c r="BE181" i="2"/>
  <c r="T181" i="2"/>
  <c r="T180" i="2" s="1"/>
  <c r="T179" i="2" s="1"/>
  <c r="R181" i="2"/>
  <c r="R180" i="2"/>
  <c r="R179" i="2" s="1"/>
  <c r="P181" i="2"/>
  <c r="P180" i="2" s="1"/>
  <c r="P179" i="2" s="1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T147" i="2"/>
  <c r="R148" i="2"/>
  <c r="R147" i="2"/>
  <c r="P148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0" i="2"/>
  <c r="F120" i="2"/>
  <c r="F118" i="2"/>
  <c r="E116" i="2"/>
  <c r="J91" i="2"/>
  <c r="F91" i="2"/>
  <c r="F89" i="2"/>
  <c r="E87" i="2"/>
  <c r="J24" i="2"/>
  <c r="E24" i="2"/>
  <c r="J121" i="2" s="1"/>
  <c r="J23" i="2"/>
  <c r="J18" i="2"/>
  <c r="E18" i="2"/>
  <c r="F92" i="2" s="1"/>
  <c r="J17" i="2"/>
  <c r="J12" i="2"/>
  <c r="J118" i="2"/>
  <c r="E7" i="2"/>
  <c r="E114" i="2"/>
  <c r="L90" i="1"/>
  <c r="AM90" i="1"/>
  <c r="AM89" i="1"/>
  <c r="L89" i="1"/>
  <c r="AM87" i="1"/>
  <c r="L87" i="1"/>
  <c r="L85" i="1"/>
  <c r="L84" i="1"/>
  <c r="BK176" i="2"/>
  <c r="J166" i="2"/>
  <c r="J161" i="2"/>
  <c r="J144" i="2"/>
  <c r="J140" i="2"/>
  <c r="J133" i="2"/>
  <c r="BK128" i="2"/>
  <c r="J177" i="2"/>
  <c r="BK170" i="2"/>
  <c r="J164" i="2"/>
  <c r="BK151" i="2"/>
  <c r="BK177" i="2"/>
  <c r="J168" i="2"/>
  <c r="BK163" i="2"/>
  <c r="BK157" i="2"/>
  <c r="J151" i="2"/>
  <c r="J142" i="2"/>
  <c r="J135" i="2"/>
  <c r="J130" i="2"/>
  <c r="AS94" i="1"/>
  <c r="BK156" i="2"/>
  <c r="BK152" i="2"/>
  <c r="J137" i="2"/>
  <c r="J165" i="3"/>
  <c r="J161" i="3"/>
  <c r="BK153" i="3"/>
  <c r="J145" i="3"/>
  <c r="J140" i="3"/>
  <c r="BK134" i="3"/>
  <c r="J127" i="3"/>
  <c r="BK154" i="3"/>
  <c r="J132" i="3"/>
  <c r="J167" i="3"/>
  <c r="J155" i="3"/>
  <c r="J153" i="3"/>
  <c r="BK139" i="3"/>
  <c r="BK129" i="3"/>
  <c r="J157" i="3"/>
  <c r="BK144" i="3"/>
  <c r="J134" i="3"/>
  <c r="J130" i="3"/>
  <c r="J174" i="2"/>
  <c r="BK171" i="2"/>
  <c r="BK143" i="2"/>
  <c r="BK138" i="2"/>
  <c r="J134" i="2"/>
  <c r="BK130" i="2"/>
  <c r="J175" i="2"/>
  <c r="BK169" i="2"/>
  <c r="BK146" i="2"/>
  <c r="J181" i="2"/>
  <c r="BK166" i="2"/>
  <c r="BK162" i="2"/>
  <c r="J153" i="2"/>
  <c r="BK144" i="2"/>
  <c r="BK141" i="2"/>
  <c r="BK134" i="2"/>
  <c r="BK129" i="2"/>
  <c r="J178" i="2"/>
  <c r="J170" i="2"/>
  <c r="BK164" i="2"/>
  <c r="BK154" i="2"/>
  <c r="J148" i="2"/>
  <c r="BK135" i="2"/>
  <c r="BK167" i="3"/>
  <c r="J164" i="3"/>
  <c r="J160" i="3"/>
  <c r="J151" i="3"/>
  <c r="J144" i="3"/>
  <c r="BK138" i="3"/>
  <c r="BK131" i="3"/>
  <c r="BK165" i="3"/>
  <c r="J150" i="3"/>
  <c r="J133" i="3"/>
  <c r="BK147" i="3"/>
  <c r="J135" i="3"/>
  <c r="BK164" i="3"/>
  <c r="BK158" i="3"/>
  <c r="BK135" i="3"/>
  <c r="BK128" i="3"/>
  <c r="BK173" i="2"/>
  <c r="J172" i="2"/>
  <c r="J162" i="2"/>
  <c r="BK148" i="2"/>
  <c r="J141" i="2"/>
  <c r="J136" i="2"/>
  <c r="J129" i="2"/>
  <c r="BK178" i="2"/>
  <c r="J173" i="2"/>
  <c r="BK165" i="2"/>
  <c r="J152" i="2"/>
  <c r="BK133" i="2"/>
  <c r="BK175" i="2"/>
  <c r="J167" i="2"/>
  <c r="BK159" i="2"/>
  <c r="J156" i="2"/>
  <c r="BK145" i="2"/>
  <c r="BK140" i="2"/>
  <c r="BK132" i="2"/>
  <c r="J128" i="2"/>
  <c r="J176" i="2"/>
  <c r="BK168" i="2"/>
  <c r="BK153" i="2"/>
  <c r="J146" i="2"/>
  <c r="J132" i="2"/>
  <c r="BK166" i="3"/>
  <c r="J162" i="3"/>
  <c r="BK155" i="3"/>
  <c r="BK148" i="3"/>
  <c r="J139" i="3"/>
  <c r="BK133" i="3"/>
  <c r="J128" i="3"/>
  <c r="J158" i="3"/>
  <c r="BK151" i="3"/>
  <c r="J138" i="3"/>
  <c r="J126" i="3"/>
  <c r="BK159" i="3"/>
  <c r="BK145" i="3"/>
  <c r="BK137" i="3"/>
  <c r="BK127" i="3"/>
  <c r="BK162" i="3"/>
  <c r="J154" i="3"/>
  <c r="J143" i="3"/>
  <c r="BK132" i="3"/>
  <c r="BK126" i="3"/>
  <c r="BK181" i="2"/>
  <c r="J163" i="2"/>
  <c r="J154" i="2"/>
  <c r="J145" i="2"/>
  <c r="BK142" i="2"/>
  <c r="BK137" i="2"/>
  <c r="BK131" i="2"/>
  <c r="BK174" i="2"/>
  <c r="BK172" i="2"/>
  <c r="BK161" i="2"/>
  <c r="J150" i="2"/>
  <c r="BK127" i="2"/>
  <c r="J169" i="2"/>
  <c r="J165" i="2"/>
  <c r="BK158" i="2"/>
  <c r="J155" i="2"/>
  <c r="J143" i="2"/>
  <c r="J138" i="2"/>
  <c r="J131" i="2"/>
  <c r="J127" i="2"/>
  <c r="J171" i="2"/>
  <c r="BK167" i="2"/>
  <c r="BK155" i="2"/>
  <c r="BK150" i="2"/>
  <c r="BK136" i="2"/>
  <c r="BK163" i="3"/>
  <c r="J159" i="3"/>
  <c r="BK150" i="3"/>
  <c r="BK142" i="3"/>
  <c r="J137" i="3"/>
  <c r="BK130" i="3"/>
  <c r="J163" i="3"/>
  <c r="BK152" i="3"/>
  <c r="BK143" i="3"/>
  <c r="J131" i="3"/>
  <c r="BK160" i="3"/>
  <c r="BK157" i="3"/>
  <c r="J142" i="3"/>
  <c r="J166" i="3"/>
  <c r="BK161" i="3"/>
  <c r="J152" i="3"/>
  <c r="BK140" i="3"/>
  <c r="J129" i="3"/>
  <c r="BK126" i="2" l="1"/>
  <c r="J126" i="2" s="1"/>
  <c r="J98" i="2" s="1"/>
  <c r="BK139" i="2"/>
  <c r="J139" i="2"/>
  <c r="J99" i="2" s="1"/>
  <c r="R149" i="2"/>
  <c r="R160" i="2"/>
  <c r="R125" i="3"/>
  <c r="P146" i="3"/>
  <c r="T126" i="2"/>
  <c r="T139" i="2"/>
  <c r="BK149" i="2"/>
  <c r="J149" i="2" s="1"/>
  <c r="J101" i="2" s="1"/>
  <c r="BK160" i="2"/>
  <c r="J160" i="2"/>
  <c r="J102" i="2" s="1"/>
  <c r="P125" i="3"/>
  <c r="P136" i="3"/>
  <c r="BK141" i="3"/>
  <c r="J141" i="3" s="1"/>
  <c r="J100" i="3" s="1"/>
  <c r="T141" i="3"/>
  <c r="BK149" i="3"/>
  <c r="J149" i="3" s="1"/>
  <c r="J102" i="3" s="1"/>
  <c r="BK156" i="3"/>
  <c r="J156" i="3"/>
  <c r="J103" i="3" s="1"/>
  <c r="R156" i="3"/>
  <c r="R126" i="2"/>
  <c r="R139" i="2"/>
  <c r="P149" i="2"/>
  <c r="T160" i="2"/>
  <c r="T125" i="3"/>
  <c r="T136" i="3"/>
  <c r="P141" i="3"/>
  <c r="BK146" i="3"/>
  <c r="J101" i="3" s="1"/>
  <c r="T146" i="3"/>
  <c r="R149" i="3"/>
  <c r="P156" i="3"/>
  <c r="P126" i="2"/>
  <c r="P139" i="2"/>
  <c r="T149" i="2"/>
  <c r="P160" i="2"/>
  <c r="BK125" i="3"/>
  <c r="J125" i="3" s="1"/>
  <c r="J98" i="3" s="1"/>
  <c r="BK136" i="3"/>
  <c r="J136" i="3"/>
  <c r="J99" i="3" s="1"/>
  <c r="R136" i="3"/>
  <c r="R141" i="3"/>
  <c r="R146" i="3"/>
  <c r="P149" i="3"/>
  <c r="T149" i="3"/>
  <c r="T156" i="3"/>
  <c r="BK147" i="2"/>
  <c r="J147" i="2" s="1"/>
  <c r="J100" i="2" s="1"/>
  <c r="BK180" i="2"/>
  <c r="J180" i="2"/>
  <c r="J104" i="2" s="1"/>
  <c r="E113" i="3"/>
  <c r="F120" i="3"/>
  <c r="BF128" i="3"/>
  <c r="BF129" i="3"/>
  <c r="BF130" i="3"/>
  <c r="BF131" i="3"/>
  <c r="BF132" i="3"/>
  <c r="BF142" i="3"/>
  <c r="BF154" i="3"/>
  <c r="BF155" i="3"/>
  <c r="BF158" i="3"/>
  <c r="BF167" i="3"/>
  <c r="BF127" i="3"/>
  <c r="BF134" i="3"/>
  <c r="BF138" i="3"/>
  <c r="BF140" i="3"/>
  <c r="BF159" i="3"/>
  <c r="BF166" i="3"/>
  <c r="J92" i="3"/>
  <c r="J117" i="3"/>
  <c r="BF145" i="3"/>
  <c r="BF147" i="3"/>
  <c r="BF148" i="3"/>
  <c r="BF152" i="3"/>
  <c r="BF157" i="3"/>
  <c r="BF162" i="3"/>
  <c r="BF165" i="3"/>
  <c r="BF126" i="3"/>
  <c r="BF133" i="3"/>
  <c r="BF135" i="3"/>
  <c r="BF137" i="3"/>
  <c r="BF139" i="3"/>
  <c r="BF143" i="3"/>
  <c r="BF144" i="3"/>
  <c r="BF150" i="3"/>
  <c r="BF151" i="3"/>
  <c r="BF153" i="3"/>
  <c r="BF160" i="3"/>
  <c r="BF161" i="3"/>
  <c r="BF163" i="3"/>
  <c r="BF164" i="3"/>
  <c r="E85" i="2"/>
  <c r="J89" i="2"/>
  <c r="J92" i="2"/>
  <c r="BF131" i="2"/>
  <c r="BF143" i="2"/>
  <c r="BF146" i="2"/>
  <c r="BF152" i="2"/>
  <c r="BF155" i="2"/>
  <c r="BF158" i="2"/>
  <c r="BF168" i="2"/>
  <c r="BF169" i="2"/>
  <c r="BF170" i="2"/>
  <c r="BF174" i="2"/>
  <c r="BF177" i="2"/>
  <c r="F121" i="2"/>
  <c r="BF127" i="2"/>
  <c r="BF129" i="2"/>
  <c r="BF130" i="2"/>
  <c r="BF132" i="2"/>
  <c r="BF134" i="2"/>
  <c r="BF136" i="2"/>
  <c r="BF137" i="2"/>
  <c r="BF141" i="2"/>
  <c r="BF142" i="2"/>
  <c r="BF144" i="2"/>
  <c r="BF145" i="2"/>
  <c r="BF150" i="2"/>
  <c r="BF156" i="2"/>
  <c r="BF167" i="2"/>
  <c r="BF173" i="2"/>
  <c r="BF176" i="2"/>
  <c r="BF135" i="2"/>
  <c r="BF138" i="2"/>
  <c r="BF148" i="2"/>
  <c r="BF151" i="2"/>
  <c r="BF154" i="2"/>
  <c r="BF157" i="2"/>
  <c r="BF163" i="2"/>
  <c r="BF164" i="2"/>
  <c r="BF165" i="2"/>
  <c r="BF171" i="2"/>
  <c r="BF172" i="2"/>
  <c r="BF178" i="2"/>
  <c r="BF181" i="2"/>
  <c r="BF128" i="2"/>
  <c r="BF133" i="2"/>
  <c r="BF140" i="2"/>
  <c r="BF153" i="2"/>
  <c r="BF159" i="2"/>
  <c r="BF161" i="2"/>
  <c r="BF162" i="2"/>
  <c r="BF166" i="2"/>
  <c r="BF175" i="2"/>
  <c r="J33" i="2"/>
  <c r="AV95" i="1" s="1"/>
  <c r="F36" i="3"/>
  <c r="BC96" i="1" s="1"/>
  <c r="J33" i="3"/>
  <c r="AV96" i="1" s="1"/>
  <c r="F35" i="2"/>
  <c r="BB95" i="1" s="1"/>
  <c r="F37" i="2"/>
  <c r="BD95" i="1" s="1"/>
  <c r="F33" i="2"/>
  <c r="AZ95" i="1" s="1"/>
  <c r="F37" i="3"/>
  <c r="BD96" i="1" s="1"/>
  <c r="F36" i="2"/>
  <c r="BC95" i="1" s="1"/>
  <c r="F33" i="3"/>
  <c r="AZ96" i="1" s="1"/>
  <c r="F35" i="3"/>
  <c r="BB96" i="1" s="1"/>
  <c r="P124" i="3" l="1"/>
  <c r="P123" i="3" s="1"/>
  <c r="AU96" i="1" s="1"/>
  <c r="R124" i="3"/>
  <c r="R123" i="3"/>
  <c r="P125" i="2"/>
  <c r="P124" i="2"/>
  <c r="AU95" i="1" s="1"/>
  <c r="T124" i="3"/>
  <c r="T123" i="3" s="1"/>
  <c r="R125" i="2"/>
  <c r="R124" i="2" s="1"/>
  <c r="T125" i="2"/>
  <c r="T124" i="2" s="1"/>
  <c r="BK125" i="2"/>
  <c r="J125" i="2" s="1"/>
  <c r="J97" i="2" s="1"/>
  <c r="BK179" i="2"/>
  <c r="J179" i="2"/>
  <c r="J103" i="2" s="1"/>
  <c r="BK124" i="3"/>
  <c r="J124" i="3" s="1"/>
  <c r="J97" i="3" s="1"/>
  <c r="F34" i="2"/>
  <c r="BA95" i="1" s="1"/>
  <c r="BC94" i="1"/>
  <c r="W32" i="1" s="1"/>
  <c r="J34" i="2"/>
  <c r="AW95" i="1" s="1"/>
  <c r="AT95" i="1" s="1"/>
  <c r="BD94" i="1"/>
  <c r="W33" i="1"/>
  <c r="F34" i="3"/>
  <c r="BA96" i="1"/>
  <c r="BB94" i="1"/>
  <c r="AX94" i="1"/>
  <c r="AZ94" i="1"/>
  <c r="W29" i="1"/>
  <c r="J34" i="3"/>
  <c r="AW96" i="1"/>
  <c r="AT96" i="1" s="1"/>
  <c r="BK123" i="3" l="1"/>
  <c r="J123" i="3" s="1"/>
  <c r="J96" i="3" s="1"/>
  <c r="BK124" i="2"/>
  <c r="J124" i="2" s="1"/>
  <c r="J30" i="2" s="1"/>
  <c r="AG95" i="1" s="1"/>
  <c r="AU94" i="1"/>
  <c r="W31" i="1"/>
  <c r="AV94" i="1"/>
  <c r="AK29" i="1" s="1"/>
  <c r="AY94" i="1"/>
  <c r="BA94" i="1"/>
  <c r="AW94" i="1" s="1"/>
  <c r="AK30" i="1" s="1"/>
  <c r="J39" i="2" l="1"/>
  <c r="J96" i="2"/>
  <c r="AN95" i="1"/>
  <c r="J30" i="3"/>
  <c r="AG96" i="1"/>
  <c r="AG94" i="1" s="1"/>
  <c r="AK26" i="1" s="1"/>
  <c r="AK35" i="1" s="1"/>
  <c r="AT94" i="1"/>
  <c r="W30" i="1"/>
  <c r="J39" i="3" l="1"/>
  <c r="AN94" i="1"/>
  <c r="AN96" i="1"/>
</calcChain>
</file>

<file path=xl/sharedStrings.xml><?xml version="1.0" encoding="utf-8"?>
<sst xmlns="http://schemas.openxmlformats.org/spreadsheetml/2006/main" count="1654" uniqueCount="329">
  <si>
    <t>Export Komplet</t>
  </si>
  <si>
    <t/>
  </si>
  <si>
    <t>2.0</t>
  </si>
  <si>
    <t>False</t>
  </si>
  <si>
    <t>{4017a0a4-997e-4338-bd7b-06e6a31e6469}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</si>
  <si>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</si>
  <si>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</si>
  <si>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</si>
  <si>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</si>
  <si>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</si>
  <si>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</si>
  <si>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</si>
  <si>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</si>
  <si>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</si>
  <si>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</si>
  <si>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</si>
  <si>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OBSLUŽNEJ LESNEJ CESTY V LOKALITE TRNOVECKÉ HÁJE VETVY A, B, C,</t>
  </si>
  <si>
    <t>JKSO:</t>
  </si>
  <si>
    <t>KS:</t>
  </si>
  <si>
    <t>Miesto:</t>
  </si>
  <si>
    <t>Liptovský Trnovec</t>
  </si>
  <si>
    <t>Dátum:</t>
  </si>
  <si>
    <t>7. 6. 2024</t>
  </si>
  <si>
    <t>Objednávateľ:</t>
  </si>
  <si>
    <t>IČO:</t>
  </si>
  <si>
    <t>PSBU V LIPTOVSKOM TRNOVCI</t>
  </si>
  <si>
    <t>IČ DPH:</t>
  </si>
  <si>
    <t>Zhotoviteľ:</t>
  </si>
  <si>
    <t>Vyplň údaj</t>
  </si>
  <si>
    <t>Projektant:</t>
  </si>
  <si>
    <t>DESIGNCRAFT,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</si>
  <si>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</si>
  <si>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</si>
  <si>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</si>
  <si>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</si>
  <si>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</si>
  <si>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</si>
  <si>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</si>
  <si>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</si>
  <si>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</si>
  <si>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</si>
  <si>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</si>
  <si>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</si>
  <si>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</si>
  <si>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</si>
  <si>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</si>
  <si>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</si>
  <si>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</si>
  <si>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</si>
  <si>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</si>
  <si>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</si>
  <si>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</si>
  <si>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</si>
  <si>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</si>
  <si>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</si>
  <si>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</si>
  <si>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</si>
  <si>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</si>
  <si>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</si>
  <si>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</si>
  <si>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</si>
  <si>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</si>
  <si>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</si>
  <si>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</si>
  <si>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</si>
  <si>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</si>
  <si>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</si>
  <si>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</si>
  <si>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</si>
  <si>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</si>
  <si>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</si>
  <si>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</si>
  <si>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</si>
  <si>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</si>
  <si>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</si>
  <si>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</si>
  <si>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</si>
  <si>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</si>
  <si>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</si>
  <si>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</si>
  <si>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3-24-1</t>
  </si>
  <si>
    <t>SO 01 CESTA (vetva A, B)</t>
  </si>
  <si>
    <t>STA</t>
  </si>
  <si>
    <t>1</t>
  </si>
  <si>
    <t>{22c77499-59fa-436b-9d66-93f70e0ceabb}</t>
  </si>
  <si>
    <t>3-24-2</t>
  </si>
  <si>
    <t>SO 01 CESTA (vetva C)</t>
  </si>
  <si>
    <t>{6e7f7a7e-0c2d-473e-b320-d921d165d0ce}</t>
  </si>
  <si>
    <t>KRYCÍ LIST ROZPOČTU</t>
  </si>
  <si>
    <t>Objekt:</t>
  </si>
  <si>
    <t>3-24-1 - SO 01 CESTA (vetva A, B)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</si>
  <si>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</si>
  <si>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</si>
  <si>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</si>
  <si>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</si>
  <si>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</si>
  <si>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</si>
  <si>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</si>
  <si>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</si>
  <si>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</si>
  <si>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</si>
  <si>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</si>
  <si>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>PSV - Práce a dodávky PSV</t>
  </si>
  <si>
    <t xml:space="preserve">    762 - Konštrukcie tesárske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</si>
  <si>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</si>
  <si>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</si>
  <si>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</si>
  <si>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</si>
  <si>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</si>
  <si>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</si>
  <si>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</si>
  <si>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</si>
  <si>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</si>
  <si>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</si>
  <si>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</si>
  <si>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</si>
  <si>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</si>
  <si>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</si>
  <si>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</si>
  <si>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</si>
  <si>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</si>
  <si>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</si>
  <si>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</si>
  <si>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</si>
  <si>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</si>
  <si>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</si>
  <si>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122301103</t>
  </si>
  <si>
    <t>Odkopávka a prekopávka v hornine 4, nad 1000 do 10000 m3</t>
  </si>
  <si>
    <t>3</t>
  </si>
  <si>
    <t>122301109</t>
  </si>
  <si>
    <t>Odkopávky a prekopávky nezapažené. Príplatok za lepivosť horniny 4</t>
  </si>
  <si>
    <t>6</t>
  </si>
  <si>
    <t>132301201</t>
  </si>
  <si>
    <t>Výkop ryhy šírky 600-2000mm hor 4 do 100 m3</t>
  </si>
  <si>
    <t>8</t>
  </si>
  <si>
    <t>5</t>
  </si>
  <si>
    <t>132301209</t>
  </si>
  <si>
    <t>Hĺbenie rýh š. nad 600 do 2 000 mm zapažených i nezapažených, s urovnaním dna Príplatok za lepivosť horniny 4</t>
  </si>
  <si>
    <t>10</t>
  </si>
  <si>
    <t>162601102</t>
  </si>
  <si>
    <t>Vodorovné premiestnenie výkopku tr.1-4 do 5000 m</t>
  </si>
  <si>
    <t>12</t>
  </si>
  <si>
    <t>7</t>
  </si>
  <si>
    <t>171101103</t>
  </si>
  <si>
    <t>Uloženie sypaniny súdržnej horniny s mierou zhutnenia nad 96 do 100 % podľa Proctor-Standard</t>
  </si>
  <si>
    <t>14</t>
  </si>
  <si>
    <t>171201203</t>
  </si>
  <si>
    <t>Uloženie sypaniny na skládky nad 1000 do 10000 m3</t>
  </si>
  <si>
    <t>16</t>
  </si>
  <si>
    <t>9</t>
  </si>
  <si>
    <t>181101102</t>
  </si>
  <si>
    <t>Úprava pláne v zárezoch v hornine 1-4 so zhutnením</t>
  </si>
  <si>
    <t>m2</t>
  </si>
  <si>
    <t>18</t>
  </si>
  <si>
    <t>181301111</t>
  </si>
  <si>
    <t>Rozprestretie ornice v rovine, plocha nad 500 m2,hr.do 100 m</t>
  </si>
  <si>
    <t>11</t>
  </si>
  <si>
    <t>183405211</t>
  </si>
  <si>
    <t>Výsev trávniku hydroosevom na ornicu</t>
  </si>
  <si>
    <t>22</t>
  </si>
  <si>
    <t>M</t>
  </si>
  <si>
    <t>0057211100</t>
  </si>
  <si>
    <t>Trávové semeno</t>
  </si>
  <si>
    <t>kg</t>
  </si>
  <si>
    <t>24</t>
  </si>
  <si>
    <t>Zakladanie</t>
  </si>
  <si>
    <t>13</t>
  </si>
  <si>
    <t>273361721</t>
  </si>
  <si>
    <t>Výstuž KARI sieť z ocele 10425</t>
  </si>
  <si>
    <t>t</t>
  </si>
  <si>
    <t>26</t>
  </si>
  <si>
    <t>274351217</t>
  </si>
  <si>
    <t>Debnenie stien základného pásov, zhotovenie-tradičné</t>
  </si>
  <si>
    <t>28</t>
  </si>
  <si>
    <t>15</t>
  </si>
  <si>
    <t>274351218</t>
  </si>
  <si>
    <t>Debnenie stien základného pásov, odstránenie-tradičné</t>
  </si>
  <si>
    <t>30</t>
  </si>
  <si>
    <t>289971212</t>
  </si>
  <si>
    <t>Zhotovenie vrstvy z geotextílie na upravenom povrchu v sklone do 1 : 5 , šírky nad 3 do 6 m</t>
  </si>
  <si>
    <t>32</t>
  </si>
  <si>
    <t>17</t>
  </si>
  <si>
    <t>6936651600</t>
  </si>
  <si>
    <t>Geotextílie netkané polypropylénové pp 500</t>
  </si>
  <si>
    <t>34</t>
  </si>
  <si>
    <t>289971313</t>
  </si>
  <si>
    <t>Zhotovenie vrstvy z geomreže TENSAR SR 110 na upravenom povrchu</t>
  </si>
  <si>
    <t>36</t>
  </si>
  <si>
    <t>19</t>
  </si>
  <si>
    <t>00118011025</t>
  </si>
  <si>
    <t>Výstužná mreža do asfaltových vrstiev 8511</t>
  </si>
  <si>
    <t>38</t>
  </si>
  <si>
    <t>Vodorovné konštrukcie</t>
  </si>
  <si>
    <t>451577877</t>
  </si>
  <si>
    <t>Podklad pod dlažbu v ploche vodorovnej alebo v sklone do 1:5 hr. od 30 do 100 mm zo štrkopiesku</t>
  </si>
  <si>
    <t>40</t>
  </si>
  <si>
    <t>Komunikácie</t>
  </si>
  <si>
    <t>21</t>
  </si>
  <si>
    <t>564851111</t>
  </si>
  <si>
    <t>Podklad zo štrkodrviny s rozprestrením a zhutnením, hr.po zhutnení 150 mm</t>
  </si>
  <si>
    <t>42</t>
  </si>
  <si>
    <t>564861111</t>
  </si>
  <si>
    <t>Podklad zo štrkodrviny s rozprestrením a zhutnením, hr.po zhutnení 200 mm</t>
  </si>
  <si>
    <t>44</t>
  </si>
  <si>
    <t>23</t>
  </si>
  <si>
    <t>565121021</t>
  </si>
  <si>
    <t>Podklad z kameniva obaleného asfaltom s rozprestrením a zhutnením tr.II., po zhutnení hr.40 mm</t>
  </si>
  <si>
    <t>46</t>
  </si>
  <si>
    <t>565161021</t>
  </si>
  <si>
    <t>Podklad z kameniva obaleného asfaltom s rozprestrením a zhutnením tr.II., po zhutnení hr.80 mm</t>
  </si>
  <si>
    <t>48</t>
  </si>
  <si>
    <t>25</t>
  </si>
  <si>
    <t>569841113</t>
  </si>
  <si>
    <t>Spevnenie krajníc alebo komun. pre peších s rozpr. a zhutnením, štrkodrvinou hr.140 mm</t>
  </si>
  <si>
    <t>50</t>
  </si>
  <si>
    <t>573211111</t>
  </si>
  <si>
    <t>Postrek asfaltový spojovací bez posypu kamenivom z cestnej emulzie v množstve od 0, 50 do 0,70 kg/m2</t>
  </si>
  <si>
    <t>52</t>
  </si>
  <si>
    <t>27</t>
  </si>
  <si>
    <t>577151213</t>
  </si>
  <si>
    <t>Betón asfaltový po zhutnení II.tr. jemnozrnný AC 8, AC 11, AC 16 (ABJ, ABS, ABH) hr.60mm</t>
  </si>
  <si>
    <t>54</t>
  </si>
  <si>
    <t>56</t>
  </si>
  <si>
    <t>29</t>
  </si>
  <si>
    <t>ks</t>
  </si>
  <si>
    <t>58</t>
  </si>
  <si>
    <t>60</t>
  </si>
  <si>
    <t>Ostatné konštrukcie a práce-búranie</t>
  </si>
  <si>
    <t>31</t>
  </si>
  <si>
    <t>912293111</t>
  </si>
  <si>
    <t>Osadenie a montáž smerového stĺpika z plastických hmôt na cestné zvodidlo</t>
  </si>
  <si>
    <t>62</t>
  </si>
  <si>
    <t>2868300400</t>
  </si>
  <si>
    <t>PVC-U stĺpik profilový priečkový o PN 07 biely</t>
  </si>
  <si>
    <t>m</t>
  </si>
  <si>
    <t>64</t>
  </si>
  <si>
    <t>33</t>
  </si>
  <si>
    <t>919411111</t>
  </si>
  <si>
    <t>Čelo priepustu z betónu prostého z rúr DN 300 až DN 500 mm</t>
  </si>
  <si>
    <t>66</t>
  </si>
  <si>
    <t>919411121</t>
  </si>
  <si>
    <t>Čelo priepustu z betónu prostého z rúr DN 600 až DN 800 mm</t>
  </si>
  <si>
    <t>68</t>
  </si>
  <si>
    <t>35</t>
  </si>
  <si>
    <t>919413111</t>
  </si>
  <si>
    <t>Úprava vrchu kalovej jamy z betónu prostého tr.C 16/20 priepustu</t>
  </si>
  <si>
    <t>70</t>
  </si>
  <si>
    <t>919511113</t>
  </si>
  <si>
    <t>Zhotovenie priepustu z rúr železobetónových DN 300 mm</t>
  </si>
  <si>
    <t>72</t>
  </si>
  <si>
    <t>37</t>
  </si>
  <si>
    <t>5922249600</t>
  </si>
  <si>
    <t>Rúra železobetónová pre splaškové odpadné vody TZR 14-30 Ms 30xdĺ.400xhr.steny 4,5cm</t>
  </si>
  <si>
    <t>74</t>
  </si>
  <si>
    <t>919512112</t>
  </si>
  <si>
    <t>Zhotovenie priepustu z rúr železobetónových DN 400 mm</t>
  </si>
  <si>
    <t>76</t>
  </si>
  <si>
    <t>39</t>
  </si>
  <si>
    <t>5922249800</t>
  </si>
  <si>
    <t>Rúra železobetónová pre splaškové odpadné vody TZR 14-40 Ms 40xdĺ.400xhr.steny 5,5cm</t>
  </si>
  <si>
    <t>78</t>
  </si>
  <si>
    <t>919514112</t>
  </si>
  <si>
    <t>Zhotovenie priepustu z rúr železobetónových DN 600 mm</t>
  </si>
  <si>
    <t>80</t>
  </si>
  <si>
    <t>41</t>
  </si>
  <si>
    <t>5922111200</t>
  </si>
  <si>
    <t>Rúra železobetónová pre dažďové odpadné vody TZP 3-60 Ms 60xdĺ.100xhr.steny 6,2cm</t>
  </si>
  <si>
    <t>82</t>
  </si>
  <si>
    <t>919521112</t>
  </si>
  <si>
    <t>Zhotovenie priepustu z rúr betónových DN 800 mm</t>
  </si>
  <si>
    <t>84</t>
  </si>
  <si>
    <t>43</t>
  </si>
  <si>
    <t>5922114600</t>
  </si>
  <si>
    <t>Rúra železobetónová pre dažďové vody TZP 4-80 Ms 80xdĺ.100cm</t>
  </si>
  <si>
    <t>86</t>
  </si>
  <si>
    <t>919535557</t>
  </si>
  <si>
    <t>Obetónovanie rúrového priepustu betónom jednoduchým tr.C 16/20</t>
  </si>
  <si>
    <t>88</t>
  </si>
  <si>
    <t>45</t>
  </si>
  <si>
    <t>938902103</t>
  </si>
  <si>
    <t>Čistenie priekop komunikácií o objeme nánosu nad 0, 30 do 0,50 m3/m</t>
  </si>
  <si>
    <t>90</t>
  </si>
  <si>
    <t>962022391</t>
  </si>
  <si>
    <t>Búranie muriva nadzákladového kamenného príp. zmieš. na akúkoľvek maltu,  -2,38500t</t>
  </si>
  <si>
    <t>92</t>
  </si>
  <si>
    <t>47</t>
  </si>
  <si>
    <t>969021131</t>
  </si>
  <si>
    <t>Vybúranie kanalizačného potrubia DN nad 300 mm,  -0,09300t</t>
  </si>
  <si>
    <t>94</t>
  </si>
  <si>
    <t>998225111</t>
  </si>
  <si>
    <t>Presun hmôt pre pozemnú komunikáciu a letisko s krytom asfaltovým akejkoľvek dĺžky objektu</t>
  </si>
  <si>
    <t>96</t>
  </si>
  <si>
    <t>PSV</t>
  </si>
  <si>
    <t>Práce a dodávky PSV</t>
  </si>
  <si>
    <t>762</t>
  </si>
  <si>
    <t>Konštrukcie tesárske</t>
  </si>
  <si>
    <t>49</t>
  </si>
  <si>
    <t>762963830</t>
  </si>
  <si>
    <t>Rozoberanie oplotenia bez priečnikov, s drevenými stĺpikmi z drôt. siete,  -0.01700t</t>
  </si>
  <si>
    <t>98</t>
  </si>
  <si>
    <t>3-24-2 - SO 01 CESTA (vetva C)</t>
  </si>
  <si>
    <t xml:space="preserve">    3 - Zvislé a kompletné konštrukcie</t>
  </si>
  <si>
    <t>121101113</t>
  </si>
  <si>
    <t>Odstránenie ornice s premiestn. na hromady, so zložením na vzdialenosť do 100 m a do 10000 m3</t>
  </si>
  <si>
    <t>Uloženie sypaniny do násypu súdržnej horniny s mierou zhutnenia nad 96 do 100 % podľa Proctor-Standard</t>
  </si>
  <si>
    <t>5834539700</t>
  </si>
  <si>
    <t>Štrkodrva 0-125 UN</t>
  </si>
  <si>
    <t>183405212</t>
  </si>
  <si>
    <t>Výsev trávniku hydroosevom na hlušinu</t>
  </si>
  <si>
    <t>0057217000</t>
  </si>
  <si>
    <t>Osivo kostrava lúčna</t>
  </si>
  <si>
    <t>Zhotovenie vrstvy z geomreže do asfaltových vrstiev, šírka mrežedo 3,5m na upravenom povrchu</t>
  </si>
  <si>
    <t>Zvislé a kompletné konštrukcie</t>
  </si>
  <si>
    <t>317321016</t>
  </si>
  <si>
    <t>Nadbetónovanie ríms priepustov z betónu železového tr. C 16/20 s ukotvením do jestvujúcej konštrukcie</t>
  </si>
  <si>
    <t>317353111</t>
  </si>
  <si>
    <t>Debnenie ríms múrov a valov akéhokoľvek tvaru, priamych, zaoblených alebo zakrivených-zhotovenie</t>
  </si>
  <si>
    <t>317353112</t>
  </si>
  <si>
    <t>Debnenie ríms múrov a valov akéhokoľvek tvaru, priamych, zaoblených alebo zakrivených-odstránenie</t>
  </si>
  <si>
    <t>317361015</t>
  </si>
  <si>
    <t>Výstuž KARI sieť ríms z ocele 10 425</t>
  </si>
  <si>
    <t>564831111</t>
  </si>
  <si>
    <t>Podklad zo štrkodrviny s rozprestrením a zhutnením, hr.po zhutnení 100 mm</t>
  </si>
  <si>
    <t>5922110800</t>
  </si>
  <si>
    <t>Rúra železobetónová pre dažďové odpadné vody TZP 3-40 Ms 40xdĺ.100xhr.steny 5,5cm</t>
  </si>
  <si>
    <t>938902203</t>
  </si>
  <si>
    <t>Čistenie priepustov o objeme nánosu 0, 30-0,50 m3/m</t>
  </si>
  <si>
    <t>938909111</t>
  </si>
  <si>
    <t>Odstránenie blata, prachu alebo hlineného nánosu, z povrchu podkladu alebo krytu štrkového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</si>
</sst>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12" t="s">
        <v>13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7"/>
      <c r="BE5" s="209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3" t="s">
        <v>16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7"/>
      <c r="BE6" s="210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0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10"/>
      <c r="BS8" s="14" t="s">
        <v>6</v>
      </c>
    </row>
    <row r="9" spans="1:74" s="1" customFormat="1" ht="14.45" customHeight="1">
      <c r="B9" s="17"/>
      <c r="AR9" s="17"/>
      <c r="BE9" s="210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10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210"/>
      <c r="BS11" s="14" t="s">
        <v>6</v>
      </c>
    </row>
    <row r="12" spans="1:74" s="1" customFormat="1" ht="6.95" customHeight="1">
      <c r="B12" s="17"/>
      <c r="AR12" s="17"/>
      <c r="BE12" s="210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10"/>
      <c r="BS13" s="14" t="s">
        <v>6</v>
      </c>
    </row>
    <row r="14" spans="1:74" ht="12.75">
      <c r="B14" s="17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4" t="s">
        <v>26</v>
      </c>
      <c r="AN14" s="26" t="s">
        <v>28</v>
      </c>
      <c r="AR14" s="17"/>
      <c r="BE14" s="210"/>
      <c r="BS14" s="14" t="s">
        <v>6</v>
      </c>
    </row>
    <row r="15" spans="1:74" s="1" customFormat="1" ht="6.95" customHeight="1">
      <c r="B15" s="17"/>
      <c r="AR15" s="17"/>
      <c r="BE15" s="210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210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210"/>
      <c r="BS17" s="14" t="s">
        <v>31</v>
      </c>
    </row>
    <row r="18" spans="1:71" s="1" customFormat="1" ht="6.95" customHeight="1">
      <c r="B18" s="17"/>
      <c r="AR18" s="17"/>
      <c r="BE18" s="210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210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210"/>
      <c r="BS20" s="14" t="s">
        <v>31</v>
      </c>
    </row>
    <row r="21" spans="1:71" s="1" customFormat="1" ht="6.95" customHeight="1">
      <c r="B21" s="17"/>
      <c r="AR21" s="17"/>
      <c r="BE21" s="210"/>
    </row>
    <row r="22" spans="1:71" s="1" customFormat="1" ht="12" customHeight="1">
      <c r="B22" s="17"/>
      <c r="D22" s="24" t="s">
        <v>34</v>
      </c>
      <c r="AR22" s="17"/>
      <c r="BE22" s="210"/>
    </row>
    <row r="23" spans="1:71" s="1" customFormat="1" ht="16.5" customHeight="1">
      <c r="B23" s="17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7"/>
      <c r="BE23" s="210"/>
    </row>
    <row r="24" spans="1:71" s="1" customFormat="1" ht="6.95" customHeight="1">
      <c r="B24" s="17"/>
      <c r="AR24" s="17"/>
      <c r="BE24" s="210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0</v>
      </c>
      <c r="AL26" s="218"/>
      <c r="AM26" s="218"/>
      <c r="AN26" s="218"/>
      <c r="AO26" s="218"/>
      <c r="AP26" s="29"/>
      <c r="AQ26" s="29"/>
      <c r="AR26" s="30"/>
      <c r="BE26" s="210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0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9" t="s">
        <v>36</v>
      </c>
      <c r="M28" s="219"/>
      <c r="N28" s="219"/>
      <c r="O28" s="219"/>
      <c r="P28" s="219"/>
      <c r="Q28" s="29"/>
      <c r="R28" s="29"/>
      <c r="S28" s="29"/>
      <c r="T28" s="29"/>
      <c r="U28" s="29"/>
      <c r="V28" s="29"/>
      <c r="W28" s="219" t="s">
        <v>37</v>
      </c>
      <c r="X28" s="219"/>
      <c r="Y28" s="219"/>
      <c r="Z28" s="219"/>
      <c r="AA28" s="219"/>
      <c r="AB28" s="219"/>
      <c r="AC28" s="219"/>
      <c r="AD28" s="219"/>
      <c r="AE28" s="219"/>
      <c r="AF28" s="29"/>
      <c r="AG28" s="29"/>
      <c r="AH28" s="29"/>
      <c r="AI28" s="29"/>
      <c r="AJ28" s="29"/>
      <c r="AK28" s="219" t="s">
        <v>38</v>
      </c>
      <c r="AL28" s="219"/>
      <c r="AM28" s="219"/>
      <c r="AN28" s="219"/>
      <c r="AO28" s="219"/>
      <c r="AP28" s="29"/>
      <c r="AQ28" s="29"/>
      <c r="AR28" s="30"/>
      <c r="BE28" s="210"/>
    </row>
    <row r="29" spans="1:71" s="3" customFormat="1" ht="14.45" customHeight="1">
      <c r="B29" s="34"/>
      <c r="D29" s="24" t="s">
        <v>39</v>
      </c>
      <c r="F29" s="35" t="s">
        <v>40</v>
      </c>
      <c r="L29" s="201">
        <v>0.2</v>
      </c>
      <c r="M29" s="200"/>
      <c r="N29" s="200"/>
      <c r="O29" s="200"/>
      <c r="P29" s="200"/>
      <c r="Q29" s="36"/>
      <c r="R29" s="36"/>
      <c r="S29" s="36"/>
      <c r="T29" s="36"/>
      <c r="U29" s="36"/>
      <c r="V29" s="36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F29" s="36"/>
      <c r="AG29" s="36"/>
      <c r="AH29" s="36"/>
      <c r="AI29" s="36"/>
      <c r="AJ29" s="36"/>
      <c r="AK29" s="199">
        <f>ROUND(AV94, 2)</f>
        <v>0</v>
      </c>
      <c r="AL29" s="200"/>
      <c r="AM29" s="200"/>
      <c r="AN29" s="200"/>
      <c r="AO29" s="200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11"/>
    </row>
    <row r="30" spans="1:71" s="3" customFormat="1" ht="14.45" customHeight="1">
      <c r="B30" s="34"/>
      <c r="F30" s="35" t="s">
        <v>41</v>
      </c>
      <c r="L30" s="201">
        <v>0.2</v>
      </c>
      <c r="M30" s="200"/>
      <c r="N30" s="200"/>
      <c r="O30" s="200"/>
      <c r="P30" s="200"/>
      <c r="Q30" s="36"/>
      <c r="R30" s="36"/>
      <c r="S30" s="36"/>
      <c r="T30" s="36"/>
      <c r="U30" s="36"/>
      <c r="V30" s="36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F30" s="36"/>
      <c r="AG30" s="36"/>
      <c r="AH30" s="36"/>
      <c r="AI30" s="36"/>
      <c r="AJ30" s="36"/>
      <c r="AK30" s="199">
        <f>ROUND(AW94, 2)</f>
        <v>0</v>
      </c>
      <c r="AL30" s="200"/>
      <c r="AM30" s="200"/>
      <c r="AN30" s="200"/>
      <c r="AO30" s="200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11"/>
    </row>
    <row r="31" spans="1:71" s="3" customFormat="1" ht="14.45" hidden="1" customHeight="1">
      <c r="B31" s="34"/>
      <c r="F31" s="24" t="s">
        <v>42</v>
      </c>
      <c r="L31" s="208">
        <v>0.2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4"/>
      <c r="BE31" s="211"/>
    </row>
    <row r="32" spans="1:71" s="3" customFormat="1" ht="14.45" hidden="1" customHeight="1">
      <c r="B32" s="34"/>
      <c r="F32" s="24" t="s">
        <v>43</v>
      </c>
      <c r="L32" s="208">
        <v>0.2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4"/>
      <c r="BE32" s="211"/>
    </row>
    <row r="33" spans="1:57" s="3" customFormat="1" ht="14.45" hidden="1" customHeight="1">
      <c r="B33" s="34"/>
      <c r="F33" s="35" t="s">
        <v>44</v>
      </c>
      <c r="L33" s="201">
        <v>0</v>
      </c>
      <c r="M33" s="200"/>
      <c r="N33" s="200"/>
      <c r="O33" s="200"/>
      <c r="P33" s="200"/>
      <c r="Q33" s="36"/>
      <c r="R33" s="36"/>
      <c r="S33" s="36"/>
      <c r="T33" s="36"/>
      <c r="U33" s="36"/>
      <c r="V33" s="36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F33" s="36"/>
      <c r="AG33" s="36"/>
      <c r="AH33" s="36"/>
      <c r="AI33" s="36"/>
      <c r="AJ33" s="36"/>
      <c r="AK33" s="199">
        <v>0</v>
      </c>
      <c r="AL33" s="200"/>
      <c r="AM33" s="200"/>
      <c r="AN33" s="200"/>
      <c r="AO33" s="200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11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0"/>
    </row>
    <row r="35" spans="1:57" s="2" customFormat="1" ht="25.9" customHeight="1">
      <c r="A35" s="29"/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02" t="s">
        <v>47</v>
      </c>
      <c r="Y35" s="203"/>
      <c r="Z35" s="203"/>
      <c r="AA35" s="203"/>
      <c r="AB35" s="203"/>
      <c r="AC35" s="40"/>
      <c r="AD35" s="40"/>
      <c r="AE35" s="40"/>
      <c r="AF35" s="40"/>
      <c r="AG35" s="40"/>
      <c r="AH35" s="40"/>
      <c r="AI35" s="40"/>
      <c r="AJ35" s="40"/>
      <c r="AK35" s="204">
        <f>SUM(AK26:AK33)</f>
        <v>0</v>
      </c>
      <c r="AL35" s="203"/>
      <c r="AM35" s="203"/>
      <c r="AN35" s="203"/>
      <c r="AO35" s="205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5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50</v>
      </c>
      <c r="AI60" s="32"/>
      <c r="AJ60" s="32"/>
      <c r="AK60" s="32"/>
      <c r="AL60" s="32"/>
      <c r="AM60" s="45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5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50</v>
      </c>
      <c r="AI75" s="32"/>
      <c r="AJ75" s="32"/>
      <c r="AK75" s="32"/>
      <c r="AL75" s="32"/>
      <c r="AM75" s="45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3-24</v>
      </c>
      <c r="AR84" s="51"/>
    </row>
    <row r="85" spans="1:91" s="5" customFormat="1" ht="36.950000000000003" customHeight="1">
      <c r="B85" s="52"/>
      <c r="C85" s="53" t="s">
        <v>15</v>
      </c>
      <c r="L85" s="190" t="str">
        <f>K6</f>
        <v>REKONŠTRUKCIA OBSLUŽNEJ LESNEJ CESTY V LOKALITE TRNOVECKÉ HÁJE VETVY A, B, C,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Liptovský Trnovec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92" t="str">
        <f>IF(AN8= "","",AN8)</f>
        <v>7. 6. 2024</v>
      </c>
      <c r="AN87" s="19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PSBU V LIPTOVSKOM TRNOVCI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193" t="str">
        <f>IF(E17="","",E17)</f>
        <v>DESIGNCRAFT, s.r.o.</v>
      </c>
      <c r="AN89" s="194"/>
      <c r="AO89" s="194"/>
      <c r="AP89" s="194"/>
      <c r="AQ89" s="29"/>
      <c r="AR89" s="30"/>
      <c r="AS89" s="195" t="s">
        <v>55</v>
      </c>
      <c r="AT89" s="19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193" t="str">
        <f>IF(E20="","",E20)</f>
        <v xml:space="preserve"> </v>
      </c>
      <c r="AN90" s="194"/>
      <c r="AO90" s="194"/>
      <c r="AP90" s="194"/>
      <c r="AQ90" s="29"/>
      <c r="AR90" s="30"/>
      <c r="AS90" s="197"/>
      <c r="AT90" s="19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7"/>
      <c r="AT91" s="19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85" t="s">
        <v>56</v>
      </c>
      <c r="D92" s="186"/>
      <c r="E92" s="186"/>
      <c r="F92" s="186"/>
      <c r="G92" s="186"/>
      <c r="H92" s="60"/>
      <c r="I92" s="187" t="s">
        <v>57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58</v>
      </c>
      <c r="AH92" s="186"/>
      <c r="AI92" s="186"/>
      <c r="AJ92" s="186"/>
      <c r="AK92" s="186"/>
      <c r="AL92" s="186"/>
      <c r="AM92" s="186"/>
      <c r="AN92" s="187" t="s">
        <v>59</v>
      </c>
      <c r="AO92" s="186"/>
      <c r="AP92" s="189"/>
      <c r="AQ92" s="61" t="s">
        <v>60</v>
      </c>
      <c r="AR92" s="30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83">
        <f>ROUND(SUM(AG95:AG96),2)</f>
        <v>0</v>
      </c>
      <c r="AH94" s="183"/>
      <c r="AI94" s="183"/>
      <c r="AJ94" s="183"/>
      <c r="AK94" s="183"/>
      <c r="AL94" s="183"/>
      <c r="AM94" s="183"/>
      <c r="AN94" s="184">
        <f>SUM(AG94,AT94)</f>
        <v>0</v>
      </c>
      <c r="AO94" s="184"/>
      <c r="AP94" s="184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182" t="s">
        <v>80</v>
      </c>
      <c r="E95" s="182"/>
      <c r="F95" s="182"/>
      <c r="G95" s="182"/>
      <c r="H95" s="182"/>
      <c r="I95" s="82"/>
      <c r="J95" s="182" t="s">
        <v>81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'3-24-1 - SO 01 CESTA (vet...'!J30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83" t="s">
        <v>82</v>
      </c>
      <c r="AR95" s="80"/>
      <c r="AS95" s="84">
        <v>0</v>
      </c>
      <c r="AT95" s="85">
        <f>ROUND(SUM(AV95:AW95),2)</f>
        <v>0</v>
      </c>
      <c r="AU95" s="86">
        <f>'3-24-1 - SO 01 CESTA (vet...'!P124</f>
        <v>0</v>
      </c>
      <c r="AV95" s="85">
        <f>'3-24-1 - SO 01 CESTA (vet...'!J33</f>
        <v>0</v>
      </c>
      <c r="AW95" s="85">
        <f>'3-24-1 - SO 01 CESTA (vet...'!J34</f>
        <v>0</v>
      </c>
      <c r="AX95" s="85">
        <f>'3-24-1 - SO 01 CESTA (vet...'!J35</f>
        <v>0</v>
      </c>
      <c r="AY95" s="85">
        <f>'3-24-1 - SO 01 CESTA (vet...'!J36</f>
        <v>0</v>
      </c>
      <c r="AZ95" s="85">
        <f>'3-24-1 - SO 01 CESTA (vet...'!F33</f>
        <v>0</v>
      </c>
      <c r="BA95" s="85">
        <f>'3-24-1 - SO 01 CESTA (vet...'!F34</f>
        <v>0</v>
      </c>
      <c r="BB95" s="85">
        <f>'3-24-1 - SO 01 CESTA (vet...'!F35</f>
        <v>0</v>
      </c>
      <c r="BC95" s="85">
        <f>'3-24-1 - SO 01 CESTA (vet...'!F36</f>
        <v>0</v>
      </c>
      <c r="BD95" s="87">
        <f>'3-24-1 - SO 01 CESTA (vet...'!F37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75</v>
      </c>
    </row>
    <row r="96" spans="1:91" s="7" customFormat="1" ht="16.5" customHeight="1">
      <c r="A96" s="79" t="s">
        <v>79</v>
      </c>
      <c r="B96" s="80"/>
      <c r="C96" s="81"/>
      <c r="D96" s="182" t="s">
        <v>85</v>
      </c>
      <c r="E96" s="182"/>
      <c r="F96" s="182"/>
      <c r="G96" s="182"/>
      <c r="H96" s="182"/>
      <c r="I96" s="82"/>
      <c r="J96" s="182" t="s">
        <v>86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'3-24-2 - SO 01 CESTA (vet...'!J30</f>
        <v>0</v>
      </c>
      <c r="AH96" s="181"/>
      <c r="AI96" s="181"/>
      <c r="AJ96" s="181"/>
      <c r="AK96" s="181"/>
      <c r="AL96" s="181"/>
      <c r="AM96" s="181"/>
      <c r="AN96" s="180">
        <f>SUM(AG96,AT96)</f>
        <v>0</v>
      </c>
      <c r="AO96" s="181"/>
      <c r="AP96" s="181"/>
      <c r="AQ96" s="83" t="s">
        <v>82</v>
      </c>
      <c r="AR96" s="80"/>
      <c r="AS96" s="89">
        <v>0</v>
      </c>
      <c r="AT96" s="90">
        <f>ROUND(SUM(AV96:AW96),2)</f>
        <v>0</v>
      </c>
      <c r="AU96" s="91">
        <f>'3-24-2 - SO 01 CESTA (vet...'!P123</f>
        <v>0</v>
      </c>
      <c r="AV96" s="90">
        <f>'3-24-2 - SO 01 CESTA (vet...'!J33</f>
        <v>0</v>
      </c>
      <c r="AW96" s="90">
        <f>'3-24-2 - SO 01 CESTA (vet...'!J34</f>
        <v>0</v>
      </c>
      <c r="AX96" s="90">
        <f>'3-24-2 - SO 01 CESTA (vet...'!J35</f>
        <v>0</v>
      </c>
      <c r="AY96" s="90">
        <f>'3-24-2 - SO 01 CESTA (vet...'!J36</f>
        <v>0</v>
      </c>
      <c r="AZ96" s="90">
        <f>'3-24-2 - SO 01 CESTA (vet...'!F33</f>
        <v>0</v>
      </c>
      <c r="BA96" s="90">
        <f>'3-24-2 - SO 01 CESTA (vet...'!F34</f>
        <v>0</v>
      </c>
      <c r="BB96" s="90">
        <f>'3-24-2 - SO 01 CESTA (vet...'!F35</f>
        <v>0</v>
      </c>
      <c r="BC96" s="90">
        <f>'3-24-2 - SO 01 CESTA (vet...'!F36</f>
        <v>0</v>
      </c>
      <c r="BD96" s="92">
        <f>'3-24-2 - SO 01 CESTA (vet...'!F37</f>
        <v>0</v>
      </c>
      <c r="BT96" s="88" t="s">
        <v>83</v>
      </c>
      <c r="BV96" s="88" t="s">
        <v>77</v>
      </c>
      <c r="BW96" s="88" t="s">
        <v>87</v>
      </c>
      <c r="BX96" s="88" t="s">
        <v>4</v>
      </c>
      <c r="CL96" s="88" t="s">
        <v>1</v>
      </c>
      <c r="CM96" s="88" t="s">
        <v>75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3-24-1 - SO 01 CESTA (vet...'!C2" display="/"/>
    <hyperlink ref="A96" location="'3-24-2 - SO 01 CESTA (ve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topLeftCell="A76" workbookViewId="0">
      <selection activeCell="H151" sqref="H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1" t="str">
        <f>'Rekapitulácia stavby'!K6</f>
        <v>REKONŠTRUKCIA OBSLUŽNEJ LESNEJ CESTY V LOKALITE TRNOVECKÉ HÁJE VETVY A, B, C,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90</v>
      </c>
      <c r="F9" s="220"/>
      <c r="G9" s="220"/>
      <c r="H9" s="220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33</v>
      </c>
      <c r="G12" s="29"/>
      <c r="H12" s="29"/>
      <c r="I12" s="24" t="s">
        <v>21</v>
      </c>
      <c r="J12" s="55" t="str">
        <f>'Rekapitulácia stavby'!AN8</f>
        <v>7. 6. 2024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3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ROUND((SUM(BE124:BE181)),  2)</f>
        <v>0</v>
      </c>
      <c r="G33" s="100"/>
      <c r="H33" s="100"/>
      <c r="I33" s="101">
        <v>0.2</v>
      </c>
      <c r="J33" s="99">
        <f>ROUND(((SUM(BE124:BE181))*I33),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ROUND((SUM(BF124:BF181)),  2)</f>
        <v>0</v>
      </c>
      <c r="G34" s="100"/>
      <c r="H34" s="100"/>
      <c r="I34" s="101">
        <v>0.2</v>
      </c>
      <c r="J34" s="99">
        <f>ROUND(((SUM(BF124:BF181))*I34),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ROUND((SUM(BG124:BG181)),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ROUND((SUM(BH124:BH181)),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ROUND((SUM(BI124:BI181)),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1" t="str">
        <f>E7</f>
        <v>REKONŠTRUKCIA OBSLUŽNEJ LESNEJ CESTY V LOKALITE TRNOVECKÉ HÁJE VETVY A, B, C,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3-24-1 - SO 01 CESTA (vetva A, B)</v>
      </c>
      <c r="F87" s="220"/>
      <c r="G87" s="220"/>
      <c r="H87" s="220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7. 6. 2024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PSBU V LIPTOVSKOM TRNOVCI</v>
      </c>
      <c r="G91" s="29"/>
      <c r="H91" s="29"/>
      <c r="I91" s="24" t="s">
        <v>29</v>
      </c>
      <c r="J91" s="27" t="str">
        <f>E21</f>
        <v>DESIGNCRAFT, s.r.o.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92</v>
      </c>
      <c r="D94" s="104"/>
      <c r="E94" s="104"/>
      <c r="F94" s="104"/>
      <c r="G94" s="104"/>
      <c r="H94" s="104"/>
      <c r="I94" s="104"/>
      <c r="J94" s="113" t="s">
        <v>93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94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15"/>
      <c r="D97" s="116" t="s">
        <v>96</v>
      </c>
      <c r="E97" s="117"/>
      <c r="F97" s="117"/>
      <c r="G97" s="117"/>
      <c r="H97" s="117"/>
      <c r="I97" s="117"/>
      <c r="J97" s="118">
        <f>J125</f>
        <v>0</v>
      </c>
      <c r="L97" s="115"/>
    </row>
    <row r="98" spans="1:31" s="10" customFormat="1" ht="19.899999999999999" customHeight="1">
      <c r="B98" s="119"/>
      <c r="D98" s="120" t="s">
        <v>97</v>
      </c>
      <c r="E98" s="121"/>
      <c r="F98" s="121"/>
      <c r="G98" s="121"/>
      <c r="H98" s="121"/>
      <c r="I98" s="121"/>
      <c r="J98" s="122">
        <f>J126</f>
        <v>0</v>
      </c>
      <c r="L98" s="119"/>
    </row>
    <row r="99" spans="1:31" s="10" customFormat="1" ht="19.899999999999999" customHeight="1">
      <c r="B99" s="119"/>
      <c r="D99" s="120" t="s">
        <v>98</v>
      </c>
      <c r="E99" s="121"/>
      <c r="F99" s="121"/>
      <c r="G99" s="121"/>
      <c r="H99" s="121"/>
      <c r="I99" s="121"/>
      <c r="J99" s="122">
        <f>J139</f>
        <v>0</v>
      </c>
      <c r="L99" s="119"/>
    </row>
    <row r="100" spans="1:31" s="10" customFormat="1" ht="19.899999999999999" customHeight="1">
      <c r="B100" s="119"/>
      <c r="D100" s="120" t="s">
        <v>99</v>
      </c>
      <c r="E100" s="121"/>
      <c r="F100" s="121"/>
      <c r="G100" s="121"/>
      <c r="H100" s="121"/>
      <c r="I100" s="121"/>
      <c r="J100" s="122">
        <f>J147</f>
        <v>0</v>
      </c>
      <c r="L100" s="119"/>
    </row>
    <row r="101" spans="1:31" s="10" customFormat="1" ht="19.899999999999999" customHeight="1">
      <c r="B101" s="119"/>
      <c r="D101" s="120" t="s">
        <v>100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10" customFormat="1" ht="19.899999999999999" customHeight="1">
      <c r="B102" s="119"/>
      <c r="D102" s="120" t="s">
        <v>101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31" s="9" customFormat="1" ht="24.95" customHeight="1">
      <c r="B103" s="115"/>
      <c r="D103" s="116" t="s">
        <v>102</v>
      </c>
      <c r="E103" s="117"/>
      <c r="F103" s="117"/>
      <c r="G103" s="117"/>
      <c r="H103" s="117"/>
      <c r="I103" s="117"/>
      <c r="J103" s="118">
        <f>J179</f>
        <v>0</v>
      </c>
      <c r="L103" s="115"/>
    </row>
    <row r="104" spans="1:31" s="10" customFormat="1" ht="19.899999999999999" customHeight="1">
      <c r="B104" s="119"/>
      <c r="D104" s="120" t="s">
        <v>103</v>
      </c>
      <c r="E104" s="121"/>
      <c r="F104" s="121"/>
      <c r="G104" s="121"/>
      <c r="H104" s="121"/>
      <c r="I104" s="121"/>
      <c r="J104" s="122">
        <f>J180</f>
        <v>0</v>
      </c>
      <c r="L104" s="11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104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6.25" customHeight="1">
      <c r="A114" s="29"/>
      <c r="B114" s="30"/>
      <c r="C114" s="29"/>
      <c r="D114" s="29"/>
      <c r="E114" s="221" t="str">
        <f>E7</f>
        <v>REKONŠTRUKCIA OBSLUŽNEJ LESNEJ CESTY V LOKALITE TRNOVECKÉ HÁJE VETVY A, B, C,</v>
      </c>
      <c r="F114" s="222"/>
      <c r="G114" s="222"/>
      <c r="H114" s="222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89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0" t="str">
        <f>E9</f>
        <v>3-24-1 - SO 01 CESTA (vetva A, B)</v>
      </c>
      <c r="F116" s="220"/>
      <c r="G116" s="220"/>
      <c r="H116" s="220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F12</f>
        <v xml:space="preserve"> </v>
      </c>
      <c r="G118" s="29"/>
      <c r="H118" s="29"/>
      <c r="I118" s="24" t="s">
        <v>21</v>
      </c>
      <c r="J118" s="55" t="str">
        <f>IF(J12="","",J12)</f>
        <v>7. 6. 2024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23</v>
      </c>
      <c r="D120" s="29"/>
      <c r="E120" s="29"/>
      <c r="F120" s="22" t="str">
        <f>E15</f>
        <v>PSBU V LIPTOVSKOM TRNOVCI</v>
      </c>
      <c r="G120" s="29"/>
      <c r="H120" s="29"/>
      <c r="I120" s="24" t="s">
        <v>29</v>
      </c>
      <c r="J120" s="27" t="str">
        <f>E21</f>
        <v>DESIGNCRAFT, s.r.o.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105</v>
      </c>
      <c r="D123" s="126" t="s">
        <v>60</v>
      </c>
      <c r="E123" s="126" t="s">
        <v>56</v>
      </c>
      <c r="F123" s="126" t="s">
        <v>57</v>
      </c>
      <c r="G123" s="126" t="s">
        <v>106</v>
      </c>
      <c r="H123" s="126" t="s">
        <v>107</v>
      </c>
      <c r="I123" s="126" t="s">
        <v>108</v>
      </c>
      <c r="J123" s="127" t="s">
        <v>93</v>
      </c>
      <c r="K123" s="128" t="s">
        <v>109</v>
      </c>
      <c r="L123" s="129"/>
      <c r="M123" s="62" t="s">
        <v>1</v>
      </c>
      <c r="N123" s="63" t="s">
        <v>39</v>
      </c>
      <c r="O123" s="63" t="s">
        <v>110</v>
      </c>
      <c r="P123" s="63" t="s">
        <v>111</v>
      </c>
      <c r="Q123" s="63" t="s">
        <v>112</v>
      </c>
      <c r="R123" s="63" t="s">
        <v>113</v>
      </c>
      <c r="S123" s="63" t="s">
        <v>114</v>
      </c>
      <c r="T123" s="64" t="s">
        <v>115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9" t="s">
        <v>94</v>
      </c>
      <c r="D124" s="29"/>
      <c r="E124" s="29"/>
      <c r="F124" s="29"/>
      <c r="G124" s="29"/>
      <c r="H124" s="29"/>
      <c r="I124" s="29"/>
      <c r="J124" s="130">
        <f>BK124</f>
        <v>0</v>
      </c>
      <c r="K124" s="29"/>
      <c r="L124" s="30"/>
      <c r="M124" s="65"/>
      <c r="N124" s="56"/>
      <c r="O124" s="66"/>
      <c r="P124" s="131">
        <f>P125+P179</f>
        <v>0</v>
      </c>
      <c r="Q124" s="66"/>
      <c r="R124" s="131">
        <f>R125+R179</f>
        <v>9354.7298299999966</v>
      </c>
      <c r="S124" s="66"/>
      <c r="T124" s="132">
        <f>T125+T179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95</v>
      </c>
      <c r="BK124" s="133">
        <f>BK125+BK179</f>
        <v>0</v>
      </c>
    </row>
    <row r="125" spans="1:65" s="12" customFormat="1" ht="25.9" customHeight="1">
      <c r="B125" s="134"/>
      <c r="D125" s="135" t="s">
        <v>74</v>
      </c>
      <c r="E125" s="136" t="s">
        <v>116</v>
      </c>
      <c r="F125" s="136" t="s">
        <v>117</v>
      </c>
      <c r="I125" s="137"/>
      <c r="J125" s="138">
        <f>BK125</f>
        <v>0</v>
      </c>
      <c r="L125" s="134"/>
      <c r="M125" s="139"/>
      <c r="N125" s="140"/>
      <c r="O125" s="140"/>
      <c r="P125" s="141">
        <f>P126+P139+P147+P149+P160</f>
        <v>0</v>
      </c>
      <c r="Q125" s="140"/>
      <c r="R125" s="141">
        <f>R126+R139+R147+R149+R160</f>
        <v>9354.7298299999966</v>
      </c>
      <c r="S125" s="140"/>
      <c r="T125" s="142">
        <f>T126+T139+T147+T149+T160</f>
        <v>0</v>
      </c>
      <c r="AR125" s="135" t="s">
        <v>83</v>
      </c>
      <c r="AT125" s="143" t="s">
        <v>74</v>
      </c>
      <c r="AU125" s="143" t="s">
        <v>75</v>
      </c>
      <c r="AY125" s="135" t="s">
        <v>118</v>
      </c>
      <c r="BK125" s="144">
        <f>BK126+BK139+BK147+BK149+BK160</f>
        <v>0</v>
      </c>
    </row>
    <row r="126" spans="1:65" s="12" customFormat="1" ht="22.9" customHeight="1">
      <c r="B126" s="134"/>
      <c r="D126" s="135" t="s">
        <v>74</v>
      </c>
      <c r="E126" s="145" t="s">
        <v>83</v>
      </c>
      <c r="F126" s="145" t="s">
        <v>119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SUM(P127:P138)</f>
        <v>0</v>
      </c>
      <c r="Q126" s="140"/>
      <c r="R126" s="141">
        <f>SUM(R127:R138)</f>
        <v>5.1595500000000021</v>
      </c>
      <c r="S126" s="140"/>
      <c r="T126" s="142">
        <f>SUM(T127:T138)</f>
        <v>0</v>
      </c>
      <c r="AR126" s="135" t="s">
        <v>83</v>
      </c>
      <c r="AT126" s="143" t="s">
        <v>74</v>
      </c>
      <c r="AU126" s="143" t="s">
        <v>83</v>
      </c>
      <c r="AY126" s="135" t="s">
        <v>118</v>
      </c>
      <c r="BK126" s="144">
        <f>SUM(BK127:BK138)</f>
        <v>0</v>
      </c>
    </row>
    <row r="127" spans="1:65" s="2" customFormat="1" ht="33" customHeight="1">
      <c r="A127" s="29"/>
      <c r="B127" s="147"/>
      <c r="C127" s="148" t="s">
        <v>83</v>
      </c>
      <c r="D127" s="148" t="s">
        <v>120</v>
      </c>
      <c r="E127" s="149" t="s">
        <v>121</v>
      </c>
      <c r="F127" s="150" t="s">
        <v>122</v>
      </c>
      <c r="G127" s="151" t="s">
        <v>123</v>
      </c>
      <c r="H127" s="152">
        <v>634.54499999999996</v>
      </c>
      <c r="I127" s="153"/>
      <c r="J127" s="154">
        <f t="shared" ref="J127:J138" si="0">ROUND(I127*H127,2)</f>
        <v>0</v>
      </c>
      <c r="K127" s="155"/>
      <c r="L127" s="30"/>
      <c r="M127" s="156" t="s">
        <v>1</v>
      </c>
      <c r="N127" s="157" t="s">
        <v>41</v>
      </c>
      <c r="O127" s="58"/>
      <c r="P127" s="158">
        <f t="shared" ref="P127:P138" si="1">O127*H127</f>
        <v>0</v>
      </c>
      <c r="Q127" s="158">
        <v>0</v>
      </c>
      <c r="R127" s="158">
        <f t="shared" ref="R127:R138" si="2">Q127*H127</f>
        <v>0</v>
      </c>
      <c r="S127" s="158">
        <v>0</v>
      </c>
      <c r="T127" s="159">
        <f t="shared" ref="T127:T138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124</v>
      </c>
      <c r="AT127" s="160" t="s">
        <v>120</v>
      </c>
      <c r="AU127" s="160" t="s">
        <v>125</v>
      </c>
      <c r="AY127" s="14" t="s">
        <v>118</v>
      </c>
      <c r="BE127" s="161">
        <f t="shared" ref="BE127:BE138" si="4">IF(N127="základná",J127,0)</f>
        <v>0</v>
      </c>
      <c r="BF127" s="161">
        <f t="shared" ref="BF127:BF138" si="5">IF(N127="znížená",J127,0)</f>
        <v>0</v>
      </c>
      <c r="BG127" s="161">
        <f t="shared" ref="BG127:BG138" si="6">IF(N127="zákl. prenesená",J127,0)</f>
        <v>0</v>
      </c>
      <c r="BH127" s="161">
        <f t="shared" ref="BH127:BH138" si="7">IF(N127="zníž. prenesená",J127,0)</f>
        <v>0</v>
      </c>
      <c r="BI127" s="161">
        <f t="shared" ref="BI127:BI138" si="8">IF(N127="nulová",J127,0)</f>
        <v>0</v>
      </c>
      <c r="BJ127" s="14" t="s">
        <v>125</v>
      </c>
      <c r="BK127" s="161">
        <f t="shared" ref="BK127:BK138" si="9">ROUND(I127*H127,2)</f>
        <v>0</v>
      </c>
      <c r="BL127" s="14" t="s">
        <v>124</v>
      </c>
      <c r="BM127" s="160" t="s">
        <v>125</v>
      </c>
    </row>
    <row r="128" spans="1:65" s="2" customFormat="1" ht="24.2" customHeight="1">
      <c r="A128" s="29"/>
      <c r="B128" s="147"/>
      <c r="C128" s="148" t="s">
        <v>125</v>
      </c>
      <c r="D128" s="148" t="s">
        <v>120</v>
      </c>
      <c r="E128" s="149" t="s">
        <v>126</v>
      </c>
      <c r="F128" s="150" t="s">
        <v>127</v>
      </c>
      <c r="G128" s="151" t="s">
        <v>123</v>
      </c>
      <c r="H128" s="152">
        <v>1741.78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41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124</v>
      </c>
      <c r="AT128" s="160" t="s">
        <v>120</v>
      </c>
      <c r="AU128" s="160" t="s">
        <v>125</v>
      </c>
      <c r="AY128" s="14" t="s">
        <v>118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125</v>
      </c>
      <c r="BK128" s="161">
        <f t="shared" si="9"/>
        <v>0</v>
      </c>
      <c r="BL128" s="14" t="s">
        <v>124</v>
      </c>
      <c r="BM128" s="160" t="s">
        <v>124</v>
      </c>
    </row>
    <row r="129" spans="1:65" s="2" customFormat="1" ht="24.2" customHeight="1">
      <c r="A129" s="29"/>
      <c r="B129" s="147"/>
      <c r="C129" s="148" t="s">
        <v>128</v>
      </c>
      <c r="D129" s="148" t="s">
        <v>120</v>
      </c>
      <c r="E129" s="149" t="s">
        <v>129</v>
      </c>
      <c r="F129" s="150" t="s">
        <v>130</v>
      </c>
      <c r="G129" s="151" t="s">
        <v>123</v>
      </c>
      <c r="H129" s="152">
        <v>870.89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41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124</v>
      </c>
      <c r="AT129" s="160" t="s">
        <v>120</v>
      </c>
      <c r="AU129" s="160" t="s">
        <v>125</v>
      </c>
      <c r="AY129" s="14" t="s">
        <v>118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125</v>
      </c>
      <c r="BK129" s="161">
        <f t="shared" si="9"/>
        <v>0</v>
      </c>
      <c r="BL129" s="14" t="s">
        <v>124</v>
      </c>
      <c r="BM129" s="160" t="s">
        <v>131</v>
      </c>
    </row>
    <row r="130" spans="1:65" s="2" customFormat="1" ht="21.75" customHeight="1">
      <c r="A130" s="29"/>
      <c r="B130" s="147"/>
      <c r="C130" s="148" t="s">
        <v>124</v>
      </c>
      <c r="D130" s="148" t="s">
        <v>120</v>
      </c>
      <c r="E130" s="149" t="s">
        <v>132</v>
      </c>
      <c r="F130" s="150" t="s">
        <v>133</v>
      </c>
      <c r="G130" s="151" t="s">
        <v>123</v>
      </c>
      <c r="H130" s="152">
        <v>24.824999999999999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41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124</v>
      </c>
      <c r="AT130" s="160" t="s">
        <v>120</v>
      </c>
      <c r="AU130" s="160" t="s">
        <v>125</v>
      </c>
      <c r="AY130" s="14" t="s">
        <v>118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125</v>
      </c>
      <c r="BK130" s="161">
        <f t="shared" si="9"/>
        <v>0</v>
      </c>
      <c r="BL130" s="14" t="s">
        <v>124</v>
      </c>
      <c r="BM130" s="160" t="s">
        <v>134</v>
      </c>
    </row>
    <row r="131" spans="1:65" s="2" customFormat="1" ht="37.9" customHeight="1">
      <c r="A131" s="29"/>
      <c r="B131" s="147"/>
      <c r="C131" s="148" t="s">
        <v>135</v>
      </c>
      <c r="D131" s="148" t="s">
        <v>120</v>
      </c>
      <c r="E131" s="149" t="s">
        <v>136</v>
      </c>
      <c r="F131" s="150" t="s">
        <v>137</v>
      </c>
      <c r="G131" s="151" t="s">
        <v>123</v>
      </c>
      <c r="H131" s="152">
        <v>24.824999999999999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41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124</v>
      </c>
      <c r="AT131" s="160" t="s">
        <v>120</v>
      </c>
      <c r="AU131" s="160" t="s">
        <v>125</v>
      </c>
      <c r="AY131" s="14" t="s">
        <v>118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125</v>
      </c>
      <c r="BK131" s="161">
        <f t="shared" si="9"/>
        <v>0</v>
      </c>
      <c r="BL131" s="14" t="s">
        <v>124</v>
      </c>
      <c r="BM131" s="160" t="s">
        <v>138</v>
      </c>
    </row>
    <row r="132" spans="1:65" s="2" customFormat="1" ht="21.75" customHeight="1">
      <c r="A132" s="29"/>
      <c r="B132" s="147"/>
      <c r="C132" s="148" t="s">
        <v>131</v>
      </c>
      <c r="D132" s="148" t="s">
        <v>120</v>
      </c>
      <c r="E132" s="149" t="s">
        <v>139</v>
      </c>
      <c r="F132" s="150" t="s">
        <v>140</v>
      </c>
      <c r="G132" s="151" t="s">
        <v>123</v>
      </c>
      <c r="H132" s="152">
        <v>3800.89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41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124</v>
      </c>
      <c r="AT132" s="160" t="s">
        <v>120</v>
      </c>
      <c r="AU132" s="160" t="s">
        <v>125</v>
      </c>
      <c r="AY132" s="14" t="s">
        <v>118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125</v>
      </c>
      <c r="BK132" s="161">
        <f t="shared" si="9"/>
        <v>0</v>
      </c>
      <c r="BL132" s="14" t="s">
        <v>124</v>
      </c>
      <c r="BM132" s="160" t="s">
        <v>141</v>
      </c>
    </row>
    <row r="133" spans="1:65" s="2" customFormat="1" ht="33" customHeight="1">
      <c r="A133" s="29"/>
      <c r="B133" s="147"/>
      <c r="C133" s="148" t="s">
        <v>142</v>
      </c>
      <c r="D133" s="148" t="s">
        <v>120</v>
      </c>
      <c r="E133" s="149" t="s">
        <v>143</v>
      </c>
      <c r="F133" s="150" t="s">
        <v>144</v>
      </c>
      <c r="G133" s="151" t="s">
        <v>123</v>
      </c>
      <c r="H133" s="152">
        <v>631.75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41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124</v>
      </c>
      <c r="AT133" s="160" t="s">
        <v>120</v>
      </c>
      <c r="AU133" s="160" t="s">
        <v>125</v>
      </c>
      <c r="AY133" s="14" t="s">
        <v>118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125</v>
      </c>
      <c r="BK133" s="161">
        <f t="shared" si="9"/>
        <v>0</v>
      </c>
      <c r="BL133" s="14" t="s">
        <v>124</v>
      </c>
      <c r="BM133" s="160" t="s">
        <v>145</v>
      </c>
    </row>
    <row r="134" spans="1:65" s="2" customFormat="1" ht="21.75" customHeight="1">
      <c r="A134" s="29"/>
      <c r="B134" s="147"/>
      <c r="C134" s="148" t="s">
        <v>134</v>
      </c>
      <c r="D134" s="148" t="s">
        <v>120</v>
      </c>
      <c r="E134" s="149" t="s">
        <v>146</v>
      </c>
      <c r="F134" s="150" t="s">
        <v>147</v>
      </c>
      <c r="G134" s="151" t="s">
        <v>123</v>
      </c>
      <c r="H134" s="152">
        <v>2401.16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41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124</v>
      </c>
      <c r="AT134" s="160" t="s">
        <v>120</v>
      </c>
      <c r="AU134" s="160" t="s">
        <v>125</v>
      </c>
      <c r="AY134" s="14" t="s">
        <v>118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125</v>
      </c>
      <c r="BK134" s="161">
        <f t="shared" si="9"/>
        <v>0</v>
      </c>
      <c r="BL134" s="14" t="s">
        <v>124</v>
      </c>
      <c r="BM134" s="160" t="s">
        <v>148</v>
      </c>
    </row>
    <row r="135" spans="1:65" s="2" customFormat="1" ht="21.75" customHeight="1">
      <c r="A135" s="29"/>
      <c r="B135" s="147"/>
      <c r="C135" s="148" t="s">
        <v>149</v>
      </c>
      <c r="D135" s="148" t="s">
        <v>120</v>
      </c>
      <c r="E135" s="149" t="s">
        <v>150</v>
      </c>
      <c r="F135" s="150" t="s">
        <v>151</v>
      </c>
      <c r="G135" s="151" t="s">
        <v>152</v>
      </c>
      <c r="H135" s="152">
        <v>9521.5499999999993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41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124</v>
      </c>
      <c r="AT135" s="160" t="s">
        <v>120</v>
      </c>
      <c r="AU135" s="160" t="s">
        <v>125</v>
      </c>
      <c r="AY135" s="14" t="s">
        <v>118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125</v>
      </c>
      <c r="BK135" s="161">
        <f t="shared" si="9"/>
        <v>0</v>
      </c>
      <c r="BL135" s="14" t="s">
        <v>124</v>
      </c>
      <c r="BM135" s="160" t="s">
        <v>153</v>
      </c>
    </row>
    <row r="136" spans="1:65" s="2" customFormat="1" ht="24.2" customHeight="1">
      <c r="A136" s="29"/>
      <c r="B136" s="147"/>
      <c r="C136" s="148" t="s">
        <v>138</v>
      </c>
      <c r="D136" s="148" t="s">
        <v>120</v>
      </c>
      <c r="E136" s="149" t="s">
        <v>154</v>
      </c>
      <c r="F136" s="150" t="s">
        <v>155</v>
      </c>
      <c r="G136" s="151" t="s">
        <v>152</v>
      </c>
      <c r="H136" s="152">
        <v>7679.88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41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124</v>
      </c>
      <c r="AT136" s="160" t="s">
        <v>120</v>
      </c>
      <c r="AU136" s="160" t="s">
        <v>125</v>
      </c>
      <c r="AY136" s="14" t="s">
        <v>118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125</v>
      </c>
      <c r="BK136" s="161">
        <f t="shared" si="9"/>
        <v>0</v>
      </c>
      <c r="BL136" s="14" t="s">
        <v>124</v>
      </c>
      <c r="BM136" s="160" t="s">
        <v>7</v>
      </c>
    </row>
    <row r="137" spans="1:65" s="2" customFormat="1" ht="16.5" customHeight="1">
      <c r="A137" s="29"/>
      <c r="B137" s="147"/>
      <c r="C137" s="148" t="s">
        <v>156</v>
      </c>
      <c r="D137" s="148" t="s">
        <v>120</v>
      </c>
      <c r="E137" s="149" t="s">
        <v>157</v>
      </c>
      <c r="F137" s="150" t="s">
        <v>158</v>
      </c>
      <c r="G137" s="151" t="s">
        <v>152</v>
      </c>
      <c r="H137" s="152">
        <v>7679.88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41</v>
      </c>
      <c r="O137" s="58"/>
      <c r="P137" s="158">
        <f t="shared" si="1"/>
        <v>0</v>
      </c>
      <c r="Q137" s="158">
        <v>6.3999958332682297E-4</v>
      </c>
      <c r="R137" s="158">
        <f t="shared" si="2"/>
        <v>4.9151200000000017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124</v>
      </c>
      <c r="AT137" s="160" t="s">
        <v>120</v>
      </c>
      <c r="AU137" s="160" t="s">
        <v>125</v>
      </c>
      <c r="AY137" s="14" t="s">
        <v>118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125</v>
      </c>
      <c r="BK137" s="161">
        <f t="shared" si="9"/>
        <v>0</v>
      </c>
      <c r="BL137" s="14" t="s">
        <v>124</v>
      </c>
      <c r="BM137" s="160" t="s">
        <v>159</v>
      </c>
    </row>
    <row r="138" spans="1:65" s="2" customFormat="1" ht="16.5" customHeight="1">
      <c r="A138" s="29"/>
      <c r="B138" s="147"/>
      <c r="C138" s="162" t="s">
        <v>141</v>
      </c>
      <c r="D138" s="162" t="s">
        <v>160</v>
      </c>
      <c r="E138" s="163" t="s">
        <v>161</v>
      </c>
      <c r="F138" s="164" t="s">
        <v>162</v>
      </c>
      <c r="G138" s="165" t="s">
        <v>163</v>
      </c>
      <c r="H138" s="166">
        <v>244.43100000000001</v>
      </c>
      <c r="I138" s="167"/>
      <c r="J138" s="168">
        <f t="shared" si="0"/>
        <v>0</v>
      </c>
      <c r="K138" s="169"/>
      <c r="L138" s="170"/>
      <c r="M138" s="171" t="s">
        <v>1</v>
      </c>
      <c r="N138" s="172" t="s">
        <v>41</v>
      </c>
      <c r="O138" s="58"/>
      <c r="P138" s="158">
        <f t="shared" si="1"/>
        <v>0</v>
      </c>
      <c r="Q138" s="158">
        <v>9.9999590886589709E-4</v>
      </c>
      <c r="R138" s="158">
        <f t="shared" si="2"/>
        <v>0.24443000000000009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134</v>
      </c>
      <c r="AT138" s="160" t="s">
        <v>160</v>
      </c>
      <c r="AU138" s="160" t="s">
        <v>125</v>
      </c>
      <c r="AY138" s="14" t="s">
        <v>118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125</v>
      </c>
      <c r="BK138" s="161">
        <f t="shared" si="9"/>
        <v>0</v>
      </c>
      <c r="BL138" s="14" t="s">
        <v>124</v>
      </c>
      <c r="BM138" s="160" t="s">
        <v>164</v>
      </c>
    </row>
    <row r="139" spans="1:65" s="12" customFormat="1" ht="22.9" customHeight="1">
      <c r="B139" s="134"/>
      <c r="D139" s="135" t="s">
        <v>74</v>
      </c>
      <c r="E139" s="145" t="s">
        <v>125</v>
      </c>
      <c r="F139" s="145" t="s">
        <v>165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SUM(P140:P146)</f>
        <v>0</v>
      </c>
      <c r="Q139" s="140"/>
      <c r="R139" s="141">
        <f>SUM(R140:R146)</f>
        <v>4.5967600000000015</v>
      </c>
      <c r="S139" s="140"/>
      <c r="T139" s="142">
        <f>SUM(T140:T146)</f>
        <v>0</v>
      </c>
      <c r="AR139" s="135" t="s">
        <v>83</v>
      </c>
      <c r="AT139" s="143" t="s">
        <v>74</v>
      </c>
      <c r="AU139" s="143" t="s">
        <v>83</v>
      </c>
      <c r="AY139" s="135" t="s">
        <v>118</v>
      </c>
      <c r="BK139" s="144">
        <f>SUM(BK140:BK146)</f>
        <v>0</v>
      </c>
    </row>
    <row r="140" spans="1:65" s="2" customFormat="1" ht="16.5" customHeight="1">
      <c r="A140" s="29"/>
      <c r="B140" s="147"/>
      <c r="C140" s="148" t="s">
        <v>166</v>
      </c>
      <c r="D140" s="148" t="s">
        <v>120</v>
      </c>
      <c r="E140" s="149" t="s">
        <v>167</v>
      </c>
      <c r="F140" s="150" t="s">
        <v>168</v>
      </c>
      <c r="G140" s="151" t="s">
        <v>169</v>
      </c>
      <c r="H140" s="152">
        <v>0.158</v>
      </c>
      <c r="I140" s="153"/>
      <c r="J140" s="154">
        <f t="shared" ref="J140:J146" si="10">ROUND(I140*H140,2)</f>
        <v>0</v>
      </c>
      <c r="K140" s="155"/>
      <c r="L140" s="30"/>
      <c r="M140" s="156" t="s">
        <v>1</v>
      </c>
      <c r="N140" s="157" t="s">
        <v>41</v>
      </c>
      <c r="O140" s="58"/>
      <c r="P140" s="158">
        <f t="shared" ref="P140:P146" si="11">O140*H140</f>
        <v>0</v>
      </c>
      <c r="Q140" s="158">
        <v>1.0197468354430399</v>
      </c>
      <c r="R140" s="158">
        <f t="shared" ref="R140:R146" si="12">Q140*H140</f>
        <v>0.16112000000000032</v>
      </c>
      <c r="S140" s="158">
        <v>0</v>
      </c>
      <c r="T140" s="159">
        <f t="shared" ref="T140:T146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124</v>
      </c>
      <c r="AT140" s="160" t="s">
        <v>120</v>
      </c>
      <c r="AU140" s="160" t="s">
        <v>125</v>
      </c>
      <c r="AY140" s="14" t="s">
        <v>118</v>
      </c>
      <c r="BE140" s="161">
        <f t="shared" ref="BE140:BE146" si="14">IF(N140="základná",J140,0)</f>
        <v>0</v>
      </c>
      <c r="BF140" s="161">
        <f t="shared" ref="BF140:BF146" si="15">IF(N140="znížená",J140,0)</f>
        <v>0</v>
      </c>
      <c r="BG140" s="161">
        <f t="shared" ref="BG140:BG146" si="16">IF(N140="zákl. prenesená",J140,0)</f>
        <v>0</v>
      </c>
      <c r="BH140" s="161">
        <f t="shared" ref="BH140:BH146" si="17">IF(N140="zníž. prenesená",J140,0)</f>
        <v>0</v>
      </c>
      <c r="BI140" s="161">
        <f t="shared" ref="BI140:BI146" si="18">IF(N140="nulová",J140,0)</f>
        <v>0</v>
      </c>
      <c r="BJ140" s="14" t="s">
        <v>125</v>
      </c>
      <c r="BK140" s="161">
        <f t="shared" ref="BK140:BK146" si="19">ROUND(I140*H140,2)</f>
        <v>0</v>
      </c>
      <c r="BL140" s="14" t="s">
        <v>124</v>
      </c>
      <c r="BM140" s="160" t="s">
        <v>170</v>
      </c>
    </row>
    <row r="141" spans="1:65" s="2" customFormat="1" ht="21.75" customHeight="1">
      <c r="A141" s="29"/>
      <c r="B141" s="147"/>
      <c r="C141" s="148" t="s">
        <v>145</v>
      </c>
      <c r="D141" s="148" t="s">
        <v>120</v>
      </c>
      <c r="E141" s="149" t="s">
        <v>171</v>
      </c>
      <c r="F141" s="150" t="s">
        <v>172</v>
      </c>
      <c r="G141" s="151" t="s">
        <v>152</v>
      </c>
      <c r="H141" s="152">
        <v>110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41</v>
      </c>
      <c r="O141" s="58"/>
      <c r="P141" s="158">
        <f t="shared" si="11"/>
        <v>0</v>
      </c>
      <c r="Q141" s="158">
        <v>4.1311818181818203E-3</v>
      </c>
      <c r="R141" s="158">
        <f t="shared" si="12"/>
        <v>0.45443000000000022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124</v>
      </c>
      <c r="AT141" s="160" t="s">
        <v>120</v>
      </c>
      <c r="AU141" s="160" t="s">
        <v>125</v>
      </c>
      <c r="AY141" s="14" t="s">
        <v>118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125</v>
      </c>
      <c r="BK141" s="161">
        <f t="shared" si="19"/>
        <v>0</v>
      </c>
      <c r="BL141" s="14" t="s">
        <v>124</v>
      </c>
      <c r="BM141" s="160" t="s">
        <v>173</v>
      </c>
    </row>
    <row r="142" spans="1:65" s="2" customFormat="1" ht="24.2" customHeight="1">
      <c r="A142" s="29"/>
      <c r="B142" s="147"/>
      <c r="C142" s="148" t="s">
        <v>174</v>
      </c>
      <c r="D142" s="148" t="s">
        <v>120</v>
      </c>
      <c r="E142" s="149" t="s">
        <v>175</v>
      </c>
      <c r="F142" s="150" t="s">
        <v>176</v>
      </c>
      <c r="G142" s="151" t="s">
        <v>152</v>
      </c>
      <c r="H142" s="152">
        <v>110</v>
      </c>
      <c r="I142" s="153"/>
      <c r="J142" s="154">
        <f t="shared" si="10"/>
        <v>0</v>
      </c>
      <c r="K142" s="155"/>
      <c r="L142" s="30"/>
      <c r="M142" s="156" t="s">
        <v>1</v>
      </c>
      <c r="N142" s="157" t="s">
        <v>41</v>
      </c>
      <c r="O142" s="58"/>
      <c r="P142" s="158">
        <f t="shared" si="11"/>
        <v>0</v>
      </c>
      <c r="Q142" s="158">
        <v>0</v>
      </c>
      <c r="R142" s="158">
        <f t="shared" si="12"/>
        <v>0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124</v>
      </c>
      <c r="AT142" s="160" t="s">
        <v>120</v>
      </c>
      <c r="AU142" s="160" t="s">
        <v>125</v>
      </c>
      <c r="AY142" s="14" t="s">
        <v>118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125</v>
      </c>
      <c r="BK142" s="161">
        <f t="shared" si="19"/>
        <v>0</v>
      </c>
      <c r="BL142" s="14" t="s">
        <v>124</v>
      </c>
      <c r="BM142" s="160" t="s">
        <v>177</v>
      </c>
    </row>
    <row r="143" spans="1:65" s="2" customFormat="1" ht="33" customHeight="1">
      <c r="A143" s="29"/>
      <c r="B143" s="147"/>
      <c r="C143" s="148" t="s">
        <v>148</v>
      </c>
      <c r="D143" s="148" t="s">
        <v>120</v>
      </c>
      <c r="E143" s="149" t="s">
        <v>178</v>
      </c>
      <c r="F143" s="150" t="s">
        <v>179</v>
      </c>
      <c r="G143" s="151" t="s">
        <v>152</v>
      </c>
      <c r="H143" s="152">
        <v>2291.2600000000002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41</v>
      </c>
      <c r="O143" s="58"/>
      <c r="P143" s="158">
        <f t="shared" si="11"/>
        <v>0</v>
      </c>
      <c r="Q143" s="158">
        <v>3.2999310423086E-5</v>
      </c>
      <c r="R143" s="158">
        <f t="shared" si="12"/>
        <v>7.5610000000000038E-2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124</v>
      </c>
      <c r="AT143" s="160" t="s">
        <v>120</v>
      </c>
      <c r="AU143" s="160" t="s">
        <v>125</v>
      </c>
      <c r="AY143" s="14" t="s">
        <v>118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125</v>
      </c>
      <c r="BK143" s="161">
        <f t="shared" si="19"/>
        <v>0</v>
      </c>
      <c r="BL143" s="14" t="s">
        <v>124</v>
      </c>
      <c r="BM143" s="160" t="s">
        <v>180</v>
      </c>
    </row>
    <row r="144" spans="1:65" s="2" customFormat="1" ht="16.5" customHeight="1">
      <c r="A144" s="29"/>
      <c r="B144" s="147"/>
      <c r="C144" s="162" t="s">
        <v>181</v>
      </c>
      <c r="D144" s="162" t="s">
        <v>160</v>
      </c>
      <c r="E144" s="163" t="s">
        <v>182</v>
      </c>
      <c r="F144" s="164" t="s">
        <v>183</v>
      </c>
      <c r="G144" s="165" t="s">
        <v>152</v>
      </c>
      <c r="H144" s="166">
        <v>2383.8270000000002</v>
      </c>
      <c r="I144" s="167"/>
      <c r="J144" s="168">
        <f t="shared" si="10"/>
        <v>0</v>
      </c>
      <c r="K144" s="169"/>
      <c r="L144" s="170"/>
      <c r="M144" s="171" t="s">
        <v>1</v>
      </c>
      <c r="N144" s="172" t="s">
        <v>41</v>
      </c>
      <c r="O144" s="58"/>
      <c r="P144" s="158">
        <f t="shared" si="11"/>
        <v>0</v>
      </c>
      <c r="Q144" s="158">
        <v>4.9999853177264998E-4</v>
      </c>
      <c r="R144" s="158">
        <f t="shared" si="12"/>
        <v>1.1919100000000009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134</v>
      </c>
      <c r="AT144" s="160" t="s">
        <v>160</v>
      </c>
      <c r="AU144" s="160" t="s">
        <v>125</v>
      </c>
      <c r="AY144" s="14" t="s">
        <v>118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125</v>
      </c>
      <c r="BK144" s="161">
        <f t="shared" si="19"/>
        <v>0</v>
      </c>
      <c r="BL144" s="14" t="s">
        <v>124</v>
      </c>
      <c r="BM144" s="160" t="s">
        <v>184</v>
      </c>
    </row>
    <row r="145" spans="1:65" s="2" customFormat="1" ht="24.2" customHeight="1">
      <c r="A145" s="29"/>
      <c r="B145" s="147"/>
      <c r="C145" s="148" t="s">
        <v>153</v>
      </c>
      <c r="D145" s="148" t="s">
        <v>120</v>
      </c>
      <c r="E145" s="149" t="s">
        <v>185</v>
      </c>
      <c r="F145" s="150" t="s">
        <v>186</v>
      </c>
      <c r="G145" s="151" t="s">
        <v>152</v>
      </c>
      <c r="H145" s="152">
        <v>4013.39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41</v>
      </c>
      <c r="O145" s="58"/>
      <c r="P145" s="158">
        <f t="shared" si="11"/>
        <v>0</v>
      </c>
      <c r="Q145" s="158">
        <v>2.5999965116771601E-4</v>
      </c>
      <c r="R145" s="158">
        <f t="shared" si="12"/>
        <v>1.0434799999999997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124</v>
      </c>
      <c r="AT145" s="160" t="s">
        <v>120</v>
      </c>
      <c r="AU145" s="160" t="s">
        <v>125</v>
      </c>
      <c r="AY145" s="14" t="s">
        <v>118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125</v>
      </c>
      <c r="BK145" s="161">
        <f t="shared" si="19"/>
        <v>0</v>
      </c>
      <c r="BL145" s="14" t="s">
        <v>124</v>
      </c>
      <c r="BM145" s="160" t="s">
        <v>187</v>
      </c>
    </row>
    <row r="146" spans="1:65" s="2" customFormat="1" ht="16.5" customHeight="1">
      <c r="A146" s="29"/>
      <c r="B146" s="147"/>
      <c r="C146" s="162" t="s">
        <v>188</v>
      </c>
      <c r="D146" s="162" t="s">
        <v>160</v>
      </c>
      <c r="E146" s="163" t="s">
        <v>189</v>
      </c>
      <c r="F146" s="164" t="s">
        <v>190</v>
      </c>
      <c r="G146" s="165" t="s">
        <v>152</v>
      </c>
      <c r="H146" s="166">
        <v>4175.5309999999999</v>
      </c>
      <c r="I146" s="167"/>
      <c r="J146" s="168">
        <f t="shared" si="10"/>
        <v>0</v>
      </c>
      <c r="K146" s="169"/>
      <c r="L146" s="170"/>
      <c r="M146" s="171" t="s">
        <v>1</v>
      </c>
      <c r="N146" s="172" t="s">
        <v>41</v>
      </c>
      <c r="O146" s="58"/>
      <c r="P146" s="158">
        <f t="shared" si="11"/>
        <v>0</v>
      </c>
      <c r="Q146" s="158">
        <v>3.9999942522280402E-4</v>
      </c>
      <c r="R146" s="158">
        <f t="shared" si="12"/>
        <v>1.67021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134</v>
      </c>
      <c r="AT146" s="160" t="s">
        <v>160</v>
      </c>
      <c r="AU146" s="160" t="s">
        <v>125</v>
      </c>
      <c r="AY146" s="14" t="s">
        <v>118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125</v>
      </c>
      <c r="BK146" s="161">
        <f t="shared" si="19"/>
        <v>0</v>
      </c>
      <c r="BL146" s="14" t="s">
        <v>124</v>
      </c>
      <c r="BM146" s="160" t="s">
        <v>191</v>
      </c>
    </row>
    <row r="147" spans="1:65" s="12" customFormat="1" ht="22.9" customHeight="1">
      <c r="B147" s="134"/>
      <c r="D147" s="135" t="s">
        <v>74</v>
      </c>
      <c r="E147" s="145" t="s">
        <v>124</v>
      </c>
      <c r="F147" s="145" t="s">
        <v>192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4.53376</v>
      </c>
      <c r="S147" s="140"/>
      <c r="T147" s="142">
        <f>T148</f>
        <v>0</v>
      </c>
      <c r="AR147" s="135" t="s">
        <v>83</v>
      </c>
      <c r="AT147" s="143" t="s">
        <v>74</v>
      </c>
      <c r="AU147" s="143" t="s">
        <v>83</v>
      </c>
      <c r="AY147" s="135" t="s">
        <v>118</v>
      </c>
      <c r="BK147" s="144">
        <f>BK148</f>
        <v>0</v>
      </c>
    </row>
    <row r="148" spans="1:65" s="2" customFormat="1" ht="33" customHeight="1">
      <c r="A148" s="29"/>
      <c r="B148" s="147"/>
      <c r="C148" s="148" t="s">
        <v>7</v>
      </c>
      <c r="D148" s="148" t="s">
        <v>120</v>
      </c>
      <c r="E148" s="149" t="s">
        <v>193</v>
      </c>
      <c r="F148" s="150" t="s">
        <v>194</v>
      </c>
      <c r="G148" s="151" t="s">
        <v>152</v>
      </c>
      <c r="H148" s="152">
        <v>28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41</v>
      </c>
      <c r="O148" s="58"/>
      <c r="P148" s="158">
        <f>O148*H148</f>
        <v>0</v>
      </c>
      <c r="Q148" s="158">
        <v>0.16192000000000001</v>
      </c>
      <c r="R148" s="158">
        <f>Q148*H148</f>
        <v>4.53376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124</v>
      </c>
      <c r="AT148" s="160" t="s">
        <v>120</v>
      </c>
      <c r="AU148" s="160" t="s">
        <v>125</v>
      </c>
      <c r="AY148" s="14" t="s">
        <v>118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125</v>
      </c>
      <c r="BK148" s="161">
        <f>ROUND(I148*H148,2)</f>
        <v>0</v>
      </c>
      <c r="BL148" s="14" t="s">
        <v>124</v>
      </c>
      <c r="BM148" s="160" t="s">
        <v>195</v>
      </c>
    </row>
    <row r="149" spans="1:65" s="12" customFormat="1" ht="22.9" customHeight="1">
      <c r="B149" s="134"/>
      <c r="D149" s="135" t="s">
        <v>74</v>
      </c>
      <c r="E149" s="145" t="s">
        <v>135</v>
      </c>
      <c r="F149" s="145" t="s">
        <v>196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SUM(P150:P159)</f>
        <v>0</v>
      </c>
      <c r="Q149" s="140"/>
      <c r="R149" s="141">
        <f>SUM(R150:R159)</f>
        <v>9036.5172799999982</v>
      </c>
      <c r="S149" s="140"/>
      <c r="T149" s="142">
        <f>SUM(T150:T159)</f>
        <v>0</v>
      </c>
      <c r="AR149" s="135" t="s">
        <v>83</v>
      </c>
      <c r="AT149" s="143" t="s">
        <v>74</v>
      </c>
      <c r="AU149" s="143" t="s">
        <v>83</v>
      </c>
      <c r="AY149" s="135" t="s">
        <v>118</v>
      </c>
      <c r="BK149" s="144">
        <f>SUM(BK150:BK159)</f>
        <v>0</v>
      </c>
    </row>
    <row r="150" spans="1:65" s="2" customFormat="1" ht="24.2" customHeight="1">
      <c r="A150" s="29"/>
      <c r="B150" s="147"/>
      <c r="C150" s="148" t="s">
        <v>197</v>
      </c>
      <c r="D150" s="148" t="s">
        <v>120</v>
      </c>
      <c r="E150" s="149" t="s">
        <v>198</v>
      </c>
      <c r="F150" s="150" t="s">
        <v>199</v>
      </c>
      <c r="G150" s="151" t="s">
        <v>152</v>
      </c>
      <c r="H150" s="152">
        <v>2396.12</v>
      </c>
      <c r="I150" s="153"/>
      <c r="J150" s="154">
        <f t="shared" ref="J150:J156" si="20">ROUND(I150*H150,2)</f>
        <v>0</v>
      </c>
      <c r="K150" s="155"/>
      <c r="L150" s="30"/>
      <c r="M150" s="156" t="s">
        <v>1</v>
      </c>
      <c r="N150" s="157" t="s">
        <v>41</v>
      </c>
      <c r="O150" s="58"/>
      <c r="P150" s="158">
        <f t="shared" ref="P150:P159" si="21">O150*H150</f>
        <v>0</v>
      </c>
      <c r="Q150" s="158">
        <v>0.27993999883144399</v>
      </c>
      <c r="R150" s="158">
        <f t="shared" ref="R150:R159" si="22">Q150*H150</f>
        <v>670.7698299999995</v>
      </c>
      <c r="S150" s="158">
        <v>0</v>
      </c>
      <c r="T150" s="159">
        <f t="shared" ref="T150:T159" si="2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124</v>
      </c>
      <c r="AT150" s="160" t="s">
        <v>120</v>
      </c>
      <c r="AU150" s="160" t="s">
        <v>125</v>
      </c>
      <c r="AY150" s="14" t="s">
        <v>118</v>
      </c>
      <c r="BE150" s="161">
        <f t="shared" ref="BE150:BE159" si="24">IF(N150="základná",J150,0)</f>
        <v>0</v>
      </c>
      <c r="BF150" s="161">
        <f t="shared" ref="BF150:BF159" si="25">IF(N150="znížená",J150,0)</f>
        <v>0</v>
      </c>
      <c r="BG150" s="161">
        <f t="shared" ref="BG150:BG159" si="26">IF(N150="zákl. prenesená",J150,0)</f>
        <v>0</v>
      </c>
      <c r="BH150" s="161">
        <f t="shared" ref="BH150:BH159" si="27">IF(N150="zníž. prenesená",J150,0)</f>
        <v>0</v>
      </c>
      <c r="BI150" s="161">
        <f t="shared" ref="BI150:BI159" si="28">IF(N150="nulová",J150,0)</f>
        <v>0</v>
      </c>
      <c r="BJ150" s="14" t="s">
        <v>125</v>
      </c>
      <c r="BK150" s="161">
        <f t="shared" ref="BK150:BK159" si="29">ROUND(I150*H150,2)</f>
        <v>0</v>
      </c>
      <c r="BL150" s="14" t="s">
        <v>124</v>
      </c>
      <c r="BM150" s="160" t="s">
        <v>200</v>
      </c>
    </row>
    <row r="151" spans="1:65" s="2" customFormat="1" ht="24.2" customHeight="1">
      <c r="A151" s="29"/>
      <c r="B151" s="147"/>
      <c r="C151" s="148" t="s">
        <v>159</v>
      </c>
      <c r="D151" s="148" t="s">
        <v>120</v>
      </c>
      <c r="E151" s="149" t="s">
        <v>201</v>
      </c>
      <c r="F151" s="150" t="s">
        <v>202</v>
      </c>
      <c r="G151" s="151" t="s">
        <v>152</v>
      </c>
      <c r="H151" s="152">
        <v>12495.53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41</v>
      </c>
      <c r="O151" s="58"/>
      <c r="P151" s="158">
        <f t="shared" si="21"/>
        <v>0</v>
      </c>
      <c r="Q151" s="158">
        <v>0.37079999967988603</v>
      </c>
      <c r="R151" s="158">
        <f t="shared" si="22"/>
        <v>4633.3425200000065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124</v>
      </c>
      <c r="AT151" s="160" t="s">
        <v>120</v>
      </c>
      <c r="AU151" s="160" t="s">
        <v>125</v>
      </c>
      <c r="AY151" s="14" t="s">
        <v>118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125</v>
      </c>
      <c r="BK151" s="161">
        <f t="shared" si="29"/>
        <v>0</v>
      </c>
      <c r="BL151" s="14" t="s">
        <v>124</v>
      </c>
      <c r="BM151" s="160" t="s">
        <v>203</v>
      </c>
    </row>
    <row r="152" spans="1:65" s="2" customFormat="1" ht="33" customHeight="1">
      <c r="A152" s="29"/>
      <c r="B152" s="147"/>
      <c r="C152" s="148" t="s">
        <v>204</v>
      </c>
      <c r="D152" s="148" t="s">
        <v>120</v>
      </c>
      <c r="E152" s="149" t="s">
        <v>205</v>
      </c>
      <c r="F152" s="150" t="s">
        <v>206</v>
      </c>
      <c r="G152" s="151" t="s">
        <v>152</v>
      </c>
      <c r="H152" s="152">
        <v>4013.39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41</v>
      </c>
      <c r="O152" s="58"/>
      <c r="P152" s="158">
        <f t="shared" si="21"/>
        <v>0</v>
      </c>
      <c r="Q152" s="158">
        <v>0.103389999476752</v>
      </c>
      <c r="R152" s="158">
        <f t="shared" si="22"/>
        <v>414.9443900000017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124</v>
      </c>
      <c r="AT152" s="160" t="s">
        <v>120</v>
      </c>
      <c r="AU152" s="160" t="s">
        <v>125</v>
      </c>
      <c r="AY152" s="14" t="s">
        <v>118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125</v>
      </c>
      <c r="BK152" s="161">
        <f t="shared" si="29"/>
        <v>0</v>
      </c>
      <c r="BL152" s="14" t="s">
        <v>124</v>
      </c>
      <c r="BM152" s="160" t="s">
        <v>207</v>
      </c>
    </row>
    <row r="153" spans="1:65" s="2" customFormat="1" ht="33" customHeight="1">
      <c r="A153" s="29"/>
      <c r="B153" s="147"/>
      <c r="C153" s="148" t="s">
        <v>164</v>
      </c>
      <c r="D153" s="148" t="s">
        <v>120</v>
      </c>
      <c r="E153" s="149" t="s">
        <v>208</v>
      </c>
      <c r="F153" s="150" t="s">
        <v>209</v>
      </c>
      <c r="G153" s="151" t="s">
        <v>152</v>
      </c>
      <c r="H153" s="152">
        <v>8000.45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41</v>
      </c>
      <c r="O153" s="58"/>
      <c r="P153" s="158">
        <f t="shared" si="21"/>
        <v>0</v>
      </c>
      <c r="Q153" s="158">
        <v>0.20677000043747501</v>
      </c>
      <c r="R153" s="158">
        <f t="shared" si="22"/>
        <v>1654.2530499999968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124</v>
      </c>
      <c r="AT153" s="160" t="s">
        <v>120</v>
      </c>
      <c r="AU153" s="160" t="s">
        <v>125</v>
      </c>
      <c r="AY153" s="14" t="s">
        <v>118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125</v>
      </c>
      <c r="BK153" s="161">
        <f t="shared" si="29"/>
        <v>0</v>
      </c>
      <c r="BL153" s="14" t="s">
        <v>124</v>
      </c>
      <c r="BM153" s="160" t="s">
        <v>210</v>
      </c>
    </row>
    <row r="154" spans="1:65" s="2" customFormat="1" ht="24.2" customHeight="1">
      <c r="A154" s="29"/>
      <c r="B154" s="147"/>
      <c r="C154" s="148" t="s">
        <v>211</v>
      </c>
      <c r="D154" s="148" t="s">
        <v>120</v>
      </c>
      <c r="E154" s="149" t="s">
        <v>212</v>
      </c>
      <c r="F154" s="150" t="s">
        <v>213</v>
      </c>
      <c r="G154" s="151" t="s">
        <v>152</v>
      </c>
      <c r="H154" s="152">
        <v>1856.59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41</v>
      </c>
      <c r="O154" s="58"/>
      <c r="P154" s="158">
        <f t="shared" si="21"/>
        <v>0</v>
      </c>
      <c r="Q154" s="158">
        <v>0.25993999752233898</v>
      </c>
      <c r="R154" s="158">
        <f t="shared" si="22"/>
        <v>482.60199999999929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124</v>
      </c>
      <c r="AT154" s="160" t="s">
        <v>120</v>
      </c>
      <c r="AU154" s="160" t="s">
        <v>125</v>
      </c>
      <c r="AY154" s="14" t="s">
        <v>118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125</v>
      </c>
      <c r="BK154" s="161">
        <f t="shared" si="29"/>
        <v>0</v>
      </c>
      <c r="BL154" s="14" t="s">
        <v>124</v>
      </c>
      <c r="BM154" s="160" t="s">
        <v>214</v>
      </c>
    </row>
    <row r="155" spans="1:65" s="2" customFormat="1" ht="33" customHeight="1">
      <c r="A155" s="29"/>
      <c r="B155" s="147"/>
      <c r="C155" s="148" t="s">
        <v>170</v>
      </c>
      <c r="D155" s="148" t="s">
        <v>120</v>
      </c>
      <c r="E155" s="149" t="s">
        <v>215</v>
      </c>
      <c r="F155" s="150" t="s">
        <v>216</v>
      </c>
      <c r="G155" s="151" t="s">
        <v>152</v>
      </c>
      <c r="H155" s="152">
        <v>4013.39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41</v>
      </c>
      <c r="O155" s="58"/>
      <c r="P155" s="158">
        <f t="shared" si="21"/>
        <v>0</v>
      </c>
      <c r="Q155" s="158">
        <v>6.1000052324842601E-4</v>
      </c>
      <c r="R155" s="158">
        <f t="shared" si="22"/>
        <v>2.4481700000000002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124</v>
      </c>
      <c r="AT155" s="160" t="s">
        <v>120</v>
      </c>
      <c r="AU155" s="160" t="s">
        <v>125</v>
      </c>
      <c r="AY155" s="14" t="s">
        <v>118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125</v>
      </c>
      <c r="BK155" s="161">
        <f t="shared" si="29"/>
        <v>0</v>
      </c>
      <c r="BL155" s="14" t="s">
        <v>124</v>
      </c>
      <c r="BM155" s="160" t="s">
        <v>217</v>
      </c>
    </row>
    <row r="156" spans="1:65" s="2" customFormat="1" ht="24.2" customHeight="1">
      <c r="A156" s="29"/>
      <c r="B156" s="147"/>
      <c r="C156" s="148" t="s">
        <v>218</v>
      </c>
      <c r="D156" s="148" t="s">
        <v>120</v>
      </c>
      <c r="E156" s="149" t="s">
        <v>219</v>
      </c>
      <c r="F156" s="150" t="s">
        <v>220</v>
      </c>
      <c r="G156" s="151" t="s">
        <v>152</v>
      </c>
      <c r="H156" s="152">
        <v>7689.82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41</v>
      </c>
      <c r="O156" s="58"/>
      <c r="P156" s="158">
        <f t="shared" si="21"/>
        <v>0</v>
      </c>
      <c r="Q156" s="158">
        <v>0.153209999713907</v>
      </c>
      <c r="R156" s="158">
        <f t="shared" si="22"/>
        <v>1178.1573199999964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124</v>
      </c>
      <c r="AT156" s="160" t="s">
        <v>120</v>
      </c>
      <c r="AU156" s="160" t="s">
        <v>125</v>
      </c>
      <c r="AY156" s="14" t="s">
        <v>118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125</v>
      </c>
      <c r="BK156" s="161">
        <f t="shared" si="29"/>
        <v>0</v>
      </c>
      <c r="BL156" s="14" t="s">
        <v>124</v>
      </c>
      <c r="BM156" s="160" t="s">
        <v>221</v>
      </c>
    </row>
    <row r="157" spans="1:65" s="2" customFormat="1" ht="24.2" customHeight="1">
      <c r="A157" s="29"/>
      <c r="B157" s="147"/>
      <c r="C157" s="148"/>
      <c r="D157" s="148"/>
      <c r="E157" s="149"/>
      <c r="F157" s="150"/>
      <c r="G157" s="151"/>
      <c r="H157" s="152"/>
      <c r="I157" s="153"/>
      <c r="J157" s="154"/>
      <c r="K157" s="155"/>
      <c r="L157" s="30"/>
      <c r="M157" s="156" t="s">
        <v>1</v>
      </c>
      <c r="N157" s="157" t="s">
        <v>41</v>
      </c>
      <c r="O157" s="58"/>
      <c r="P157" s="158">
        <f t="shared" si="21"/>
        <v>0</v>
      </c>
      <c r="Q157" s="158">
        <v>0.392785</v>
      </c>
      <c r="R157" s="158">
        <f t="shared" si="22"/>
        <v>0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124</v>
      </c>
      <c r="AT157" s="160" t="s">
        <v>120</v>
      </c>
      <c r="AU157" s="160" t="s">
        <v>125</v>
      </c>
      <c r="AY157" s="14" t="s">
        <v>118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125</v>
      </c>
      <c r="BK157" s="161">
        <f t="shared" si="29"/>
        <v>0</v>
      </c>
      <c r="BL157" s="14" t="s">
        <v>124</v>
      </c>
      <c r="BM157" s="160" t="s">
        <v>222</v>
      </c>
    </row>
    <row r="158" spans="1:65" s="2" customFormat="1" ht="16.5" customHeight="1">
      <c r="A158" s="29"/>
      <c r="B158" s="147"/>
      <c r="C158" s="162"/>
      <c r="D158" s="162"/>
      <c r="E158" s="163"/>
      <c r="F158" s="164"/>
      <c r="G158" s="165"/>
      <c r="H158" s="166"/>
      <c r="I158" s="167"/>
      <c r="J158" s="168"/>
      <c r="K158" s="169"/>
      <c r="L158" s="170"/>
      <c r="M158" s="171" t="s">
        <v>1</v>
      </c>
      <c r="N158" s="172" t="s">
        <v>41</v>
      </c>
      <c r="O158" s="58"/>
      <c r="P158" s="158">
        <f t="shared" si="21"/>
        <v>0</v>
      </c>
      <c r="Q158" s="158">
        <v>2.35E-2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134</v>
      </c>
      <c r="AT158" s="160" t="s">
        <v>160</v>
      </c>
      <c r="AU158" s="160" t="s">
        <v>125</v>
      </c>
      <c r="AY158" s="14" t="s">
        <v>118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125</v>
      </c>
      <c r="BK158" s="161">
        <f t="shared" si="29"/>
        <v>0</v>
      </c>
      <c r="BL158" s="14" t="s">
        <v>124</v>
      </c>
      <c r="BM158" s="160" t="s">
        <v>225</v>
      </c>
    </row>
    <row r="159" spans="1:65" s="2" customFormat="1" ht="24.2" customHeight="1">
      <c r="A159" s="29"/>
      <c r="B159" s="147"/>
      <c r="C159" s="162"/>
      <c r="D159" s="162"/>
      <c r="E159" s="163"/>
      <c r="F159" s="164"/>
      <c r="G159" s="165"/>
      <c r="H159" s="166"/>
      <c r="I159" s="167"/>
      <c r="J159" s="168"/>
      <c r="K159" s="169"/>
      <c r="L159" s="170"/>
      <c r="M159" s="171" t="s">
        <v>1</v>
      </c>
      <c r="N159" s="172" t="s">
        <v>41</v>
      </c>
      <c r="O159" s="58"/>
      <c r="P159" s="158">
        <f t="shared" si="21"/>
        <v>0</v>
      </c>
      <c r="Q159" s="158">
        <v>6.2E-2</v>
      </c>
      <c r="R159" s="158">
        <f t="shared" si="22"/>
        <v>0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134</v>
      </c>
      <c r="AT159" s="160" t="s">
        <v>160</v>
      </c>
      <c r="AU159" s="160" t="s">
        <v>125</v>
      </c>
      <c r="AY159" s="14" t="s">
        <v>118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125</v>
      </c>
      <c r="BK159" s="161">
        <f t="shared" si="29"/>
        <v>0</v>
      </c>
      <c r="BL159" s="14" t="s">
        <v>124</v>
      </c>
      <c r="BM159" s="160" t="s">
        <v>226</v>
      </c>
    </row>
    <row r="160" spans="1:65" s="12" customFormat="1" ht="22.9" customHeight="1">
      <c r="B160" s="134"/>
      <c r="D160" s="135" t="s">
        <v>74</v>
      </c>
      <c r="E160" s="145" t="s">
        <v>149</v>
      </c>
      <c r="F160" s="145" t="s">
        <v>227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SUM(P161:P178)</f>
        <v>0</v>
      </c>
      <c r="Q160" s="140"/>
      <c r="R160" s="141">
        <f>SUM(R161:R178)</f>
        <v>303.92248000000006</v>
      </c>
      <c r="S160" s="140"/>
      <c r="T160" s="142">
        <f>SUM(T161:T178)</f>
        <v>0</v>
      </c>
      <c r="AR160" s="135" t="s">
        <v>83</v>
      </c>
      <c r="AT160" s="143" t="s">
        <v>74</v>
      </c>
      <c r="AU160" s="143" t="s">
        <v>83</v>
      </c>
      <c r="AY160" s="135" t="s">
        <v>118</v>
      </c>
      <c r="BK160" s="144">
        <f>SUM(BK161:BK178)</f>
        <v>0</v>
      </c>
    </row>
    <row r="161" spans="1:65" s="2" customFormat="1" ht="24.2" customHeight="1">
      <c r="A161" s="29"/>
      <c r="B161" s="147"/>
      <c r="C161" s="148" t="s">
        <v>228</v>
      </c>
      <c r="D161" s="148" t="s">
        <v>120</v>
      </c>
      <c r="E161" s="149" t="s">
        <v>229</v>
      </c>
      <c r="F161" s="150" t="s">
        <v>230</v>
      </c>
      <c r="G161" s="151" t="s">
        <v>224</v>
      </c>
      <c r="H161" s="152">
        <v>33</v>
      </c>
      <c r="I161" s="153"/>
      <c r="J161" s="154">
        <f t="shared" ref="J161:J178" si="30">ROUND(I161*H161,2)</f>
        <v>0</v>
      </c>
      <c r="K161" s="155"/>
      <c r="L161" s="30"/>
      <c r="M161" s="156" t="s">
        <v>1</v>
      </c>
      <c r="N161" s="157" t="s">
        <v>41</v>
      </c>
      <c r="O161" s="58"/>
      <c r="P161" s="158">
        <f t="shared" ref="P161:P178" si="31">O161*H161</f>
        <v>0</v>
      </c>
      <c r="Q161" s="158">
        <v>2.5000000000000001E-4</v>
      </c>
      <c r="R161" s="158">
        <f t="shared" ref="R161:R178" si="32">Q161*H161</f>
        <v>8.2500000000000004E-3</v>
      </c>
      <c r="S161" s="158">
        <v>0</v>
      </c>
      <c r="T161" s="159">
        <f t="shared" ref="T161:T178" si="3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124</v>
      </c>
      <c r="AT161" s="160" t="s">
        <v>120</v>
      </c>
      <c r="AU161" s="160" t="s">
        <v>125</v>
      </c>
      <c r="AY161" s="14" t="s">
        <v>118</v>
      </c>
      <c r="BE161" s="161">
        <f t="shared" ref="BE161:BE178" si="34">IF(N161="základná",J161,0)</f>
        <v>0</v>
      </c>
      <c r="BF161" s="161">
        <f t="shared" ref="BF161:BF178" si="35">IF(N161="znížená",J161,0)</f>
        <v>0</v>
      </c>
      <c r="BG161" s="161">
        <f t="shared" ref="BG161:BG178" si="36">IF(N161="zákl. prenesená",J161,0)</f>
        <v>0</v>
      </c>
      <c r="BH161" s="161">
        <f t="shared" ref="BH161:BH178" si="37">IF(N161="zníž. prenesená",J161,0)</f>
        <v>0</v>
      </c>
      <c r="BI161" s="161">
        <f t="shared" ref="BI161:BI178" si="38">IF(N161="nulová",J161,0)</f>
        <v>0</v>
      </c>
      <c r="BJ161" s="14" t="s">
        <v>125</v>
      </c>
      <c r="BK161" s="161">
        <f t="shared" ref="BK161:BK178" si="39">ROUND(I161*H161,2)</f>
        <v>0</v>
      </c>
      <c r="BL161" s="14" t="s">
        <v>124</v>
      </c>
      <c r="BM161" s="160" t="s">
        <v>231</v>
      </c>
    </row>
    <row r="162" spans="1:65" s="2" customFormat="1" ht="16.5" customHeight="1">
      <c r="A162" s="29"/>
      <c r="B162" s="147"/>
      <c r="C162" s="162" t="s">
        <v>180</v>
      </c>
      <c r="D162" s="162" t="s">
        <v>160</v>
      </c>
      <c r="E162" s="163" t="s">
        <v>232</v>
      </c>
      <c r="F162" s="164" t="s">
        <v>233</v>
      </c>
      <c r="G162" s="165" t="s">
        <v>224</v>
      </c>
      <c r="H162" s="166">
        <v>33.33</v>
      </c>
      <c r="I162" s="167"/>
      <c r="J162" s="168">
        <f t="shared" si="30"/>
        <v>0</v>
      </c>
      <c r="K162" s="169"/>
      <c r="L162" s="170"/>
      <c r="M162" s="171" t="s">
        <v>1</v>
      </c>
      <c r="N162" s="172" t="s">
        <v>41</v>
      </c>
      <c r="O162" s="58"/>
      <c r="P162" s="158">
        <f t="shared" si="31"/>
        <v>0</v>
      </c>
      <c r="Q162" s="158">
        <v>1.0399039903990399E-3</v>
      </c>
      <c r="R162" s="158">
        <f t="shared" si="32"/>
        <v>3.4659999999999996E-2</v>
      </c>
      <c r="S162" s="158">
        <v>0</v>
      </c>
      <c r="T162" s="159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134</v>
      </c>
      <c r="AT162" s="160" t="s">
        <v>160</v>
      </c>
      <c r="AU162" s="160" t="s">
        <v>125</v>
      </c>
      <c r="AY162" s="14" t="s">
        <v>118</v>
      </c>
      <c r="BE162" s="161">
        <f t="shared" si="34"/>
        <v>0</v>
      </c>
      <c r="BF162" s="161">
        <f t="shared" si="35"/>
        <v>0</v>
      </c>
      <c r="BG162" s="161">
        <f t="shared" si="36"/>
        <v>0</v>
      </c>
      <c r="BH162" s="161">
        <f t="shared" si="37"/>
        <v>0</v>
      </c>
      <c r="BI162" s="161">
        <f t="shared" si="38"/>
        <v>0</v>
      </c>
      <c r="BJ162" s="14" t="s">
        <v>125</v>
      </c>
      <c r="BK162" s="161">
        <f t="shared" si="39"/>
        <v>0</v>
      </c>
      <c r="BL162" s="14" t="s">
        <v>124</v>
      </c>
      <c r="BM162" s="160" t="s">
        <v>235</v>
      </c>
    </row>
    <row r="163" spans="1:65" s="2" customFormat="1" ht="24.2" customHeight="1">
      <c r="A163" s="29"/>
      <c r="B163" s="147"/>
      <c r="C163" s="148" t="s">
        <v>236</v>
      </c>
      <c r="D163" s="148" t="s">
        <v>120</v>
      </c>
      <c r="E163" s="149" t="s">
        <v>237</v>
      </c>
      <c r="F163" s="150" t="s">
        <v>238</v>
      </c>
      <c r="G163" s="151" t="s">
        <v>224</v>
      </c>
      <c r="H163" s="152">
        <v>14</v>
      </c>
      <c r="I163" s="153"/>
      <c r="J163" s="154">
        <f t="shared" si="30"/>
        <v>0</v>
      </c>
      <c r="K163" s="155"/>
      <c r="L163" s="30"/>
      <c r="M163" s="156" t="s">
        <v>1</v>
      </c>
      <c r="N163" s="157" t="s">
        <v>41</v>
      </c>
      <c r="O163" s="58"/>
      <c r="P163" s="158">
        <f t="shared" si="31"/>
        <v>0</v>
      </c>
      <c r="Q163" s="158">
        <v>6.5224342857142901</v>
      </c>
      <c r="R163" s="158">
        <f t="shared" si="32"/>
        <v>91.314080000000061</v>
      </c>
      <c r="S163" s="158">
        <v>0</v>
      </c>
      <c r="T163" s="159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124</v>
      </c>
      <c r="AT163" s="160" t="s">
        <v>120</v>
      </c>
      <c r="AU163" s="160" t="s">
        <v>125</v>
      </c>
      <c r="AY163" s="14" t="s">
        <v>118</v>
      </c>
      <c r="BE163" s="161">
        <f t="shared" si="34"/>
        <v>0</v>
      </c>
      <c r="BF163" s="161">
        <f t="shared" si="35"/>
        <v>0</v>
      </c>
      <c r="BG163" s="161">
        <f t="shared" si="36"/>
        <v>0</v>
      </c>
      <c r="BH163" s="161">
        <f t="shared" si="37"/>
        <v>0</v>
      </c>
      <c r="BI163" s="161">
        <f t="shared" si="38"/>
        <v>0</v>
      </c>
      <c r="BJ163" s="14" t="s">
        <v>125</v>
      </c>
      <c r="BK163" s="161">
        <f t="shared" si="39"/>
        <v>0</v>
      </c>
      <c r="BL163" s="14" t="s">
        <v>124</v>
      </c>
      <c r="BM163" s="160" t="s">
        <v>239</v>
      </c>
    </row>
    <row r="164" spans="1:65" s="2" customFormat="1" ht="24.2" customHeight="1">
      <c r="A164" s="29"/>
      <c r="B164" s="147"/>
      <c r="C164" s="148" t="s">
        <v>184</v>
      </c>
      <c r="D164" s="148" t="s">
        <v>120</v>
      </c>
      <c r="E164" s="149" t="s">
        <v>240</v>
      </c>
      <c r="F164" s="150" t="s">
        <v>241</v>
      </c>
      <c r="G164" s="151" t="s">
        <v>224</v>
      </c>
      <c r="H164" s="152">
        <v>4</v>
      </c>
      <c r="I164" s="153"/>
      <c r="J164" s="154">
        <f t="shared" si="30"/>
        <v>0</v>
      </c>
      <c r="K164" s="155"/>
      <c r="L164" s="30"/>
      <c r="M164" s="156" t="s">
        <v>1</v>
      </c>
      <c r="N164" s="157" t="s">
        <v>41</v>
      </c>
      <c r="O164" s="58"/>
      <c r="P164" s="158">
        <f t="shared" si="31"/>
        <v>0</v>
      </c>
      <c r="Q164" s="158">
        <v>15.8851075</v>
      </c>
      <c r="R164" s="158">
        <f t="shared" si="32"/>
        <v>63.540430000000001</v>
      </c>
      <c r="S164" s="158">
        <v>0</v>
      </c>
      <c r="T164" s="159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124</v>
      </c>
      <c r="AT164" s="160" t="s">
        <v>120</v>
      </c>
      <c r="AU164" s="160" t="s">
        <v>125</v>
      </c>
      <c r="AY164" s="14" t="s">
        <v>118</v>
      </c>
      <c r="BE164" s="161">
        <f t="shared" si="34"/>
        <v>0</v>
      </c>
      <c r="BF164" s="161">
        <f t="shared" si="35"/>
        <v>0</v>
      </c>
      <c r="BG164" s="161">
        <f t="shared" si="36"/>
        <v>0</v>
      </c>
      <c r="BH164" s="161">
        <f t="shared" si="37"/>
        <v>0</v>
      </c>
      <c r="BI164" s="161">
        <f t="shared" si="38"/>
        <v>0</v>
      </c>
      <c r="BJ164" s="14" t="s">
        <v>125</v>
      </c>
      <c r="BK164" s="161">
        <f t="shared" si="39"/>
        <v>0</v>
      </c>
      <c r="BL164" s="14" t="s">
        <v>124</v>
      </c>
      <c r="BM164" s="160" t="s">
        <v>242</v>
      </c>
    </row>
    <row r="165" spans="1:65" s="2" customFormat="1" ht="24.2" customHeight="1">
      <c r="A165" s="29"/>
      <c r="B165" s="147"/>
      <c r="C165" s="148" t="s">
        <v>243</v>
      </c>
      <c r="D165" s="148" t="s">
        <v>120</v>
      </c>
      <c r="E165" s="149" t="s">
        <v>244</v>
      </c>
      <c r="F165" s="150" t="s">
        <v>245</v>
      </c>
      <c r="G165" s="151" t="s">
        <v>224</v>
      </c>
      <c r="H165" s="152">
        <v>10</v>
      </c>
      <c r="I165" s="153"/>
      <c r="J165" s="154">
        <f t="shared" si="30"/>
        <v>0</v>
      </c>
      <c r="K165" s="155"/>
      <c r="L165" s="30"/>
      <c r="M165" s="156" t="s">
        <v>1</v>
      </c>
      <c r="N165" s="157" t="s">
        <v>41</v>
      </c>
      <c r="O165" s="58"/>
      <c r="P165" s="158">
        <f t="shared" si="31"/>
        <v>0</v>
      </c>
      <c r="Q165" s="158">
        <v>10.364064000000001</v>
      </c>
      <c r="R165" s="158">
        <f t="shared" si="32"/>
        <v>103.64064</v>
      </c>
      <c r="S165" s="158">
        <v>0</v>
      </c>
      <c r="T165" s="159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124</v>
      </c>
      <c r="AT165" s="160" t="s">
        <v>120</v>
      </c>
      <c r="AU165" s="160" t="s">
        <v>125</v>
      </c>
      <c r="AY165" s="14" t="s">
        <v>118</v>
      </c>
      <c r="BE165" s="161">
        <f t="shared" si="34"/>
        <v>0</v>
      </c>
      <c r="BF165" s="161">
        <f t="shared" si="35"/>
        <v>0</v>
      </c>
      <c r="BG165" s="161">
        <f t="shared" si="36"/>
        <v>0</v>
      </c>
      <c r="BH165" s="161">
        <f t="shared" si="37"/>
        <v>0</v>
      </c>
      <c r="BI165" s="161">
        <f t="shared" si="38"/>
        <v>0</v>
      </c>
      <c r="BJ165" s="14" t="s">
        <v>125</v>
      </c>
      <c r="BK165" s="161">
        <f t="shared" si="39"/>
        <v>0</v>
      </c>
      <c r="BL165" s="14" t="s">
        <v>124</v>
      </c>
      <c r="BM165" s="160" t="s">
        <v>246</v>
      </c>
    </row>
    <row r="166" spans="1:65" s="2" customFormat="1" ht="24.2" customHeight="1">
      <c r="A166" s="29"/>
      <c r="B166" s="147"/>
      <c r="C166" s="148" t="s">
        <v>187</v>
      </c>
      <c r="D166" s="148" t="s">
        <v>120</v>
      </c>
      <c r="E166" s="149" t="s">
        <v>247</v>
      </c>
      <c r="F166" s="150" t="s">
        <v>248</v>
      </c>
      <c r="G166" s="151" t="s">
        <v>234</v>
      </c>
      <c r="H166" s="152">
        <v>12.5</v>
      </c>
      <c r="I166" s="153"/>
      <c r="J166" s="154">
        <f t="shared" si="30"/>
        <v>0</v>
      </c>
      <c r="K166" s="155"/>
      <c r="L166" s="30"/>
      <c r="M166" s="156" t="s">
        <v>1</v>
      </c>
      <c r="N166" s="157" t="s">
        <v>41</v>
      </c>
      <c r="O166" s="58"/>
      <c r="P166" s="158">
        <f t="shared" si="31"/>
        <v>0</v>
      </c>
      <c r="Q166" s="158">
        <v>0.62731440000000005</v>
      </c>
      <c r="R166" s="158">
        <f t="shared" si="32"/>
        <v>7.8414300000000008</v>
      </c>
      <c r="S166" s="158">
        <v>0</v>
      </c>
      <c r="T166" s="159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124</v>
      </c>
      <c r="AT166" s="160" t="s">
        <v>120</v>
      </c>
      <c r="AU166" s="160" t="s">
        <v>125</v>
      </c>
      <c r="AY166" s="14" t="s">
        <v>118</v>
      </c>
      <c r="BE166" s="161">
        <f t="shared" si="34"/>
        <v>0</v>
      </c>
      <c r="BF166" s="161">
        <f t="shared" si="35"/>
        <v>0</v>
      </c>
      <c r="BG166" s="161">
        <f t="shared" si="36"/>
        <v>0</v>
      </c>
      <c r="BH166" s="161">
        <f t="shared" si="37"/>
        <v>0</v>
      </c>
      <c r="BI166" s="161">
        <f t="shared" si="38"/>
        <v>0</v>
      </c>
      <c r="BJ166" s="14" t="s">
        <v>125</v>
      </c>
      <c r="BK166" s="161">
        <f t="shared" si="39"/>
        <v>0</v>
      </c>
      <c r="BL166" s="14" t="s">
        <v>124</v>
      </c>
      <c r="BM166" s="160" t="s">
        <v>249</v>
      </c>
    </row>
    <row r="167" spans="1:65" s="2" customFormat="1" ht="24.2" customHeight="1">
      <c r="A167" s="29"/>
      <c r="B167" s="147"/>
      <c r="C167" s="162" t="s">
        <v>250</v>
      </c>
      <c r="D167" s="162" t="s">
        <v>160</v>
      </c>
      <c r="E167" s="163" t="s">
        <v>251</v>
      </c>
      <c r="F167" s="164" t="s">
        <v>252</v>
      </c>
      <c r="G167" s="165" t="s">
        <v>224</v>
      </c>
      <c r="H167" s="166">
        <v>3.06</v>
      </c>
      <c r="I167" s="167"/>
      <c r="J167" s="168">
        <f t="shared" si="30"/>
        <v>0</v>
      </c>
      <c r="K167" s="169"/>
      <c r="L167" s="170"/>
      <c r="M167" s="171" t="s">
        <v>1</v>
      </c>
      <c r="N167" s="172" t="s">
        <v>41</v>
      </c>
      <c r="O167" s="58"/>
      <c r="P167" s="158">
        <f t="shared" si="31"/>
        <v>0</v>
      </c>
      <c r="Q167" s="158">
        <v>0.50800000000000001</v>
      </c>
      <c r="R167" s="158">
        <f t="shared" si="32"/>
        <v>1.5544800000000001</v>
      </c>
      <c r="S167" s="158">
        <v>0</v>
      </c>
      <c r="T167" s="159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134</v>
      </c>
      <c r="AT167" s="160" t="s">
        <v>160</v>
      </c>
      <c r="AU167" s="160" t="s">
        <v>125</v>
      </c>
      <c r="AY167" s="14" t="s">
        <v>118</v>
      </c>
      <c r="BE167" s="161">
        <f t="shared" si="34"/>
        <v>0</v>
      </c>
      <c r="BF167" s="161">
        <f t="shared" si="35"/>
        <v>0</v>
      </c>
      <c r="BG167" s="161">
        <f t="shared" si="36"/>
        <v>0</v>
      </c>
      <c r="BH167" s="161">
        <f t="shared" si="37"/>
        <v>0</v>
      </c>
      <c r="BI167" s="161">
        <f t="shared" si="38"/>
        <v>0</v>
      </c>
      <c r="BJ167" s="14" t="s">
        <v>125</v>
      </c>
      <c r="BK167" s="161">
        <f t="shared" si="39"/>
        <v>0</v>
      </c>
      <c r="BL167" s="14" t="s">
        <v>124</v>
      </c>
      <c r="BM167" s="160" t="s">
        <v>253</v>
      </c>
    </row>
    <row r="168" spans="1:65" s="2" customFormat="1" ht="24.2" customHeight="1">
      <c r="A168" s="29"/>
      <c r="B168" s="147"/>
      <c r="C168" s="148" t="s">
        <v>191</v>
      </c>
      <c r="D168" s="148" t="s">
        <v>120</v>
      </c>
      <c r="E168" s="149" t="s">
        <v>254</v>
      </c>
      <c r="F168" s="150" t="s">
        <v>255</v>
      </c>
      <c r="G168" s="151" t="s">
        <v>234</v>
      </c>
      <c r="H168" s="152">
        <v>13</v>
      </c>
      <c r="I168" s="153"/>
      <c r="J168" s="154">
        <f t="shared" si="30"/>
        <v>0</v>
      </c>
      <c r="K168" s="155"/>
      <c r="L168" s="30"/>
      <c r="M168" s="156" t="s">
        <v>1</v>
      </c>
      <c r="N168" s="157" t="s">
        <v>41</v>
      </c>
      <c r="O168" s="58"/>
      <c r="P168" s="158">
        <f t="shared" si="31"/>
        <v>0</v>
      </c>
      <c r="Q168" s="158">
        <v>0.65183461538461496</v>
      </c>
      <c r="R168" s="158">
        <f t="shared" si="32"/>
        <v>8.4738499999999952</v>
      </c>
      <c r="S168" s="158">
        <v>0</v>
      </c>
      <c r="T168" s="159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124</v>
      </c>
      <c r="AT168" s="160" t="s">
        <v>120</v>
      </c>
      <c r="AU168" s="160" t="s">
        <v>125</v>
      </c>
      <c r="AY168" s="14" t="s">
        <v>118</v>
      </c>
      <c r="BE168" s="161">
        <f t="shared" si="34"/>
        <v>0</v>
      </c>
      <c r="BF168" s="161">
        <f t="shared" si="35"/>
        <v>0</v>
      </c>
      <c r="BG168" s="161">
        <f t="shared" si="36"/>
        <v>0</v>
      </c>
      <c r="BH168" s="161">
        <f t="shared" si="37"/>
        <v>0</v>
      </c>
      <c r="BI168" s="161">
        <f t="shared" si="38"/>
        <v>0</v>
      </c>
      <c r="BJ168" s="14" t="s">
        <v>125</v>
      </c>
      <c r="BK168" s="161">
        <f t="shared" si="39"/>
        <v>0</v>
      </c>
      <c r="BL168" s="14" t="s">
        <v>124</v>
      </c>
      <c r="BM168" s="160" t="s">
        <v>256</v>
      </c>
    </row>
    <row r="169" spans="1:65" s="2" customFormat="1" ht="24.2" customHeight="1">
      <c r="A169" s="29"/>
      <c r="B169" s="147"/>
      <c r="C169" s="162" t="s">
        <v>257</v>
      </c>
      <c r="D169" s="162" t="s">
        <v>160</v>
      </c>
      <c r="E169" s="163" t="s">
        <v>258</v>
      </c>
      <c r="F169" s="164" t="s">
        <v>259</v>
      </c>
      <c r="G169" s="165" t="s">
        <v>224</v>
      </c>
      <c r="H169" s="166">
        <v>5.05</v>
      </c>
      <c r="I169" s="167"/>
      <c r="J169" s="168">
        <f t="shared" si="30"/>
        <v>0</v>
      </c>
      <c r="K169" s="169"/>
      <c r="L169" s="170"/>
      <c r="M169" s="171" t="s">
        <v>1</v>
      </c>
      <c r="N169" s="172" t="s">
        <v>41</v>
      </c>
      <c r="O169" s="58"/>
      <c r="P169" s="158">
        <f t="shared" si="31"/>
        <v>0</v>
      </c>
      <c r="Q169" s="158">
        <v>0.81200000000000006</v>
      </c>
      <c r="R169" s="158">
        <f t="shared" si="32"/>
        <v>4.1006</v>
      </c>
      <c r="S169" s="158">
        <v>0</v>
      </c>
      <c r="T169" s="159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134</v>
      </c>
      <c r="AT169" s="160" t="s">
        <v>160</v>
      </c>
      <c r="AU169" s="160" t="s">
        <v>125</v>
      </c>
      <c r="AY169" s="14" t="s">
        <v>118</v>
      </c>
      <c r="BE169" s="161">
        <f t="shared" si="34"/>
        <v>0</v>
      </c>
      <c r="BF169" s="161">
        <f t="shared" si="35"/>
        <v>0</v>
      </c>
      <c r="BG169" s="161">
        <f t="shared" si="36"/>
        <v>0</v>
      </c>
      <c r="BH169" s="161">
        <f t="shared" si="37"/>
        <v>0</v>
      </c>
      <c r="BI169" s="161">
        <f t="shared" si="38"/>
        <v>0</v>
      </c>
      <c r="BJ169" s="14" t="s">
        <v>125</v>
      </c>
      <c r="BK169" s="161">
        <f t="shared" si="39"/>
        <v>0</v>
      </c>
      <c r="BL169" s="14" t="s">
        <v>124</v>
      </c>
      <c r="BM169" s="160" t="s">
        <v>260</v>
      </c>
    </row>
    <row r="170" spans="1:65" s="2" customFormat="1" ht="24.2" customHeight="1">
      <c r="A170" s="29"/>
      <c r="B170" s="147"/>
      <c r="C170" s="148" t="s">
        <v>195</v>
      </c>
      <c r="D170" s="148" t="s">
        <v>120</v>
      </c>
      <c r="E170" s="149" t="s">
        <v>261</v>
      </c>
      <c r="F170" s="150" t="s">
        <v>262</v>
      </c>
      <c r="G170" s="151" t="s">
        <v>234</v>
      </c>
      <c r="H170" s="152">
        <v>4.5999999999999996</v>
      </c>
      <c r="I170" s="153"/>
      <c r="J170" s="154">
        <f t="shared" si="30"/>
        <v>0</v>
      </c>
      <c r="K170" s="155"/>
      <c r="L170" s="30"/>
      <c r="M170" s="156" t="s">
        <v>1</v>
      </c>
      <c r="N170" s="157" t="s">
        <v>41</v>
      </c>
      <c r="O170" s="58"/>
      <c r="P170" s="158">
        <f t="shared" si="31"/>
        <v>0</v>
      </c>
      <c r="Q170" s="158">
        <v>0.94926521739130398</v>
      </c>
      <c r="R170" s="158">
        <f t="shared" si="32"/>
        <v>4.3666199999999984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124</v>
      </c>
      <c r="AT170" s="160" t="s">
        <v>120</v>
      </c>
      <c r="AU170" s="160" t="s">
        <v>125</v>
      </c>
      <c r="AY170" s="14" t="s">
        <v>118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125</v>
      </c>
      <c r="BK170" s="161">
        <f t="shared" si="39"/>
        <v>0</v>
      </c>
      <c r="BL170" s="14" t="s">
        <v>124</v>
      </c>
      <c r="BM170" s="160" t="s">
        <v>263</v>
      </c>
    </row>
    <row r="171" spans="1:65" s="2" customFormat="1" ht="24.2" customHeight="1">
      <c r="A171" s="29"/>
      <c r="B171" s="147"/>
      <c r="C171" s="162" t="s">
        <v>264</v>
      </c>
      <c r="D171" s="162" t="s">
        <v>160</v>
      </c>
      <c r="E171" s="163" t="s">
        <v>265</v>
      </c>
      <c r="F171" s="164" t="s">
        <v>266</v>
      </c>
      <c r="G171" s="165" t="s">
        <v>224</v>
      </c>
      <c r="H171" s="166">
        <v>4.6459999999999999</v>
      </c>
      <c r="I171" s="167"/>
      <c r="J171" s="168">
        <f t="shared" si="30"/>
        <v>0</v>
      </c>
      <c r="K171" s="169"/>
      <c r="L171" s="170"/>
      <c r="M171" s="171" t="s">
        <v>1</v>
      </c>
      <c r="N171" s="172" t="s">
        <v>41</v>
      </c>
      <c r="O171" s="58"/>
      <c r="P171" s="158">
        <f t="shared" si="31"/>
        <v>0</v>
      </c>
      <c r="Q171" s="158">
        <v>0.32300043047783</v>
      </c>
      <c r="R171" s="158">
        <f t="shared" si="32"/>
        <v>1.5006599999999981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134</v>
      </c>
      <c r="AT171" s="160" t="s">
        <v>160</v>
      </c>
      <c r="AU171" s="160" t="s">
        <v>125</v>
      </c>
      <c r="AY171" s="14" t="s">
        <v>118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125</v>
      </c>
      <c r="BK171" s="161">
        <f t="shared" si="39"/>
        <v>0</v>
      </c>
      <c r="BL171" s="14" t="s">
        <v>124</v>
      </c>
      <c r="BM171" s="160" t="s">
        <v>267</v>
      </c>
    </row>
    <row r="172" spans="1:65" s="2" customFormat="1" ht="21.75" customHeight="1">
      <c r="A172" s="29"/>
      <c r="B172" s="147"/>
      <c r="C172" s="148" t="s">
        <v>200</v>
      </c>
      <c r="D172" s="148" t="s">
        <v>120</v>
      </c>
      <c r="E172" s="149" t="s">
        <v>268</v>
      </c>
      <c r="F172" s="150" t="s">
        <v>269</v>
      </c>
      <c r="G172" s="151" t="s">
        <v>234</v>
      </c>
      <c r="H172" s="152">
        <v>3</v>
      </c>
      <c r="I172" s="153"/>
      <c r="J172" s="154">
        <f t="shared" si="30"/>
        <v>0</v>
      </c>
      <c r="K172" s="155"/>
      <c r="L172" s="30"/>
      <c r="M172" s="156" t="s">
        <v>1</v>
      </c>
      <c r="N172" s="157" t="s">
        <v>41</v>
      </c>
      <c r="O172" s="58"/>
      <c r="P172" s="158">
        <f t="shared" si="31"/>
        <v>0</v>
      </c>
      <c r="Q172" s="158">
        <v>2.03223666666667</v>
      </c>
      <c r="R172" s="158">
        <f t="shared" si="32"/>
        <v>6.0967100000000105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124</v>
      </c>
      <c r="AT172" s="160" t="s">
        <v>120</v>
      </c>
      <c r="AU172" s="160" t="s">
        <v>125</v>
      </c>
      <c r="AY172" s="14" t="s">
        <v>118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125</v>
      </c>
      <c r="BK172" s="161">
        <f t="shared" si="39"/>
        <v>0</v>
      </c>
      <c r="BL172" s="14" t="s">
        <v>124</v>
      </c>
      <c r="BM172" s="160" t="s">
        <v>270</v>
      </c>
    </row>
    <row r="173" spans="1:65" s="2" customFormat="1" ht="24.2" customHeight="1">
      <c r="A173" s="29"/>
      <c r="B173" s="147"/>
      <c r="C173" s="162" t="s">
        <v>271</v>
      </c>
      <c r="D173" s="162" t="s">
        <v>160</v>
      </c>
      <c r="E173" s="163" t="s">
        <v>272</v>
      </c>
      <c r="F173" s="164" t="s">
        <v>273</v>
      </c>
      <c r="G173" s="165" t="s">
        <v>224</v>
      </c>
      <c r="H173" s="166">
        <v>3.03</v>
      </c>
      <c r="I173" s="167"/>
      <c r="J173" s="168">
        <f t="shared" si="30"/>
        <v>0</v>
      </c>
      <c r="K173" s="169"/>
      <c r="L173" s="170"/>
      <c r="M173" s="171" t="s">
        <v>1</v>
      </c>
      <c r="N173" s="172" t="s">
        <v>41</v>
      </c>
      <c r="O173" s="58"/>
      <c r="P173" s="158">
        <f t="shared" si="31"/>
        <v>0</v>
      </c>
      <c r="Q173" s="158">
        <v>0.81499999999999995</v>
      </c>
      <c r="R173" s="158">
        <f t="shared" si="32"/>
        <v>2.4694499999999997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134</v>
      </c>
      <c r="AT173" s="160" t="s">
        <v>160</v>
      </c>
      <c r="AU173" s="160" t="s">
        <v>125</v>
      </c>
      <c r="AY173" s="14" t="s">
        <v>118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125</v>
      </c>
      <c r="BK173" s="161">
        <f t="shared" si="39"/>
        <v>0</v>
      </c>
      <c r="BL173" s="14" t="s">
        <v>124</v>
      </c>
      <c r="BM173" s="160" t="s">
        <v>274</v>
      </c>
    </row>
    <row r="174" spans="1:65" s="2" customFormat="1" ht="24.2" customHeight="1">
      <c r="A174" s="29"/>
      <c r="B174" s="147"/>
      <c r="C174" s="148" t="s">
        <v>203</v>
      </c>
      <c r="D174" s="148" t="s">
        <v>120</v>
      </c>
      <c r="E174" s="149" t="s">
        <v>275</v>
      </c>
      <c r="F174" s="150" t="s">
        <v>276</v>
      </c>
      <c r="G174" s="151" t="s">
        <v>123</v>
      </c>
      <c r="H174" s="152">
        <v>3.44</v>
      </c>
      <c r="I174" s="153"/>
      <c r="J174" s="154">
        <f t="shared" si="30"/>
        <v>0</v>
      </c>
      <c r="K174" s="155"/>
      <c r="L174" s="30"/>
      <c r="M174" s="156" t="s">
        <v>1</v>
      </c>
      <c r="N174" s="157" t="s">
        <v>41</v>
      </c>
      <c r="O174" s="58"/>
      <c r="P174" s="158">
        <f t="shared" si="31"/>
        <v>0</v>
      </c>
      <c r="Q174" s="158">
        <v>2.4322936046511598</v>
      </c>
      <c r="R174" s="158">
        <f t="shared" si="32"/>
        <v>8.3670899999999904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124</v>
      </c>
      <c r="AT174" s="160" t="s">
        <v>120</v>
      </c>
      <c r="AU174" s="160" t="s">
        <v>125</v>
      </c>
      <c r="AY174" s="14" t="s">
        <v>118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125</v>
      </c>
      <c r="BK174" s="161">
        <f t="shared" si="39"/>
        <v>0</v>
      </c>
      <c r="BL174" s="14" t="s">
        <v>124</v>
      </c>
      <c r="BM174" s="160" t="s">
        <v>277</v>
      </c>
    </row>
    <row r="175" spans="1:65" s="2" customFormat="1" ht="24.2" customHeight="1">
      <c r="A175" s="29"/>
      <c r="B175" s="147"/>
      <c r="C175" s="148" t="s">
        <v>278</v>
      </c>
      <c r="D175" s="148" t="s">
        <v>120</v>
      </c>
      <c r="E175" s="149" t="s">
        <v>279</v>
      </c>
      <c r="F175" s="150" t="s">
        <v>280</v>
      </c>
      <c r="G175" s="151" t="s">
        <v>234</v>
      </c>
      <c r="H175" s="152">
        <v>1941.32</v>
      </c>
      <c r="I175" s="153"/>
      <c r="J175" s="154">
        <f t="shared" si="30"/>
        <v>0</v>
      </c>
      <c r="K175" s="155"/>
      <c r="L175" s="30"/>
      <c r="M175" s="156" t="s">
        <v>1</v>
      </c>
      <c r="N175" s="157" t="s">
        <v>41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124</v>
      </c>
      <c r="AT175" s="160" t="s">
        <v>120</v>
      </c>
      <c r="AU175" s="160" t="s">
        <v>125</v>
      </c>
      <c r="AY175" s="14" t="s">
        <v>118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125</v>
      </c>
      <c r="BK175" s="161">
        <f t="shared" si="39"/>
        <v>0</v>
      </c>
      <c r="BL175" s="14" t="s">
        <v>124</v>
      </c>
      <c r="BM175" s="160" t="s">
        <v>281</v>
      </c>
    </row>
    <row r="176" spans="1:65" s="2" customFormat="1" ht="24.2" customHeight="1">
      <c r="A176" s="29"/>
      <c r="B176" s="147"/>
      <c r="C176" s="148" t="s">
        <v>207</v>
      </c>
      <c r="D176" s="148" t="s">
        <v>120</v>
      </c>
      <c r="E176" s="149" t="s">
        <v>282</v>
      </c>
      <c r="F176" s="150" t="s">
        <v>283</v>
      </c>
      <c r="G176" s="151" t="s">
        <v>123</v>
      </c>
      <c r="H176" s="152">
        <v>4.8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41</v>
      </c>
      <c r="O176" s="58"/>
      <c r="P176" s="158">
        <f t="shared" si="31"/>
        <v>0</v>
      </c>
      <c r="Q176" s="158">
        <v>4.68125E-2</v>
      </c>
      <c r="R176" s="158">
        <f t="shared" si="32"/>
        <v>0.22469999999999998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124</v>
      </c>
      <c r="AT176" s="160" t="s">
        <v>120</v>
      </c>
      <c r="AU176" s="160" t="s">
        <v>125</v>
      </c>
      <c r="AY176" s="14" t="s">
        <v>118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125</v>
      </c>
      <c r="BK176" s="161">
        <f t="shared" si="39"/>
        <v>0</v>
      </c>
      <c r="BL176" s="14" t="s">
        <v>124</v>
      </c>
      <c r="BM176" s="160" t="s">
        <v>284</v>
      </c>
    </row>
    <row r="177" spans="1:65" s="2" customFormat="1" ht="24.2" customHeight="1">
      <c r="A177" s="29"/>
      <c r="B177" s="147"/>
      <c r="C177" s="148" t="s">
        <v>285</v>
      </c>
      <c r="D177" s="148" t="s">
        <v>120</v>
      </c>
      <c r="E177" s="149" t="s">
        <v>286</v>
      </c>
      <c r="F177" s="150" t="s">
        <v>287</v>
      </c>
      <c r="G177" s="151" t="s">
        <v>234</v>
      </c>
      <c r="H177" s="152">
        <v>17.5</v>
      </c>
      <c r="I177" s="153"/>
      <c r="J177" s="154">
        <f t="shared" si="30"/>
        <v>0</v>
      </c>
      <c r="K177" s="155"/>
      <c r="L177" s="30"/>
      <c r="M177" s="156" t="s">
        <v>1</v>
      </c>
      <c r="N177" s="157" t="s">
        <v>41</v>
      </c>
      <c r="O177" s="58"/>
      <c r="P177" s="158">
        <f t="shared" si="31"/>
        <v>0</v>
      </c>
      <c r="Q177" s="158">
        <v>2.2218857142857099E-2</v>
      </c>
      <c r="R177" s="158">
        <f t="shared" si="32"/>
        <v>0.38882999999999923</v>
      </c>
      <c r="S177" s="158">
        <v>0</v>
      </c>
      <c r="T177" s="159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124</v>
      </c>
      <c r="AT177" s="160" t="s">
        <v>120</v>
      </c>
      <c r="AU177" s="160" t="s">
        <v>125</v>
      </c>
      <c r="AY177" s="14" t="s">
        <v>118</v>
      </c>
      <c r="BE177" s="161">
        <f t="shared" si="34"/>
        <v>0</v>
      </c>
      <c r="BF177" s="161">
        <f t="shared" si="35"/>
        <v>0</v>
      </c>
      <c r="BG177" s="161">
        <f t="shared" si="36"/>
        <v>0</v>
      </c>
      <c r="BH177" s="161">
        <f t="shared" si="37"/>
        <v>0</v>
      </c>
      <c r="BI177" s="161">
        <f t="shared" si="38"/>
        <v>0</v>
      </c>
      <c r="BJ177" s="14" t="s">
        <v>125</v>
      </c>
      <c r="BK177" s="161">
        <f t="shared" si="39"/>
        <v>0</v>
      </c>
      <c r="BL177" s="14" t="s">
        <v>124</v>
      </c>
      <c r="BM177" s="160" t="s">
        <v>288</v>
      </c>
    </row>
    <row r="178" spans="1:65" s="2" customFormat="1" ht="33" customHeight="1">
      <c r="A178" s="29"/>
      <c r="B178" s="147"/>
      <c r="C178" s="148" t="s">
        <v>210</v>
      </c>
      <c r="D178" s="148" t="s">
        <v>120</v>
      </c>
      <c r="E178" s="149" t="s">
        <v>289</v>
      </c>
      <c r="F178" s="150" t="s">
        <v>290</v>
      </c>
      <c r="G178" s="151" t="s">
        <v>169</v>
      </c>
      <c r="H178" s="152">
        <v>9371.1329999999998</v>
      </c>
      <c r="I178" s="153"/>
      <c r="J178" s="154">
        <f t="shared" si="30"/>
        <v>0</v>
      </c>
      <c r="K178" s="155"/>
      <c r="L178" s="30"/>
      <c r="M178" s="156" t="s">
        <v>1</v>
      </c>
      <c r="N178" s="157" t="s">
        <v>41</v>
      </c>
      <c r="O178" s="58"/>
      <c r="P178" s="158">
        <f t="shared" si="31"/>
        <v>0</v>
      </c>
      <c r="Q178" s="158">
        <v>0</v>
      </c>
      <c r="R178" s="158">
        <f t="shared" si="32"/>
        <v>0</v>
      </c>
      <c r="S178" s="158">
        <v>0</v>
      </c>
      <c r="T178" s="159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124</v>
      </c>
      <c r="AT178" s="160" t="s">
        <v>120</v>
      </c>
      <c r="AU178" s="160" t="s">
        <v>125</v>
      </c>
      <c r="AY178" s="14" t="s">
        <v>118</v>
      </c>
      <c r="BE178" s="161">
        <f t="shared" si="34"/>
        <v>0</v>
      </c>
      <c r="BF178" s="161">
        <f t="shared" si="35"/>
        <v>0</v>
      </c>
      <c r="BG178" s="161">
        <f t="shared" si="36"/>
        <v>0</v>
      </c>
      <c r="BH178" s="161">
        <f t="shared" si="37"/>
        <v>0</v>
      </c>
      <c r="BI178" s="161">
        <f t="shared" si="38"/>
        <v>0</v>
      </c>
      <c r="BJ178" s="14" t="s">
        <v>125</v>
      </c>
      <c r="BK178" s="161">
        <f t="shared" si="39"/>
        <v>0</v>
      </c>
      <c r="BL178" s="14" t="s">
        <v>124</v>
      </c>
      <c r="BM178" s="160" t="s">
        <v>291</v>
      </c>
    </row>
    <row r="179" spans="1:65" s="12" customFormat="1" ht="25.9" customHeight="1">
      <c r="B179" s="134"/>
      <c r="D179" s="135" t="s">
        <v>74</v>
      </c>
      <c r="E179" s="136" t="s">
        <v>292</v>
      </c>
      <c r="F179" s="136" t="s">
        <v>293</v>
      </c>
      <c r="I179" s="137"/>
      <c r="J179" s="138">
        <f>BK179</f>
        <v>0</v>
      </c>
      <c r="L179" s="134"/>
      <c r="M179" s="139"/>
      <c r="N179" s="140"/>
      <c r="O179" s="140"/>
      <c r="P179" s="141">
        <f>P180</f>
        <v>0</v>
      </c>
      <c r="Q179" s="140"/>
      <c r="R179" s="141">
        <f>R180</f>
        <v>0</v>
      </c>
      <c r="S179" s="140"/>
      <c r="T179" s="142">
        <f>T180</f>
        <v>0</v>
      </c>
      <c r="AR179" s="135" t="s">
        <v>125</v>
      </c>
      <c r="AT179" s="143" t="s">
        <v>74</v>
      </c>
      <c r="AU179" s="143" t="s">
        <v>75</v>
      </c>
      <c r="AY179" s="135" t="s">
        <v>118</v>
      </c>
      <c r="BK179" s="144">
        <f>BK180</f>
        <v>0</v>
      </c>
    </row>
    <row r="180" spans="1:65" s="12" customFormat="1" ht="22.9" customHeight="1">
      <c r="B180" s="134"/>
      <c r="D180" s="135" t="s">
        <v>74</v>
      </c>
      <c r="E180" s="145" t="s">
        <v>294</v>
      </c>
      <c r="F180" s="145" t="s">
        <v>295</v>
      </c>
      <c r="I180" s="137"/>
      <c r="J180" s="146">
        <f>BK180</f>
        <v>0</v>
      </c>
      <c r="L180" s="134"/>
      <c r="M180" s="139"/>
      <c r="N180" s="140"/>
      <c r="O180" s="140"/>
      <c r="P180" s="141">
        <f>P181</f>
        <v>0</v>
      </c>
      <c r="Q180" s="140"/>
      <c r="R180" s="141">
        <f>R181</f>
        <v>0</v>
      </c>
      <c r="S180" s="140"/>
      <c r="T180" s="142">
        <f>T181</f>
        <v>0</v>
      </c>
      <c r="AR180" s="135" t="s">
        <v>125</v>
      </c>
      <c r="AT180" s="143" t="s">
        <v>74</v>
      </c>
      <c r="AU180" s="143" t="s">
        <v>83</v>
      </c>
      <c r="AY180" s="135" t="s">
        <v>118</v>
      </c>
      <c r="BK180" s="144">
        <f>BK181</f>
        <v>0</v>
      </c>
    </row>
    <row r="181" spans="1:65" s="2" customFormat="1" ht="24.2" customHeight="1">
      <c r="A181" s="29"/>
      <c r="B181" s="147"/>
      <c r="C181" s="148" t="s">
        <v>296</v>
      </c>
      <c r="D181" s="148" t="s">
        <v>120</v>
      </c>
      <c r="E181" s="149" t="s">
        <v>297</v>
      </c>
      <c r="F181" s="150" t="s">
        <v>298</v>
      </c>
      <c r="G181" s="151" t="s">
        <v>234</v>
      </c>
      <c r="H181" s="152">
        <v>180</v>
      </c>
      <c r="I181" s="153"/>
      <c r="J181" s="154">
        <f>ROUND(I181*H181,2)</f>
        <v>0</v>
      </c>
      <c r="K181" s="155"/>
      <c r="L181" s="30"/>
      <c r="M181" s="173" t="s">
        <v>1</v>
      </c>
      <c r="N181" s="174" t="s">
        <v>41</v>
      </c>
      <c r="O181" s="175"/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148</v>
      </c>
      <c r="AT181" s="160" t="s">
        <v>120</v>
      </c>
      <c r="AU181" s="160" t="s">
        <v>125</v>
      </c>
      <c r="AY181" s="14" t="s">
        <v>118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4" t="s">
        <v>125</v>
      </c>
      <c r="BK181" s="161">
        <f>ROUND(I181*H181,2)</f>
        <v>0</v>
      </c>
      <c r="BL181" s="14" t="s">
        <v>148</v>
      </c>
      <c r="BM181" s="160" t="s">
        <v>299</v>
      </c>
    </row>
    <row r="182" spans="1:65" s="2" customFormat="1" ht="6.95" customHeight="1">
      <c r="A182" s="29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3:K18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58" workbookViewId="0">
      <selection activeCell="F124" sqref="F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1" t="str">
        <f>'Rekapitulácia stavby'!K6</f>
        <v>REKONŠTRUKCIA OBSLUŽNEJ LESNEJ CESTY V LOKALITE TRNOVECKÉ HÁJE VETVY A, B, C,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300</v>
      </c>
      <c r="F9" s="220"/>
      <c r="G9" s="220"/>
      <c r="H9" s="220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33</v>
      </c>
      <c r="G12" s="29"/>
      <c r="H12" s="29"/>
      <c r="I12" s="24" t="s">
        <v>21</v>
      </c>
      <c r="J12" s="55" t="str">
        <f>'Rekapitulácia stavby'!AN8</f>
        <v>7. 6. 2024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3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216" t="s">
        <v>1</v>
      </c>
      <c r="F27" s="216"/>
      <c r="G27" s="216"/>
      <c r="H27" s="21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ROUND((SUM(BE123:BE167)),  2)</f>
        <v>0</v>
      </c>
      <c r="G33" s="100"/>
      <c r="H33" s="100"/>
      <c r="I33" s="101">
        <v>0.2</v>
      </c>
      <c r="J33" s="99">
        <f>ROUND(((SUM(BE123:BE167))*I33),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ROUND((SUM(BF123:BF167)),  2)</f>
        <v>0</v>
      </c>
      <c r="G34" s="100"/>
      <c r="H34" s="100"/>
      <c r="I34" s="101">
        <v>0.2</v>
      </c>
      <c r="J34" s="99">
        <f>ROUND(((SUM(BF123:BF167))*I34),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ROUND((SUM(BG123:BG167)),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ROUND((SUM(BH123:BH167)),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ROUND((SUM(BI123:BI167)),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1" t="str">
        <f>E7</f>
        <v>REKONŠTRUKCIA OBSLUŽNEJ LESNEJ CESTY V LOKALITE TRNOVECKÉ HÁJE VETVY A, B, C,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3-24-2 - SO 01 CESTA (vetva C)</v>
      </c>
      <c r="F87" s="220"/>
      <c r="G87" s="220"/>
      <c r="H87" s="220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7. 6. 2024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PSBU V LIPTOVSKOM TRNOVCI</v>
      </c>
      <c r="G91" s="29"/>
      <c r="H91" s="29"/>
      <c r="I91" s="24" t="s">
        <v>29</v>
      </c>
      <c r="J91" s="27" t="str">
        <f>E21</f>
        <v>DESIGNCRAFT, s.r.o.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92</v>
      </c>
      <c r="D94" s="104"/>
      <c r="E94" s="104"/>
      <c r="F94" s="104"/>
      <c r="G94" s="104"/>
      <c r="H94" s="104"/>
      <c r="I94" s="104"/>
      <c r="J94" s="113" t="s">
        <v>93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94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15"/>
      <c r="D97" s="116" t="s">
        <v>96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899999999999999" customHeight="1">
      <c r="B98" s="119"/>
      <c r="D98" s="120" t="s">
        <v>97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899999999999999" customHeight="1">
      <c r="B99" s="119"/>
      <c r="D99" s="120" t="s">
        <v>98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31" s="10" customFormat="1" ht="19.899999999999999" customHeight="1">
      <c r="B100" s="119"/>
      <c r="D100" s="120" t="s">
        <v>301</v>
      </c>
      <c r="E100" s="121"/>
      <c r="F100" s="121"/>
      <c r="G100" s="121"/>
      <c r="H100" s="121"/>
      <c r="I100" s="121"/>
      <c r="J100" s="122">
        <f>J141</f>
        <v>0</v>
      </c>
      <c r="L100" s="119"/>
    </row>
    <row r="101" spans="1:31" s="10" customFormat="1" ht="19.899999999999999" customHeight="1">
      <c r="B101" s="119"/>
      <c r="D101" s="120" t="s">
        <v>99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899999999999999" customHeight="1">
      <c r="B102" s="119"/>
      <c r="D102" s="120" t="s">
        <v>100</v>
      </c>
      <c r="E102" s="121"/>
      <c r="F102" s="121"/>
      <c r="G102" s="121"/>
      <c r="H102" s="121"/>
      <c r="I102" s="121"/>
      <c r="J102" s="122">
        <f>J149</f>
        <v>0</v>
      </c>
      <c r="L102" s="119"/>
    </row>
    <row r="103" spans="1:31" s="10" customFormat="1" ht="19.899999999999999" customHeight="1">
      <c r="B103" s="119"/>
      <c r="D103" s="120" t="s">
        <v>101</v>
      </c>
      <c r="E103" s="121"/>
      <c r="F103" s="121"/>
      <c r="G103" s="121"/>
      <c r="H103" s="121"/>
      <c r="I103" s="121"/>
      <c r="J103" s="122">
        <f>J156</f>
        <v>0</v>
      </c>
      <c r="L103" s="119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104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6.25" customHeight="1">
      <c r="A113" s="29"/>
      <c r="B113" s="30"/>
      <c r="C113" s="29"/>
      <c r="D113" s="29"/>
      <c r="E113" s="221" t="str">
        <f>E7</f>
        <v>REKONŠTRUKCIA OBSLUŽNEJ LESNEJ CESTY V LOKALITE TRNOVECKÉ HÁJE VETVY A, B, C,</v>
      </c>
      <c r="F113" s="222"/>
      <c r="G113" s="222"/>
      <c r="H113" s="222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89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90" t="str">
        <f>E9</f>
        <v>3-24-2 - SO 01 CESTA (vetva C)</v>
      </c>
      <c r="F115" s="220"/>
      <c r="G115" s="220"/>
      <c r="H115" s="220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 xml:space="preserve"> </v>
      </c>
      <c r="G117" s="29"/>
      <c r="H117" s="29"/>
      <c r="I117" s="24" t="s">
        <v>21</v>
      </c>
      <c r="J117" s="55" t="str">
        <f>IF(J12="","",J12)</f>
        <v>7. 6. 2024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>PSBU V LIPTOVSKOM TRNOVCI</v>
      </c>
      <c r="G119" s="29"/>
      <c r="H119" s="29"/>
      <c r="I119" s="24" t="s">
        <v>29</v>
      </c>
      <c r="J119" s="27" t="str">
        <f>E21</f>
        <v>DESIGNCRAFT, s.r.o.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105</v>
      </c>
      <c r="D122" s="126" t="s">
        <v>60</v>
      </c>
      <c r="E122" s="126" t="s">
        <v>56</v>
      </c>
      <c r="F122" s="126" t="s">
        <v>57</v>
      </c>
      <c r="G122" s="126" t="s">
        <v>106</v>
      </c>
      <c r="H122" s="126" t="s">
        <v>107</v>
      </c>
      <c r="I122" s="126" t="s">
        <v>108</v>
      </c>
      <c r="J122" s="127" t="s">
        <v>93</v>
      </c>
      <c r="K122" s="128" t="s">
        <v>109</v>
      </c>
      <c r="L122" s="129"/>
      <c r="M122" s="62" t="s">
        <v>1</v>
      </c>
      <c r="N122" s="63" t="s">
        <v>39</v>
      </c>
      <c r="O122" s="63" t="s">
        <v>110</v>
      </c>
      <c r="P122" s="63" t="s">
        <v>111</v>
      </c>
      <c r="Q122" s="63" t="s">
        <v>112</v>
      </c>
      <c r="R122" s="63" t="s">
        <v>113</v>
      </c>
      <c r="S122" s="63" t="s">
        <v>114</v>
      </c>
      <c r="T122" s="64" t="s">
        <v>115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9" t="s">
        <v>94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</f>
        <v>0</v>
      </c>
      <c r="Q123" s="66"/>
      <c r="R123" s="131">
        <f>R124</f>
        <v>8850.2747600000021</v>
      </c>
      <c r="S123" s="66"/>
      <c r="T123" s="132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95</v>
      </c>
      <c r="BK123" s="133">
        <f>BK124</f>
        <v>0</v>
      </c>
    </row>
    <row r="124" spans="1:65" s="12" customFormat="1" ht="25.9" customHeight="1">
      <c r="B124" s="134"/>
      <c r="D124" s="135" t="s">
        <v>74</v>
      </c>
      <c r="E124" s="136" t="s">
        <v>116</v>
      </c>
      <c r="F124" s="136" t="s">
        <v>117</v>
      </c>
      <c r="I124" s="137"/>
      <c r="J124" s="138">
        <f>BK124</f>
        <v>0</v>
      </c>
      <c r="L124" s="134"/>
      <c r="M124" s="139"/>
      <c r="N124" s="140"/>
      <c r="O124" s="140"/>
      <c r="P124" s="141">
        <f>P125+P136+P141+P146+P149+P156</f>
        <v>0</v>
      </c>
      <c r="Q124" s="140"/>
      <c r="R124" s="141">
        <f>R125+R136+R141+R146+R149+R156</f>
        <v>8850.2747600000021</v>
      </c>
      <c r="S124" s="140"/>
      <c r="T124" s="142">
        <f>T125+T136+T141+T146+T149+T156</f>
        <v>0</v>
      </c>
      <c r="AR124" s="135" t="s">
        <v>83</v>
      </c>
      <c r="AT124" s="143" t="s">
        <v>74</v>
      </c>
      <c r="AU124" s="143" t="s">
        <v>75</v>
      </c>
      <c r="AY124" s="135" t="s">
        <v>118</v>
      </c>
      <c r="BK124" s="144">
        <f>BK125+BK136+BK141+BK146+BK149+BK156</f>
        <v>0</v>
      </c>
    </row>
    <row r="125" spans="1:65" s="12" customFormat="1" ht="22.9" customHeight="1">
      <c r="B125" s="134"/>
      <c r="D125" s="135" t="s">
        <v>74</v>
      </c>
      <c r="E125" s="145" t="s">
        <v>83</v>
      </c>
      <c r="F125" s="145" t="s">
        <v>119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SUM(P126:P135)</f>
        <v>0</v>
      </c>
      <c r="Q125" s="140"/>
      <c r="R125" s="141">
        <f>SUM(R126:R135)</f>
        <v>2292.8581199999999</v>
      </c>
      <c r="S125" s="140"/>
      <c r="T125" s="142">
        <f>SUM(T126:T135)</f>
        <v>0</v>
      </c>
      <c r="AR125" s="135" t="s">
        <v>83</v>
      </c>
      <c r="AT125" s="143" t="s">
        <v>74</v>
      </c>
      <c r="AU125" s="143" t="s">
        <v>83</v>
      </c>
      <c r="AY125" s="135" t="s">
        <v>118</v>
      </c>
      <c r="BK125" s="144">
        <f>SUM(BK126:BK135)</f>
        <v>0</v>
      </c>
    </row>
    <row r="126" spans="1:65" s="2" customFormat="1" ht="33" customHeight="1">
      <c r="A126" s="29"/>
      <c r="B126" s="147"/>
      <c r="C126" s="148" t="s">
        <v>83</v>
      </c>
      <c r="D126" s="148" t="s">
        <v>120</v>
      </c>
      <c r="E126" s="149" t="s">
        <v>302</v>
      </c>
      <c r="F126" s="150" t="s">
        <v>303</v>
      </c>
      <c r="G126" s="151" t="s">
        <v>123</v>
      </c>
      <c r="H126" s="152">
        <v>778.98</v>
      </c>
      <c r="I126" s="153"/>
      <c r="J126" s="154">
        <f t="shared" ref="J126:J135" si="0">ROUND(I126*H126,2)</f>
        <v>0</v>
      </c>
      <c r="K126" s="155"/>
      <c r="L126" s="30"/>
      <c r="M126" s="156" t="s">
        <v>1</v>
      </c>
      <c r="N126" s="157" t="s">
        <v>41</v>
      </c>
      <c r="O126" s="58"/>
      <c r="P126" s="158">
        <f t="shared" ref="P126:P135" si="1">O126*H126</f>
        <v>0</v>
      </c>
      <c r="Q126" s="158">
        <v>0</v>
      </c>
      <c r="R126" s="158">
        <f t="shared" ref="R126:R135" si="2">Q126*H126</f>
        <v>0</v>
      </c>
      <c r="S126" s="158">
        <v>0</v>
      </c>
      <c r="T126" s="159">
        <f t="shared" ref="T126:T135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124</v>
      </c>
      <c r="AT126" s="160" t="s">
        <v>120</v>
      </c>
      <c r="AU126" s="160" t="s">
        <v>125</v>
      </c>
      <c r="AY126" s="14" t="s">
        <v>118</v>
      </c>
      <c r="BE126" s="161">
        <f t="shared" ref="BE126:BE135" si="4">IF(N126="základná",J126,0)</f>
        <v>0</v>
      </c>
      <c r="BF126" s="161">
        <f t="shared" ref="BF126:BF135" si="5">IF(N126="znížená",J126,0)</f>
        <v>0</v>
      </c>
      <c r="BG126" s="161">
        <f t="shared" ref="BG126:BG135" si="6">IF(N126="zákl. prenesená",J126,0)</f>
        <v>0</v>
      </c>
      <c r="BH126" s="161">
        <f t="shared" ref="BH126:BH135" si="7">IF(N126="zníž. prenesená",J126,0)</f>
        <v>0</v>
      </c>
      <c r="BI126" s="161">
        <f t="shared" ref="BI126:BI135" si="8">IF(N126="nulová",J126,0)</f>
        <v>0</v>
      </c>
      <c r="BJ126" s="14" t="s">
        <v>125</v>
      </c>
      <c r="BK126" s="161">
        <f t="shared" ref="BK126:BK135" si="9">ROUND(I126*H126,2)</f>
        <v>0</v>
      </c>
      <c r="BL126" s="14" t="s">
        <v>124</v>
      </c>
      <c r="BM126" s="160" t="s">
        <v>125</v>
      </c>
    </row>
    <row r="127" spans="1:65" s="2" customFormat="1" ht="24.2" customHeight="1">
      <c r="A127" s="29"/>
      <c r="B127" s="147"/>
      <c r="C127" s="148" t="s">
        <v>125</v>
      </c>
      <c r="D127" s="148" t="s">
        <v>120</v>
      </c>
      <c r="E127" s="149" t="s">
        <v>126</v>
      </c>
      <c r="F127" s="150" t="s">
        <v>127</v>
      </c>
      <c r="G127" s="151" t="s">
        <v>123</v>
      </c>
      <c r="H127" s="152">
        <v>1115.79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41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124</v>
      </c>
      <c r="AT127" s="160" t="s">
        <v>120</v>
      </c>
      <c r="AU127" s="160" t="s">
        <v>125</v>
      </c>
      <c r="AY127" s="14" t="s">
        <v>118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125</v>
      </c>
      <c r="BK127" s="161">
        <f t="shared" si="9"/>
        <v>0</v>
      </c>
      <c r="BL127" s="14" t="s">
        <v>124</v>
      </c>
      <c r="BM127" s="160" t="s">
        <v>124</v>
      </c>
    </row>
    <row r="128" spans="1:65" s="2" customFormat="1" ht="24.2" customHeight="1">
      <c r="A128" s="29"/>
      <c r="B128" s="147"/>
      <c r="C128" s="148" t="s">
        <v>128</v>
      </c>
      <c r="D128" s="148" t="s">
        <v>120</v>
      </c>
      <c r="E128" s="149" t="s">
        <v>129</v>
      </c>
      <c r="F128" s="150" t="s">
        <v>130</v>
      </c>
      <c r="G128" s="151" t="s">
        <v>123</v>
      </c>
      <c r="H128" s="152">
        <v>557.9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41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124</v>
      </c>
      <c r="AT128" s="160" t="s">
        <v>120</v>
      </c>
      <c r="AU128" s="160" t="s">
        <v>125</v>
      </c>
      <c r="AY128" s="14" t="s">
        <v>118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125</v>
      </c>
      <c r="BK128" s="161">
        <f t="shared" si="9"/>
        <v>0</v>
      </c>
      <c r="BL128" s="14" t="s">
        <v>124</v>
      </c>
      <c r="BM128" s="160" t="s">
        <v>131</v>
      </c>
    </row>
    <row r="129" spans="1:65" s="2" customFormat="1" ht="21.75" customHeight="1">
      <c r="A129" s="29"/>
      <c r="B129" s="147"/>
      <c r="C129" s="148" t="s">
        <v>124</v>
      </c>
      <c r="D129" s="148" t="s">
        <v>120</v>
      </c>
      <c r="E129" s="149" t="s">
        <v>139</v>
      </c>
      <c r="F129" s="150" t="s">
        <v>140</v>
      </c>
      <c r="G129" s="151" t="s">
        <v>123</v>
      </c>
      <c r="H129" s="152">
        <v>1894.77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41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124</v>
      </c>
      <c r="AT129" s="160" t="s">
        <v>120</v>
      </c>
      <c r="AU129" s="160" t="s">
        <v>125</v>
      </c>
      <c r="AY129" s="14" t="s">
        <v>118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125</v>
      </c>
      <c r="BK129" s="161">
        <f t="shared" si="9"/>
        <v>0</v>
      </c>
      <c r="BL129" s="14" t="s">
        <v>124</v>
      </c>
      <c r="BM129" s="160" t="s">
        <v>134</v>
      </c>
    </row>
    <row r="130" spans="1:65" s="2" customFormat="1" ht="37.9" customHeight="1">
      <c r="A130" s="29"/>
      <c r="B130" s="147"/>
      <c r="C130" s="148" t="s">
        <v>135</v>
      </c>
      <c r="D130" s="148" t="s">
        <v>120</v>
      </c>
      <c r="E130" s="149" t="s">
        <v>143</v>
      </c>
      <c r="F130" s="150" t="s">
        <v>304</v>
      </c>
      <c r="G130" s="151" t="s">
        <v>123</v>
      </c>
      <c r="H130" s="152">
        <v>1343.01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41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124</v>
      </c>
      <c r="AT130" s="160" t="s">
        <v>120</v>
      </c>
      <c r="AU130" s="160" t="s">
        <v>125</v>
      </c>
      <c r="AY130" s="14" t="s">
        <v>118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125</v>
      </c>
      <c r="BK130" s="161">
        <f t="shared" si="9"/>
        <v>0</v>
      </c>
      <c r="BL130" s="14" t="s">
        <v>124</v>
      </c>
      <c r="BM130" s="160" t="s">
        <v>138</v>
      </c>
    </row>
    <row r="131" spans="1:65" s="2" customFormat="1" ht="16.5" customHeight="1">
      <c r="A131" s="29"/>
      <c r="B131" s="147"/>
      <c r="C131" s="162" t="s">
        <v>131</v>
      </c>
      <c r="D131" s="162" t="s">
        <v>160</v>
      </c>
      <c r="E131" s="163" t="s">
        <v>305</v>
      </c>
      <c r="F131" s="164" t="s">
        <v>306</v>
      </c>
      <c r="G131" s="165" t="s">
        <v>169</v>
      </c>
      <c r="H131" s="166">
        <v>2283.12</v>
      </c>
      <c r="I131" s="167"/>
      <c r="J131" s="168">
        <f t="shared" si="0"/>
        <v>0</v>
      </c>
      <c r="K131" s="169"/>
      <c r="L131" s="170"/>
      <c r="M131" s="171" t="s">
        <v>1</v>
      </c>
      <c r="N131" s="172" t="s">
        <v>41</v>
      </c>
      <c r="O131" s="58"/>
      <c r="P131" s="158">
        <f t="shared" si="1"/>
        <v>0</v>
      </c>
      <c r="Q131" s="158">
        <v>1</v>
      </c>
      <c r="R131" s="158">
        <f t="shared" si="2"/>
        <v>2283.12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134</v>
      </c>
      <c r="AT131" s="160" t="s">
        <v>160</v>
      </c>
      <c r="AU131" s="160" t="s">
        <v>125</v>
      </c>
      <c r="AY131" s="14" t="s">
        <v>118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125</v>
      </c>
      <c r="BK131" s="161">
        <f t="shared" si="9"/>
        <v>0</v>
      </c>
      <c r="BL131" s="14" t="s">
        <v>124</v>
      </c>
      <c r="BM131" s="160" t="s">
        <v>141</v>
      </c>
    </row>
    <row r="132" spans="1:65" s="2" customFormat="1" ht="21.75" customHeight="1">
      <c r="A132" s="29"/>
      <c r="B132" s="147"/>
      <c r="C132" s="148" t="s">
        <v>142</v>
      </c>
      <c r="D132" s="148" t="s">
        <v>120</v>
      </c>
      <c r="E132" s="149" t="s">
        <v>146</v>
      </c>
      <c r="F132" s="150" t="s">
        <v>147</v>
      </c>
      <c r="G132" s="151" t="s">
        <v>123</v>
      </c>
      <c r="H132" s="152">
        <v>778.98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41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124</v>
      </c>
      <c r="AT132" s="160" t="s">
        <v>120</v>
      </c>
      <c r="AU132" s="160" t="s">
        <v>125</v>
      </c>
      <c r="AY132" s="14" t="s">
        <v>118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125</v>
      </c>
      <c r="BK132" s="161">
        <f t="shared" si="9"/>
        <v>0</v>
      </c>
      <c r="BL132" s="14" t="s">
        <v>124</v>
      </c>
      <c r="BM132" s="160" t="s">
        <v>145</v>
      </c>
    </row>
    <row r="133" spans="1:65" s="2" customFormat="1" ht="21.75" customHeight="1">
      <c r="A133" s="29"/>
      <c r="B133" s="147"/>
      <c r="C133" s="148" t="s">
        <v>134</v>
      </c>
      <c r="D133" s="148" t="s">
        <v>120</v>
      </c>
      <c r="E133" s="149" t="s">
        <v>150</v>
      </c>
      <c r="F133" s="150" t="s">
        <v>151</v>
      </c>
      <c r="G133" s="151" t="s">
        <v>152</v>
      </c>
      <c r="H133" s="152">
        <v>13527.25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41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124</v>
      </c>
      <c r="AT133" s="160" t="s">
        <v>120</v>
      </c>
      <c r="AU133" s="160" t="s">
        <v>125</v>
      </c>
      <c r="AY133" s="14" t="s">
        <v>118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125</v>
      </c>
      <c r="BK133" s="161">
        <f t="shared" si="9"/>
        <v>0</v>
      </c>
      <c r="BL133" s="14" t="s">
        <v>124</v>
      </c>
      <c r="BM133" s="160" t="s">
        <v>148</v>
      </c>
    </row>
    <row r="134" spans="1:65" s="2" customFormat="1" ht="16.5" customHeight="1">
      <c r="A134" s="29"/>
      <c r="B134" s="147"/>
      <c r="C134" s="148" t="s">
        <v>149</v>
      </c>
      <c r="D134" s="148" t="s">
        <v>120</v>
      </c>
      <c r="E134" s="149" t="s">
        <v>307</v>
      </c>
      <c r="F134" s="150" t="s">
        <v>308</v>
      </c>
      <c r="G134" s="151" t="s">
        <v>152</v>
      </c>
      <c r="H134" s="152">
        <v>4464.9799999999996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41</v>
      </c>
      <c r="O134" s="58"/>
      <c r="P134" s="158">
        <f t="shared" si="1"/>
        <v>0</v>
      </c>
      <c r="Q134" s="158">
        <v>1.87199942664917E-3</v>
      </c>
      <c r="R134" s="158">
        <f t="shared" si="2"/>
        <v>8.3584400000000105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124</v>
      </c>
      <c r="AT134" s="160" t="s">
        <v>120</v>
      </c>
      <c r="AU134" s="160" t="s">
        <v>125</v>
      </c>
      <c r="AY134" s="14" t="s">
        <v>118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125</v>
      </c>
      <c r="BK134" s="161">
        <f t="shared" si="9"/>
        <v>0</v>
      </c>
      <c r="BL134" s="14" t="s">
        <v>124</v>
      </c>
      <c r="BM134" s="160" t="s">
        <v>153</v>
      </c>
    </row>
    <row r="135" spans="1:65" s="2" customFormat="1" ht="16.5" customHeight="1">
      <c r="A135" s="29"/>
      <c r="B135" s="147"/>
      <c r="C135" s="162" t="s">
        <v>138</v>
      </c>
      <c r="D135" s="162" t="s">
        <v>160</v>
      </c>
      <c r="E135" s="163" t="s">
        <v>309</v>
      </c>
      <c r="F135" s="164" t="s">
        <v>310</v>
      </c>
      <c r="G135" s="165" t="s">
        <v>163</v>
      </c>
      <c r="H135" s="166">
        <v>1379.675</v>
      </c>
      <c r="I135" s="167"/>
      <c r="J135" s="168">
        <f t="shared" si="0"/>
        <v>0</v>
      </c>
      <c r="K135" s="169"/>
      <c r="L135" s="170"/>
      <c r="M135" s="171" t="s">
        <v>1</v>
      </c>
      <c r="N135" s="172" t="s">
        <v>41</v>
      </c>
      <c r="O135" s="58"/>
      <c r="P135" s="158">
        <f t="shared" si="1"/>
        <v>0</v>
      </c>
      <c r="Q135" s="158">
        <v>1.00000362404189E-3</v>
      </c>
      <c r="R135" s="158">
        <f t="shared" si="2"/>
        <v>1.3796799999999945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134</v>
      </c>
      <c r="AT135" s="160" t="s">
        <v>160</v>
      </c>
      <c r="AU135" s="160" t="s">
        <v>125</v>
      </c>
      <c r="AY135" s="14" t="s">
        <v>118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125</v>
      </c>
      <c r="BK135" s="161">
        <f t="shared" si="9"/>
        <v>0</v>
      </c>
      <c r="BL135" s="14" t="s">
        <v>124</v>
      </c>
      <c r="BM135" s="160" t="s">
        <v>7</v>
      </c>
    </row>
    <row r="136" spans="1:65" s="12" customFormat="1" ht="22.9" customHeight="1">
      <c r="B136" s="134"/>
      <c r="D136" s="135" t="s">
        <v>74</v>
      </c>
      <c r="E136" s="145" t="s">
        <v>125</v>
      </c>
      <c r="F136" s="145" t="s">
        <v>165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SUM(P137:P140)</f>
        <v>0</v>
      </c>
      <c r="Q136" s="140"/>
      <c r="R136" s="141">
        <f>SUM(R137:R140)</f>
        <v>7.1104500000000046</v>
      </c>
      <c r="S136" s="140"/>
      <c r="T136" s="142">
        <f>SUM(T137:T140)</f>
        <v>0</v>
      </c>
      <c r="AR136" s="135" t="s">
        <v>83</v>
      </c>
      <c r="AT136" s="143" t="s">
        <v>74</v>
      </c>
      <c r="AU136" s="143" t="s">
        <v>83</v>
      </c>
      <c r="AY136" s="135" t="s">
        <v>118</v>
      </c>
      <c r="BK136" s="144">
        <f>SUM(BK137:BK140)</f>
        <v>0</v>
      </c>
    </row>
    <row r="137" spans="1:65" s="2" customFormat="1" ht="33" customHeight="1">
      <c r="A137" s="29"/>
      <c r="B137" s="147"/>
      <c r="C137" s="148" t="s">
        <v>156</v>
      </c>
      <c r="D137" s="148" t="s">
        <v>120</v>
      </c>
      <c r="E137" s="149" t="s">
        <v>178</v>
      </c>
      <c r="F137" s="150" t="s">
        <v>179</v>
      </c>
      <c r="G137" s="151" t="s">
        <v>152</v>
      </c>
      <c r="H137" s="152">
        <v>1573.35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41</v>
      </c>
      <c r="O137" s="58"/>
      <c r="P137" s="158">
        <f>O137*H137</f>
        <v>0</v>
      </c>
      <c r="Q137" s="158">
        <v>3.2999650427431899E-5</v>
      </c>
      <c r="R137" s="158">
        <f>Q137*H137</f>
        <v>5.1919999999999973E-2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124</v>
      </c>
      <c r="AT137" s="160" t="s">
        <v>120</v>
      </c>
      <c r="AU137" s="160" t="s">
        <v>125</v>
      </c>
      <c r="AY137" s="14" t="s">
        <v>118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125</v>
      </c>
      <c r="BK137" s="161">
        <f>ROUND(I137*H137,2)</f>
        <v>0</v>
      </c>
      <c r="BL137" s="14" t="s">
        <v>124</v>
      </c>
      <c r="BM137" s="160" t="s">
        <v>159</v>
      </c>
    </row>
    <row r="138" spans="1:65" s="2" customFormat="1" ht="16.5" customHeight="1">
      <c r="A138" s="29"/>
      <c r="B138" s="147"/>
      <c r="C138" s="162" t="s">
        <v>141</v>
      </c>
      <c r="D138" s="162" t="s">
        <v>160</v>
      </c>
      <c r="E138" s="163" t="s">
        <v>182</v>
      </c>
      <c r="F138" s="164" t="s">
        <v>183</v>
      </c>
      <c r="G138" s="165" t="s">
        <v>152</v>
      </c>
      <c r="H138" s="166">
        <v>1636.913</v>
      </c>
      <c r="I138" s="167"/>
      <c r="J138" s="168">
        <f>ROUND(I138*H138,2)</f>
        <v>0</v>
      </c>
      <c r="K138" s="169"/>
      <c r="L138" s="170"/>
      <c r="M138" s="171" t="s">
        <v>1</v>
      </c>
      <c r="N138" s="172" t="s">
        <v>41</v>
      </c>
      <c r="O138" s="58"/>
      <c r="P138" s="158">
        <f>O138*H138</f>
        <v>0</v>
      </c>
      <c r="Q138" s="158">
        <v>5.0000213817105699E-4</v>
      </c>
      <c r="R138" s="158">
        <f>Q138*H138</f>
        <v>0.81845999999999941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134</v>
      </c>
      <c r="AT138" s="160" t="s">
        <v>160</v>
      </c>
      <c r="AU138" s="160" t="s">
        <v>125</v>
      </c>
      <c r="AY138" s="14" t="s">
        <v>118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125</v>
      </c>
      <c r="BK138" s="161">
        <f>ROUND(I138*H138,2)</f>
        <v>0</v>
      </c>
      <c r="BL138" s="14" t="s">
        <v>124</v>
      </c>
      <c r="BM138" s="160" t="s">
        <v>164</v>
      </c>
    </row>
    <row r="139" spans="1:65" s="2" customFormat="1" ht="33" customHeight="1">
      <c r="A139" s="29"/>
      <c r="B139" s="147"/>
      <c r="C139" s="148" t="s">
        <v>166</v>
      </c>
      <c r="D139" s="148" t="s">
        <v>120</v>
      </c>
      <c r="E139" s="149" t="s">
        <v>185</v>
      </c>
      <c r="F139" s="150" t="s">
        <v>311</v>
      </c>
      <c r="G139" s="151" t="s">
        <v>152</v>
      </c>
      <c r="H139" s="152">
        <v>9228.68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41</v>
      </c>
      <c r="O139" s="58"/>
      <c r="P139" s="158">
        <f>O139*H139</f>
        <v>0</v>
      </c>
      <c r="Q139" s="158">
        <v>2.60000346745147E-4</v>
      </c>
      <c r="R139" s="158">
        <f>Q139*H139</f>
        <v>2.3994600000000035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124</v>
      </c>
      <c r="AT139" s="160" t="s">
        <v>120</v>
      </c>
      <c r="AU139" s="160" t="s">
        <v>125</v>
      </c>
      <c r="AY139" s="14" t="s">
        <v>118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125</v>
      </c>
      <c r="BK139" s="161">
        <f>ROUND(I139*H139,2)</f>
        <v>0</v>
      </c>
      <c r="BL139" s="14" t="s">
        <v>124</v>
      </c>
      <c r="BM139" s="160" t="s">
        <v>170</v>
      </c>
    </row>
    <row r="140" spans="1:65" s="2" customFormat="1" ht="16.5" customHeight="1">
      <c r="A140" s="29"/>
      <c r="B140" s="147"/>
      <c r="C140" s="162" t="s">
        <v>145</v>
      </c>
      <c r="D140" s="162" t="s">
        <v>160</v>
      </c>
      <c r="E140" s="163" t="s">
        <v>189</v>
      </c>
      <c r="F140" s="164" t="s">
        <v>190</v>
      </c>
      <c r="G140" s="165" t="s">
        <v>152</v>
      </c>
      <c r="H140" s="166">
        <v>9601.5149999999994</v>
      </c>
      <c r="I140" s="167"/>
      <c r="J140" s="168">
        <f>ROUND(I140*H140,2)</f>
        <v>0</v>
      </c>
      <c r="K140" s="169"/>
      <c r="L140" s="170"/>
      <c r="M140" s="171" t="s">
        <v>1</v>
      </c>
      <c r="N140" s="172" t="s">
        <v>41</v>
      </c>
      <c r="O140" s="58"/>
      <c r="P140" s="158">
        <f>O140*H140</f>
        <v>0</v>
      </c>
      <c r="Q140" s="158">
        <v>4.0000041660092202E-4</v>
      </c>
      <c r="R140" s="158">
        <f>Q140*H140</f>
        <v>3.8406100000000016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134</v>
      </c>
      <c r="AT140" s="160" t="s">
        <v>160</v>
      </c>
      <c r="AU140" s="160" t="s">
        <v>125</v>
      </c>
      <c r="AY140" s="14" t="s">
        <v>118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125</v>
      </c>
      <c r="BK140" s="161">
        <f>ROUND(I140*H140,2)</f>
        <v>0</v>
      </c>
      <c r="BL140" s="14" t="s">
        <v>124</v>
      </c>
      <c r="BM140" s="160" t="s">
        <v>173</v>
      </c>
    </row>
    <row r="141" spans="1:65" s="12" customFormat="1" ht="22.9" customHeight="1">
      <c r="B141" s="134"/>
      <c r="D141" s="135" t="s">
        <v>74</v>
      </c>
      <c r="E141" s="145" t="s">
        <v>128</v>
      </c>
      <c r="F141" s="145" t="s">
        <v>312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SUM(P142:P145)</f>
        <v>0</v>
      </c>
      <c r="Q141" s="140"/>
      <c r="R141" s="141">
        <f>SUM(R142:R145)</f>
        <v>44.601490000000091</v>
      </c>
      <c r="S141" s="140"/>
      <c r="T141" s="142">
        <f>SUM(T142:T145)</f>
        <v>0</v>
      </c>
      <c r="AR141" s="135" t="s">
        <v>83</v>
      </c>
      <c r="AT141" s="143" t="s">
        <v>74</v>
      </c>
      <c r="AU141" s="143" t="s">
        <v>83</v>
      </c>
      <c r="AY141" s="135" t="s">
        <v>118</v>
      </c>
      <c r="BK141" s="144">
        <f>SUM(BK142:BK145)</f>
        <v>0</v>
      </c>
    </row>
    <row r="142" spans="1:65" s="2" customFormat="1" ht="33" customHeight="1">
      <c r="A142" s="29"/>
      <c r="B142" s="147"/>
      <c r="C142" s="148" t="s">
        <v>174</v>
      </c>
      <c r="D142" s="148" t="s">
        <v>120</v>
      </c>
      <c r="E142" s="149" t="s">
        <v>313</v>
      </c>
      <c r="F142" s="150" t="s">
        <v>314</v>
      </c>
      <c r="G142" s="151" t="s">
        <v>123</v>
      </c>
      <c r="H142" s="152">
        <v>14.1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41</v>
      </c>
      <c r="O142" s="58"/>
      <c r="P142" s="158">
        <f>O142*H142</f>
        <v>0</v>
      </c>
      <c r="Q142" s="158">
        <v>2.4442709219858201</v>
      </c>
      <c r="R142" s="158">
        <f>Q142*H142</f>
        <v>34.464220000000061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124</v>
      </c>
      <c r="AT142" s="160" t="s">
        <v>120</v>
      </c>
      <c r="AU142" s="160" t="s">
        <v>125</v>
      </c>
      <c r="AY142" s="14" t="s">
        <v>118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125</v>
      </c>
      <c r="BK142" s="161">
        <f>ROUND(I142*H142,2)</f>
        <v>0</v>
      </c>
      <c r="BL142" s="14" t="s">
        <v>124</v>
      </c>
      <c r="BM142" s="160" t="s">
        <v>177</v>
      </c>
    </row>
    <row r="143" spans="1:65" s="2" customFormat="1" ht="24.2" customHeight="1">
      <c r="A143" s="29"/>
      <c r="B143" s="147"/>
      <c r="C143" s="148" t="s">
        <v>148</v>
      </c>
      <c r="D143" s="148" t="s">
        <v>120</v>
      </c>
      <c r="E143" s="149" t="s">
        <v>315</v>
      </c>
      <c r="F143" s="150" t="s">
        <v>316</v>
      </c>
      <c r="G143" s="151" t="s">
        <v>152</v>
      </c>
      <c r="H143" s="152">
        <v>65.099999999999994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41</v>
      </c>
      <c r="O143" s="58"/>
      <c r="P143" s="158">
        <f>O143*H143</f>
        <v>0</v>
      </c>
      <c r="Q143" s="158">
        <v>0.15106605222734301</v>
      </c>
      <c r="R143" s="158">
        <f>Q143*H143</f>
        <v>9.8344000000000289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124</v>
      </c>
      <c r="AT143" s="160" t="s">
        <v>120</v>
      </c>
      <c r="AU143" s="160" t="s">
        <v>125</v>
      </c>
      <c r="AY143" s="14" t="s">
        <v>118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125</v>
      </c>
      <c r="BK143" s="161">
        <f>ROUND(I143*H143,2)</f>
        <v>0</v>
      </c>
      <c r="BL143" s="14" t="s">
        <v>124</v>
      </c>
      <c r="BM143" s="160" t="s">
        <v>180</v>
      </c>
    </row>
    <row r="144" spans="1:65" s="2" customFormat="1" ht="33" customHeight="1">
      <c r="A144" s="29"/>
      <c r="B144" s="147"/>
      <c r="C144" s="148" t="s">
        <v>181</v>
      </c>
      <c r="D144" s="148" t="s">
        <v>120</v>
      </c>
      <c r="E144" s="149" t="s">
        <v>317</v>
      </c>
      <c r="F144" s="150" t="s">
        <v>318</v>
      </c>
      <c r="G144" s="151" t="s">
        <v>152</v>
      </c>
      <c r="H144" s="152">
        <v>65.099999999999994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41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124</v>
      </c>
      <c r="AT144" s="160" t="s">
        <v>120</v>
      </c>
      <c r="AU144" s="160" t="s">
        <v>125</v>
      </c>
      <c r="AY144" s="14" t="s">
        <v>118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125</v>
      </c>
      <c r="BK144" s="161">
        <f>ROUND(I144*H144,2)</f>
        <v>0</v>
      </c>
      <c r="BL144" s="14" t="s">
        <v>124</v>
      </c>
      <c r="BM144" s="160" t="s">
        <v>184</v>
      </c>
    </row>
    <row r="145" spans="1:65" s="2" customFormat="1" ht="16.5" customHeight="1">
      <c r="A145" s="29"/>
      <c r="B145" s="147"/>
      <c r="C145" s="148" t="s">
        <v>153</v>
      </c>
      <c r="D145" s="148" t="s">
        <v>120</v>
      </c>
      <c r="E145" s="149" t="s">
        <v>319</v>
      </c>
      <c r="F145" s="150" t="s">
        <v>320</v>
      </c>
      <c r="G145" s="151" t="s">
        <v>169</v>
      </c>
      <c r="H145" s="152">
        <v>0.3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41</v>
      </c>
      <c r="O145" s="58"/>
      <c r="P145" s="158">
        <f>O145*H145</f>
        <v>0</v>
      </c>
      <c r="Q145" s="158">
        <v>1.0095666666666701</v>
      </c>
      <c r="R145" s="158">
        <f>Q145*H145</f>
        <v>0.30287000000000103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124</v>
      </c>
      <c r="AT145" s="160" t="s">
        <v>120</v>
      </c>
      <c r="AU145" s="160" t="s">
        <v>125</v>
      </c>
      <c r="AY145" s="14" t="s">
        <v>118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125</v>
      </c>
      <c r="BK145" s="161">
        <f>ROUND(I145*H145,2)</f>
        <v>0</v>
      </c>
      <c r="BL145" s="14" t="s">
        <v>124</v>
      </c>
      <c r="BM145" s="160" t="s">
        <v>187</v>
      </c>
    </row>
    <row r="146" spans="1:65" s="12" customFormat="1" ht="22.9" customHeight="1">
      <c r="B146" s="134"/>
      <c r="D146" s="135"/>
      <c r="E146" s="145"/>
      <c r="F146" s="145"/>
      <c r="I146" s="137"/>
      <c r="J146" s="146"/>
      <c r="L146" s="134"/>
      <c r="M146" s="139"/>
      <c r="N146" s="140"/>
      <c r="O146" s="140"/>
      <c r="P146" s="141">
        <f>SUM(P147:P148)</f>
        <v>0</v>
      </c>
      <c r="Q146" s="140"/>
      <c r="R146" s="141">
        <f>SUM(R147:R148)</f>
        <v>0</v>
      </c>
      <c r="S146" s="140"/>
      <c r="T146" s="142">
        <f>SUM(T147:T148)</f>
        <v>0</v>
      </c>
      <c r="AR146" s="135" t="s">
        <v>83</v>
      </c>
      <c r="AT146" s="143" t="s">
        <v>74</v>
      </c>
      <c r="AU146" s="143" t="s">
        <v>83</v>
      </c>
      <c r="AY146" s="135" t="s">
        <v>118</v>
      </c>
      <c r="BK146" s="144">
        <f>SUM(BK147:BK148)</f>
        <v>0</v>
      </c>
    </row>
    <row r="147" spans="1:65" s="2" customFormat="1" ht="24.2" customHeight="1">
      <c r="A147" s="29"/>
      <c r="B147" s="147"/>
      <c r="C147" s="148"/>
      <c r="D147" s="148"/>
      <c r="E147" s="149"/>
      <c r="F147" s="150"/>
      <c r="G147" s="151"/>
      <c r="H147" s="152"/>
      <c r="I147" s="153"/>
      <c r="J147" s="154"/>
      <c r="K147" s="155"/>
      <c r="L147" s="30"/>
      <c r="M147" s="156" t="s">
        <v>1</v>
      </c>
      <c r="N147" s="157" t="s">
        <v>41</v>
      </c>
      <c r="O147" s="58"/>
      <c r="P147" s="158">
        <f>O147*H147</f>
        <v>0</v>
      </c>
      <c r="Q147" s="158">
        <v>0.20165902646502801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124</v>
      </c>
      <c r="AT147" s="160" t="s">
        <v>120</v>
      </c>
      <c r="AU147" s="160" t="s">
        <v>125</v>
      </c>
      <c r="AY147" s="14" t="s">
        <v>118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125</v>
      </c>
      <c r="BK147" s="161">
        <f>ROUND(I147*H147,2)</f>
        <v>0</v>
      </c>
      <c r="BL147" s="14" t="s">
        <v>124</v>
      </c>
      <c r="BM147" s="160" t="s">
        <v>191</v>
      </c>
    </row>
    <row r="148" spans="1:65" s="2" customFormat="1" ht="16.5" customHeight="1">
      <c r="A148" s="29"/>
      <c r="B148" s="147"/>
      <c r="C148" s="162"/>
      <c r="D148" s="162"/>
      <c r="E148" s="163"/>
      <c r="F148" s="164"/>
      <c r="G148" s="165"/>
      <c r="H148" s="166"/>
      <c r="I148" s="167"/>
      <c r="J148" s="168"/>
      <c r="K148" s="169"/>
      <c r="L148" s="170"/>
      <c r="M148" s="171" t="s">
        <v>1</v>
      </c>
      <c r="N148" s="172" t="s">
        <v>41</v>
      </c>
      <c r="O148" s="58"/>
      <c r="P148" s="158">
        <f>O148*H148</f>
        <v>0</v>
      </c>
      <c r="Q148" s="158">
        <v>2.35E-2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134</v>
      </c>
      <c r="AT148" s="160" t="s">
        <v>160</v>
      </c>
      <c r="AU148" s="160" t="s">
        <v>125</v>
      </c>
      <c r="AY148" s="14" t="s">
        <v>118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125</v>
      </c>
      <c r="BK148" s="161">
        <f>ROUND(I148*H148,2)</f>
        <v>0</v>
      </c>
      <c r="BL148" s="14" t="s">
        <v>124</v>
      </c>
      <c r="BM148" s="160" t="s">
        <v>195</v>
      </c>
    </row>
    <row r="149" spans="1:65" s="12" customFormat="1" ht="22.9" customHeight="1">
      <c r="B149" s="134"/>
      <c r="D149" s="135" t="s">
        <v>74</v>
      </c>
      <c r="E149" s="145" t="s">
        <v>135</v>
      </c>
      <c r="F149" s="145" t="s">
        <v>196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SUM(P150:P155)</f>
        <v>0</v>
      </c>
      <c r="Q149" s="140"/>
      <c r="R149" s="141">
        <f>SUM(R150:R155)</f>
        <v>6412.1186800000014</v>
      </c>
      <c r="S149" s="140"/>
      <c r="T149" s="142">
        <f>SUM(T150:T155)</f>
        <v>0</v>
      </c>
      <c r="AR149" s="135" t="s">
        <v>83</v>
      </c>
      <c r="AT149" s="143" t="s">
        <v>74</v>
      </c>
      <c r="AU149" s="143" t="s">
        <v>83</v>
      </c>
      <c r="AY149" s="135" t="s">
        <v>118</v>
      </c>
      <c r="BK149" s="144">
        <f>SUM(BK150:BK155)</f>
        <v>0</v>
      </c>
    </row>
    <row r="150" spans="1:65" s="2" customFormat="1" ht="24.2" customHeight="1">
      <c r="A150" s="29"/>
      <c r="B150" s="147"/>
      <c r="C150" s="148" t="s">
        <v>197</v>
      </c>
      <c r="D150" s="148" t="s">
        <v>120</v>
      </c>
      <c r="E150" s="149" t="s">
        <v>321</v>
      </c>
      <c r="F150" s="150" t="s">
        <v>322</v>
      </c>
      <c r="G150" s="151" t="s">
        <v>152</v>
      </c>
      <c r="H150" s="152">
        <v>10526.29</v>
      </c>
      <c r="I150" s="153"/>
      <c r="J150" s="154">
        <f t="shared" ref="J150:J155" si="10">ROUND(I150*H150,2)</f>
        <v>0</v>
      </c>
      <c r="K150" s="155"/>
      <c r="L150" s="30"/>
      <c r="M150" s="156" t="s">
        <v>1</v>
      </c>
      <c r="N150" s="157" t="s">
        <v>41</v>
      </c>
      <c r="O150" s="58"/>
      <c r="P150" s="158">
        <f t="shared" ref="P150:P155" si="11">O150*H150</f>
        <v>0</v>
      </c>
      <c r="Q150" s="158">
        <v>0.18906999997150001</v>
      </c>
      <c r="R150" s="158">
        <f t="shared" ref="R150:R155" si="12">Q150*H150</f>
        <v>1990.205650000001</v>
      </c>
      <c r="S150" s="158">
        <v>0</v>
      </c>
      <c r="T150" s="159">
        <f t="shared" ref="T150:T155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124</v>
      </c>
      <c r="AT150" s="160" t="s">
        <v>120</v>
      </c>
      <c r="AU150" s="160" t="s">
        <v>125</v>
      </c>
      <c r="AY150" s="14" t="s">
        <v>118</v>
      </c>
      <c r="BE150" s="161">
        <f t="shared" ref="BE150:BE155" si="14">IF(N150="základná",J150,0)</f>
        <v>0</v>
      </c>
      <c r="BF150" s="161">
        <f t="shared" ref="BF150:BF155" si="15">IF(N150="znížená",J150,0)</f>
        <v>0</v>
      </c>
      <c r="BG150" s="161">
        <f t="shared" ref="BG150:BG155" si="16">IF(N150="zákl. prenesená",J150,0)</f>
        <v>0</v>
      </c>
      <c r="BH150" s="161">
        <f t="shared" ref="BH150:BH155" si="17">IF(N150="zníž. prenesená",J150,0)</f>
        <v>0</v>
      </c>
      <c r="BI150" s="161">
        <f t="shared" ref="BI150:BI155" si="18">IF(N150="nulová",J150,0)</f>
        <v>0</v>
      </c>
      <c r="BJ150" s="14" t="s">
        <v>125</v>
      </c>
      <c r="BK150" s="161">
        <f t="shared" ref="BK150:BK155" si="19">ROUND(I150*H150,2)</f>
        <v>0</v>
      </c>
      <c r="BL150" s="14" t="s">
        <v>124</v>
      </c>
      <c r="BM150" s="160" t="s">
        <v>200</v>
      </c>
    </row>
    <row r="151" spans="1:65" s="2" customFormat="1" ht="24.2" customHeight="1">
      <c r="A151" s="29"/>
      <c r="B151" s="147"/>
      <c r="C151" s="148" t="s">
        <v>159</v>
      </c>
      <c r="D151" s="148" t="s">
        <v>120</v>
      </c>
      <c r="E151" s="149" t="s">
        <v>198</v>
      </c>
      <c r="F151" s="150" t="s">
        <v>199</v>
      </c>
      <c r="G151" s="151" t="s">
        <v>152</v>
      </c>
      <c r="H151" s="152">
        <v>2630.97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41</v>
      </c>
      <c r="O151" s="58"/>
      <c r="P151" s="158">
        <f t="shared" si="11"/>
        <v>0</v>
      </c>
      <c r="Q151" s="158">
        <v>0.27993999931584201</v>
      </c>
      <c r="R151" s="158">
        <f t="shared" si="12"/>
        <v>736.51374000000078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124</v>
      </c>
      <c r="AT151" s="160" t="s">
        <v>120</v>
      </c>
      <c r="AU151" s="160" t="s">
        <v>125</v>
      </c>
      <c r="AY151" s="14" t="s">
        <v>118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125</v>
      </c>
      <c r="BK151" s="161">
        <f t="shared" si="19"/>
        <v>0</v>
      </c>
      <c r="BL151" s="14" t="s">
        <v>124</v>
      </c>
      <c r="BM151" s="160" t="s">
        <v>203</v>
      </c>
    </row>
    <row r="152" spans="1:65" s="2" customFormat="1" ht="33" customHeight="1">
      <c r="A152" s="29"/>
      <c r="B152" s="147"/>
      <c r="C152" s="148" t="s">
        <v>204</v>
      </c>
      <c r="D152" s="148" t="s">
        <v>120</v>
      </c>
      <c r="E152" s="149" t="s">
        <v>208</v>
      </c>
      <c r="F152" s="150" t="s">
        <v>209</v>
      </c>
      <c r="G152" s="151" t="s">
        <v>152</v>
      </c>
      <c r="H152" s="152">
        <v>8829.7199999999993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41</v>
      </c>
      <c r="O152" s="58"/>
      <c r="P152" s="158">
        <f t="shared" si="11"/>
        <v>0</v>
      </c>
      <c r="Q152" s="158">
        <v>0.20676999950168301</v>
      </c>
      <c r="R152" s="158">
        <f t="shared" si="12"/>
        <v>1825.7212000000004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124</v>
      </c>
      <c r="AT152" s="160" t="s">
        <v>120</v>
      </c>
      <c r="AU152" s="160" t="s">
        <v>125</v>
      </c>
      <c r="AY152" s="14" t="s">
        <v>118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125</v>
      </c>
      <c r="BK152" s="161">
        <f t="shared" si="19"/>
        <v>0</v>
      </c>
      <c r="BL152" s="14" t="s">
        <v>124</v>
      </c>
      <c r="BM152" s="160" t="s">
        <v>207</v>
      </c>
    </row>
    <row r="153" spans="1:65" s="2" customFormat="1" ht="24.2" customHeight="1">
      <c r="A153" s="29"/>
      <c r="B153" s="147"/>
      <c r="C153" s="148" t="s">
        <v>164</v>
      </c>
      <c r="D153" s="148" t="s">
        <v>120</v>
      </c>
      <c r="E153" s="149" t="s">
        <v>212</v>
      </c>
      <c r="F153" s="150" t="s">
        <v>213</v>
      </c>
      <c r="G153" s="151" t="s">
        <v>152</v>
      </c>
      <c r="H153" s="152">
        <v>2189.62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41</v>
      </c>
      <c r="O153" s="58"/>
      <c r="P153" s="158">
        <f t="shared" si="11"/>
        <v>0</v>
      </c>
      <c r="Q153" s="158">
        <v>0.25993999872123902</v>
      </c>
      <c r="R153" s="158">
        <f t="shared" si="12"/>
        <v>569.16981999999939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124</v>
      </c>
      <c r="AT153" s="160" t="s">
        <v>120</v>
      </c>
      <c r="AU153" s="160" t="s">
        <v>125</v>
      </c>
      <c r="AY153" s="14" t="s">
        <v>118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125</v>
      </c>
      <c r="BK153" s="161">
        <f t="shared" si="19"/>
        <v>0</v>
      </c>
      <c r="BL153" s="14" t="s">
        <v>124</v>
      </c>
      <c r="BM153" s="160" t="s">
        <v>210</v>
      </c>
    </row>
    <row r="154" spans="1:65" s="2" customFormat="1" ht="33" customHeight="1">
      <c r="A154" s="29"/>
      <c r="B154" s="147"/>
      <c r="C154" s="148" t="s">
        <v>211</v>
      </c>
      <c r="D154" s="148" t="s">
        <v>120</v>
      </c>
      <c r="E154" s="149" t="s">
        <v>215</v>
      </c>
      <c r="F154" s="150" t="s">
        <v>216</v>
      </c>
      <c r="G154" s="151" t="s">
        <v>152</v>
      </c>
      <c r="H154" s="152">
        <v>8389.73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41</v>
      </c>
      <c r="O154" s="58"/>
      <c r="P154" s="158">
        <f t="shared" si="11"/>
        <v>0</v>
      </c>
      <c r="Q154" s="158">
        <v>6.1000056020873105E-4</v>
      </c>
      <c r="R154" s="158">
        <f t="shared" si="12"/>
        <v>5.1177399999999968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124</v>
      </c>
      <c r="AT154" s="160" t="s">
        <v>120</v>
      </c>
      <c r="AU154" s="160" t="s">
        <v>125</v>
      </c>
      <c r="AY154" s="14" t="s">
        <v>118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125</v>
      </c>
      <c r="BK154" s="161">
        <f t="shared" si="19"/>
        <v>0</v>
      </c>
      <c r="BL154" s="14" t="s">
        <v>124</v>
      </c>
      <c r="BM154" s="160" t="s">
        <v>214</v>
      </c>
    </row>
    <row r="155" spans="1:65" s="2" customFormat="1" ht="24.2" customHeight="1">
      <c r="A155" s="29"/>
      <c r="B155" s="147"/>
      <c r="C155" s="148" t="s">
        <v>170</v>
      </c>
      <c r="D155" s="148" t="s">
        <v>120</v>
      </c>
      <c r="E155" s="149" t="s">
        <v>219</v>
      </c>
      <c r="F155" s="150" t="s">
        <v>220</v>
      </c>
      <c r="G155" s="151" t="s">
        <v>152</v>
      </c>
      <c r="H155" s="152">
        <v>8389.73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41</v>
      </c>
      <c r="O155" s="58"/>
      <c r="P155" s="158">
        <f t="shared" si="11"/>
        <v>0</v>
      </c>
      <c r="Q155" s="158">
        <v>0.15320999960666201</v>
      </c>
      <c r="R155" s="158">
        <f t="shared" si="12"/>
        <v>1285.3905300000004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124</v>
      </c>
      <c r="AT155" s="160" t="s">
        <v>120</v>
      </c>
      <c r="AU155" s="160" t="s">
        <v>125</v>
      </c>
      <c r="AY155" s="14" t="s">
        <v>118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125</v>
      </c>
      <c r="BK155" s="161">
        <f t="shared" si="19"/>
        <v>0</v>
      </c>
      <c r="BL155" s="14" t="s">
        <v>124</v>
      </c>
      <c r="BM155" s="160" t="s">
        <v>217</v>
      </c>
    </row>
    <row r="156" spans="1:65" s="12" customFormat="1" ht="22.9" customHeight="1">
      <c r="B156" s="134"/>
      <c r="D156" s="135" t="s">
        <v>74</v>
      </c>
      <c r="E156" s="145" t="s">
        <v>149</v>
      </c>
      <c r="F156" s="145" t="s">
        <v>227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SUM(P157:P167)</f>
        <v>0</v>
      </c>
      <c r="Q156" s="140"/>
      <c r="R156" s="141">
        <f>SUM(R157:R167)</f>
        <v>93.586020000000005</v>
      </c>
      <c r="S156" s="140"/>
      <c r="T156" s="142">
        <f>SUM(T157:T167)</f>
        <v>0</v>
      </c>
      <c r="AR156" s="135" t="s">
        <v>83</v>
      </c>
      <c r="AT156" s="143" t="s">
        <v>74</v>
      </c>
      <c r="AU156" s="143" t="s">
        <v>83</v>
      </c>
      <c r="AY156" s="135" t="s">
        <v>118</v>
      </c>
      <c r="BK156" s="144">
        <f>SUM(BK157:BK167)</f>
        <v>0</v>
      </c>
    </row>
    <row r="157" spans="1:65" s="2" customFormat="1" ht="24.2" customHeight="1">
      <c r="A157" s="29"/>
      <c r="B157" s="147"/>
      <c r="C157" s="148" t="s">
        <v>218</v>
      </c>
      <c r="D157" s="148" t="s">
        <v>120</v>
      </c>
      <c r="E157" s="149" t="s">
        <v>229</v>
      </c>
      <c r="F157" s="150" t="s">
        <v>230</v>
      </c>
      <c r="G157" s="151" t="s">
        <v>224</v>
      </c>
      <c r="H157" s="152">
        <v>60</v>
      </c>
      <c r="I157" s="153"/>
      <c r="J157" s="154">
        <f t="shared" ref="J157:J167" si="20">ROUND(I157*H157,2)</f>
        <v>0</v>
      </c>
      <c r="K157" s="155"/>
      <c r="L157" s="30"/>
      <c r="M157" s="156" t="s">
        <v>1</v>
      </c>
      <c r="N157" s="157" t="s">
        <v>41</v>
      </c>
      <c r="O157" s="58"/>
      <c r="P157" s="158">
        <f t="shared" ref="P157:P167" si="21">O157*H157</f>
        <v>0</v>
      </c>
      <c r="Q157" s="158">
        <v>2.5000000000000001E-4</v>
      </c>
      <c r="R157" s="158">
        <f t="shared" ref="R157:R167" si="22">Q157*H157</f>
        <v>1.4999999999999999E-2</v>
      </c>
      <c r="S157" s="158">
        <v>0</v>
      </c>
      <c r="T157" s="159">
        <f t="shared" ref="T157:T167" si="2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124</v>
      </c>
      <c r="AT157" s="160" t="s">
        <v>120</v>
      </c>
      <c r="AU157" s="160" t="s">
        <v>125</v>
      </c>
      <c r="AY157" s="14" t="s">
        <v>118</v>
      </c>
      <c r="BE157" s="161">
        <f t="shared" ref="BE157:BE167" si="24">IF(N157="základná",J157,0)</f>
        <v>0</v>
      </c>
      <c r="BF157" s="161">
        <f t="shared" ref="BF157:BF167" si="25">IF(N157="znížená",J157,0)</f>
        <v>0</v>
      </c>
      <c r="BG157" s="161">
        <f t="shared" ref="BG157:BG167" si="26">IF(N157="zákl. prenesená",J157,0)</f>
        <v>0</v>
      </c>
      <c r="BH157" s="161">
        <f t="shared" ref="BH157:BH167" si="27">IF(N157="zníž. prenesená",J157,0)</f>
        <v>0</v>
      </c>
      <c r="BI157" s="161">
        <f t="shared" ref="BI157:BI167" si="28">IF(N157="nulová",J157,0)</f>
        <v>0</v>
      </c>
      <c r="BJ157" s="14" t="s">
        <v>125</v>
      </c>
      <c r="BK157" s="161">
        <f t="shared" ref="BK157:BK167" si="29">ROUND(I157*H157,2)</f>
        <v>0</v>
      </c>
      <c r="BL157" s="14" t="s">
        <v>124</v>
      </c>
      <c r="BM157" s="160" t="s">
        <v>221</v>
      </c>
    </row>
    <row r="158" spans="1:65" s="2" customFormat="1" ht="16.5" customHeight="1">
      <c r="A158" s="29"/>
      <c r="B158" s="147"/>
      <c r="C158" s="162" t="s">
        <v>173</v>
      </c>
      <c r="D158" s="162" t="s">
        <v>160</v>
      </c>
      <c r="E158" s="163" t="s">
        <v>232</v>
      </c>
      <c r="F158" s="164" t="s">
        <v>233</v>
      </c>
      <c r="G158" s="165" t="s">
        <v>224</v>
      </c>
      <c r="H158" s="166">
        <v>60.6</v>
      </c>
      <c r="I158" s="167"/>
      <c r="J158" s="168">
        <f t="shared" si="20"/>
        <v>0</v>
      </c>
      <c r="K158" s="169"/>
      <c r="L158" s="170"/>
      <c r="M158" s="171" t="s">
        <v>1</v>
      </c>
      <c r="N158" s="172" t="s">
        <v>41</v>
      </c>
      <c r="O158" s="58"/>
      <c r="P158" s="158">
        <f t="shared" si="21"/>
        <v>0</v>
      </c>
      <c r="Q158" s="158">
        <v>1.03993399339934E-3</v>
      </c>
      <c r="R158" s="158">
        <f t="shared" si="22"/>
        <v>6.3020000000000007E-2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134</v>
      </c>
      <c r="AT158" s="160" t="s">
        <v>160</v>
      </c>
      <c r="AU158" s="160" t="s">
        <v>125</v>
      </c>
      <c r="AY158" s="14" t="s">
        <v>118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125</v>
      </c>
      <c r="BK158" s="161">
        <f t="shared" si="29"/>
        <v>0</v>
      </c>
      <c r="BL158" s="14" t="s">
        <v>124</v>
      </c>
      <c r="BM158" s="160" t="s">
        <v>222</v>
      </c>
    </row>
    <row r="159" spans="1:65" s="2" customFormat="1" ht="24.2" customHeight="1">
      <c r="A159" s="29"/>
      <c r="B159" s="147"/>
      <c r="C159" s="148" t="s">
        <v>223</v>
      </c>
      <c r="D159" s="148" t="s">
        <v>120</v>
      </c>
      <c r="E159" s="149" t="s">
        <v>237</v>
      </c>
      <c r="F159" s="150" t="s">
        <v>238</v>
      </c>
      <c r="G159" s="151" t="s">
        <v>224</v>
      </c>
      <c r="H159" s="152">
        <v>8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41</v>
      </c>
      <c r="O159" s="58"/>
      <c r="P159" s="158">
        <f t="shared" si="21"/>
        <v>0</v>
      </c>
      <c r="Q159" s="158">
        <v>6.5224349999999998</v>
      </c>
      <c r="R159" s="158">
        <f t="shared" si="22"/>
        <v>52.179479999999998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124</v>
      </c>
      <c r="AT159" s="160" t="s">
        <v>120</v>
      </c>
      <c r="AU159" s="160" t="s">
        <v>125</v>
      </c>
      <c r="AY159" s="14" t="s">
        <v>118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125</v>
      </c>
      <c r="BK159" s="161">
        <f t="shared" si="29"/>
        <v>0</v>
      </c>
      <c r="BL159" s="14" t="s">
        <v>124</v>
      </c>
      <c r="BM159" s="160" t="s">
        <v>225</v>
      </c>
    </row>
    <row r="160" spans="1:65" s="2" customFormat="1" ht="24.2" customHeight="1">
      <c r="A160" s="29"/>
      <c r="B160" s="147"/>
      <c r="C160" s="148" t="s">
        <v>177</v>
      </c>
      <c r="D160" s="148" t="s">
        <v>120</v>
      </c>
      <c r="E160" s="149" t="s">
        <v>247</v>
      </c>
      <c r="F160" s="150" t="s">
        <v>248</v>
      </c>
      <c r="G160" s="151" t="s">
        <v>234</v>
      </c>
      <c r="H160" s="152">
        <v>8</v>
      </c>
      <c r="I160" s="153"/>
      <c r="J160" s="154">
        <f t="shared" si="20"/>
        <v>0</v>
      </c>
      <c r="K160" s="155"/>
      <c r="L160" s="30"/>
      <c r="M160" s="156" t="s">
        <v>1</v>
      </c>
      <c r="N160" s="157" t="s">
        <v>41</v>
      </c>
      <c r="O160" s="58"/>
      <c r="P160" s="158">
        <f t="shared" si="21"/>
        <v>0</v>
      </c>
      <c r="Q160" s="158">
        <v>0.62731375</v>
      </c>
      <c r="R160" s="158">
        <f t="shared" si="22"/>
        <v>5.01851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124</v>
      </c>
      <c r="AT160" s="160" t="s">
        <v>120</v>
      </c>
      <c r="AU160" s="160" t="s">
        <v>125</v>
      </c>
      <c r="AY160" s="14" t="s">
        <v>118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125</v>
      </c>
      <c r="BK160" s="161">
        <f t="shared" si="29"/>
        <v>0</v>
      </c>
      <c r="BL160" s="14" t="s">
        <v>124</v>
      </c>
      <c r="BM160" s="160" t="s">
        <v>226</v>
      </c>
    </row>
    <row r="161" spans="1:65" s="2" customFormat="1" ht="24.2" customHeight="1">
      <c r="A161" s="29"/>
      <c r="B161" s="147"/>
      <c r="C161" s="162" t="s">
        <v>228</v>
      </c>
      <c r="D161" s="162" t="s">
        <v>160</v>
      </c>
      <c r="E161" s="163" t="s">
        <v>251</v>
      </c>
      <c r="F161" s="164" t="s">
        <v>252</v>
      </c>
      <c r="G161" s="165" t="s">
        <v>224</v>
      </c>
      <c r="H161" s="166">
        <v>2.02</v>
      </c>
      <c r="I161" s="167"/>
      <c r="J161" s="168">
        <f t="shared" si="20"/>
        <v>0</v>
      </c>
      <c r="K161" s="169"/>
      <c r="L161" s="170"/>
      <c r="M161" s="171" t="s">
        <v>1</v>
      </c>
      <c r="N161" s="172" t="s">
        <v>41</v>
      </c>
      <c r="O161" s="58"/>
      <c r="P161" s="158">
        <f t="shared" si="21"/>
        <v>0</v>
      </c>
      <c r="Q161" s="158">
        <v>0.50800000000000001</v>
      </c>
      <c r="R161" s="158">
        <f t="shared" si="22"/>
        <v>1.02616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134</v>
      </c>
      <c r="AT161" s="160" t="s">
        <v>160</v>
      </c>
      <c r="AU161" s="160" t="s">
        <v>125</v>
      </c>
      <c r="AY161" s="14" t="s">
        <v>118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125</v>
      </c>
      <c r="BK161" s="161">
        <f t="shared" si="29"/>
        <v>0</v>
      </c>
      <c r="BL161" s="14" t="s">
        <v>124</v>
      </c>
      <c r="BM161" s="160" t="s">
        <v>231</v>
      </c>
    </row>
    <row r="162" spans="1:65" s="2" customFormat="1" ht="24.2" customHeight="1">
      <c r="A162" s="29"/>
      <c r="B162" s="147"/>
      <c r="C162" s="148" t="s">
        <v>180</v>
      </c>
      <c r="D162" s="148" t="s">
        <v>120</v>
      </c>
      <c r="E162" s="149" t="s">
        <v>254</v>
      </c>
      <c r="F162" s="150" t="s">
        <v>255</v>
      </c>
      <c r="G162" s="151" t="s">
        <v>234</v>
      </c>
      <c r="H162" s="152">
        <v>24</v>
      </c>
      <c r="I162" s="153"/>
      <c r="J162" s="154">
        <f t="shared" si="20"/>
        <v>0</v>
      </c>
      <c r="K162" s="155"/>
      <c r="L162" s="30"/>
      <c r="M162" s="156" t="s">
        <v>1</v>
      </c>
      <c r="N162" s="157" t="s">
        <v>41</v>
      </c>
      <c r="O162" s="58"/>
      <c r="P162" s="158">
        <f t="shared" si="21"/>
        <v>0</v>
      </c>
      <c r="Q162" s="158">
        <v>0.651834583333333</v>
      </c>
      <c r="R162" s="158">
        <f t="shared" si="22"/>
        <v>15.644029999999992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124</v>
      </c>
      <c r="AT162" s="160" t="s">
        <v>120</v>
      </c>
      <c r="AU162" s="160" t="s">
        <v>125</v>
      </c>
      <c r="AY162" s="14" t="s">
        <v>118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125</v>
      </c>
      <c r="BK162" s="161">
        <f t="shared" si="29"/>
        <v>0</v>
      </c>
      <c r="BL162" s="14" t="s">
        <v>124</v>
      </c>
      <c r="BM162" s="160" t="s">
        <v>235</v>
      </c>
    </row>
    <row r="163" spans="1:65" s="2" customFormat="1" ht="24.2" customHeight="1">
      <c r="A163" s="29"/>
      <c r="B163" s="147"/>
      <c r="C163" s="162" t="s">
        <v>236</v>
      </c>
      <c r="D163" s="162" t="s">
        <v>160</v>
      </c>
      <c r="E163" s="163" t="s">
        <v>323</v>
      </c>
      <c r="F163" s="164" t="s">
        <v>324</v>
      </c>
      <c r="G163" s="165" t="s">
        <v>224</v>
      </c>
      <c r="H163" s="166">
        <v>24.24</v>
      </c>
      <c r="I163" s="167"/>
      <c r="J163" s="168">
        <f t="shared" si="20"/>
        <v>0</v>
      </c>
      <c r="K163" s="169"/>
      <c r="L163" s="170"/>
      <c r="M163" s="171" t="s">
        <v>1</v>
      </c>
      <c r="N163" s="172" t="s">
        <v>41</v>
      </c>
      <c r="O163" s="58"/>
      <c r="P163" s="158">
        <f t="shared" si="21"/>
        <v>0</v>
      </c>
      <c r="Q163" s="158">
        <v>0.158</v>
      </c>
      <c r="R163" s="158">
        <f t="shared" si="22"/>
        <v>3.82992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134</v>
      </c>
      <c r="AT163" s="160" t="s">
        <v>160</v>
      </c>
      <c r="AU163" s="160" t="s">
        <v>125</v>
      </c>
      <c r="AY163" s="14" t="s">
        <v>118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125</v>
      </c>
      <c r="BK163" s="161">
        <f t="shared" si="29"/>
        <v>0</v>
      </c>
      <c r="BL163" s="14" t="s">
        <v>124</v>
      </c>
      <c r="BM163" s="160" t="s">
        <v>239</v>
      </c>
    </row>
    <row r="164" spans="1:65" s="2" customFormat="1" ht="24.2" customHeight="1">
      <c r="A164" s="29"/>
      <c r="B164" s="147"/>
      <c r="C164" s="148" t="s">
        <v>184</v>
      </c>
      <c r="D164" s="148" t="s">
        <v>120</v>
      </c>
      <c r="E164" s="149" t="s">
        <v>275</v>
      </c>
      <c r="F164" s="150" t="s">
        <v>276</v>
      </c>
      <c r="G164" s="151" t="s">
        <v>123</v>
      </c>
      <c r="H164" s="152">
        <v>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41</v>
      </c>
      <c r="O164" s="58"/>
      <c r="P164" s="158">
        <f t="shared" si="21"/>
        <v>0</v>
      </c>
      <c r="Q164" s="158">
        <v>2.4322923076923102</v>
      </c>
      <c r="R164" s="158">
        <f t="shared" si="22"/>
        <v>15.809900000000017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124</v>
      </c>
      <c r="AT164" s="160" t="s">
        <v>120</v>
      </c>
      <c r="AU164" s="160" t="s">
        <v>125</v>
      </c>
      <c r="AY164" s="14" t="s">
        <v>118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125</v>
      </c>
      <c r="BK164" s="161">
        <f t="shared" si="29"/>
        <v>0</v>
      </c>
      <c r="BL164" s="14" t="s">
        <v>124</v>
      </c>
      <c r="BM164" s="160" t="s">
        <v>242</v>
      </c>
    </row>
    <row r="165" spans="1:65" s="2" customFormat="1" ht="21.75" customHeight="1">
      <c r="A165" s="29"/>
      <c r="B165" s="147"/>
      <c r="C165" s="148" t="s">
        <v>243</v>
      </c>
      <c r="D165" s="148" t="s">
        <v>120</v>
      </c>
      <c r="E165" s="149" t="s">
        <v>325</v>
      </c>
      <c r="F165" s="150" t="s">
        <v>326</v>
      </c>
      <c r="G165" s="151" t="s">
        <v>234</v>
      </c>
      <c r="H165" s="152">
        <v>134.35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41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124</v>
      </c>
      <c r="AT165" s="160" t="s">
        <v>120</v>
      </c>
      <c r="AU165" s="160" t="s">
        <v>125</v>
      </c>
      <c r="AY165" s="14" t="s">
        <v>118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125</v>
      </c>
      <c r="BK165" s="161">
        <f t="shared" si="29"/>
        <v>0</v>
      </c>
      <c r="BL165" s="14" t="s">
        <v>124</v>
      </c>
      <c r="BM165" s="160" t="s">
        <v>246</v>
      </c>
    </row>
    <row r="166" spans="1:65" s="2" customFormat="1" ht="33" customHeight="1">
      <c r="A166" s="29"/>
      <c r="B166" s="147"/>
      <c r="C166" s="148" t="s">
        <v>187</v>
      </c>
      <c r="D166" s="148" t="s">
        <v>120</v>
      </c>
      <c r="E166" s="149" t="s">
        <v>327</v>
      </c>
      <c r="F166" s="150" t="s">
        <v>328</v>
      </c>
      <c r="G166" s="151" t="s">
        <v>152</v>
      </c>
      <c r="H166" s="152">
        <v>15293.65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41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124</v>
      </c>
      <c r="AT166" s="160" t="s">
        <v>120</v>
      </c>
      <c r="AU166" s="160" t="s">
        <v>125</v>
      </c>
      <c r="AY166" s="14" t="s">
        <v>118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125</v>
      </c>
      <c r="BK166" s="161">
        <f t="shared" si="29"/>
        <v>0</v>
      </c>
      <c r="BL166" s="14" t="s">
        <v>124</v>
      </c>
      <c r="BM166" s="160" t="s">
        <v>249</v>
      </c>
    </row>
    <row r="167" spans="1:65" s="2" customFormat="1" ht="33" customHeight="1">
      <c r="A167" s="29"/>
      <c r="B167" s="147"/>
      <c r="C167" s="148" t="s">
        <v>250</v>
      </c>
      <c r="D167" s="148" t="s">
        <v>120</v>
      </c>
      <c r="E167" s="149" t="s">
        <v>289</v>
      </c>
      <c r="F167" s="150" t="s">
        <v>290</v>
      </c>
      <c r="G167" s="151" t="s">
        <v>169</v>
      </c>
      <c r="H167" s="152">
        <v>8866.3989999999994</v>
      </c>
      <c r="I167" s="153"/>
      <c r="J167" s="154">
        <f t="shared" si="20"/>
        <v>0</v>
      </c>
      <c r="K167" s="155"/>
      <c r="L167" s="30"/>
      <c r="M167" s="173" t="s">
        <v>1</v>
      </c>
      <c r="N167" s="174" t="s">
        <v>41</v>
      </c>
      <c r="O167" s="175"/>
      <c r="P167" s="176">
        <f t="shared" si="21"/>
        <v>0</v>
      </c>
      <c r="Q167" s="176">
        <v>0</v>
      </c>
      <c r="R167" s="176">
        <f t="shared" si="22"/>
        <v>0</v>
      </c>
      <c r="S167" s="176">
        <v>0</v>
      </c>
      <c r="T167" s="177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124</v>
      </c>
      <c r="AT167" s="160" t="s">
        <v>120</v>
      </c>
      <c r="AU167" s="160" t="s">
        <v>125</v>
      </c>
      <c r="AY167" s="14" t="s">
        <v>118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125</v>
      </c>
      <c r="BK167" s="161">
        <f t="shared" si="29"/>
        <v>0</v>
      </c>
      <c r="BL167" s="14" t="s">
        <v>124</v>
      </c>
      <c r="BM167" s="160" t="s">
        <v>253</v>
      </c>
    </row>
    <row r="168" spans="1:65" s="2" customFormat="1" ht="6.95" customHeight="1">
      <c r="A168" s="29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30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autoFilter ref="C122:K16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3-24-1 - SO 01 CESTA (vet...</vt:lpstr>
      <vt:lpstr>3-24-2 - SO 01 CESTA (vet...</vt:lpstr>
      <vt:lpstr>'3-24-1 - SO 01 CESTA (vet...'!Názvy_tlače</vt:lpstr>
      <vt:lpstr>'3-24-2 - SO 01 CESTA (vet...'!Názvy_tlače</vt:lpstr>
      <vt:lpstr>'Rekapitulácia stavby'!Názvy_tlače</vt:lpstr>
      <vt:lpstr>'3-24-1 - SO 01 CESTA (vet...'!Oblasť_tlače</vt:lpstr>
      <vt:lpstr>'3-24-2 - SO 01 CESTA (vet...'!Oblasť_tlače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DESKTOP-FJ8P97R\Peter Vandriak</dc:creator>
  <cp:lastModifiedBy>Ing. Ján Mudrik</cp:lastModifiedBy>
  <cp:lastPrinted>2024-09-20T21:27:51Z</cp:lastPrinted>
  <dcterms:created xsi:type="dcterms:W3CDTF">2024-06-07T08:54:32Z</dcterms:created>
  <dcterms:modified xsi:type="dcterms:W3CDTF">2024-10-17T20:07:45Z</dcterms:modified>
</cp:coreProperties>
</file>