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9_2024\výzva\"/>
    </mc:Choice>
  </mc:AlternateContent>
  <xr:revisionPtr revIDLastSave="0" documentId="8_{DA4C0563-58A1-4EA4-9C11-775FE541E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13 - Strecha vrátnica Rož..." sheetId="2" r:id="rId2"/>
    <sheet name="Zoznam figúr" sheetId="3" r:id="rId3"/>
  </sheets>
  <definedNames>
    <definedName name="_xlnm._FilterDatabase" localSheetId="1" hidden="1">'13 - Strecha vrátnica Rož...'!$C$139:$K$291</definedName>
    <definedName name="_xlnm.Print_Titles" localSheetId="1">'13 - Strecha vrátnica Rož...'!$139:$139</definedName>
    <definedName name="_xlnm.Print_Titles" localSheetId="0">'Rekapitulácia stavby'!$92:$92</definedName>
    <definedName name="_xlnm.Print_Titles" localSheetId="2">'Zoznam figúr'!$9:$9</definedName>
    <definedName name="_xlnm.Print_Area" localSheetId="1">'13 - Strecha vrátnica Rož...'!$C$4:$J$76,'13 - Strecha vrátnica Rož...'!$C$82:$J$121,'13 - Strecha vrátnica Rož...'!$C$127:$J$291</definedName>
    <definedName name="_xlnm.Print_Area" localSheetId="0">'Rekapitulácia stavby'!$D$4:$AO$76,'Rekapitulácia stavby'!$C$82:$AQ$103</definedName>
    <definedName name="_xlnm.Print_Area" localSheetId="2">'Zoznam figúr'!$C$4:$G$89</definedName>
  </definedNames>
  <calcPr calcId="181029"/>
</workbook>
</file>

<file path=xl/calcChain.xml><?xml version="1.0" encoding="utf-8"?>
<calcChain xmlns="http://schemas.openxmlformats.org/spreadsheetml/2006/main">
  <c r="D7" i="3" l="1"/>
  <c r="J39" i="2"/>
  <c r="J38" i="2"/>
  <c r="AY95" i="1"/>
  <c r="J37" i="2"/>
  <c r="AX95" i="1" s="1"/>
  <c r="BI291" i="2"/>
  <c r="BH291" i="2"/>
  <c r="BG291" i="2"/>
  <c r="BE291" i="2"/>
  <c r="BK291" i="2"/>
  <c r="J291" i="2"/>
  <c r="BF291" i="2" s="1"/>
  <c r="BI290" i="2"/>
  <c r="BH290" i="2"/>
  <c r="BG290" i="2"/>
  <c r="BE290" i="2"/>
  <c r="BK290" i="2"/>
  <c r="J290" i="2" s="1"/>
  <c r="BF290" i="2" s="1"/>
  <c r="BI289" i="2"/>
  <c r="BH289" i="2"/>
  <c r="BG289" i="2"/>
  <c r="BE289" i="2"/>
  <c r="BK289" i="2"/>
  <c r="J289" i="2" s="1"/>
  <c r="BF289" i="2" s="1"/>
  <c r="BI288" i="2"/>
  <c r="BH288" i="2"/>
  <c r="BG288" i="2"/>
  <c r="BE288" i="2"/>
  <c r="BK288" i="2"/>
  <c r="J288" i="2" s="1"/>
  <c r="BF288" i="2" s="1"/>
  <c r="BI287" i="2"/>
  <c r="BH287" i="2"/>
  <c r="BG287" i="2"/>
  <c r="BE287" i="2"/>
  <c r="BK287" i="2"/>
  <c r="J287" i="2" s="1"/>
  <c r="BF287" i="2" s="1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7" i="2"/>
  <c r="BH277" i="2"/>
  <c r="BG277" i="2"/>
  <c r="BE277" i="2"/>
  <c r="T277" i="2"/>
  <c r="T276" i="2" s="1"/>
  <c r="R277" i="2"/>
  <c r="R276" i="2"/>
  <c r="P277" i="2"/>
  <c r="P276" i="2" s="1"/>
  <c r="BI275" i="2"/>
  <c r="BH275" i="2"/>
  <c r="BG275" i="2"/>
  <c r="BE275" i="2"/>
  <c r="T275" i="2"/>
  <c r="T274" i="2"/>
  <c r="R275" i="2"/>
  <c r="R274" i="2" s="1"/>
  <c r="P275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T248" i="2" s="1"/>
  <c r="R249" i="2"/>
  <c r="R248" i="2" s="1"/>
  <c r="P249" i="2"/>
  <c r="P248" i="2" s="1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F136" i="2"/>
  <c r="F134" i="2"/>
  <c r="E132" i="2"/>
  <c r="BI119" i="2"/>
  <c r="BH119" i="2"/>
  <c r="BG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F91" i="2"/>
  <c r="F89" i="2"/>
  <c r="E87" i="2"/>
  <c r="J24" i="2"/>
  <c r="E24" i="2"/>
  <c r="J137" i="2" s="1"/>
  <c r="J23" i="2"/>
  <c r="J21" i="2"/>
  <c r="E21" i="2"/>
  <c r="J136" i="2" s="1"/>
  <c r="J20" i="2"/>
  <c r="J18" i="2"/>
  <c r="E18" i="2"/>
  <c r="F92" i="2" s="1"/>
  <c r="J17" i="2"/>
  <c r="J12" i="2"/>
  <c r="J134" i="2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239" i="2"/>
  <c r="BK197" i="2"/>
  <c r="BK277" i="2"/>
  <c r="J165" i="2"/>
  <c r="J202" i="2"/>
  <c r="BK149" i="2"/>
  <c r="J238" i="2"/>
  <c r="J283" i="2"/>
  <c r="J235" i="2"/>
  <c r="BK283" i="2"/>
  <c r="BK241" i="2"/>
  <c r="BK187" i="2"/>
  <c r="J156" i="2"/>
  <c r="J237" i="2"/>
  <c r="BK201" i="2"/>
  <c r="BK161" i="2"/>
  <c r="J234" i="2"/>
  <c r="BK147" i="2"/>
  <c r="BK226" i="2"/>
  <c r="BK247" i="2"/>
  <c r="BK175" i="2"/>
  <c r="J264" i="2"/>
  <c r="J185" i="2"/>
  <c r="BK271" i="2"/>
  <c r="J231" i="2"/>
  <c r="BK185" i="2"/>
  <c r="J161" i="2"/>
  <c r="J265" i="2"/>
  <c r="BK223" i="2"/>
  <c r="BK176" i="2"/>
  <c r="BK249" i="2"/>
  <c r="BK163" i="2"/>
  <c r="BK220" i="2"/>
  <c r="J199" i="2"/>
  <c r="BK143" i="2"/>
  <c r="J194" i="2"/>
  <c r="J271" i="2"/>
  <c r="J181" i="2"/>
  <c r="J261" i="2"/>
  <c r="BK214" i="2"/>
  <c r="J179" i="2"/>
  <c r="J241" i="2"/>
  <c r="J225" i="2"/>
  <c r="J203" i="2"/>
  <c r="BK174" i="2"/>
  <c r="BK285" i="2"/>
  <c r="BK236" i="2"/>
  <c r="BK157" i="2"/>
  <c r="J236" i="2"/>
  <c r="J153" i="2"/>
  <c r="J201" i="2"/>
  <c r="BK145" i="2"/>
  <c r="J257" i="2"/>
  <c r="J213" i="2"/>
  <c r="BK180" i="2"/>
  <c r="BK275" i="2"/>
  <c r="BK244" i="2"/>
  <c r="J212" i="2"/>
  <c r="BK156" i="2"/>
  <c r="BK264" i="2"/>
  <c r="BK238" i="2"/>
  <c r="J206" i="2"/>
  <c r="BK186" i="2"/>
  <c r="BK169" i="2"/>
  <c r="BK144" i="2"/>
  <c r="BK242" i="2"/>
  <c r="BK235" i="2"/>
  <c r="BK216" i="2"/>
  <c r="BK184" i="2"/>
  <c r="BK158" i="2"/>
  <c r="J247" i="2"/>
  <c r="BK231" i="2"/>
  <c r="J149" i="2"/>
  <c r="BK218" i="2"/>
  <c r="BK150" i="2"/>
  <c r="J148" i="2"/>
  <c r="BK213" i="2"/>
  <c r="BK237" i="2"/>
  <c r="J197" i="2"/>
  <c r="AS94" i="1"/>
  <c r="BK268" i="2"/>
  <c r="J228" i="2"/>
  <c r="J175" i="2"/>
  <c r="BK281" i="2"/>
  <c r="J249" i="2"/>
  <c r="BK234" i="2"/>
  <c r="BK203" i="2"/>
  <c r="J184" i="2"/>
  <c r="J163" i="2"/>
  <c r="BK254" i="2"/>
  <c r="J218" i="2"/>
  <c r="BK167" i="2"/>
  <c r="J232" i="2"/>
  <c r="J254" i="2"/>
  <c r="BK228" i="2"/>
  <c r="J169" i="2"/>
  <c r="BK179" i="2"/>
  <c r="BK239" i="2"/>
  <c r="BK153" i="2"/>
  <c r="BK260" i="2"/>
  <c r="BK225" i="2"/>
  <c r="J180" i="2"/>
  <c r="J157" i="2"/>
  <c r="BK261" i="2"/>
  <c r="BK232" i="2"/>
  <c r="BK192" i="2"/>
  <c r="BK165" i="2"/>
  <c r="BK265" i="2"/>
  <c r="BK233" i="2"/>
  <c r="J158" i="2"/>
  <c r="BK256" i="2"/>
  <c r="BK194" i="2"/>
  <c r="BK202" i="2"/>
  <c r="J147" i="2"/>
  <c r="J144" i="2"/>
  <c r="J214" i="2"/>
  <c r="J192" i="2"/>
  <c r="J281" i="2"/>
  <c r="BK240" i="2"/>
  <c r="BK206" i="2"/>
  <c r="J285" i="2"/>
  <c r="J268" i="2"/>
  <c r="J240" i="2"/>
  <c r="J227" i="2"/>
  <c r="J191" i="2"/>
  <c r="J176" i="2"/>
  <c r="J150" i="2"/>
  <c r="J260" i="2"/>
  <c r="J226" i="2"/>
  <c r="BK212" i="2"/>
  <c r="BK191" i="2"/>
  <c r="J145" i="2"/>
  <c r="J242" i="2"/>
  <c r="J186" i="2"/>
  <c r="BK148" i="2"/>
  <c r="J216" i="2"/>
  <c r="BK227" i="2"/>
  <c r="BK181" i="2"/>
  <c r="J223" i="2"/>
  <c r="J244" i="2"/>
  <c r="J187" i="2"/>
  <c r="J277" i="2"/>
  <c r="BK257" i="2"/>
  <c r="J220" i="2"/>
  <c r="J167" i="2"/>
  <c r="J275" i="2"/>
  <c r="J256" i="2"/>
  <c r="J233" i="2"/>
  <c r="BK199" i="2"/>
  <c r="J174" i="2"/>
  <c r="J143" i="2"/>
  <c r="R142" i="2" l="1"/>
  <c r="R141" i="2"/>
  <c r="R152" i="2"/>
  <c r="BK215" i="2"/>
  <c r="J215" i="2" s="1"/>
  <c r="J102" i="2" s="1"/>
  <c r="P142" i="2"/>
  <c r="P141" i="2"/>
  <c r="P162" i="2"/>
  <c r="P219" i="2"/>
  <c r="T142" i="2"/>
  <c r="T141" i="2"/>
  <c r="R162" i="2"/>
  <c r="T219" i="2"/>
  <c r="BK152" i="2"/>
  <c r="BK219" i="2"/>
  <c r="J219" i="2" s="1"/>
  <c r="J103" i="2" s="1"/>
  <c r="T162" i="2"/>
  <c r="R219" i="2"/>
  <c r="R253" i="2"/>
  <c r="R252" i="2" s="1"/>
  <c r="BK280" i="2"/>
  <c r="J280" i="2"/>
  <c r="J109" i="2" s="1"/>
  <c r="T280" i="2"/>
  <c r="BK142" i="2"/>
  <c r="J142" i="2"/>
  <c r="J98" i="2" s="1"/>
  <c r="P152" i="2"/>
  <c r="T215" i="2"/>
  <c r="BK253" i="2"/>
  <c r="J253" i="2" s="1"/>
  <c r="J106" i="2" s="1"/>
  <c r="R280" i="2"/>
  <c r="T152" i="2"/>
  <c r="P215" i="2"/>
  <c r="P151" i="2" s="1"/>
  <c r="T253" i="2"/>
  <c r="T252" i="2" s="1"/>
  <c r="BK286" i="2"/>
  <c r="J286" i="2"/>
  <c r="J110" i="2"/>
  <c r="BK162" i="2"/>
  <c r="J162" i="2" s="1"/>
  <c r="J101" i="2" s="1"/>
  <c r="R215" i="2"/>
  <c r="P253" i="2"/>
  <c r="P252" i="2" s="1"/>
  <c r="P280" i="2"/>
  <c r="BK248" i="2"/>
  <c r="J248" i="2" s="1"/>
  <c r="J104" i="2" s="1"/>
  <c r="BK276" i="2"/>
  <c r="J276" i="2"/>
  <c r="J108" i="2" s="1"/>
  <c r="BK274" i="2"/>
  <c r="J274" i="2" s="1"/>
  <c r="J107" i="2" s="1"/>
  <c r="BF165" i="2"/>
  <c r="BF167" i="2"/>
  <c r="BF175" i="2"/>
  <c r="BF192" i="2"/>
  <c r="BF202" i="2"/>
  <c r="BF220" i="2"/>
  <c r="BF247" i="2"/>
  <c r="BF257" i="2"/>
  <c r="BF264" i="2"/>
  <c r="BF271" i="2"/>
  <c r="BF275" i="2"/>
  <c r="BF277" i="2"/>
  <c r="BF285" i="2"/>
  <c r="F137" i="2"/>
  <c r="BF144" i="2"/>
  <c r="BF157" i="2"/>
  <c r="BF163" i="2"/>
  <c r="BF169" i="2"/>
  <c r="BF194" i="2"/>
  <c r="BF261" i="2"/>
  <c r="BF265" i="2"/>
  <c r="BF145" i="2"/>
  <c r="BF149" i="2"/>
  <c r="BF153" i="2"/>
  <c r="BF161" i="2"/>
  <c r="BF218" i="2"/>
  <c r="BF226" i="2"/>
  <c r="BF238" i="2"/>
  <c r="BF241" i="2"/>
  <c r="BF249" i="2"/>
  <c r="BF254" i="2"/>
  <c r="J91" i="2"/>
  <c r="E130" i="2"/>
  <c r="BF147" i="2"/>
  <c r="BF148" i="2"/>
  <c r="BF181" i="2"/>
  <c r="BF186" i="2"/>
  <c r="BF199" i="2"/>
  <c r="BF232" i="2"/>
  <c r="BF143" i="2"/>
  <c r="BF150" i="2"/>
  <c r="BF176" i="2"/>
  <c r="BF184" i="2"/>
  <c r="BF216" i="2"/>
  <c r="BF231" i="2"/>
  <c r="BF234" i="2"/>
  <c r="BF242" i="2"/>
  <c r="BF256" i="2"/>
  <c r="J92" i="2"/>
  <c r="BF156" i="2"/>
  <c r="BF158" i="2"/>
  <c r="BF174" i="2"/>
  <c r="BF180" i="2"/>
  <c r="BF185" i="2"/>
  <c r="BF197" i="2"/>
  <c r="BF225" i="2"/>
  <c r="BF228" i="2"/>
  <c r="BF233" i="2"/>
  <c r="BF237" i="2"/>
  <c r="BF179" i="2"/>
  <c r="BF191" i="2"/>
  <c r="BF201" i="2"/>
  <c r="BF203" i="2"/>
  <c r="BF206" i="2"/>
  <c r="BF213" i="2"/>
  <c r="BF223" i="2"/>
  <c r="BF239" i="2"/>
  <c r="BF240" i="2"/>
  <c r="BF244" i="2"/>
  <c r="BF281" i="2"/>
  <c r="BF283" i="2"/>
  <c r="J89" i="2"/>
  <c r="BF187" i="2"/>
  <c r="BF212" i="2"/>
  <c r="BF214" i="2"/>
  <c r="BF227" i="2"/>
  <c r="BF235" i="2"/>
  <c r="BF236" i="2"/>
  <c r="BF260" i="2"/>
  <c r="BF268" i="2"/>
  <c r="F39" i="2"/>
  <c r="BD95" i="1" s="1"/>
  <c r="BD94" i="1" s="1"/>
  <c r="W36" i="1" s="1"/>
  <c r="F38" i="2"/>
  <c r="BC95" i="1" s="1"/>
  <c r="BC94" i="1" s="1"/>
  <c r="AY94" i="1" s="1"/>
  <c r="J35" i="2"/>
  <c r="AV95" i="1" s="1"/>
  <c r="F37" i="2"/>
  <c r="BB95" i="1"/>
  <c r="BB94" i="1" s="1"/>
  <c r="W34" i="1" s="1"/>
  <c r="F35" i="2"/>
  <c r="AZ95" i="1" s="1"/>
  <c r="AZ94" i="1" s="1"/>
  <c r="T151" i="2" l="1"/>
  <c r="T140" i="2"/>
  <c r="BK151" i="2"/>
  <c r="BK140" i="2" s="1"/>
  <c r="J140" i="2" s="1"/>
  <c r="J96" i="2" s="1"/>
  <c r="J151" i="2"/>
  <c r="J99" i="2" s="1"/>
  <c r="P140" i="2"/>
  <c r="AU95" i="1" s="1"/>
  <c r="AU94" i="1" s="1"/>
  <c r="R151" i="2"/>
  <c r="R140" i="2"/>
  <c r="J152" i="2"/>
  <c r="J100" i="2"/>
  <c r="BK252" i="2"/>
  <c r="J252" i="2"/>
  <c r="J105" i="2" s="1"/>
  <c r="BK141" i="2"/>
  <c r="W35" i="1"/>
  <c r="AX94" i="1"/>
  <c r="AV94" i="1"/>
  <c r="J30" i="2" l="1"/>
  <c r="J119" i="2" s="1"/>
  <c r="J113" i="2" s="1"/>
  <c r="J121" i="2" s="1"/>
  <c r="J141" i="2"/>
  <c r="J97" i="2"/>
  <c r="BF119" i="2"/>
  <c r="F36" i="2" s="1"/>
  <c r="BA95" i="1" s="1"/>
  <c r="BA94" i="1" s="1"/>
  <c r="W33" i="1" s="1"/>
  <c r="J31" i="2"/>
  <c r="J32" i="2"/>
  <c r="AG95" i="1"/>
  <c r="AG94" i="1" s="1"/>
  <c r="AG100" i="1" s="1"/>
  <c r="CD100" i="1" s="1"/>
  <c r="AV100" i="1" l="1"/>
  <c r="BY100" i="1"/>
  <c r="AG98" i="1"/>
  <c r="CD98" i="1"/>
  <c r="AG99" i="1"/>
  <c r="CD99" i="1"/>
  <c r="AG101" i="1"/>
  <c r="AW94" i="1"/>
  <c r="AK33" i="1" s="1"/>
  <c r="J36" i="2"/>
  <c r="AW95" i="1" s="1"/>
  <c r="AT95" i="1" s="1"/>
  <c r="AN95" i="1" s="1"/>
  <c r="AK26" i="1"/>
  <c r="CD101" i="1" l="1"/>
  <c r="J41" i="2"/>
  <c r="AG97" i="1"/>
  <c r="AK27" i="1"/>
  <c r="AK29" i="1" s="1"/>
  <c r="AV101" i="1"/>
  <c r="BY101" i="1"/>
  <c r="W32" i="1"/>
  <c r="AV99" i="1"/>
  <c r="BY99" i="1" s="1"/>
  <c r="AT94" i="1"/>
  <c r="AN94" i="1"/>
  <c r="AN100" i="1"/>
  <c r="AV98" i="1"/>
  <c r="BY98" i="1"/>
  <c r="AK32" i="1" l="1"/>
  <c r="AN99" i="1"/>
  <c r="AG103" i="1"/>
  <c r="AN98" i="1"/>
  <c r="AN101" i="1"/>
  <c r="AK38" i="1" l="1"/>
  <c r="AN97" i="1"/>
  <c r="AN103" i="1"/>
</calcChain>
</file>

<file path=xl/sharedStrings.xml><?xml version="1.0" encoding="utf-8"?>
<sst xmlns="http://schemas.openxmlformats.org/spreadsheetml/2006/main" count="2287" uniqueCount="518">
  <si>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</si>
  <si>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</si>
  <si>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</si>
  <si>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</si>
  <si>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</si>
  <si>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</si>
  <si>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</si>
  <si>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</si>
  <si>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</si>
  <si>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</si>
  <si>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</si>
  <si>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</si>
  <si>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</si>
  <si>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</si>
  <si>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</si>
  <si>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</si>
  <si>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</si>
  <si>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</si>
  <si>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</si>
  <si>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</si>
  <si>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</si>
  <si>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</si>
  <si>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</si>
  <si>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</si>
  <si>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</si>
  <si>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</si>
  <si>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</si>
  <si>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</si>
  <si>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</si>
  <si>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</si>
  <si>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</si>
  <si>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</si>
  <si>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</si>
  <si>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</si>
  <si>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</si>
  <si>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</si>
  <si>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</si>
  <si>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</si>
  <si>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</si>
  <si>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</si>
  <si>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</si>
  <si>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</si>
  <si>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</si>
  <si>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</si>
  <si>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</si>
  <si>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</si>
  <si>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</si>
  <si>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</si>
  <si>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</si>
  <si>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</si>
  <si>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</si>
  <si>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</si>
  <si>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</si>
  <si>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</si>
  <si>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</si>
  <si>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</si>
  <si>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</si>
  <si>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</si>
  <si>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</si>
  <si>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</si>
  <si>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</si>
  <si>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</si>
  <si>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</si>
  <si>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</si>
  <si>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</si>
  <si>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</si>
  <si>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</si>
  <si>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</si>
  <si>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</si>
  <si>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</si>
  <si>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</si>
  <si>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</si>
  <si>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</si>
  <si>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</si>
  <si>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</si>
  <si>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</si>
  <si>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</si>
  <si>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</si>
  <si>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</si>
  <si>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</si>
  <si>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</si>
  <si>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</si>
  <si>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</si>
  <si>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13</t>
  </si>
  <si>
    <t>Strecha vrátnica Rožňavská</t>
  </si>
  <si>
    <t>STA</t>
  </si>
  <si>
    <t>1</t>
  </si>
  <si>
    <t>{74c18163-c6d8-4ee8-b582-e26af507a184}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</si>
  <si>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</si>
  <si>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</si>
  <si>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</si>
  <si>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</si>
  <si>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</si>
  <si>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</si>
  <si>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</si>
  <si>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</si>
  <si>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</si>
  <si>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dl_kut_list</t>
  </si>
  <si>
    <t>189,9</t>
  </si>
  <si>
    <t>2</t>
  </si>
  <si>
    <t>plocha_strechy</t>
  </si>
  <si>
    <t>+5%</t>
  </si>
  <si>
    <t>173,1</t>
  </si>
  <si>
    <t>KRYCÍ LIST ROZPOČTU</t>
  </si>
  <si>
    <t>dl_atiky</t>
  </si>
  <si>
    <t>63,3</t>
  </si>
  <si>
    <t>dl_oplech_odkvap</t>
  </si>
  <si>
    <t>78,263</t>
  </si>
  <si>
    <t>pocet_podpier</t>
  </si>
  <si>
    <t>35</t>
  </si>
  <si>
    <t>dl_zlabu</t>
  </si>
  <si>
    <t>22,313</t>
  </si>
  <si>
    <t>Objekt:</t>
  </si>
  <si>
    <t>dl_bleskozvod</t>
  </si>
  <si>
    <t>38,5</t>
  </si>
  <si>
    <t>13 - Strecha vrátnica Rožňavská</t>
  </si>
  <si>
    <t>pocet_tyci</t>
  </si>
  <si>
    <t>demont_plech_krytina</t>
  </si>
  <si>
    <t>plocha</t>
  </si>
  <si>
    <t>8,4</t>
  </si>
  <si>
    <t>dl_zvod</t>
  </si>
  <si>
    <t>12,6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</si>
  <si>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</si>
  <si>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</si>
  <si>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</si>
  <si>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</si>
  <si>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</si>
  <si>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</si>
  <si>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</si>
  <si>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</si>
  <si>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</si>
  <si>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</si>
  <si>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</si>
  <si>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</si>
  <si>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</si>
  <si>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767 - Konštrukcie doplnkové kovové</t>
  </si>
  <si>
    <t>M - Práce a dodávky M</t>
  </si>
  <si>
    <t xml:space="preserve">    21-M - Elektromontáže</t>
  </si>
  <si>
    <t xml:space="preserve">    95-M - Revízie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</si>
  <si>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</si>
  <si>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</si>
  <si>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</si>
  <si>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</si>
  <si>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</si>
  <si>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</si>
  <si>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</si>
  <si>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</si>
  <si>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</si>
  <si>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</si>
  <si>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</si>
  <si>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</si>
  <si>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</si>
  <si>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</si>
  <si>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</si>
  <si>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</si>
  <si>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</si>
  <si>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</si>
  <si>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</si>
  <si>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</si>
  <si>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</si>
  <si>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</si>
  <si>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</si>
  <si>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</si>
  <si>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</si>
  <si>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</si>
  <si>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</si>
  <si>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</si>
  <si>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</si>
  <si>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</si>
  <si>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979011131.S</t>
  </si>
  <si>
    <t>Zvislá doprava sutiny po schodoch ručne do 3,5 m</t>
  </si>
  <si>
    <t>t</t>
  </si>
  <si>
    <t>4</t>
  </si>
  <si>
    <t>-1435403978</t>
  </si>
  <si>
    <t>979081111.S</t>
  </si>
  <si>
    <t>Odvoz sutiny a vybúraných hmôt na skládku do 1 km</t>
  </si>
  <si>
    <t>-1498452235</t>
  </si>
  <si>
    <t>3</t>
  </si>
  <si>
    <t>979081121.S</t>
  </si>
  <si>
    <t>Odvoz sutiny a vybúraných hmôt na skládku za každý ďalší 1 km</t>
  </si>
  <si>
    <t>-2126571700</t>
  </si>
  <si>
    <t>VV</t>
  </si>
  <si>
    <t>3,364*23 'Prepočítané koeficientom množstva</t>
  </si>
  <si>
    <t>979082111.S</t>
  </si>
  <si>
    <t>Vnútrostavenisková doprava sutiny a vybúraných hmôt do 10 m</t>
  </si>
  <si>
    <t>540226684</t>
  </si>
  <si>
    <t>5</t>
  </si>
  <si>
    <t>979082121.S</t>
  </si>
  <si>
    <t>Vnútrostavenisková doprava sutiny a vybúraných hmôt za každých ďalších 5 m</t>
  </si>
  <si>
    <t>1775684859</t>
  </si>
  <si>
    <t>6</t>
  </si>
  <si>
    <t>979087112.S</t>
  </si>
  <si>
    <t>Nakladanie na dopravný prostriedok pre vodorovnú dopravu sutiny</t>
  </si>
  <si>
    <t>-2006138649</t>
  </si>
  <si>
    <t>7</t>
  </si>
  <si>
    <t>979089612.S</t>
  </si>
  <si>
    <t>Poplatok za skládku - iné odpady zo stavieb a demolácií (17 09), ostatné</t>
  </si>
  <si>
    <t>62953451</t>
  </si>
  <si>
    <t>PSV</t>
  </si>
  <si>
    <t>Práce a dodávky PSV</t>
  </si>
  <si>
    <t>711</t>
  </si>
  <si>
    <t>Izolácie proti vode a vlhkosti</t>
  </si>
  <si>
    <t>8</t>
  </si>
  <si>
    <t>711790110.S</t>
  </si>
  <si>
    <t>Zhotovenie detailov k hydroizolačným fóliam - kútová lišta z HPP rš. 70 mm pre kotvenie na vnútorných a vonkajších hranách</t>
  </si>
  <si>
    <t>m</t>
  </si>
  <si>
    <t>16</t>
  </si>
  <si>
    <t>-1165499981</t>
  </si>
  <si>
    <t>"kuty a rohy na atike"dl_atiky*3</t>
  </si>
  <si>
    <t>Súčet</t>
  </si>
  <si>
    <t>M</t>
  </si>
  <si>
    <t>311970001500.S</t>
  </si>
  <si>
    <t>Vrut do dĺžky 150 mm na upevnenie do kombi dosiek</t>
  </si>
  <si>
    <t>ks</t>
  </si>
  <si>
    <t>32</t>
  </si>
  <si>
    <t>5997107</t>
  </si>
  <si>
    <t>10</t>
  </si>
  <si>
    <t>553430004700.S</t>
  </si>
  <si>
    <t>Lišta kútová z poplastovaného plechu pre ukončenie fólií z PVC š. 70 mm, dĺ. 2 m</t>
  </si>
  <si>
    <t>1675511122</t>
  </si>
  <si>
    <t>11</t>
  </si>
  <si>
    <t>711790110.S1</t>
  </si>
  <si>
    <t>Demontáž - kútová lišta na vnútorných a vonkajších hranách</t>
  </si>
  <si>
    <t>1609330707</t>
  </si>
  <si>
    <t>12</t>
  </si>
  <si>
    <t>998711201.S</t>
  </si>
  <si>
    <t>Presun hmôt pre izoláciu proti vode v objektoch výšky do 6 m</t>
  </si>
  <si>
    <t>%</t>
  </si>
  <si>
    <t>-1736408220</t>
  </si>
  <si>
    <t>712</t>
  </si>
  <si>
    <t>Izolácie striech, povlakové krytiny</t>
  </si>
  <si>
    <t>712391250.S</t>
  </si>
  <si>
    <t>Zhotovenie elektricky vodivej detekčnej vrstvy pre iskrové skúšky striech plochých do 10° fóliou AL/PE položenou voľne</t>
  </si>
  <si>
    <t>m2</t>
  </si>
  <si>
    <t>793817062</t>
  </si>
  <si>
    <t>14</t>
  </si>
  <si>
    <t>283230007650.S</t>
  </si>
  <si>
    <t>Separačná fólia hliníková, vodivá, detekčná hr. 16 mm, PE</t>
  </si>
  <si>
    <t>-2068483731</t>
  </si>
  <si>
    <t>173,1*1,15 'Prepočítané koeficientom množstva</t>
  </si>
  <si>
    <t>15</t>
  </si>
  <si>
    <t>712400831.S</t>
  </si>
  <si>
    <t>Odstránenie povlakovej krytiny na strechách šikmých do 30° jednovrstvovej,  -0,00600t</t>
  </si>
  <si>
    <t>-1715220867</t>
  </si>
  <si>
    <t>712470070.S</t>
  </si>
  <si>
    <t>Zhotovenie povlakovej krytiny striech plochých/ šikmých do 30°  PVC-P fóliou prikotvením so zvarením spoju</t>
  </si>
  <si>
    <t>2054784258</t>
  </si>
  <si>
    <t xml:space="preserve">11*12*1,05 "hlavna strecha </t>
  </si>
  <si>
    <t>3,25*2 "strecha kde je plechova krytina</t>
  </si>
  <si>
    <t>7*4 "pristrešok na boku strechy</t>
  </si>
  <si>
    <t>17</t>
  </si>
  <si>
    <t>283220002000.S</t>
  </si>
  <si>
    <t>Hydroizolačná fólia PVC-P hr. 1,5 mm izolácia plochých striech</t>
  </si>
  <si>
    <t>662449163</t>
  </si>
  <si>
    <t>18</t>
  </si>
  <si>
    <t>1151856446</t>
  </si>
  <si>
    <t>19</t>
  </si>
  <si>
    <t>712873240.S</t>
  </si>
  <si>
    <t>Zhotovenie povlakovej krytiny vytiahnutím izol. povlaku  PVC-P na konštrukcie prevyšujúce úroveň strechy nad 50 cm prikotvením so zváraným spojom</t>
  </si>
  <si>
    <t>-158984561</t>
  </si>
  <si>
    <t>dl_atiky*1,1</t>
  </si>
  <si>
    <t>1752433290</t>
  </si>
  <si>
    <t>21</t>
  </si>
  <si>
    <t>645813423</t>
  </si>
  <si>
    <t>22</t>
  </si>
  <si>
    <t>712973240.S</t>
  </si>
  <si>
    <t>Detaily k PVC-P fóliam osadenie vetracích komínkov</t>
  </si>
  <si>
    <t>886411534</t>
  </si>
  <si>
    <t>"plocha_strechy/30"6</t>
  </si>
  <si>
    <t>23</t>
  </si>
  <si>
    <t>283220002300.S</t>
  </si>
  <si>
    <t>Hydroizolačná fólia PVC-P hr. 2,0 mm izolácia plochých striech</t>
  </si>
  <si>
    <t>1428375260</t>
  </si>
  <si>
    <t>24</t>
  </si>
  <si>
    <t>283770004000.S</t>
  </si>
  <si>
    <t>Odvetrávací komín pre PVC-P fólie, výška 225 mm, priemer 75 mm</t>
  </si>
  <si>
    <t>1876424910</t>
  </si>
  <si>
    <t>25</t>
  </si>
  <si>
    <t>825327999</t>
  </si>
  <si>
    <t>26</t>
  </si>
  <si>
    <t>712973885.S</t>
  </si>
  <si>
    <t>Detaily k termoplastom všeobecne, oplechovanie okraja odkvapovou lištou z hrubopolpast. plechu RŠ 200 mm</t>
  </si>
  <si>
    <t>1546855325</t>
  </si>
  <si>
    <t>"lem pri zlaboch" (11+3,25)*1,05</t>
  </si>
  <si>
    <t>27</t>
  </si>
  <si>
    <t>2054673958</t>
  </si>
  <si>
    <t>28</t>
  </si>
  <si>
    <t>712973885.S1</t>
  </si>
  <si>
    <t xml:space="preserve">Demontáž oplechovanie okraja odkvapovou </t>
  </si>
  <si>
    <t>765775980</t>
  </si>
  <si>
    <t>29</t>
  </si>
  <si>
    <t>712990040.S</t>
  </si>
  <si>
    <t>Položenie geotextílie vodorovne alebo zvislo na strechy ploché do 10°</t>
  </si>
  <si>
    <t>2119541130</t>
  </si>
  <si>
    <t>plocha_strechy+dl_atiky</t>
  </si>
  <si>
    <t>30</t>
  </si>
  <si>
    <t>693110004710.S</t>
  </si>
  <si>
    <t>Geotextília polypropylénová netkaná 400 g/m2</t>
  </si>
  <si>
    <t>814858389</t>
  </si>
  <si>
    <t>236,4*1,15 'Prepočítané koeficientom množstva</t>
  </si>
  <si>
    <t>31</t>
  </si>
  <si>
    <t>712990200.S</t>
  </si>
  <si>
    <t>Montáž strešného držiaka bleskozvodu, vrátane zaizolovania</t>
  </si>
  <si>
    <t>400827111</t>
  </si>
  <si>
    <t>283220001300.S</t>
  </si>
  <si>
    <t>Hydroizolačná fólia PVC-P, hr. 2 mm izolácia balkónov, strešných detailov</t>
  </si>
  <si>
    <t>652223848</t>
  </si>
  <si>
    <t>33</t>
  </si>
  <si>
    <t>354410067100.S</t>
  </si>
  <si>
    <t>Držiak strešný bleskozvodu PV21</t>
  </si>
  <si>
    <t>-677242646</t>
  </si>
  <si>
    <t>34</t>
  </si>
  <si>
    <t>712990400.S</t>
  </si>
  <si>
    <t>Vykonanie iskrovej skúšky striech z povlakových krytín, nevodivých fólií</t>
  </si>
  <si>
    <t>-1509716007</t>
  </si>
  <si>
    <t>712991020.S</t>
  </si>
  <si>
    <t>Montáž podkladnej konštrukcie z OSB dosiek na atike šírky 251 - 310 mm pod klampiarske konštrukcie</t>
  </si>
  <si>
    <t>-431056163</t>
  </si>
  <si>
    <t>"atika okolo hlavnej strechy" (12*2+11)*1,05</t>
  </si>
  <si>
    <t>"pristresok" 4*2+7</t>
  </si>
  <si>
    <t>"ozdoba na konci hlavnej strechy" 7*2*1,05/2</t>
  </si>
  <si>
    <t>"atika pristresok s plechou strechou" 2*2*1,05</t>
  </si>
  <si>
    <t>36</t>
  </si>
  <si>
    <t>894726485</t>
  </si>
  <si>
    <t>37</t>
  </si>
  <si>
    <t>607260000300.S</t>
  </si>
  <si>
    <t>Doska OSB nebrúsená hr. 18 mm</t>
  </si>
  <si>
    <t>1632161410</t>
  </si>
  <si>
    <t>38</t>
  </si>
  <si>
    <t>998712201.S</t>
  </si>
  <si>
    <t>Presun hmôt pre izoláciu povlakovej krytiny v objektoch výšky do 6 m</t>
  </si>
  <si>
    <t>586986328</t>
  </si>
  <si>
    <t>762</t>
  </si>
  <si>
    <t>Konštrukcie tesárske</t>
  </si>
  <si>
    <t>39</t>
  </si>
  <si>
    <t>762810014.S</t>
  </si>
  <si>
    <t>Záklop stropov z dosiek OSB skrutkovaných na trámy na zraz hr. dosky 18 mm</t>
  </si>
  <si>
    <t>-2095880620</t>
  </si>
  <si>
    <t>40</t>
  </si>
  <si>
    <t>998762202.S</t>
  </si>
  <si>
    <t>Presun hmôt pre konštrukcie tesárske v objektoch výšky do 12 m</t>
  </si>
  <si>
    <t>856103360</t>
  </si>
  <si>
    <t>764</t>
  </si>
  <si>
    <t>Konštrukcie klampiarske</t>
  </si>
  <si>
    <t>41</t>
  </si>
  <si>
    <t>764351810.S</t>
  </si>
  <si>
    <t>Demontáž žľabov pododkvap. štvorhranných rovných, oblúkových, do 30° rš 250 a 330 mm,  -0,00347t</t>
  </si>
  <si>
    <t>700100149</t>
  </si>
  <si>
    <t>(11+7+3,25)*1,05</t>
  </si>
  <si>
    <t>42</t>
  </si>
  <si>
    <t>764359301.S</t>
  </si>
  <si>
    <t>Montáž žľabu z pozinkovaného PZ plechu, pododkvapové polkruhové r.š. 200 - 400 mm</t>
  </si>
  <si>
    <t>-442837814</t>
  </si>
  <si>
    <t>43</t>
  </si>
  <si>
    <t>553440034200.S</t>
  </si>
  <si>
    <t>Žľab polkruhový pododkvapový pozinkovaný, r.š. 330 mm</t>
  </si>
  <si>
    <t>-295045395</t>
  </si>
  <si>
    <t>44</t>
  </si>
  <si>
    <t>764359311.S</t>
  </si>
  <si>
    <t>Montáž príslušenstva k žľabom z pozinkovaného PZ plechu, čelo k pododkvapovým polkruhovým r.š. 200 - 400 mm</t>
  </si>
  <si>
    <t>1125700466</t>
  </si>
  <si>
    <t>45</t>
  </si>
  <si>
    <t>553440035000.S</t>
  </si>
  <si>
    <t>Čelo lisované polkruhové pozinkované, rozmer 330 mm</t>
  </si>
  <si>
    <t>-2115778361</t>
  </si>
  <si>
    <t>46</t>
  </si>
  <si>
    <t>764359341.S</t>
  </si>
  <si>
    <t>Montáž príslušenstva k žľabom z pozinkovaného PZ plechu, hák k pododkvapovým polkruhovým r.š. 200 - 400 mm</t>
  </si>
  <si>
    <t>-234591504</t>
  </si>
  <si>
    <t>47</t>
  </si>
  <si>
    <t>553440037300.S</t>
  </si>
  <si>
    <t>Hák s prelisom polkruhový pozinkovaný, r.š. 330/550 mm</t>
  </si>
  <si>
    <t>1188826561</t>
  </si>
  <si>
    <t>48</t>
  </si>
  <si>
    <t>764359386.S</t>
  </si>
  <si>
    <t>Montáž zberného kotlíka z pozinkovaného PZ plechu, pre rúry s priemerom do 120 mm</t>
  </si>
  <si>
    <t>931366799</t>
  </si>
  <si>
    <t>49</t>
  </si>
  <si>
    <t>553440041200.S</t>
  </si>
  <si>
    <t>Kotlík zberný pozinkovaný pre kruhové potrubie, rozmer 120 mm</t>
  </si>
  <si>
    <t>380220813</t>
  </si>
  <si>
    <t>50</t>
  </si>
  <si>
    <t>764359391.S</t>
  </si>
  <si>
    <t>Montáž ochranného kôša strešného vpustu z pozinkovaného plechu pre rúry s priemerom do 150 mm</t>
  </si>
  <si>
    <t>-1023826514</t>
  </si>
  <si>
    <t>51</t>
  </si>
  <si>
    <t>553440043000.S</t>
  </si>
  <si>
    <t>Zachytávač nečistôt pozinkovaný, priemer 120 mm</t>
  </si>
  <si>
    <t>2143855306</t>
  </si>
  <si>
    <t>52</t>
  </si>
  <si>
    <t>764453831.S</t>
  </si>
  <si>
    <t>Demontáž odpadovej odbočky, so stranou 75 mm na 100 mm,  -0,00187t</t>
  </si>
  <si>
    <t>-1073336954</t>
  </si>
  <si>
    <t>53</t>
  </si>
  <si>
    <t>764453842.S</t>
  </si>
  <si>
    <t>Demontáž odpadového kolena horného dvojitého 75 mm 100 mm,  -0,00210t</t>
  </si>
  <si>
    <t>-789189777</t>
  </si>
  <si>
    <t>54</t>
  </si>
  <si>
    <t>764454432.S</t>
  </si>
  <si>
    <t>Montáž kruhovej odbočky z pozinkovaného farbeného PZf plechu, pre zvodové rúry s priemerom 80 - 150 mm</t>
  </si>
  <si>
    <t>-1755288604</t>
  </si>
  <si>
    <t>55</t>
  </si>
  <si>
    <t>553440005100.S</t>
  </si>
  <si>
    <t>Odbočka zvodová pozink farebný, priemer 100/100 mm</t>
  </si>
  <si>
    <t>1112365145</t>
  </si>
  <si>
    <t>56</t>
  </si>
  <si>
    <t>764454435.S</t>
  </si>
  <si>
    <t>Montáž kruhvého odskoku z pozinkovaného farbeného PZf plechu, pre zvodové rúry s priemerom 80 - 120 mm</t>
  </si>
  <si>
    <t>1680593169</t>
  </si>
  <si>
    <t>57</t>
  </si>
  <si>
    <t>553440008600.S</t>
  </si>
  <si>
    <t>Koleno lisované odskokové pozink farebný, priemer 100 mm</t>
  </si>
  <si>
    <t>147013403</t>
  </si>
  <si>
    <t>58</t>
  </si>
  <si>
    <t>764454453.S</t>
  </si>
  <si>
    <t>Zvodové rúry z pozinkovaného farbeného PZf plechu, kruhové priemer 100 mm</t>
  </si>
  <si>
    <t>-1138313008</t>
  </si>
  <si>
    <t>59</t>
  </si>
  <si>
    <t>764454801.S</t>
  </si>
  <si>
    <t>Demontáž odpadových rúr kruhových, s priemerom 75 a 100 mm,  -0,00226t</t>
  </si>
  <si>
    <t>-1235964476</t>
  </si>
  <si>
    <t>4*3*1,05</t>
  </si>
  <si>
    <t>60</t>
  </si>
  <si>
    <t>998764201.S</t>
  </si>
  <si>
    <t>Presun hmôt pre konštrukcie klampiarske v objektoch výšky do 6 m</t>
  </si>
  <si>
    <t>1500060559</t>
  </si>
  <si>
    <t>767</t>
  </si>
  <si>
    <t>Konštrukcie doplnkové kovové</t>
  </si>
  <si>
    <t>61</t>
  </si>
  <si>
    <t>767392802.S</t>
  </si>
  <si>
    <t>Demontáž krytín striech z plechov skrutkovaných,  -0,00700t</t>
  </si>
  <si>
    <t>-727814990</t>
  </si>
  <si>
    <t>"strecha oplechovana" 2*4*1,05</t>
  </si>
  <si>
    <t>Práce a dodávky M</t>
  </si>
  <si>
    <t>21-M</t>
  </si>
  <si>
    <t>Elektromontáže</t>
  </si>
  <si>
    <t>62</t>
  </si>
  <si>
    <t>210220001.S</t>
  </si>
  <si>
    <t>Uzemňovacie vedenie na povrchu FeZn drôt zvodový Ø 8-10</t>
  </si>
  <si>
    <t>64</t>
  </si>
  <si>
    <t>-444681051</t>
  </si>
  <si>
    <t>63</t>
  </si>
  <si>
    <t>354410054700.S</t>
  </si>
  <si>
    <t>Drôt bleskozvodový FeZn, d 8 mm</t>
  </si>
  <si>
    <t>kg</t>
  </si>
  <si>
    <t>128</t>
  </si>
  <si>
    <t>-518226053</t>
  </si>
  <si>
    <t>210220206.S</t>
  </si>
  <si>
    <t>Zachytávacia tyč FeZn s osadením JP 30</t>
  </si>
  <si>
    <t>576177098</t>
  </si>
  <si>
    <t>65</t>
  </si>
  <si>
    <t>354410023400.S</t>
  </si>
  <si>
    <t xml:space="preserve">Tyč zachytávacia FeZn </t>
  </si>
  <si>
    <t>1314786310</t>
  </si>
  <si>
    <t>66</t>
  </si>
  <si>
    <t>210220240.S</t>
  </si>
  <si>
    <t xml:space="preserve">Svorka FeZn k zachytávacej, uzemňovacej tyči  </t>
  </si>
  <si>
    <t>542397023</t>
  </si>
  <si>
    <t>67</t>
  </si>
  <si>
    <t>354410002000.S</t>
  </si>
  <si>
    <t xml:space="preserve">Svorka FeZn k uzemňovacej tyči </t>
  </si>
  <si>
    <t>-2095847259</t>
  </si>
  <si>
    <t>68</t>
  </si>
  <si>
    <t>210964801.S</t>
  </si>
  <si>
    <t>Demontáž - uzemňovacie vedenie na povrchu FeZn drôz zvodový   -0,00063 t</t>
  </si>
  <si>
    <t>1933917159</t>
  </si>
  <si>
    <t>(12+11+5+7)*1,1</t>
  </si>
  <si>
    <t>69</t>
  </si>
  <si>
    <t>210964831.S</t>
  </si>
  <si>
    <t>Demontáž - podpery vedenia FeZn na hrebeň strechy   -0,00056 t</t>
  </si>
  <si>
    <t>-973691090</t>
  </si>
  <si>
    <t>12+11+5+7</t>
  </si>
  <si>
    <t>70</t>
  </si>
  <si>
    <t>210964844.S</t>
  </si>
  <si>
    <t xml:space="preserve">Demontáž - zachytávacia tyč FeZn bez osadenia a s osadením </t>
  </si>
  <si>
    <t>-96225696</t>
  </si>
  <si>
    <t>95-M</t>
  </si>
  <si>
    <t>Revízie</t>
  </si>
  <si>
    <t>71</t>
  </si>
  <si>
    <t>950105001.S1</t>
  </si>
  <si>
    <t>Revízna správa bleskozvod</t>
  </si>
  <si>
    <t>sub</t>
  </si>
  <si>
    <t>446592024</t>
  </si>
  <si>
    <t>HZS</t>
  </si>
  <si>
    <t>Hodinové zúčtovacie sadzby</t>
  </si>
  <si>
    <t>72</t>
  </si>
  <si>
    <t>HZS000112.S</t>
  </si>
  <si>
    <t>Stavebno montážne práce náročnejšie, ucelené, obtiažne, rutinné (Tr. 2) v rozsahu viac ako 8 hodín náročnejšie</t>
  </si>
  <si>
    <t>hod</t>
  </si>
  <si>
    <t>512</t>
  </si>
  <si>
    <t>-1987420142</t>
  </si>
  <si>
    <t>"prace vyvolane pri oprave stresnej krytiny " 24</t>
  </si>
  <si>
    <t>POZ</t>
  </si>
  <si>
    <t>POZNÁMKY</t>
  </si>
  <si>
    <t>73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</si>
  <si>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</si>
  <si>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</si>
  <si>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-1613468586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</si>
  <si>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</si>
  <si>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</si>
  <si>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74</t>
  </si>
  <si>
    <t>POZNAMKA_3</t>
  </si>
  <si>
    <t>Kontrolný rozpočet/zadanie pre verejné obstarávanie bol zostavený na základe požiadaviek investora a  po obhliadke uskutočnenej dňa 25.09.2024 za pritomnosti zástupcov investora.</t>
  </si>
  <si>
    <t>-591007158</t>
  </si>
  <si>
    <t xml:space="preserve">Poznámka k položke:_x000D_
_x000D_
</t>
  </si>
  <si>
    <t>75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</si>
  <si>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</si>
  <si>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</si>
  <si>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-2043872229</t>
  </si>
  <si>
    <t>VP</t>
  </si>
  <si>
    <t xml:space="preserve">  Práce naviac</t>
  </si>
  <si>
    <t>PN</t>
  </si>
  <si>
    <t>ZOZNAM FIGÚR</t>
  </si>
  <si>
    <t>Výmera</t>
  </si>
  <si>
    <t>Použitie figúry:</t>
  </si>
  <si>
    <t>dl_hranolov</t>
  </si>
  <si>
    <t>35*2*1,1</t>
  </si>
  <si>
    <t>dl_zvod_dazd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</si>
</sst>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1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42" t="s">
        <v>13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R5" s="18"/>
      <c r="BE5" s="239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44" t="s">
        <v>16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18"/>
      <c r="BE6" s="240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40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40"/>
      <c r="BS8" s="15" t="s">
        <v>6</v>
      </c>
    </row>
    <row r="9" spans="1:74" ht="14.45" customHeight="1">
      <c r="B9" s="18"/>
      <c r="AR9" s="18"/>
      <c r="BE9" s="240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240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28</v>
      </c>
      <c r="AR11" s="18"/>
      <c r="BE11" s="240"/>
      <c r="BS11" s="15" t="s">
        <v>6</v>
      </c>
    </row>
    <row r="12" spans="1:74" ht="6.95" customHeight="1">
      <c r="B12" s="18"/>
      <c r="AR12" s="18"/>
      <c r="BE12" s="240"/>
      <c r="BS12" s="15" t="s">
        <v>6</v>
      </c>
    </row>
    <row r="13" spans="1:74" ht="12" customHeight="1">
      <c r="B13" s="18"/>
      <c r="D13" s="25" t="s">
        <v>29</v>
      </c>
      <c r="AK13" s="25" t="s">
        <v>24</v>
      </c>
      <c r="AN13" s="27" t="s">
        <v>30</v>
      </c>
      <c r="AR13" s="18"/>
      <c r="BE13" s="240"/>
      <c r="BS13" s="15" t="s">
        <v>6</v>
      </c>
    </row>
    <row r="14" spans="1:74" ht="12.75">
      <c r="B14" s="18"/>
      <c r="E14" s="245" t="s">
        <v>30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5" t="s">
        <v>27</v>
      </c>
      <c r="AN14" s="27" t="s">
        <v>30</v>
      </c>
      <c r="AR14" s="18"/>
      <c r="BE14" s="240"/>
      <c r="BS14" s="15" t="s">
        <v>6</v>
      </c>
    </row>
    <row r="15" spans="1:74" ht="6.95" customHeight="1">
      <c r="B15" s="18"/>
      <c r="AR15" s="18"/>
      <c r="BE15" s="240"/>
      <c r="BS15" s="15" t="s">
        <v>4</v>
      </c>
    </row>
    <row r="16" spans="1:74" ht="12" customHeight="1">
      <c r="B16" s="18"/>
      <c r="D16" s="25" t="s">
        <v>31</v>
      </c>
      <c r="AK16" s="25" t="s">
        <v>24</v>
      </c>
      <c r="AN16" s="23" t="s">
        <v>1</v>
      </c>
      <c r="AR16" s="18"/>
      <c r="BE16" s="240"/>
      <c r="BS16" s="15" t="s">
        <v>4</v>
      </c>
    </row>
    <row r="17" spans="2:71" ht="18.399999999999999" customHeight="1">
      <c r="B17" s="18"/>
      <c r="E17" s="23" t="s">
        <v>32</v>
      </c>
      <c r="AK17" s="25" t="s">
        <v>27</v>
      </c>
      <c r="AN17" s="23" t="s">
        <v>1</v>
      </c>
      <c r="AR17" s="18"/>
      <c r="BE17" s="240"/>
      <c r="BS17" s="15" t="s">
        <v>33</v>
      </c>
    </row>
    <row r="18" spans="2:71" ht="6.95" customHeight="1">
      <c r="B18" s="18"/>
      <c r="AR18" s="18"/>
      <c r="BE18" s="240"/>
      <c r="BS18" s="15" t="s">
        <v>6</v>
      </c>
    </row>
    <row r="19" spans="2:71" ht="12" customHeight="1">
      <c r="B19" s="18"/>
      <c r="D19" s="25" t="s">
        <v>34</v>
      </c>
      <c r="AK19" s="25" t="s">
        <v>24</v>
      </c>
      <c r="AN19" s="23" t="s">
        <v>1</v>
      </c>
      <c r="AR19" s="18"/>
      <c r="BE19" s="240"/>
      <c r="BS19" s="15" t="s">
        <v>6</v>
      </c>
    </row>
    <row r="20" spans="2:71" ht="18.399999999999999" customHeight="1">
      <c r="B20" s="18"/>
      <c r="E20" s="23" t="s">
        <v>32</v>
      </c>
      <c r="AK20" s="25" t="s">
        <v>27</v>
      </c>
      <c r="AN20" s="23" t="s">
        <v>1</v>
      </c>
      <c r="AR20" s="18"/>
      <c r="BE20" s="240"/>
      <c r="BS20" s="15" t="s">
        <v>33</v>
      </c>
    </row>
    <row r="21" spans="2:71" ht="6.95" customHeight="1">
      <c r="B21" s="18"/>
      <c r="AR21" s="18"/>
      <c r="BE21" s="240"/>
    </row>
    <row r="22" spans="2:71" ht="12" customHeight="1">
      <c r="B22" s="18"/>
      <c r="D22" s="25" t="s">
        <v>35</v>
      </c>
      <c r="AR22" s="18"/>
      <c r="BE22" s="240"/>
    </row>
    <row r="23" spans="2:71" ht="16.5" customHeight="1">
      <c r="B23" s="18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18"/>
      <c r="BE23" s="240"/>
    </row>
    <row r="24" spans="2:71" ht="6.95" customHeight="1">
      <c r="B24" s="18"/>
      <c r="AR24" s="18"/>
      <c r="BE24" s="24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0"/>
    </row>
    <row r="26" spans="2:71" ht="14.45" customHeight="1">
      <c r="B26" s="18"/>
      <c r="D26" s="30" t="s">
        <v>36</v>
      </c>
      <c r="AK26" s="248">
        <f>ROUND(AG94,2)</f>
        <v>0</v>
      </c>
      <c r="AL26" s="243"/>
      <c r="AM26" s="243"/>
      <c r="AN26" s="243"/>
      <c r="AO26" s="243"/>
      <c r="AR26" s="18"/>
      <c r="BE26" s="240"/>
    </row>
    <row r="27" spans="2:71" ht="14.45" customHeight="1">
      <c r="B27" s="18"/>
      <c r="D27" s="30" t="s">
        <v>37</v>
      </c>
      <c r="AK27" s="248">
        <f>ROUND(AG97, 2)</f>
        <v>0</v>
      </c>
      <c r="AL27" s="248"/>
      <c r="AM27" s="248"/>
      <c r="AN27" s="248"/>
      <c r="AO27" s="248"/>
      <c r="AR27" s="18"/>
      <c r="BE27" s="240"/>
    </row>
    <row r="28" spans="2:71" s="1" customFormat="1" ht="6.95" customHeight="1">
      <c r="B28" s="32"/>
      <c r="AR28" s="32"/>
      <c r="BE28" s="240"/>
    </row>
    <row r="29" spans="2:71" s="1" customFormat="1" ht="25.9" customHeight="1">
      <c r="B29" s="32"/>
      <c r="D29" s="33" t="s">
        <v>38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49">
        <f>ROUND(AK26 + AK27, 2)</f>
        <v>0</v>
      </c>
      <c r="AL29" s="250"/>
      <c r="AM29" s="250"/>
      <c r="AN29" s="250"/>
      <c r="AO29" s="250"/>
      <c r="AR29" s="32"/>
      <c r="BE29" s="240"/>
    </row>
    <row r="30" spans="2:71" s="1" customFormat="1" ht="6.95" customHeight="1">
      <c r="B30" s="32"/>
      <c r="AR30" s="32"/>
      <c r="BE30" s="240"/>
    </row>
    <row r="31" spans="2:71" s="1" customFormat="1" ht="12.75">
      <c r="B31" s="32"/>
      <c r="L31" s="251" t="s">
        <v>39</v>
      </c>
      <c r="M31" s="251"/>
      <c r="N31" s="251"/>
      <c r="O31" s="251"/>
      <c r="P31" s="251"/>
      <c r="W31" s="251" t="s">
        <v>40</v>
      </c>
      <c r="X31" s="251"/>
      <c r="Y31" s="251"/>
      <c r="Z31" s="251"/>
      <c r="AA31" s="251"/>
      <c r="AB31" s="251"/>
      <c r="AC31" s="251"/>
      <c r="AD31" s="251"/>
      <c r="AE31" s="251"/>
      <c r="AK31" s="251" t="s">
        <v>41</v>
      </c>
      <c r="AL31" s="251"/>
      <c r="AM31" s="251"/>
      <c r="AN31" s="251"/>
      <c r="AO31" s="251"/>
      <c r="AR31" s="32"/>
      <c r="BE31" s="240"/>
    </row>
    <row r="32" spans="2:71" s="2" customFormat="1" ht="14.45" customHeight="1">
      <c r="B32" s="36"/>
      <c r="D32" s="25" t="s">
        <v>42</v>
      </c>
      <c r="F32" s="37" t="s">
        <v>43</v>
      </c>
      <c r="L32" s="252">
        <v>0.2</v>
      </c>
      <c r="M32" s="253"/>
      <c r="N32" s="253"/>
      <c r="O32" s="253"/>
      <c r="P32" s="253"/>
      <c r="Q32" s="38"/>
      <c r="R32" s="38"/>
      <c r="S32" s="38"/>
      <c r="T32" s="38"/>
      <c r="U32" s="38"/>
      <c r="V32" s="38"/>
      <c r="W32" s="254">
        <f>ROUND(AZ94 + SUM(CD97:CD101),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8"/>
      <c r="AG32" s="38"/>
      <c r="AH32" s="38"/>
      <c r="AI32" s="38"/>
      <c r="AJ32" s="38"/>
      <c r="AK32" s="254">
        <f>ROUND(AV94 + SUM(BY97:BY101), 2)</f>
        <v>0</v>
      </c>
      <c r="AL32" s="253"/>
      <c r="AM32" s="253"/>
      <c r="AN32" s="253"/>
      <c r="AO32" s="253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41"/>
    </row>
    <row r="33" spans="2:57" s="2" customFormat="1" ht="14.45" customHeight="1">
      <c r="B33" s="36"/>
      <c r="F33" s="37" t="s">
        <v>44</v>
      </c>
      <c r="L33" s="252">
        <v>0.2</v>
      </c>
      <c r="M33" s="253"/>
      <c r="N33" s="253"/>
      <c r="O33" s="253"/>
      <c r="P33" s="253"/>
      <c r="Q33" s="38"/>
      <c r="R33" s="38"/>
      <c r="S33" s="38"/>
      <c r="T33" s="38"/>
      <c r="U33" s="38"/>
      <c r="V33" s="38"/>
      <c r="W33" s="254">
        <f>ROUND(BA94 + SUM(CE97:CE101),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8"/>
      <c r="AG33" s="38"/>
      <c r="AH33" s="38"/>
      <c r="AI33" s="38"/>
      <c r="AJ33" s="38"/>
      <c r="AK33" s="254">
        <f>ROUND(AW94 + SUM(BZ97:BZ101), 2)</f>
        <v>0</v>
      </c>
      <c r="AL33" s="253"/>
      <c r="AM33" s="253"/>
      <c r="AN33" s="253"/>
      <c r="AO33" s="253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41"/>
    </row>
    <row r="34" spans="2:57" s="2" customFormat="1" ht="14.45" hidden="1" customHeight="1">
      <c r="B34" s="36"/>
      <c r="F34" s="25" t="s">
        <v>45</v>
      </c>
      <c r="L34" s="255">
        <v>0.2</v>
      </c>
      <c r="M34" s="256"/>
      <c r="N34" s="256"/>
      <c r="O34" s="256"/>
      <c r="P34" s="256"/>
      <c r="W34" s="257">
        <f>ROUND(BB94 + SUM(CF97:CF101), 2)</f>
        <v>0</v>
      </c>
      <c r="X34" s="256"/>
      <c r="Y34" s="256"/>
      <c r="Z34" s="256"/>
      <c r="AA34" s="256"/>
      <c r="AB34" s="256"/>
      <c r="AC34" s="256"/>
      <c r="AD34" s="256"/>
      <c r="AE34" s="256"/>
      <c r="AK34" s="257">
        <v>0</v>
      </c>
      <c r="AL34" s="256"/>
      <c r="AM34" s="256"/>
      <c r="AN34" s="256"/>
      <c r="AO34" s="256"/>
      <c r="AR34" s="36"/>
      <c r="BE34" s="241"/>
    </row>
    <row r="35" spans="2:57" s="2" customFormat="1" ht="14.45" hidden="1" customHeight="1">
      <c r="B35" s="36"/>
      <c r="F35" s="25" t="s">
        <v>46</v>
      </c>
      <c r="L35" s="255">
        <v>0.2</v>
      </c>
      <c r="M35" s="256"/>
      <c r="N35" s="256"/>
      <c r="O35" s="256"/>
      <c r="P35" s="256"/>
      <c r="W35" s="257">
        <f>ROUND(BC94 + SUM(CG97:CG101), 2)</f>
        <v>0</v>
      </c>
      <c r="X35" s="256"/>
      <c r="Y35" s="256"/>
      <c r="Z35" s="256"/>
      <c r="AA35" s="256"/>
      <c r="AB35" s="256"/>
      <c r="AC35" s="256"/>
      <c r="AD35" s="256"/>
      <c r="AE35" s="256"/>
      <c r="AK35" s="257">
        <v>0</v>
      </c>
      <c r="AL35" s="256"/>
      <c r="AM35" s="256"/>
      <c r="AN35" s="256"/>
      <c r="AO35" s="256"/>
      <c r="AR35" s="36"/>
    </row>
    <row r="36" spans="2:57" s="2" customFormat="1" ht="14.45" hidden="1" customHeight="1">
      <c r="B36" s="36"/>
      <c r="F36" s="37" t="s">
        <v>47</v>
      </c>
      <c r="L36" s="252">
        <v>0</v>
      </c>
      <c r="M36" s="253"/>
      <c r="N36" s="253"/>
      <c r="O36" s="253"/>
      <c r="P36" s="253"/>
      <c r="Q36" s="38"/>
      <c r="R36" s="38"/>
      <c r="S36" s="38"/>
      <c r="T36" s="38"/>
      <c r="U36" s="38"/>
      <c r="V36" s="38"/>
      <c r="W36" s="254">
        <f>ROUND(BD94 + SUM(CH97:CH101), 2)</f>
        <v>0</v>
      </c>
      <c r="X36" s="253"/>
      <c r="Y36" s="253"/>
      <c r="Z36" s="253"/>
      <c r="AA36" s="253"/>
      <c r="AB36" s="253"/>
      <c r="AC36" s="253"/>
      <c r="AD36" s="253"/>
      <c r="AE36" s="253"/>
      <c r="AF36" s="38"/>
      <c r="AG36" s="38"/>
      <c r="AH36" s="38"/>
      <c r="AI36" s="38"/>
      <c r="AJ36" s="38"/>
      <c r="AK36" s="254">
        <v>0</v>
      </c>
      <c r="AL36" s="253"/>
      <c r="AM36" s="253"/>
      <c r="AN36" s="253"/>
      <c r="AO36" s="253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>
      <c r="B37" s="32"/>
      <c r="AR37" s="32"/>
    </row>
    <row r="38" spans="2:57" s="1" customFormat="1" ht="25.9" customHeight="1">
      <c r="B38" s="32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58" t="s">
        <v>50</v>
      </c>
      <c r="Y38" s="259"/>
      <c r="Z38" s="259"/>
      <c r="AA38" s="259"/>
      <c r="AB38" s="259"/>
      <c r="AC38" s="42"/>
      <c r="AD38" s="42"/>
      <c r="AE38" s="42"/>
      <c r="AF38" s="42"/>
      <c r="AG38" s="42"/>
      <c r="AH38" s="42"/>
      <c r="AI38" s="42"/>
      <c r="AJ38" s="42"/>
      <c r="AK38" s="260">
        <f>SUM(AK29:AK36)</f>
        <v>0</v>
      </c>
      <c r="AL38" s="259"/>
      <c r="AM38" s="259"/>
      <c r="AN38" s="259"/>
      <c r="AO38" s="261"/>
      <c r="AP38" s="40"/>
      <c r="AQ38" s="40"/>
      <c r="AR38" s="32"/>
    </row>
    <row r="39" spans="2:57" s="1" customFormat="1" ht="6.95" customHeight="1">
      <c r="B39" s="32"/>
      <c r="AR39" s="32"/>
    </row>
    <row r="40" spans="2:57" s="1" customFormat="1" ht="14.45" customHeight="1">
      <c r="B40" s="32"/>
      <c r="AR40" s="32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2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32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2"/>
      <c r="D60" s="46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53</v>
      </c>
      <c r="AI60" s="34"/>
      <c r="AJ60" s="34"/>
      <c r="AK60" s="34"/>
      <c r="AL60" s="34"/>
      <c r="AM60" s="46" t="s">
        <v>54</v>
      </c>
      <c r="AN60" s="34"/>
      <c r="AO60" s="34"/>
      <c r="AR60" s="32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2"/>
      <c r="D64" s="44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56</v>
      </c>
      <c r="AI64" s="45"/>
      <c r="AJ64" s="45"/>
      <c r="AK64" s="45"/>
      <c r="AL64" s="45"/>
      <c r="AM64" s="45"/>
      <c r="AN64" s="45"/>
      <c r="AO64" s="45"/>
      <c r="AR64" s="32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2"/>
      <c r="D75" s="46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53</v>
      </c>
      <c r="AI75" s="34"/>
      <c r="AJ75" s="34"/>
      <c r="AK75" s="34"/>
      <c r="AL75" s="34"/>
      <c r="AM75" s="46" t="s">
        <v>54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19" t="s">
        <v>57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5" t="s">
        <v>12</v>
      </c>
      <c r="L84" s="3" t="str">
        <f>K5</f>
        <v>0224</v>
      </c>
      <c r="AR84" s="51"/>
    </row>
    <row r="85" spans="1:91" s="4" customFormat="1" ht="36.950000000000003" customHeight="1">
      <c r="B85" s="52"/>
      <c r="C85" s="53" t="s">
        <v>15</v>
      </c>
      <c r="L85" s="215" t="str">
        <f>K6</f>
        <v>Depo Jurajov Dvor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5" t="s">
        <v>19</v>
      </c>
      <c r="L87" s="54" t="str">
        <f>IF(K8="","",K8)</f>
        <v>Bratislava</v>
      </c>
      <c r="AI87" s="25" t="s">
        <v>21</v>
      </c>
      <c r="AM87" s="217" t="str">
        <f>IF(AN8= "","",AN8)</f>
        <v>8. 3. 2024</v>
      </c>
      <c r="AN87" s="217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5" t="s">
        <v>23</v>
      </c>
      <c r="L89" s="3" t="str">
        <f>IF(E11= "","",E11)</f>
        <v>Dopravný podnik Bratislava, akciová spoločnosť</v>
      </c>
      <c r="AI89" s="25" t="s">
        <v>31</v>
      </c>
      <c r="AM89" s="222" t="str">
        <f>IF(E17="","",E17)</f>
        <v xml:space="preserve"> </v>
      </c>
      <c r="AN89" s="223"/>
      <c r="AO89" s="223"/>
      <c r="AP89" s="223"/>
      <c r="AR89" s="32"/>
      <c r="AS89" s="218" t="s">
        <v>58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5" t="s">
        <v>29</v>
      </c>
      <c r="L90" s="3" t="str">
        <f>IF(E14= "Vyplň údaj","",E14)</f>
        <v/>
      </c>
      <c r="AI90" s="25" t="s">
        <v>34</v>
      </c>
      <c r="AM90" s="222" t="str">
        <f>IF(E20="","",E20)</f>
        <v xml:space="preserve"> </v>
      </c>
      <c r="AN90" s="223"/>
      <c r="AO90" s="223"/>
      <c r="AP90" s="223"/>
      <c r="AR90" s="32"/>
      <c r="AS90" s="220"/>
      <c r="AT90" s="221"/>
      <c r="BD90" s="59"/>
    </row>
    <row r="91" spans="1:91" s="1" customFormat="1" ht="10.9" customHeight="1">
      <c r="B91" s="32"/>
      <c r="AR91" s="32"/>
      <c r="AS91" s="220"/>
      <c r="AT91" s="221"/>
      <c r="BD91" s="59"/>
    </row>
    <row r="92" spans="1:91" s="1" customFormat="1" ht="29.25" customHeight="1">
      <c r="B92" s="32"/>
      <c r="C92" s="227" t="s">
        <v>59</v>
      </c>
      <c r="D92" s="225"/>
      <c r="E92" s="225"/>
      <c r="F92" s="225"/>
      <c r="G92" s="225"/>
      <c r="H92" s="60"/>
      <c r="I92" s="224" t="s">
        <v>60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8" t="s">
        <v>61</v>
      </c>
      <c r="AH92" s="225"/>
      <c r="AI92" s="225"/>
      <c r="AJ92" s="225"/>
      <c r="AK92" s="225"/>
      <c r="AL92" s="225"/>
      <c r="AM92" s="225"/>
      <c r="AN92" s="224" t="s">
        <v>62</v>
      </c>
      <c r="AO92" s="225"/>
      <c r="AP92" s="226"/>
      <c r="AQ92" s="61" t="s">
        <v>63</v>
      </c>
      <c r="AR92" s="32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4" t="s">
        <v>75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6">
        <f>ROUND(AG95,2)</f>
        <v>0</v>
      </c>
      <c r="AH94" s="236"/>
      <c r="AI94" s="236"/>
      <c r="AJ94" s="236"/>
      <c r="AK94" s="236"/>
      <c r="AL94" s="236"/>
      <c r="AM94" s="236"/>
      <c r="AN94" s="237">
        <f>SUM(AG94,AT94)</f>
        <v>0</v>
      </c>
      <c r="AO94" s="237"/>
      <c r="AP94" s="23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5</v>
      </c>
      <c r="BX94" s="75" t="s">
        <v>81</v>
      </c>
      <c r="CL94" s="75" t="s">
        <v>1</v>
      </c>
    </row>
    <row r="95" spans="1:91" s="6" customFormat="1" ht="16.5" customHeight="1">
      <c r="A95" s="77" t="s">
        <v>82</v>
      </c>
      <c r="B95" s="78"/>
      <c r="C95" s="79"/>
      <c r="D95" s="229" t="s">
        <v>83</v>
      </c>
      <c r="E95" s="229"/>
      <c r="F95" s="229"/>
      <c r="G95" s="229"/>
      <c r="H95" s="229"/>
      <c r="I95" s="80"/>
      <c r="J95" s="229" t="s">
        <v>84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30">
        <f>'13 - Strecha vrátnica Rož...'!J32</f>
        <v>0</v>
      </c>
      <c r="AH95" s="231"/>
      <c r="AI95" s="231"/>
      <c r="AJ95" s="231"/>
      <c r="AK95" s="231"/>
      <c r="AL95" s="231"/>
      <c r="AM95" s="231"/>
      <c r="AN95" s="230">
        <f>SUM(AG95,AT95)</f>
        <v>0</v>
      </c>
      <c r="AO95" s="231"/>
      <c r="AP95" s="231"/>
      <c r="AQ95" s="81" t="s">
        <v>85</v>
      </c>
      <c r="AR95" s="78"/>
      <c r="AS95" s="82">
        <v>0</v>
      </c>
      <c r="AT95" s="83">
        <f>ROUND(SUM(AV95:AW95),2)</f>
        <v>0</v>
      </c>
      <c r="AU95" s="84">
        <f>'13 - Strecha vrátnica Rož...'!P140</f>
        <v>0</v>
      </c>
      <c r="AV95" s="83">
        <f>'13 - Strecha vrátnica Rož...'!J35</f>
        <v>0</v>
      </c>
      <c r="AW95" s="83">
        <f>'13 - Strecha vrátnica Rož...'!J36</f>
        <v>0</v>
      </c>
      <c r="AX95" s="83">
        <f>'13 - Strecha vrátnica Rož...'!J37</f>
        <v>0</v>
      </c>
      <c r="AY95" s="83">
        <f>'13 - Strecha vrátnica Rož...'!J38</f>
        <v>0</v>
      </c>
      <c r="AZ95" s="83">
        <f>'13 - Strecha vrátnica Rož...'!F35</f>
        <v>0</v>
      </c>
      <c r="BA95" s="83">
        <f>'13 - Strecha vrátnica Rož...'!F36</f>
        <v>0</v>
      </c>
      <c r="BB95" s="83">
        <f>'13 - Strecha vrátnica Rož...'!F37</f>
        <v>0</v>
      </c>
      <c r="BC95" s="83">
        <f>'13 - Strecha vrátnica Rož...'!F38</f>
        <v>0</v>
      </c>
      <c r="BD95" s="85">
        <f>'13 - Strecha vrátnica Rož...'!F39</f>
        <v>0</v>
      </c>
      <c r="BT95" s="86" t="s">
        <v>86</v>
      </c>
      <c r="BV95" s="86" t="s">
        <v>80</v>
      </c>
      <c r="BW95" s="86" t="s">
        <v>87</v>
      </c>
      <c r="BX95" s="86" t="s">
        <v>5</v>
      </c>
      <c r="CL95" s="86" t="s">
        <v>1</v>
      </c>
      <c r="CM95" s="86" t="s">
        <v>78</v>
      </c>
    </row>
    <row r="96" spans="1:91" ht="11.25">
      <c r="B96" s="18"/>
      <c r="AR96" s="18"/>
    </row>
    <row r="97" spans="2:89" s="1" customFormat="1" ht="30" customHeight="1">
      <c r="B97" s="32"/>
      <c r="C97" s="67" t="s">
        <v>88</v>
      </c>
      <c r="AG97" s="237">
        <f>ROUND(SUM(AG98:AG101), 2)</f>
        <v>0</v>
      </c>
      <c r="AH97" s="237"/>
      <c r="AI97" s="237"/>
      <c r="AJ97" s="237"/>
      <c r="AK97" s="237"/>
      <c r="AL97" s="237"/>
      <c r="AM97" s="237"/>
      <c r="AN97" s="237">
        <f>ROUND(SUM(AN98:AN101), 2)</f>
        <v>0</v>
      </c>
      <c r="AO97" s="237"/>
      <c r="AP97" s="237"/>
      <c r="AQ97" s="87"/>
      <c r="AR97" s="32"/>
      <c r="AS97" s="62" t="s">
        <v>89</v>
      </c>
      <c r="AT97" s="63" t="s">
        <v>90</v>
      </c>
      <c r="AU97" s="63" t="s">
        <v>42</v>
      </c>
      <c r="AV97" s="64" t="s">
        <v>65</v>
      </c>
    </row>
    <row r="98" spans="2:89" s="1" customFormat="1" ht="19.899999999999999" customHeight="1">
      <c r="B98" s="32"/>
      <c r="D98" s="234" t="s">
        <v>91</v>
      </c>
      <c r="E98" s="234"/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G98" s="232">
        <f>ROUND(AG94 * AS98, 2)</f>
        <v>0</v>
      </c>
      <c r="AH98" s="233"/>
      <c r="AI98" s="233"/>
      <c r="AJ98" s="233"/>
      <c r="AK98" s="233"/>
      <c r="AL98" s="233"/>
      <c r="AM98" s="233"/>
      <c r="AN98" s="233">
        <f>ROUND(AG98 + AV98, 2)</f>
        <v>0</v>
      </c>
      <c r="AO98" s="233"/>
      <c r="AP98" s="233"/>
      <c r="AR98" s="32"/>
      <c r="AS98" s="90">
        <v>0</v>
      </c>
      <c r="AT98" s="91" t="s">
        <v>92</v>
      </c>
      <c r="AU98" s="91" t="s">
        <v>43</v>
      </c>
      <c r="AV98" s="92">
        <f>ROUND(IF(AU98="základná",AG98*L32,IF(AU98="znížená",AG98*L33,0)), 2)</f>
        <v>0</v>
      </c>
      <c r="BV98" s="15" t="s">
        <v>93</v>
      </c>
      <c r="BY98" s="93">
        <f>IF(AU98="základná",AV98,0)</f>
        <v>0</v>
      </c>
      <c r="BZ98" s="93">
        <f>IF(AU98="znížená",AV98,0)</f>
        <v>0</v>
      </c>
      <c r="CA98" s="93">
        <v>0</v>
      </c>
      <c r="CB98" s="93">
        <v>0</v>
      </c>
      <c r="CC98" s="93">
        <v>0</v>
      </c>
      <c r="CD98" s="93">
        <f>IF(AU98="základná",AG98,0)</f>
        <v>0</v>
      </c>
      <c r="CE98" s="93">
        <f>IF(AU98="znížená",AG98,0)</f>
        <v>0</v>
      </c>
      <c r="CF98" s="93">
        <f>IF(AU98="zákl. prenesená",AG98,0)</f>
        <v>0</v>
      </c>
      <c r="CG98" s="93">
        <f>IF(AU98="zníž. prenesená",AG98,0)</f>
        <v>0</v>
      </c>
      <c r="CH98" s="93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pans="2:89" s="1" customFormat="1" ht="19.899999999999999" customHeight="1">
      <c r="B99" s="32"/>
      <c r="D99" s="235" t="s">
        <v>94</v>
      </c>
      <c r="E99" s="234"/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G99" s="232">
        <f>ROUND(AG94 * AS99, 2)</f>
        <v>0</v>
      </c>
      <c r="AH99" s="233"/>
      <c r="AI99" s="233"/>
      <c r="AJ99" s="233"/>
      <c r="AK99" s="233"/>
      <c r="AL99" s="233"/>
      <c r="AM99" s="233"/>
      <c r="AN99" s="233">
        <f>ROUND(AG99 + AV99, 2)</f>
        <v>0</v>
      </c>
      <c r="AO99" s="233"/>
      <c r="AP99" s="233"/>
      <c r="AR99" s="32"/>
      <c r="AS99" s="90">
        <v>0</v>
      </c>
      <c r="AT99" s="91" t="s">
        <v>92</v>
      </c>
      <c r="AU99" s="91" t="s">
        <v>43</v>
      </c>
      <c r="AV99" s="92">
        <f>ROUND(IF(AU99="základná",AG99*L32,IF(AU99="znížená",AG99*L33,0)), 2)</f>
        <v>0</v>
      </c>
      <c r="BV99" s="15" t="s">
        <v>95</v>
      </c>
      <c r="BY99" s="93">
        <f>IF(AU99="základná",AV99,0)</f>
        <v>0</v>
      </c>
      <c r="BZ99" s="93">
        <f>IF(AU99="znížená",AV99,0)</f>
        <v>0</v>
      </c>
      <c r="CA99" s="93">
        <v>0</v>
      </c>
      <c r="CB99" s="93">
        <v>0</v>
      </c>
      <c r="CC99" s="93">
        <v>0</v>
      </c>
      <c r="CD99" s="93">
        <f>IF(AU99="základná",AG99,0)</f>
        <v>0</v>
      </c>
      <c r="CE99" s="93">
        <f>IF(AU99="znížená",AG99,0)</f>
        <v>0</v>
      </c>
      <c r="CF99" s="93">
        <f>IF(AU99="zákl. prenesená",AG99,0)</f>
        <v>0</v>
      </c>
      <c r="CG99" s="93">
        <f>IF(AU99="zníž. prenesená",AG99,0)</f>
        <v>0</v>
      </c>
      <c r="CH99" s="93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pans="2:89" s="1" customFormat="1" ht="19.899999999999999" customHeight="1">
      <c r="B100" s="32"/>
      <c r="D100" s="235" t="s">
        <v>94</v>
      </c>
      <c r="E100" s="234"/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G100" s="232">
        <f>ROUND(AG94 * AS100, 2)</f>
        <v>0</v>
      </c>
      <c r="AH100" s="233"/>
      <c r="AI100" s="233"/>
      <c r="AJ100" s="233"/>
      <c r="AK100" s="233"/>
      <c r="AL100" s="233"/>
      <c r="AM100" s="233"/>
      <c r="AN100" s="233">
        <f>ROUND(AG100 + AV100, 2)</f>
        <v>0</v>
      </c>
      <c r="AO100" s="233"/>
      <c r="AP100" s="233"/>
      <c r="AR100" s="32"/>
      <c r="AS100" s="90">
        <v>0</v>
      </c>
      <c r="AT100" s="91" t="s">
        <v>92</v>
      </c>
      <c r="AU100" s="91" t="s">
        <v>43</v>
      </c>
      <c r="AV100" s="92">
        <f>ROUND(IF(AU100="základná",AG100*L32,IF(AU100="znížená",AG100*L33,0)), 2)</f>
        <v>0</v>
      </c>
      <c r="BV100" s="15" t="s">
        <v>95</v>
      </c>
      <c r="BY100" s="93">
        <f>IF(AU100="základná",AV100,0)</f>
        <v>0</v>
      </c>
      <c r="BZ100" s="93">
        <f>IF(AU100="znížená",AV100,0)</f>
        <v>0</v>
      </c>
      <c r="CA100" s="93">
        <v>0</v>
      </c>
      <c r="CB100" s="93">
        <v>0</v>
      </c>
      <c r="CC100" s="93">
        <v>0</v>
      </c>
      <c r="CD100" s="93">
        <f>IF(AU100="základná",AG100,0)</f>
        <v>0</v>
      </c>
      <c r="CE100" s="93">
        <f>IF(AU100="znížená",AG100,0)</f>
        <v>0</v>
      </c>
      <c r="CF100" s="93">
        <f>IF(AU100="zákl. prenesená",AG100,0)</f>
        <v>0</v>
      </c>
      <c r="CG100" s="93">
        <f>IF(AU100="zníž. prenesená",AG100,0)</f>
        <v>0</v>
      </c>
      <c r="CH100" s="93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pans="2:89" s="1" customFormat="1" ht="19.899999999999999" customHeight="1">
      <c r="B101" s="32"/>
      <c r="D101" s="235" t="s">
        <v>94</v>
      </c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G101" s="232">
        <f>ROUND(AG94 * AS101, 2)</f>
        <v>0</v>
      </c>
      <c r="AH101" s="233"/>
      <c r="AI101" s="233"/>
      <c r="AJ101" s="233"/>
      <c r="AK101" s="233"/>
      <c r="AL101" s="233"/>
      <c r="AM101" s="233"/>
      <c r="AN101" s="233">
        <f>ROUND(AG101 + AV101, 2)</f>
        <v>0</v>
      </c>
      <c r="AO101" s="233"/>
      <c r="AP101" s="233"/>
      <c r="AR101" s="32"/>
      <c r="AS101" s="94">
        <v>0</v>
      </c>
      <c r="AT101" s="95" t="s">
        <v>92</v>
      </c>
      <c r="AU101" s="95" t="s">
        <v>43</v>
      </c>
      <c r="AV101" s="96">
        <f>ROUND(IF(AU101="základná",AG101*L32,IF(AU101="znížená",AG101*L33,0)), 2)</f>
        <v>0</v>
      </c>
      <c r="BV101" s="15" t="s">
        <v>95</v>
      </c>
      <c r="BY101" s="93">
        <f>IF(AU101="základná",AV101,0)</f>
        <v>0</v>
      </c>
      <c r="BZ101" s="93">
        <f>IF(AU101="znížená",AV101,0)</f>
        <v>0</v>
      </c>
      <c r="CA101" s="93">
        <v>0</v>
      </c>
      <c r="CB101" s="93">
        <v>0</v>
      </c>
      <c r="CC101" s="93">
        <v>0</v>
      </c>
      <c r="CD101" s="93">
        <f>IF(AU101="základná",AG101,0)</f>
        <v>0</v>
      </c>
      <c r="CE101" s="93">
        <f>IF(AU101="znížená",AG101,0)</f>
        <v>0</v>
      </c>
      <c r="CF101" s="93">
        <f>IF(AU101="zákl. prenesená",AG101,0)</f>
        <v>0</v>
      </c>
      <c r="CG101" s="93">
        <f>IF(AU101="zníž. prenesená",AG101,0)</f>
        <v>0</v>
      </c>
      <c r="CH101" s="93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2:89" s="1" customFormat="1" ht="10.9" customHeight="1">
      <c r="B102" s="32"/>
      <c r="AR102" s="32"/>
    </row>
    <row r="103" spans="2:89" s="1" customFormat="1" ht="30" customHeight="1">
      <c r="B103" s="32"/>
      <c r="C103" s="97" t="s">
        <v>96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238">
        <f>ROUND(AG94 + AG97, 2)</f>
        <v>0</v>
      </c>
      <c r="AH103" s="238"/>
      <c r="AI103" s="238"/>
      <c r="AJ103" s="238"/>
      <c r="AK103" s="238"/>
      <c r="AL103" s="238"/>
      <c r="AM103" s="238"/>
      <c r="AN103" s="238">
        <f>ROUND(AN94 + AN97, 2)</f>
        <v>0</v>
      </c>
      <c r="AO103" s="238"/>
      <c r="AP103" s="238"/>
      <c r="AQ103" s="98"/>
      <c r="AR103" s="32"/>
    </row>
    <row r="104" spans="2:89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algorithmName="SHA-512" hashValue="ohiXKOArlDduKp7wPnYUB+ybNAEEFU+3wwOgCDCnl3fExPmgDorzMw7AqxHH6xfeAlHOfWGkphGw8tWBW6JZ/w==" saltValue="Xw+qIOYmurxupnAWK9tYk0iPNKl5G9MYrmvueH2KxsbE2P/csO9mvnL5rBbbVVpOdLB5fVtzNojnbiSs/++OTg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3 - Strecha vrátnica Rož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87</v>
      </c>
      <c r="AZ2" s="100" t="s">
        <v>97</v>
      </c>
      <c r="BA2" s="100" t="s">
        <v>1</v>
      </c>
      <c r="BB2" s="100" t="s">
        <v>1</v>
      </c>
      <c r="BC2" s="100" t="s">
        <v>98</v>
      </c>
      <c r="BD2" s="100" t="s">
        <v>99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  <c r="AZ3" s="100" t="s">
        <v>100</v>
      </c>
      <c r="BA3" s="100" t="s">
        <v>101</v>
      </c>
      <c r="BB3" s="100" t="s">
        <v>1</v>
      </c>
      <c r="BC3" s="100" t="s">
        <v>102</v>
      </c>
      <c r="BD3" s="100" t="s">
        <v>99</v>
      </c>
    </row>
    <row r="4" spans="2:56" ht="24.95" customHeight="1">
      <c r="B4" s="18"/>
      <c r="D4" s="19" t="s">
        <v>103</v>
      </c>
      <c r="L4" s="18"/>
      <c r="M4" s="101" t="s">
        <v>9</v>
      </c>
      <c r="AT4" s="15" t="s">
        <v>4</v>
      </c>
      <c r="AZ4" s="100" t="s">
        <v>104</v>
      </c>
      <c r="BA4" s="100" t="s">
        <v>101</v>
      </c>
      <c r="BB4" s="100" t="s">
        <v>1</v>
      </c>
      <c r="BC4" s="100" t="s">
        <v>105</v>
      </c>
      <c r="BD4" s="100" t="s">
        <v>99</v>
      </c>
    </row>
    <row r="5" spans="2:56" ht="6.95" customHeight="1">
      <c r="B5" s="18"/>
      <c r="L5" s="18"/>
      <c r="AZ5" s="100" t="s">
        <v>106</v>
      </c>
      <c r="BA5" s="100" t="s">
        <v>101</v>
      </c>
      <c r="BB5" s="100" t="s">
        <v>1</v>
      </c>
      <c r="BC5" s="100" t="s">
        <v>107</v>
      </c>
      <c r="BD5" s="100" t="s">
        <v>99</v>
      </c>
    </row>
    <row r="6" spans="2:56" ht="12" customHeight="1">
      <c r="B6" s="18"/>
      <c r="D6" s="25" t="s">
        <v>15</v>
      </c>
      <c r="L6" s="18"/>
      <c r="AZ6" s="100" t="s">
        <v>108</v>
      </c>
      <c r="BA6" s="100" t="s">
        <v>1</v>
      </c>
      <c r="BB6" s="100" t="s">
        <v>1</v>
      </c>
      <c r="BC6" s="100" t="s">
        <v>109</v>
      </c>
      <c r="BD6" s="100" t="s">
        <v>99</v>
      </c>
    </row>
    <row r="7" spans="2:56" ht="16.5" customHeight="1">
      <c r="B7" s="18"/>
      <c r="E7" s="262" t="str">
        <f>'Rekapitulácia stavby'!K6</f>
        <v>Depo Jurajov Dvor</v>
      </c>
      <c r="F7" s="263"/>
      <c r="G7" s="263"/>
      <c r="H7" s="263"/>
      <c r="L7" s="18"/>
      <c r="AZ7" s="100" t="s">
        <v>110</v>
      </c>
      <c r="BA7" s="100" t="s">
        <v>101</v>
      </c>
      <c r="BB7" s="100" t="s">
        <v>1</v>
      </c>
      <c r="BC7" s="100" t="s">
        <v>111</v>
      </c>
      <c r="BD7" s="100" t="s">
        <v>99</v>
      </c>
    </row>
    <row r="8" spans="2:56" s="1" customFormat="1" ht="12" customHeight="1">
      <c r="B8" s="32"/>
      <c r="D8" s="25" t="s">
        <v>112</v>
      </c>
      <c r="L8" s="32"/>
      <c r="AZ8" s="100" t="s">
        <v>113</v>
      </c>
      <c r="BA8" s="100" t="s">
        <v>1</v>
      </c>
      <c r="BB8" s="100" t="s">
        <v>1</v>
      </c>
      <c r="BC8" s="100" t="s">
        <v>114</v>
      </c>
      <c r="BD8" s="100" t="s">
        <v>99</v>
      </c>
    </row>
    <row r="9" spans="2:56" s="1" customFormat="1" ht="16.5" customHeight="1">
      <c r="B9" s="32"/>
      <c r="E9" s="215" t="s">
        <v>115</v>
      </c>
      <c r="F9" s="264"/>
      <c r="G9" s="264"/>
      <c r="H9" s="264"/>
      <c r="L9" s="32"/>
      <c r="AZ9" s="100" t="s">
        <v>116</v>
      </c>
      <c r="BA9" s="100" t="s">
        <v>1</v>
      </c>
      <c r="BB9" s="100" t="s">
        <v>1</v>
      </c>
      <c r="BC9" s="100" t="s">
        <v>86</v>
      </c>
      <c r="BD9" s="100" t="s">
        <v>99</v>
      </c>
    </row>
    <row r="10" spans="2:56" s="1" customFormat="1" ht="11.25">
      <c r="B10" s="32"/>
      <c r="L10" s="32"/>
      <c r="AZ10" s="100" t="s">
        <v>117</v>
      </c>
      <c r="BA10" s="100" t="s">
        <v>118</v>
      </c>
      <c r="BB10" s="100" t="s">
        <v>1</v>
      </c>
      <c r="BC10" s="100" t="s">
        <v>119</v>
      </c>
      <c r="BD10" s="100" t="s">
        <v>99</v>
      </c>
    </row>
    <row r="11" spans="2:56" s="1" customFormat="1" ht="12" customHeight="1">
      <c r="B11" s="32"/>
      <c r="D11" s="25" t="s">
        <v>17</v>
      </c>
      <c r="F11" s="23" t="s">
        <v>1</v>
      </c>
      <c r="I11" s="25" t="s">
        <v>18</v>
      </c>
      <c r="J11" s="23" t="s">
        <v>1</v>
      </c>
      <c r="L11" s="32"/>
      <c r="AZ11" s="100" t="s">
        <v>120</v>
      </c>
      <c r="BA11" s="100" t="s">
        <v>1</v>
      </c>
      <c r="BB11" s="100" t="s">
        <v>1</v>
      </c>
      <c r="BC11" s="100" t="s">
        <v>121</v>
      </c>
      <c r="BD11" s="100" t="s">
        <v>99</v>
      </c>
    </row>
    <row r="12" spans="2:56" s="1" customFormat="1" ht="12" customHeight="1">
      <c r="B12" s="32"/>
      <c r="D12" s="25" t="s">
        <v>19</v>
      </c>
      <c r="F12" s="23" t="s">
        <v>20</v>
      </c>
      <c r="I12" s="25" t="s">
        <v>21</v>
      </c>
      <c r="J12" s="55" t="str">
        <f>'Rekapitulácia stavby'!AN8</f>
        <v>8. 3. 2024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5" t="s">
        <v>23</v>
      </c>
      <c r="I14" s="25" t="s">
        <v>24</v>
      </c>
      <c r="J14" s="23" t="s">
        <v>25</v>
      </c>
      <c r="L14" s="32"/>
    </row>
    <row r="15" spans="2:56" s="1" customFormat="1" ht="18" customHeight="1">
      <c r="B15" s="32"/>
      <c r="E15" s="23" t="s">
        <v>26</v>
      </c>
      <c r="I15" s="25" t="s">
        <v>27</v>
      </c>
      <c r="J15" s="23" t="s">
        <v>28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5" t="s">
        <v>29</v>
      </c>
      <c r="I17" s="25" t="s">
        <v>24</v>
      </c>
      <c r="J17" s="26" t="str">
        <f>'Rekapitulácia stavby'!AN13</f>
        <v>Vyplň údaj</v>
      </c>
      <c r="L17" s="32"/>
    </row>
    <row r="18" spans="2:12" s="1" customFormat="1" ht="18" customHeight="1">
      <c r="B18" s="32"/>
      <c r="E18" s="265" t="str">
        <f>'Rekapitulácia stavby'!E14</f>
        <v>Vyplň údaj</v>
      </c>
      <c r="F18" s="242"/>
      <c r="G18" s="242"/>
      <c r="H18" s="242"/>
      <c r="I18" s="25" t="s">
        <v>27</v>
      </c>
      <c r="J18" s="26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5" t="s">
        <v>31</v>
      </c>
      <c r="I20" s="25" t="s">
        <v>24</v>
      </c>
      <c r="J20" s="23" t="str">
        <f>IF('Rekapitulácia stavby'!AN16="","",'Rekapitulácia stavby'!AN16)</f>
        <v/>
      </c>
      <c r="L20" s="32"/>
    </row>
    <row r="21" spans="2:12" s="1" customFormat="1" ht="18" customHeight="1">
      <c r="B21" s="32"/>
      <c r="E21" s="23" t="str">
        <f>IF('Rekapitulácia stavby'!E17="","",'Rekapitulácia stavby'!E17)</f>
        <v xml:space="preserve"> </v>
      </c>
      <c r="I21" s="25" t="s">
        <v>27</v>
      </c>
      <c r="J21" s="23" t="str">
        <f>IF('Rekapitulácia stavby'!AN17="","",'Rekapitulácia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5" t="s">
        <v>34</v>
      </c>
      <c r="I23" s="25" t="s">
        <v>24</v>
      </c>
      <c r="J23" s="23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3" t="str">
        <f>IF('Rekapitulácia stavby'!E20="","",'Rekapitulácia stavby'!E20)</f>
        <v xml:space="preserve"> </v>
      </c>
      <c r="I24" s="25" t="s">
        <v>27</v>
      </c>
      <c r="J24" s="23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5" t="s">
        <v>35</v>
      </c>
      <c r="L26" s="32"/>
    </row>
    <row r="27" spans="2:12" s="7" customFormat="1" ht="16.5" customHeight="1">
      <c r="B27" s="102"/>
      <c r="E27" s="247" t="s">
        <v>1</v>
      </c>
      <c r="F27" s="247"/>
      <c r="G27" s="247"/>
      <c r="H27" s="247"/>
      <c r="L27" s="10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>
      <c r="B30" s="32"/>
      <c r="D30" s="23" t="s">
        <v>122</v>
      </c>
      <c r="J30" s="31">
        <f>J96</f>
        <v>0</v>
      </c>
      <c r="L30" s="32"/>
    </row>
    <row r="31" spans="2:12" s="1" customFormat="1" ht="14.45" customHeight="1">
      <c r="B31" s="32"/>
      <c r="D31" s="30" t="s">
        <v>91</v>
      </c>
      <c r="J31" s="31">
        <f>J113</f>
        <v>0</v>
      </c>
      <c r="L31" s="32"/>
    </row>
    <row r="32" spans="2:12" s="1" customFormat="1" ht="25.35" customHeight="1">
      <c r="B32" s="32"/>
      <c r="D32" s="103" t="s">
        <v>38</v>
      </c>
      <c r="J32" s="69">
        <f>ROUND(J30 + J31,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>
      <c r="B35" s="32"/>
      <c r="D35" s="58" t="s">
        <v>42</v>
      </c>
      <c r="E35" s="37" t="s">
        <v>43</v>
      </c>
      <c r="F35" s="104">
        <f>ROUND((ROUND((SUM(BE113:BE120) + SUM(BE140:BE285)),  2) + SUM(BE287:BE291)), 2)</f>
        <v>0</v>
      </c>
      <c r="G35" s="105"/>
      <c r="H35" s="105"/>
      <c r="I35" s="106">
        <v>0.2</v>
      </c>
      <c r="J35" s="104">
        <f>ROUND((ROUND(((SUM(BE113:BE120) + SUM(BE140:BE285))*I35),  2) + (SUM(BE287:BE291)*I35)), 2)</f>
        <v>0</v>
      </c>
      <c r="L35" s="32"/>
    </row>
    <row r="36" spans="2:12" s="1" customFormat="1" ht="14.45" customHeight="1">
      <c r="B36" s="32"/>
      <c r="E36" s="37" t="s">
        <v>44</v>
      </c>
      <c r="F36" s="104">
        <f>ROUND((ROUND((SUM(BF113:BF120) + SUM(BF140:BF285)),  2) + SUM(BF287:BF291)), 2)</f>
        <v>0</v>
      </c>
      <c r="G36" s="105"/>
      <c r="H36" s="105"/>
      <c r="I36" s="106">
        <v>0.2</v>
      </c>
      <c r="J36" s="104">
        <f>ROUND((ROUND(((SUM(BF113:BF120) + SUM(BF140:BF285))*I36),  2) + (SUM(BF287:BF291)*I36)), 2)</f>
        <v>0</v>
      </c>
      <c r="L36" s="32"/>
    </row>
    <row r="37" spans="2:12" s="1" customFormat="1" ht="14.45" hidden="1" customHeight="1">
      <c r="B37" s="32"/>
      <c r="E37" s="25" t="s">
        <v>45</v>
      </c>
      <c r="F37" s="107">
        <f>ROUND((ROUND((SUM(BG113:BG120) + SUM(BG140:BG285)),  2) + SUM(BG287:BG291)), 2)</f>
        <v>0</v>
      </c>
      <c r="I37" s="108">
        <v>0.2</v>
      </c>
      <c r="J37" s="107">
        <f>0</f>
        <v>0</v>
      </c>
      <c r="L37" s="32"/>
    </row>
    <row r="38" spans="2:12" s="1" customFormat="1" ht="14.45" hidden="1" customHeight="1">
      <c r="B38" s="32"/>
      <c r="E38" s="25" t="s">
        <v>46</v>
      </c>
      <c r="F38" s="107">
        <f>ROUND((ROUND((SUM(BH113:BH120) + SUM(BH140:BH285)),  2) + SUM(BH287:BH291)), 2)</f>
        <v>0</v>
      </c>
      <c r="I38" s="108">
        <v>0.2</v>
      </c>
      <c r="J38" s="107">
        <f>0</f>
        <v>0</v>
      </c>
      <c r="L38" s="32"/>
    </row>
    <row r="39" spans="2:12" s="1" customFormat="1" ht="14.45" hidden="1" customHeight="1">
      <c r="B39" s="32"/>
      <c r="E39" s="37" t="s">
        <v>47</v>
      </c>
      <c r="F39" s="104">
        <f>ROUND((ROUND((SUM(BI113:BI120) + SUM(BI140:BI285)),  2) + SUM(BI287:BI291)), 2)</f>
        <v>0</v>
      </c>
      <c r="G39" s="105"/>
      <c r="H39" s="105"/>
      <c r="I39" s="106">
        <v>0</v>
      </c>
      <c r="J39" s="104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109" t="s">
        <v>48</v>
      </c>
      <c r="E41" s="60"/>
      <c r="F41" s="60"/>
      <c r="G41" s="110" t="s">
        <v>49</v>
      </c>
      <c r="H41" s="111" t="s">
        <v>50</v>
      </c>
      <c r="I41" s="60"/>
      <c r="J41" s="112">
        <f>SUM(J32:J39)</f>
        <v>0</v>
      </c>
      <c r="K41" s="113"/>
      <c r="L41" s="32"/>
    </row>
    <row r="42" spans="2:12" s="1" customFormat="1" ht="14.45" customHeight="1">
      <c r="B42" s="32"/>
      <c r="L42" s="32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2"/>
      <c r="D61" s="46" t="s">
        <v>53</v>
      </c>
      <c r="E61" s="34"/>
      <c r="F61" s="114" t="s">
        <v>54</v>
      </c>
      <c r="G61" s="46" t="s">
        <v>53</v>
      </c>
      <c r="H61" s="34"/>
      <c r="I61" s="34"/>
      <c r="J61" s="115" t="s">
        <v>54</v>
      </c>
      <c r="K61" s="34"/>
      <c r="L61" s="32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2"/>
      <c r="D76" s="46" t="s">
        <v>53</v>
      </c>
      <c r="E76" s="34"/>
      <c r="F76" s="114" t="s">
        <v>54</v>
      </c>
      <c r="G76" s="46" t="s">
        <v>53</v>
      </c>
      <c r="H76" s="34"/>
      <c r="I76" s="34"/>
      <c r="J76" s="115" t="s">
        <v>54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19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5" t="s">
        <v>15</v>
      </c>
      <c r="L84" s="32"/>
    </row>
    <row r="85" spans="2:47" s="1" customFormat="1" ht="16.5" customHeight="1">
      <c r="B85" s="32"/>
      <c r="E85" s="262" t="str">
        <f>E7</f>
        <v>Depo Jurajov Dvor</v>
      </c>
      <c r="F85" s="263"/>
      <c r="G85" s="263"/>
      <c r="H85" s="263"/>
      <c r="L85" s="32"/>
    </row>
    <row r="86" spans="2:47" s="1" customFormat="1" ht="12" customHeight="1">
      <c r="B86" s="32"/>
      <c r="C86" s="25" t="s">
        <v>112</v>
      </c>
      <c r="L86" s="32"/>
    </row>
    <row r="87" spans="2:47" s="1" customFormat="1" ht="16.5" customHeight="1">
      <c r="B87" s="32"/>
      <c r="E87" s="215" t="str">
        <f>E9</f>
        <v>13 - Strecha vrátnica Rožňavská</v>
      </c>
      <c r="F87" s="264"/>
      <c r="G87" s="264"/>
      <c r="H87" s="26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5" t="s">
        <v>19</v>
      </c>
      <c r="F89" s="23" t="str">
        <f>F12</f>
        <v>Bratislava</v>
      </c>
      <c r="I89" s="25" t="s">
        <v>21</v>
      </c>
      <c r="J89" s="55" t="str">
        <f>IF(J12="","",J12)</f>
        <v>8. 3. 2024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5" t="s">
        <v>23</v>
      </c>
      <c r="F91" s="23" t="str">
        <f>E15</f>
        <v>Dopravný podnik Bratislava, akciová spoločnosť</v>
      </c>
      <c r="I91" s="25" t="s">
        <v>31</v>
      </c>
      <c r="J91" s="28" t="str">
        <f>E21</f>
        <v xml:space="preserve"> </v>
      </c>
      <c r="L91" s="32"/>
    </row>
    <row r="92" spans="2:47" s="1" customFormat="1" ht="15.2" customHeight="1">
      <c r="B92" s="32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16" t="s">
        <v>124</v>
      </c>
      <c r="D94" s="98"/>
      <c r="E94" s="98"/>
      <c r="F94" s="98"/>
      <c r="G94" s="98"/>
      <c r="H94" s="98"/>
      <c r="I94" s="98"/>
      <c r="J94" s="117" t="s">
        <v>125</v>
      </c>
      <c r="K94" s="98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18" t="s">
        <v>126</v>
      </c>
      <c r="J96" s="69">
        <f>J140</f>
        <v>0</v>
      </c>
      <c r="L96" s="32"/>
      <c r="AU96" s="15" t="s">
        <v>127</v>
      </c>
    </row>
    <row r="97" spans="2:12" s="8" customFormat="1" ht="24.95" customHeight="1">
      <c r="B97" s="119"/>
      <c r="D97" s="120" t="s">
        <v>128</v>
      </c>
      <c r="E97" s="121"/>
      <c r="F97" s="121"/>
      <c r="G97" s="121"/>
      <c r="H97" s="121"/>
      <c r="I97" s="121"/>
      <c r="J97" s="122">
        <f>J141</f>
        <v>0</v>
      </c>
      <c r="L97" s="119"/>
    </row>
    <row r="98" spans="2:12" s="9" customFormat="1" ht="19.899999999999999" customHeight="1">
      <c r="B98" s="123"/>
      <c r="D98" s="124" t="s">
        <v>129</v>
      </c>
      <c r="E98" s="125"/>
      <c r="F98" s="125"/>
      <c r="G98" s="125"/>
      <c r="H98" s="125"/>
      <c r="I98" s="125"/>
      <c r="J98" s="126">
        <f>J142</f>
        <v>0</v>
      </c>
      <c r="L98" s="123"/>
    </row>
    <row r="99" spans="2:12" s="8" customFormat="1" ht="24.95" customHeight="1">
      <c r="B99" s="119"/>
      <c r="D99" s="120" t="s">
        <v>130</v>
      </c>
      <c r="E99" s="121"/>
      <c r="F99" s="121"/>
      <c r="G99" s="121"/>
      <c r="H99" s="121"/>
      <c r="I99" s="121"/>
      <c r="J99" s="122">
        <f>J151</f>
        <v>0</v>
      </c>
      <c r="L99" s="119"/>
    </row>
    <row r="100" spans="2:12" s="9" customFormat="1" ht="19.899999999999999" customHeight="1">
      <c r="B100" s="123"/>
      <c r="D100" s="124" t="s">
        <v>131</v>
      </c>
      <c r="E100" s="125"/>
      <c r="F100" s="125"/>
      <c r="G100" s="125"/>
      <c r="H100" s="125"/>
      <c r="I100" s="125"/>
      <c r="J100" s="126">
        <f>J152</f>
        <v>0</v>
      </c>
      <c r="L100" s="123"/>
    </row>
    <row r="101" spans="2:12" s="9" customFormat="1" ht="19.899999999999999" customHeight="1">
      <c r="B101" s="123"/>
      <c r="D101" s="124" t="s">
        <v>132</v>
      </c>
      <c r="E101" s="125"/>
      <c r="F101" s="125"/>
      <c r="G101" s="125"/>
      <c r="H101" s="125"/>
      <c r="I101" s="125"/>
      <c r="J101" s="126">
        <f>J162</f>
        <v>0</v>
      </c>
      <c r="L101" s="123"/>
    </row>
    <row r="102" spans="2:12" s="9" customFormat="1" ht="19.899999999999999" customHeight="1">
      <c r="B102" s="123"/>
      <c r="D102" s="124" t="s">
        <v>133</v>
      </c>
      <c r="E102" s="125"/>
      <c r="F102" s="125"/>
      <c r="G102" s="125"/>
      <c r="H102" s="125"/>
      <c r="I102" s="125"/>
      <c r="J102" s="126">
        <f>J215</f>
        <v>0</v>
      </c>
      <c r="L102" s="123"/>
    </row>
    <row r="103" spans="2:12" s="9" customFormat="1" ht="19.899999999999999" customHeight="1">
      <c r="B103" s="123"/>
      <c r="D103" s="124" t="s">
        <v>134</v>
      </c>
      <c r="E103" s="125"/>
      <c r="F103" s="125"/>
      <c r="G103" s="125"/>
      <c r="H103" s="125"/>
      <c r="I103" s="125"/>
      <c r="J103" s="126">
        <f>J219</f>
        <v>0</v>
      </c>
      <c r="L103" s="123"/>
    </row>
    <row r="104" spans="2:12" s="9" customFormat="1" ht="19.899999999999999" customHeight="1">
      <c r="B104" s="123"/>
      <c r="D104" s="124" t="s">
        <v>135</v>
      </c>
      <c r="E104" s="125"/>
      <c r="F104" s="125"/>
      <c r="G104" s="125"/>
      <c r="H104" s="125"/>
      <c r="I104" s="125"/>
      <c r="J104" s="126">
        <f>J248</f>
        <v>0</v>
      </c>
      <c r="L104" s="123"/>
    </row>
    <row r="105" spans="2:12" s="8" customFormat="1" ht="24.95" customHeight="1">
      <c r="B105" s="119"/>
      <c r="D105" s="120" t="s">
        <v>136</v>
      </c>
      <c r="E105" s="121"/>
      <c r="F105" s="121"/>
      <c r="G105" s="121"/>
      <c r="H105" s="121"/>
      <c r="I105" s="121"/>
      <c r="J105" s="122">
        <f>J252</f>
        <v>0</v>
      </c>
      <c r="L105" s="119"/>
    </row>
    <row r="106" spans="2:12" s="9" customFormat="1" ht="19.899999999999999" customHeight="1">
      <c r="B106" s="123"/>
      <c r="D106" s="124" t="s">
        <v>137</v>
      </c>
      <c r="E106" s="125"/>
      <c r="F106" s="125"/>
      <c r="G106" s="125"/>
      <c r="H106" s="125"/>
      <c r="I106" s="125"/>
      <c r="J106" s="126">
        <f>J253</f>
        <v>0</v>
      </c>
      <c r="L106" s="123"/>
    </row>
    <row r="107" spans="2:12" s="9" customFormat="1" ht="19.899999999999999" customHeight="1">
      <c r="B107" s="123"/>
      <c r="D107" s="124" t="s">
        <v>138</v>
      </c>
      <c r="E107" s="125"/>
      <c r="F107" s="125"/>
      <c r="G107" s="125"/>
      <c r="H107" s="125"/>
      <c r="I107" s="125"/>
      <c r="J107" s="126">
        <f>J274</f>
        <v>0</v>
      </c>
      <c r="L107" s="123"/>
    </row>
    <row r="108" spans="2:12" s="8" customFormat="1" ht="24.95" customHeight="1">
      <c r="B108" s="119"/>
      <c r="D108" s="120" t="s">
        <v>139</v>
      </c>
      <c r="E108" s="121"/>
      <c r="F108" s="121"/>
      <c r="G108" s="121"/>
      <c r="H108" s="121"/>
      <c r="I108" s="121"/>
      <c r="J108" s="122">
        <f>J276</f>
        <v>0</v>
      </c>
      <c r="L108" s="119"/>
    </row>
    <row r="109" spans="2:12" s="8" customFormat="1" ht="24.95" customHeight="1">
      <c r="B109" s="119"/>
      <c r="D109" s="120" t="s">
        <v>140</v>
      </c>
      <c r="E109" s="121"/>
      <c r="F109" s="121"/>
      <c r="G109" s="121"/>
      <c r="H109" s="121"/>
      <c r="I109" s="121"/>
      <c r="J109" s="122">
        <f>J280</f>
        <v>0</v>
      </c>
      <c r="L109" s="119"/>
    </row>
    <row r="110" spans="2:12" s="8" customFormat="1" ht="21.75" customHeight="1">
      <c r="B110" s="119"/>
      <c r="D110" s="127" t="s">
        <v>141</v>
      </c>
      <c r="J110" s="128">
        <f>J286</f>
        <v>0</v>
      </c>
      <c r="L110" s="119"/>
    </row>
    <row r="111" spans="2:12" s="1" customFormat="1" ht="21.75" customHeight="1">
      <c r="B111" s="32"/>
      <c r="L111" s="32"/>
    </row>
    <row r="112" spans="2:12" s="1" customFormat="1" ht="6.95" customHeight="1">
      <c r="B112" s="32"/>
      <c r="L112" s="32"/>
    </row>
    <row r="113" spans="2:65" s="1" customFormat="1" ht="29.25" customHeight="1">
      <c r="B113" s="32"/>
      <c r="C113" s="118" t="s">
        <v>142</v>
      </c>
      <c r="J113" s="129">
        <f>ROUND(J114 + J115 + J116 + J117 + J118 + J119,2)</f>
        <v>0</v>
      </c>
      <c r="L113" s="32"/>
      <c r="N113" s="130" t="s">
        <v>42</v>
      </c>
    </row>
    <row r="114" spans="2:65" s="1" customFormat="1" ht="18" customHeight="1">
      <c r="B114" s="32"/>
      <c r="D114" s="235" t="s">
        <v>143</v>
      </c>
      <c r="E114" s="234"/>
      <c r="F114" s="234"/>
      <c r="J114" s="89">
        <v>0</v>
      </c>
      <c r="L114" s="131"/>
      <c r="M114" s="132"/>
      <c r="N114" s="133" t="s">
        <v>44</v>
      </c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4" t="s">
        <v>144</v>
      </c>
      <c r="AZ114" s="132"/>
      <c r="BA114" s="132"/>
      <c r="BB114" s="132"/>
      <c r="BC114" s="132"/>
      <c r="BD114" s="132"/>
      <c r="BE114" s="135">
        <f t="shared" ref="BE114:BE119" si="0">IF(N114="základná",J114,0)</f>
        <v>0</v>
      </c>
      <c r="BF114" s="135">
        <f t="shared" ref="BF114:BF119" si="1">IF(N114="znížená",J114,0)</f>
        <v>0</v>
      </c>
      <c r="BG114" s="135">
        <f t="shared" ref="BG114:BG119" si="2">IF(N114="zákl. prenesená",J114,0)</f>
        <v>0</v>
      </c>
      <c r="BH114" s="135">
        <f t="shared" ref="BH114:BH119" si="3">IF(N114="zníž. prenesená",J114,0)</f>
        <v>0</v>
      </c>
      <c r="BI114" s="135">
        <f t="shared" ref="BI114:BI119" si="4">IF(N114="nulová",J114,0)</f>
        <v>0</v>
      </c>
      <c r="BJ114" s="134" t="s">
        <v>99</v>
      </c>
      <c r="BK114" s="132"/>
      <c r="BL114" s="132"/>
      <c r="BM114" s="132"/>
    </row>
    <row r="115" spans="2:65" s="1" customFormat="1" ht="18" customHeight="1">
      <c r="B115" s="32"/>
      <c r="D115" s="235" t="s">
        <v>145</v>
      </c>
      <c r="E115" s="234"/>
      <c r="F115" s="234"/>
      <c r="J115" s="89">
        <v>0</v>
      </c>
      <c r="L115" s="131"/>
      <c r="M115" s="132"/>
      <c r="N115" s="133" t="s">
        <v>44</v>
      </c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4" t="s">
        <v>144</v>
      </c>
      <c r="AZ115" s="132"/>
      <c r="BA115" s="132"/>
      <c r="BB115" s="132"/>
      <c r="BC115" s="132"/>
      <c r="BD115" s="132"/>
      <c r="BE115" s="135">
        <f t="shared" si="0"/>
        <v>0</v>
      </c>
      <c r="BF115" s="135">
        <f t="shared" si="1"/>
        <v>0</v>
      </c>
      <c r="BG115" s="135">
        <f t="shared" si="2"/>
        <v>0</v>
      </c>
      <c r="BH115" s="135">
        <f t="shared" si="3"/>
        <v>0</v>
      </c>
      <c r="BI115" s="135">
        <f t="shared" si="4"/>
        <v>0</v>
      </c>
      <c r="BJ115" s="134" t="s">
        <v>99</v>
      </c>
      <c r="BK115" s="132"/>
      <c r="BL115" s="132"/>
      <c r="BM115" s="132"/>
    </row>
    <row r="116" spans="2:65" s="1" customFormat="1" ht="18" customHeight="1">
      <c r="B116" s="32"/>
      <c r="D116" s="235" t="s">
        <v>146</v>
      </c>
      <c r="E116" s="234"/>
      <c r="F116" s="234"/>
      <c r="J116" s="89">
        <v>0</v>
      </c>
      <c r="L116" s="131"/>
      <c r="M116" s="132"/>
      <c r="N116" s="133" t="s">
        <v>44</v>
      </c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4" t="s">
        <v>144</v>
      </c>
      <c r="AZ116" s="132"/>
      <c r="BA116" s="132"/>
      <c r="BB116" s="132"/>
      <c r="BC116" s="132"/>
      <c r="BD116" s="132"/>
      <c r="BE116" s="135">
        <f t="shared" si="0"/>
        <v>0</v>
      </c>
      <c r="BF116" s="135">
        <f t="shared" si="1"/>
        <v>0</v>
      </c>
      <c r="BG116" s="135">
        <f t="shared" si="2"/>
        <v>0</v>
      </c>
      <c r="BH116" s="135">
        <f t="shared" si="3"/>
        <v>0</v>
      </c>
      <c r="BI116" s="135">
        <f t="shared" si="4"/>
        <v>0</v>
      </c>
      <c r="BJ116" s="134" t="s">
        <v>99</v>
      </c>
      <c r="BK116" s="132"/>
      <c r="BL116" s="132"/>
      <c r="BM116" s="132"/>
    </row>
    <row r="117" spans="2:65" s="1" customFormat="1" ht="18" customHeight="1">
      <c r="B117" s="32"/>
      <c r="D117" s="235" t="s">
        <v>147</v>
      </c>
      <c r="E117" s="234"/>
      <c r="F117" s="234"/>
      <c r="J117" s="89">
        <v>0</v>
      </c>
      <c r="L117" s="131"/>
      <c r="M117" s="132"/>
      <c r="N117" s="133" t="s">
        <v>44</v>
      </c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4" t="s">
        <v>144</v>
      </c>
      <c r="AZ117" s="132"/>
      <c r="BA117" s="132"/>
      <c r="BB117" s="132"/>
      <c r="BC117" s="132"/>
      <c r="BD117" s="132"/>
      <c r="BE117" s="135">
        <f t="shared" si="0"/>
        <v>0</v>
      </c>
      <c r="BF117" s="135">
        <f t="shared" si="1"/>
        <v>0</v>
      </c>
      <c r="BG117" s="135">
        <f t="shared" si="2"/>
        <v>0</v>
      </c>
      <c r="BH117" s="135">
        <f t="shared" si="3"/>
        <v>0</v>
      </c>
      <c r="BI117" s="135">
        <f t="shared" si="4"/>
        <v>0</v>
      </c>
      <c r="BJ117" s="134" t="s">
        <v>99</v>
      </c>
      <c r="BK117" s="132"/>
      <c r="BL117" s="132"/>
      <c r="BM117" s="132"/>
    </row>
    <row r="118" spans="2:65" s="1" customFormat="1" ht="18" customHeight="1">
      <c r="B118" s="32"/>
      <c r="D118" s="235" t="s">
        <v>148</v>
      </c>
      <c r="E118" s="234"/>
      <c r="F118" s="234"/>
      <c r="J118" s="89">
        <v>0</v>
      </c>
      <c r="L118" s="131"/>
      <c r="M118" s="132"/>
      <c r="N118" s="133" t="s">
        <v>44</v>
      </c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4" t="s">
        <v>144</v>
      </c>
      <c r="AZ118" s="132"/>
      <c r="BA118" s="132"/>
      <c r="BB118" s="132"/>
      <c r="BC118" s="132"/>
      <c r="BD118" s="132"/>
      <c r="BE118" s="135">
        <f t="shared" si="0"/>
        <v>0</v>
      </c>
      <c r="BF118" s="135">
        <f t="shared" si="1"/>
        <v>0</v>
      </c>
      <c r="BG118" s="135">
        <f t="shared" si="2"/>
        <v>0</v>
      </c>
      <c r="BH118" s="135">
        <f t="shared" si="3"/>
        <v>0</v>
      </c>
      <c r="BI118" s="135">
        <f t="shared" si="4"/>
        <v>0</v>
      </c>
      <c r="BJ118" s="134" t="s">
        <v>99</v>
      </c>
      <c r="BK118" s="132"/>
      <c r="BL118" s="132"/>
      <c r="BM118" s="132"/>
    </row>
    <row r="119" spans="2:65" s="1" customFormat="1" ht="18" customHeight="1">
      <c r="B119" s="32"/>
      <c r="D119" s="88" t="s">
        <v>149</v>
      </c>
      <c r="J119" s="89">
        <f>ROUND(J30*T119,2)</f>
        <v>0</v>
      </c>
      <c r="L119" s="131"/>
      <c r="M119" s="132"/>
      <c r="N119" s="133" t="s">
        <v>44</v>
      </c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4" t="s">
        <v>150</v>
      </c>
      <c r="AZ119" s="132"/>
      <c r="BA119" s="132"/>
      <c r="BB119" s="132"/>
      <c r="BC119" s="132"/>
      <c r="BD119" s="132"/>
      <c r="BE119" s="135">
        <f t="shared" si="0"/>
        <v>0</v>
      </c>
      <c r="BF119" s="135">
        <f t="shared" si="1"/>
        <v>0</v>
      </c>
      <c r="BG119" s="135">
        <f t="shared" si="2"/>
        <v>0</v>
      </c>
      <c r="BH119" s="135">
        <f t="shared" si="3"/>
        <v>0</v>
      </c>
      <c r="BI119" s="135">
        <f t="shared" si="4"/>
        <v>0</v>
      </c>
      <c r="BJ119" s="134" t="s">
        <v>99</v>
      </c>
      <c r="BK119" s="132"/>
      <c r="BL119" s="132"/>
      <c r="BM119" s="132"/>
    </row>
    <row r="120" spans="2:65" s="1" customFormat="1" ht="11.25">
      <c r="B120" s="32"/>
      <c r="L120" s="32"/>
    </row>
    <row r="121" spans="2:65" s="1" customFormat="1" ht="29.25" customHeight="1">
      <c r="B121" s="32"/>
      <c r="C121" s="97" t="s">
        <v>96</v>
      </c>
      <c r="D121" s="98"/>
      <c r="E121" s="98"/>
      <c r="F121" s="98"/>
      <c r="G121" s="98"/>
      <c r="H121" s="98"/>
      <c r="I121" s="98"/>
      <c r="J121" s="99">
        <f>ROUND(J96+J113,2)</f>
        <v>0</v>
      </c>
      <c r="K121" s="98"/>
      <c r="L121" s="32"/>
    </row>
    <row r="122" spans="2:65" s="1" customFormat="1" ht="6.95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2"/>
    </row>
    <row r="126" spans="2:65" s="1" customFormat="1" ht="6.95" customHeight="1"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32"/>
    </row>
    <row r="127" spans="2:65" s="1" customFormat="1" ht="24.95" customHeight="1">
      <c r="B127" s="32"/>
      <c r="C127" s="19" t="s">
        <v>151</v>
      </c>
      <c r="L127" s="32"/>
    </row>
    <row r="128" spans="2:65" s="1" customFormat="1" ht="6.95" customHeight="1">
      <c r="B128" s="32"/>
      <c r="L128" s="32"/>
    </row>
    <row r="129" spans="2:65" s="1" customFormat="1" ht="12" customHeight="1">
      <c r="B129" s="32"/>
      <c r="C129" s="25" t="s">
        <v>15</v>
      </c>
      <c r="L129" s="32"/>
    </row>
    <row r="130" spans="2:65" s="1" customFormat="1" ht="16.5" customHeight="1">
      <c r="B130" s="32"/>
      <c r="E130" s="262" t="str">
        <f>E7</f>
        <v>Depo Jurajov Dvor</v>
      </c>
      <c r="F130" s="263"/>
      <c r="G130" s="263"/>
      <c r="H130" s="263"/>
      <c r="L130" s="32"/>
    </row>
    <row r="131" spans="2:65" s="1" customFormat="1" ht="12" customHeight="1">
      <c r="B131" s="32"/>
      <c r="C131" s="25" t="s">
        <v>112</v>
      </c>
      <c r="L131" s="32"/>
    </row>
    <row r="132" spans="2:65" s="1" customFormat="1" ht="16.5" customHeight="1">
      <c r="B132" s="32"/>
      <c r="E132" s="215" t="str">
        <f>E9</f>
        <v>13 - Strecha vrátnica Rožňavská</v>
      </c>
      <c r="F132" s="264"/>
      <c r="G132" s="264"/>
      <c r="H132" s="264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5" t="s">
        <v>19</v>
      </c>
      <c r="F134" s="23" t="str">
        <f>F12</f>
        <v>Bratislava</v>
      </c>
      <c r="I134" s="25" t="s">
        <v>21</v>
      </c>
      <c r="J134" s="55" t="str">
        <f>IF(J12="","",J12)</f>
        <v>8. 3. 2024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5" t="s">
        <v>23</v>
      </c>
      <c r="F136" s="23" t="str">
        <f>E15</f>
        <v>Dopravný podnik Bratislava, akciová spoločnosť</v>
      </c>
      <c r="I136" s="25" t="s">
        <v>31</v>
      </c>
      <c r="J136" s="28" t="str">
        <f>E21</f>
        <v xml:space="preserve"> </v>
      </c>
      <c r="L136" s="32"/>
    </row>
    <row r="137" spans="2:65" s="1" customFormat="1" ht="15.2" customHeight="1">
      <c r="B137" s="32"/>
      <c r="C137" s="25" t="s">
        <v>29</v>
      </c>
      <c r="F137" s="23" t="str">
        <f>IF(E18="","",E18)</f>
        <v>Vyplň údaj</v>
      </c>
      <c r="I137" s="25" t="s">
        <v>34</v>
      </c>
      <c r="J137" s="28" t="str">
        <f>E24</f>
        <v xml:space="preserve"> </v>
      </c>
      <c r="L137" s="32"/>
    </row>
    <row r="138" spans="2:65" s="1" customFormat="1" ht="10.35" customHeight="1">
      <c r="B138" s="32"/>
      <c r="L138" s="32"/>
    </row>
    <row r="139" spans="2:65" s="10" customFormat="1" ht="29.25" customHeight="1">
      <c r="B139" s="136"/>
      <c r="C139" s="137" t="s">
        <v>152</v>
      </c>
      <c r="D139" s="138" t="s">
        <v>63</v>
      </c>
      <c r="E139" s="138" t="s">
        <v>59</v>
      </c>
      <c r="F139" s="138" t="s">
        <v>60</v>
      </c>
      <c r="G139" s="138" t="s">
        <v>153</v>
      </c>
      <c r="H139" s="138" t="s">
        <v>154</v>
      </c>
      <c r="I139" s="138" t="s">
        <v>155</v>
      </c>
      <c r="J139" s="139" t="s">
        <v>125</v>
      </c>
      <c r="K139" s="140" t="s">
        <v>156</v>
      </c>
      <c r="L139" s="136"/>
      <c r="M139" s="62" t="s">
        <v>1</v>
      </c>
      <c r="N139" s="63" t="s">
        <v>42</v>
      </c>
      <c r="O139" s="63" t="s">
        <v>157</v>
      </c>
      <c r="P139" s="63" t="s">
        <v>158</v>
      </c>
      <c r="Q139" s="63" t="s">
        <v>159</v>
      </c>
      <c r="R139" s="63" t="s">
        <v>160</v>
      </c>
      <c r="S139" s="63" t="s">
        <v>161</v>
      </c>
      <c r="T139" s="64" t="s">
        <v>162</v>
      </c>
    </row>
    <row r="140" spans="2:65" s="1" customFormat="1" ht="22.9" customHeight="1">
      <c r="B140" s="32"/>
      <c r="C140" s="67" t="s">
        <v>122</v>
      </c>
      <c r="J140" s="141">
        <f>BK140</f>
        <v>0</v>
      </c>
      <c r="L140" s="32"/>
      <c r="M140" s="65"/>
      <c r="N140" s="56"/>
      <c r="O140" s="56"/>
      <c r="P140" s="142">
        <f>P141+P151+P252+P276+P280+P286</f>
        <v>0</v>
      </c>
      <c r="Q140" s="56"/>
      <c r="R140" s="142">
        <f>R141+R151+R252+R276+R280+R286</f>
        <v>1.7827361165300002</v>
      </c>
      <c r="S140" s="56"/>
      <c r="T140" s="143">
        <f>T141+T151+T252+T276+T280+T286</f>
        <v>3.41969111</v>
      </c>
      <c r="AT140" s="15" t="s">
        <v>77</v>
      </c>
      <c r="AU140" s="15" t="s">
        <v>127</v>
      </c>
      <c r="BK140" s="144">
        <f>BK141+BK151+BK252+BK276+BK280+BK286</f>
        <v>0</v>
      </c>
    </row>
    <row r="141" spans="2:65" s="11" customFormat="1" ht="25.9" customHeight="1">
      <c r="B141" s="145"/>
      <c r="D141" s="146" t="s">
        <v>77</v>
      </c>
      <c r="E141" s="147" t="s">
        <v>163</v>
      </c>
      <c r="F141" s="147" t="s">
        <v>164</v>
      </c>
      <c r="I141" s="148"/>
      <c r="J141" s="128">
        <f>BK141</f>
        <v>0</v>
      </c>
      <c r="L141" s="145"/>
      <c r="M141" s="149"/>
      <c r="P141" s="150">
        <f>P142</f>
        <v>0</v>
      </c>
      <c r="R141" s="150">
        <f>R142</f>
        <v>0</v>
      </c>
      <c r="T141" s="151">
        <f>T142</f>
        <v>0</v>
      </c>
      <c r="AR141" s="146" t="s">
        <v>86</v>
      </c>
      <c r="AT141" s="152" t="s">
        <v>77</v>
      </c>
      <c r="AU141" s="152" t="s">
        <v>78</v>
      </c>
      <c r="AY141" s="146" t="s">
        <v>165</v>
      </c>
      <c r="BK141" s="153">
        <f>BK142</f>
        <v>0</v>
      </c>
    </row>
    <row r="142" spans="2:65" s="11" customFormat="1" ht="22.9" customHeight="1">
      <c r="B142" s="145"/>
      <c r="D142" s="146" t="s">
        <v>77</v>
      </c>
      <c r="E142" s="154" t="s">
        <v>166</v>
      </c>
      <c r="F142" s="154" t="s">
        <v>167</v>
      </c>
      <c r="I142" s="148"/>
      <c r="J142" s="155">
        <f>BK142</f>
        <v>0</v>
      </c>
      <c r="L142" s="145"/>
      <c r="M142" s="149"/>
      <c r="P142" s="150">
        <f>SUM(P143:P150)</f>
        <v>0</v>
      </c>
      <c r="R142" s="150">
        <f>SUM(R143:R150)</f>
        <v>0</v>
      </c>
      <c r="T142" s="151">
        <f>SUM(T143:T150)</f>
        <v>0</v>
      </c>
      <c r="AR142" s="146" t="s">
        <v>86</v>
      </c>
      <c r="AT142" s="152" t="s">
        <v>77</v>
      </c>
      <c r="AU142" s="152" t="s">
        <v>86</v>
      </c>
      <c r="AY142" s="146" t="s">
        <v>165</v>
      </c>
      <c r="BK142" s="153">
        <f>SUM(BK143:BK150)</f>
        <v>0</v>
      </c>
    </row>
    <row r="143" spans="2:65" s="1" customFormat="1" ht="21.75" customHeight="1">
      <c r="B143" s="32"/>
      <c r="C143" s="156" t="s">
        <v>86</v>
      </c>
      <c r="D143" s="156" t="s">
        <v>168</v>
      </c>
      <c r="E143" s="157" t="s">
        <v>169</v>
      </c>
      <c r="F143" s="158" t="s">
        <v>170</v>
      </c>
      <c r="G143" s="159" t="s">
        <v>171</v>
      </c>
      <c r="H143" s="160">
        <v>3.3639999999999999</v>
      </c>
      <c r="I143" s="161"/>
      <c r="J143" s="162">
        <f>ROUND(I143*H143,2)</f>
        <v>0</v>
      </c>
      <c r="K143" s="163"/>
      <c r="L143" s="32"/>
      <c r="M143" s="164" t="s">
        <v>1</v>
      </c>
      <c r="N143" s="130" t="s">
        <v>44</v>
      </c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AR143" s="167" t="s">
        <v>172</v>
      </c>
      <c r="AT143" s="167" t="s">
        <v>168</v>
      </c>
      <c r="AU143" s="167" t="s">
        <v>99</v>
      </c>
      <c r="AY143" s="15" t="s">
        <v>165</v>
      </c>
      <c r="BE143" s="93">
        <f>IF(N143="základná",J143,0)</f>
        <v>0</v>
      </c>
      <c r="BF143" s="93">
        <f>IF(N143="znížená",J143,0)</f>
        <v>0</v>
      </c>
      <c r="BG143" s="93">
        <f>IF(N143="zákl. prenesená",J143,0)</f>
        <v>0</v>
      </c>
      <c r="BH143" s="93">
        <f>IF(N143="zníž. prenesená",J143,0)</f>
        <v>0</v>
      </c>
      <c r="BI143" s="93">
        <f>IF(N143="nulová",J143,0)</f>
        <v>0</v>
      </c>
      <c r="BJ143" s="15" t="s">
        <v>99</v>
      </c>
      <c r="BK143" s="93">
        <f>ROUND(I143*H143,2)</f>
        <v>0</v>
      </c>
      <c r="BL143" s="15" t="s">
        <v>172</v>
      </c>
      <c r="BM143" s="167" t="s">
        <v>173</v>
      </c>
    </row>
    <row r="144" spans="2:65" s="1" customFormat="1" ht="21.75" customHeight="1">
      <c r="B144" s="32"/>
      <c r="C144" s="156" t="s">
        <v>99</v>
      </c>
      <c r="D144" s="156" t="s">
        <v>168</v>
      </c>
      <c r="E144" s="157" t="s">
        <v>174</v>
      </c>
      <c r="F144" s="158" t="s">
        <v>175</v>
      </c>
      <c r="G144" s="159" t="s">
        <v>171</v>
      </c>
      <c r="H144" s="160">
        <v>3.3639999999999999</v>
      </c>
      <c r="I144" s="161"/>
      <c r="J144" s="162">
        <f>ROUND(I144*H144,2)</f>
        <v>0</v>
      </c>
      <c r="K144" s="163"/>
      <c r="L144" s="32"/>
      <c r="M144" s="164" t="s">
        <v>1</v>
      </c>
      <c r="N144" s="130" t="s">
        <v>44</v>
      </c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AR144" s="167" t="s">
        <v>172</v>
      </c>
      <c r="AT144" s="167" t="s">
        <v>168</v>
      </c>
      <c r="AU144" s="167" t="s">
        <v>99</v>
      </c>
      <c r="AY144" s="15" t="s">
        <v>165</v>
      </c>
      <c r="BE144" s="93">
        <f>IF(N144="základná",J144,0)</f>
        <v>0</v>
      </c>
      <c r="BF144" s="93">
        <f>IF(N144="znížená",J144,0)</f>
        <v>0</v>
      </c>
      <c r="BG144" s="93">
        <f>IF(N144="zákl. prenesená",J144,0)</f>
        <v>0</v>
      </c>
      <c r="BH144" s="93">
        <f>IF(N144="zníž. prenesená",J144,0)</f>
        <v>0</v>
      </c>
      <c r="BI144" s="93">
        <f>IF(N144="nulová",J144,0)</f>
        <v>0</v>
      </c>
      <c r="BJ144" s="15" t="s">
        <v>99</v>
      </c>
      <c r="BK144" s="93">
        <f>ROUND(I144*H144,2)</f>
        <v>0</v>
      </c>
      <c r="BL144" s="15" t="s">
        <v>172</v>
      </c>
      <c r="BM144" s="167" t="s">
        <v>176</v>
      </c>
    </row>
    <row r="145" spans="2:65" s="1" customFormat="1" ht="24.2" customHeight="1">
      <c r="B145" s="32"/>
      <c r="C145" s="156" t="s">
        <v>177</v>
      </c>
      <c r="D145" s="156" t="s">
        <v>168</v>
      </c>
      <c r="E145" s="157" t="s">
        <v>178</v>
      </c>
      <c r="F145" s="158" t="s">
        <v>179</v>
      </c>
      <c r="G145" s="159" t="s">
        <v>171</v>
      </c>
      <c r="H145" s="160">
        <v>77.372</v>
      </c>
      <c r="I145" s="161"/>
      <c r="J145" s="162">
        <f>ROUND(I145*H145,2)</f>
        <v>0</v>
      </c>
      <c r="K145" s="163"/>
      <c r="L145" s="32"/>
      <c r="M145" s="164" t="s">
        <v>1</v>
      </c>
      <c r="N145" s="130" t="s">
        <v>44</v>
      </c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AR145" s="167" t="s">
        <v>172</v>
      </c>
      <c r="AT145" s="167" t="s">
        <v>168</v>
      </c>
      <c r="AU145" s="167" t="s">
        <v>99</v>
      </c>
      <c r="AY145" s="15" t="s">
        <v>165</v>
      </c>
      <c r="BE145" s="93">
        <f>IF(N145="základná",J145,0)</f>
        <v>0</v>
      </c>
      <c r="BF145" s="93">
        <f>IF(N145="znížená",J145,0)</f>
        <v>0</v>
      </c>
      <c r="BG145" s="93">
        <f>IF(N145="zákl. prenesená",J145,0)</f>
        <v>0</v>
      </c>
      <c r="BH145" s="93">
        <f>IF(N145="zníž. prenesená",J145,0)</f>
        <v>0</v>
      </c>
      <c r="BI145" s="93">
        <f>IF(N145="nulová",J145,0)</f>
        <v>0</v>
      </c>
      <c r="BJ145" s="15" t="s">
        <v>99</v>
      </c>
      <c r="BK145" s="93">
        <f>ROUND(I145*H145,2)</f>
        <v>0</v>
      </c>
      <c r="BL145" s="15" t="s">
        <v>172</v>
      </c>
      <c r="BM145" s="167" t="s">
        <v>180</v>
      </c>
    </row>
    <row r="146" spans="2:65" s="12" customFormat="1" ht="11.25">
      <c r="B146" s="168"/>
      <c r="D146" s="169" t="s">
        <v>181</v>
      </c>
      <c r="F146" s="170" t="s">
        <v>182</v>
      </c>
      <c r="H146" s="171">
        <v>77.372</v>
      </c>
      <c r="I146" s="172"/>
      <c r="L146" s="168"/>
      <c r="M146" s="173"/>
      <c r="T146" s="174"/>
      <c r="AT146" s="175" t="s">
        <v>181</v>
      </c>
      <c r="AU146" s="175" t="s">
        <v>99</v>
      </c>
      <c r="AV146" s="12" t="s">
        <v>99</v>
      </c>
      <c r="AW146" s="12" t="s">
        <v>4</v>
      </c>
      <c r="AX146" s="12" t="s">
        <v>86</v>
      </c>
      <c r="AY146" s="175" t="s">
        <v>165</v>
      </c>
    </row>
    <row r="147" spans="2:65" s="1" customFormat="1" ht="24.2" customHeight="1">
      <c r="B147" s="32"/>
      <c r="C147" s="156" t="s">
        <v>172</v>
      </c>
      <c r="D147" s="156" t="s">
        <v>168</v>
      </c>
      <c r="E147" s="157" t="s">
        <v>183</v>
      </c>
      <c r="F147" s="158" t="s">
        <v>184</v>
      </c>
      <c r="G147" s="159" t="s">
        <v>171</v>
      </c>
      <c r="H147" s="160">
        <v>3.3639999999999999</v>
      </c>
      <c r="I147" s="161"/>
      <c r="J147" s="162">
        <f>ROUND(I147*H147,2)</f>
        <v>0</v>
      </c>
      <c r="K147" s="163"/>
      <c r="L147" s="32"/>
      <c r="M147" s="164" t="s">
        <v>1</v>
      </c>
      <c r="N147" s="130" t="s">
        <v>44</v>
      </c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AR147" s="167" t="s">
        <v>172</v>
      </c>
      <c r="AT147" s="167" t="s">
        <v>168</v>
      </c>
      <c r="AU147" s="167" t="s">
        <v>99</v>
      </c>
      <c r="AY147" s="15" t="s">
        <v>165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15" t="s">
        <v>99</v>
      </c>
      <c r="BK147" s="93">
        <f>ROUND(I147*H147,2)</f>
        <v>0</v>
      </c>
      <c r="BL147" s="15" t="s">
        <v>172</v>
      </c>
      <c r="BM147" s="167" t="s">
        <v>185</v>
      </c>
    </row>
    <row r="148" spans="2:65" s="1" customFormat="1" ht="24.2" customHeight="1">
      <c r="B148" s="32"/>
      <c r="C148" s="156" t="s">
        <v>186</v>
      </c>
      <c r="D148" s="156" t="s">
        <v>168</v>
      </c>
      <c r="E148" s="157" t="s">
        <v>187</v>
      </c>
      <c r="F148" s="158" t="s">
        <v>188</v>
      </c>
      <c r="G148" s="159" t="s">
        <v>171</v>
      </c>
      <c r="H148" s="160">
        <v>3.3639999999999999</v>
      </c>
      <c r="I148" s="161"/>
      <c r="J148" s="162">
        <f>ROUND(I148*H148,2)</f>
        <v>0</v>
      </c>
      <c r="K148" s="163"/>
      <c r="L148" s="32"/>
      <c r="M148" s="164" t="s">
        <v>1</v>
      </c>
      <c r="N148" s="130" t="s">
        <v>44</v>
      </c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AR148" s="167" t="s">
        <v>172</v>
      </c>
      <c r="AT148" s="167" t="s">
        <v>168</v>
      </c>
      <c r="AU148" s="167" t="s">
        <v>99</v>
      </c>
      <c r="AY148" s="15" t="s">
        <v>165</v>
      </c>
      <c r="BE148" s="93">
        <f>IF(N148="základná",J148,0)</f>
        <v>0</v>
      </c>
      <c r="BF148" s="93">
        <f>IF(N148="znížená",J148,0)</f>
        <v>0</v>
      </c>
      <c r="BG148" s="93">
        <f>IF(N148="zákl. prenesená",J148,0)</f>
        <v>0</v>
      </c>
      <c r="BH148" s="93">
        <f>IF(N148="zníž. prenesená",J148,0)</f>
        <v>0</v>
      </c>
      <c r="BI148" s="93">
        <f>IF(N148="nulová",J148,0)</f>
        <v>0</v>
      </c>
      <c r="BJ148" s="15" t="s">
        <v>99</v>
      </c>
      <c r="BK148" s="93">
        <f>ROUND(I148*H148,2)</f>
        <v>0</v>
      </c>
      <c r="BL148" s="15" t="s">
        <v>172</v>
      </c>
      <c r="BM148" s="167" t="s">
        <v>189</v>
      </c>
    </row>
    <row r="149" spans="2:65" s="1" customFormat="1" ht="24.2" customHeight="1">
      <c r="B149" s="32"/>
      <c r="C149" s="156" t="s">
        <v>190</v>
      </c>
      <c r="D149" s="156" t="s">
        <v>168</v>
      </c>
      <c r="E149" s="157" t="s">
        <v>191</v>
      </c>
      <c r="F149" s="158" t="s">
        <v>192</v>
      </c>
      <c r="G149" s="159" t="s">
        <v>171</v>
      </c>
      <c r="H149" s="160">
        <v>3.3639999999999999</v>
      </c>
      <c r="I149" s="161"/>
      <c r="J149" s="162">
        <f>ROUND(I149*H149,2)</f>
        <v>0</v>
      </c>
      <c r="K149" s="163"/>
      <c r="L149" s="32"/>
      <c r="M149" s="164" t="s">
        <v>1</v>
      </c>
      <c r="N149" s="130" t="s">
        <v>44</v>
      </c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AR149" s="167" t="s">
        <v>172</v>
      </c>
      <c r="AT149" s="167" t="s">
        <v>168</v>
      </c>
      <c r="AU149" s="167" t="s">
        <v>99</v>
      </c>
      <c r="AY149" s="15" t="s">
        <v>165</v>
      </c>
      <c r="BE149" s="93">
        <f>IF(N149="základná",J149,0)</f>
        <v>0</v>
      </c>
      <c r="BF149" s="93">
        <f>IF(N149="znížená",J149,0)</f>
        <v>0</v>
      </c>
      <c r="BG149" s="93">
        <f>IF(N149="zákl. prenesená",J149,0)</f>
        <v>0</v>
      </c>
      <c r="BH149" s="93">
        <f>IF(N149="zníž. prenesená",J149,0)</f>
        <v>0</v>
      </c>
      <c r="BI149" s="93">
        <f>IF(N149="nulová",J149,0)</f>
        <v>0</v>
      </c>
      <c r="BJ149" s="15" t="s">
        <v>99</v>
      </c>
      <c r="BK149" s="93">
        <f>ROUND(I149*H149,2)</f>
        <v>0</v>
      </c>
      <c r="BL149" s="15" t="s">
        <v>172</v>
      </c>
      <c r="BM149" s="167" t="s">
        <v>193</v>
      </c>
    </row>
    <row r="150" spans="2:65" s="1" customFormat="1" ht="24.2" customHeight="1">
      <c r="B150" s="32"/>
      <c r="C150" s="156" t="s">
        <v>194</v>
      </c>
      <c r="D150" s="156" t="s">
        <v>168</v>
      </c>
      <c r="E150" s="157" t="s">
        <v>195</v>
      </c>
      <c r="F150" s="158" t="s">
        <v>196</v>
      </c>
      <c r="G150" s="159" t="s">
        <v>171</v>
      </c>
      <c r="H150" s="160">
        <v>3.3639999999999999</v>
      </c>
      <c r="I150" s="161"/>
      <c r="J150" s="162">
        <f>ROUND(I150*H150,2)</f>
        <v>0</v>
      </c>
      <c r="K150" s="163"/>
      <c r="L150" s="32"/>
      <c r="M150" s="164" t="s">
        <v>1</v>
      </c>
      <c r="N150" s="130" t="s">
        <v>44</v>
      </c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AR150" s="167" t="s">
        <v>172</v>
      </c>
      <c r="AT150" s="167" t="s">
        <v>168</v>
      </c>
      <c r="AU150" s="167" t="s">
        <v>99</v>
      </c>
      <c r="AY150" s="15" t="s">
        <v>165</v>
      </c>
      <c r="BE150" s="93">
        <f>IF(N150="základná",J150,0)</f>
        <v>0</v>
      </c>
      <c r="BF150" s="93">
        <f>IF(N150="znížená",J150,0)</f>
        <v>0</v>
      </c>
      <c r="BG150" s="93">
        <f>IF(N150="zákl. prenesená",J150,0)</f>
        <v>0</v>
      </c>
      <c r="BH150" s="93">
        <f>IF(N150="zníž. prenesená",J150,0)</f>
        <v>0</v>
      </c>
      <c r="BI150" s="93">
        <f>IF(N150="nulová",J150,0)</f>
        <v>0</v>
      </c>
      <c r="BJ150" s="15" t="s">
        <v>99</v>
      </c>
      <c r="BK150" s="93">
        <f>ROUND(I150*H150,2)</f>
        <v>0</v>
      </c>
      <c r="BL150" s="15" t="s">
        <v>172</v>
      </c>
      <c r="BM150" s="167" t="s">
        <v>197</v>
      </c>
    </row>
    <row r="151" spans="2:65" s="11" customFormat="1" ht="25.9" customHeight="1">
      <c r="B151" s="145"/>
      <c r="D151" s="146" t="s">
        <v>77</v>
      </c>
      <c r="E151" s="147" t="s">
        <v>198</v>
      </c>
      <c r="F151" s="147" t="s">
        <v>199</v>
      </c>
      <c r="I151" s="148"/>
      <c r="J151" s="128">
        <f>BK151</f>
        <v>0</v>
      </c>
      <c r="L151" s="145"/>
      <c r="M151" s="149"/>
      <c r="P151" s="150">
        <f>P152+P162+P215+P219+P248</f>
        <v>0</v>
      </c>
      <c r="R151" s="150">
        <f>R152+R162+R215+R219+R248</f>
        <v>1.7607961165300001</v>
      </c>
      <c r="T151" s="151">
        <f>T152+T162+T215+T219+T248</f>
        <v>3.3644861100000001</v>
      </c>
      <c r="AR151" s="146" t="s">
        <v>99</v>
      </c>
      <c r="AT151" s="152" t="s">
        <v>77</v>
      </c>
      <c r="AU151" s="152" t="s">
        <v>78</v>
      </c>
      <c r="AY151" s="146" t="s">
        <v>165</v>
      </c>
      <c r="BK151" s="153">
        <f>BK152+BK162+BK215+BK219+BK248</f>
        <v>0</v>
      </c>
    </row>
    <row r="152" spans="2:65" s="11" customFormat="1" ht="22.9" customHeight="1">
      <c r="B152" s="145"/>
      <c r="D152" s="146" t="s">
        <v>77</v>
      </c>
      <c r="E152" s="154" t="s">
        <v>200</v>
      </c>
      <c r="F152" s="154" t="s">
        <v>201</v>
      </c>
      <c r="I152" s="148"/>
      <c r="J152" s="155">
        <f>BK152</f>
        <v>0</v>
      </c>
      <c r="L152" s="145"/>
      <c r="M152" s="149"/>
      <c r="P152" s="150">
        <f>SUM(P153:P161)</f>
        <v>0</v>
      </c>
      <c r="R152" s="150">
        <f>SUM(R153:R161)</f>
        <v>0.28484999999999999</v>
      </c>
      <c r="T152" s="151">
        <f>SUM(T153:T161)</f>
        <v>1.5192000000000001</v>
      </c>
      <c r="AR152" s="146" t="s">
        <v>99</v>
      </c>
      <c r="AT152" s="152" t="s">
        <v>77</v>
      </c>
      <c r="AU152" s="152" t="s">
        <v>86</v>
      </c>
      <c r="AY152" s="146" t="s">
        <v>165</v>
      </c>
      <c r="BK152" s="153">
        <f>SUM(BK153:BK161)</f>
        <v>0</v>
      </c>
    </row>
    <row r="153" spans="2:65" s="1" customFormat="1" ht="37.9" customHeight="1">
      <c r="B153" s="32"/>
      <c r="C153" s="156" t="s">
        <v>202</v>
      </c>
      <c r="D153" s="156" t="s">
        <v>168</v>
      </c>
      <c r="E153" s="157" t="s">
        <v>203</v>
      </c>
      <c r="F153" s="158" t="s">
        <v>204</v>
      </c>
      <c r="G153" s="159" t="s">
        <v>205</v>
      </c>
      <c r="H153" s="160">
        <v>189.9</v>
      </c>
      <c r="I153" s="161"/>
      <c r="J153" s="162">
        <f>ROUND(I153*H153,2)</f>
        <v>0</v>
      </c>
      <c r="K153" s="163"/>
      <c r="L153" s="32"/>
      <c r="M153" s="164" t="s">
        <v>1</v>
      </c>
      <c r="N153" s="130" t="s">
        <v>44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AR153" s="167" t="s">
        <v>206</v>
      </c>
      <c r="AT153" s="167" t="s">
        <v>168</v>
      </c>
      <c r="AU153" s="167" t="s">
        <v>99</v>
      </c>
      <c r="AY153" s="15" t="s">
        <v>165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15" t="s">
        <v>99</v>
      </c>
      <c r="BK153" s="93">
        <f>ROUND(I153*H153,2)</f>
        <v>0</v>
      </c>
      <c r="BL153" s="15" t="s">
        <v>206</v>
      </c>
      <c r="BM153" s="167" t="s">
        <v>207</v>
      </c>
    </row>
    <row r="154" spans="2:65" s="12" customFormat="1" ht="11.25">
      <c r="B154" s="168"/>
      <c r="D154" s="169" t="s">
        <v>181</v>
      </c>
      <c r="E154" s="175" t="s">
        <v>1</v>
      </c>
      <c r="F154" s="170" t="s">
        <v>208</v>
      </c>
      <c r="H154" s="171">
        <v>189.9</v>
      </c>
      <c r="I154" s="172"/>
      <c r="L154" s="168"/>
      <c r="M154" s="173"/>
      <c r="T154" s="174"/>
      <c r="AT154" s="175" t="s">
        <v>181</v>
      </c>
      <c r="AU154" s="175" t="s">
        <v>99</v>
      </c>
      <c r="AV154" s="12" t="s">
        <v>99</v>
      </c>
      <c r="AW154" s="12" t="s">
        <v>33</v>
      </c>
      <c r="AX154" s="12" t="s">
        <v>78</v>
      </c>
      <c r="AY154" s="175" t="s">
        <v>165</v>
      </c>
    </row>
    <row r="155" spans="2:65" s="13" customFormat="1" ht="11.25">
      <c r="B155" s="176"/>
      <c r="D155" s="169" t="s">
        <v>181</v>
      </c>
      <c r="E155" s="177" t="s">
        <v>97</v>
      </c>
      <c r="F155" s="178" t="s">
        <v>209</v>
      </c>
      <c r="H155" s="179">
        <v>189.9</v>
      </c>
      <c r="I155" s="180"/>
      <c r="L155" s="176"/>
      <c r="M155" s="181"/>
      <c r="T155" s="182"/>
      <c r="AT155" s="177" t="s">
        <v>181</v>
      </c>
      <c r="AU155" s="177" t="s">
        <v>99</v>
      </c>
      <c r="AV155" s="13" t="s">
        <v>172</v>
      </c>
      <c r="AW155" s="13" t="s">
        <v>33</v>
      </c>
      <c r="AX155" s="13" t="s">
        <v>86</v>
      </c>
      <c r="AY155" s="177" t="s">
        <v>165</v>
      </c>
    </row>
    <row r="156" spans="2:65" s="1" customFormat="1" ht="21.75" customHeight="1">
      <c r="B156" s="32"/>
      <c r="C156" s="183" t="s">
        <v>166</v>
      </c>
      <c r="D156" s="183" t="s">
        <v>210</v>
      </c>
      <c r="E156" s="184" t="s">
        <v>211</v>
      </c>
      <c r="F156" s="185" t="s">
        <v>212</v>
      </c>
      <c r="G156" s="186" t="s">
        <v>213</v>
      </c>
      <c r="H156" s="187">
        <v>1519.2</v>
      </c>
      <c r="I156" s="188"/>
      <c r="J156" s="189">
        <f>ROUND(I156*H156,2)</f>
        <v>0</v>
      </c>
      <c r="K156" s="190"/>
      <c r="L156" s="191"/>
      <c r="M156" s="192" t="s">
        <v>1</v>
      </c>
      <c r="N156" s="193" t="s">
        <v>44</v>
      </c>
      <c r="P156" s="165">
        <f>O156*H156</f>
        <v>0</v>
      </c>
      <c r="Q156" s="165">
        <v>1.4999999999999999E-4</v>
      </c>
      <c r="R156" s="165">
        <f>Q156*H156</f>
        <v>0.22788</v>
      </c>
      <c r="S156" s="165">
        <v>0</v>
      </c>
      <c r="T156" s="166">
        <f>S156*H156</f>
        <v>0</v>
      </c>
      <c r="AR156" s="167" t="s">
        <v>214</v>
      </c>
      <c r="AT156" s="167" t="s">
        <v>210</v>
      </c>
      <c r="AU156" s="167" t="s">
        <v>99</v>
      </c>
      <c r="AY156" s="15" t="s">
        <v>165</v>
      </c>
      <c r="BE156" s="93">
        <f>IF(N156="základná",J156,0)</f>
        <v>0</v>
      </c>
      <c r="BF156" s="93">
        <f>IF(N156="znížená",J156,0)</f>
        <v>0</v>
      </c>
      <c r="BG156" s="93">
        <f>IF(N156="zákl. prenesená",J156,0)</f>
        <v>0</v>
      </c>
      <c r="BH156" s="93">
        <f>IF(N156="zníž. prenesená",J156,0)</f>
        <v>0</v>
      </c>
      <c r="BI156" s="93">
        <f>IF(N156="nulová",J156,0)</f>
        <v>0</v>
      </c>
      <c r="BJ156" s="15" t="s">
        <v>99</v>
      </c>
      <c r="BK156" s="93">
        <f>ROUND(I156*H156,2)</f>
        <v>0</v>
      </c>
      <c r="BL156" s="15" t="s">
        <v>206</v>
      </c>
      <c r="BM156" s="167" t="s">
        <v>215</v>
      </c>
    </row>
    <row r="157" spans="2:65" s="1" customFormat="1" ht="24.2" customHeight="1">
      <c r="B157" s="32"/>
      <c r="C157" s="183" t="s">
        <v>216</v>
      </c>
      <c r="D157" s="183" t="s">
        <v>210</v>
      </c>
      <c r="E157" s="184" t="s">
        <v>217</v>
      </c>
      <c r="F157" s="185" t="s">
        <v>218</v>
      </c>
      <c r="G157" s="186" t="s">
        <v>205</v>
      </c>
      <c r="H157" s="187">
        <v>189.9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44</v>
      </c>
      <c r="P157" s="165">
        <f>O157*H157</f>
        <v>0</v>
      </c>
      <c r="Q157" s="165">
        <v>2.9999999999999997E-4</v>
      </c>
      <c r="R157" s="165">
        <f>Q157*H157</f>
        <v>5.697E-2</v>
      </c>
      <c r="S157" s="165">
        <v>0</v>
      </c>
      <c r="T157" s="166">
        <f>S157*H157</f>
        <v>0</v>
      </c>
      <c r="AR157" s="167" t="s">
        <v>214</v>
      </c>
      <c r="AT157" s="167" t="s">
        <v>210</v>
      </c>
      <c r="AU157" s="167" t="s">
        <v>99</v>
      </c>
      <c r="AY157" s="15" t="s">
        <v>165</v>
      </c>
      <c r="BE157" s="93">
        <f>IF(N157="základná",J157,0)</f>
        <v>0</v>
      </c>
      <c r="BF157" s="93">
        <f>IF(N157="znížená",J157,0)</f>
        <v>0</v>
      </c>
      <c r="BG157" s="93">
        <f>IF(N157="zákl. prenesená",J157,0)</f>
        <v>0</v>
      </c>
      <c r="BH157" s="93">
        <f>IF(N157="zníž. prenesená",J157,0)</f>
        <v>0</v>
      </c>
      <c r="BI157" s="93">
        <f>IF(N157="nulová",J157,0)</f>
        <v>0</v>
      </c>
      <c r="BJ157" s="15" t="s">
        <v>99</v>
      </c>
      <c r="BK157" s="93">
        <f>ROUND(I157*H157,2)</f>
        <v>0</v>
      </c>
      <c r="BL157" s="15" t="s">
        <v>206</v>
      </c>
      <c r="BM157" s="167" t="s">
        <v>219</v>
      </c>
    </row>
    <row r="158" spans="2:65" s="1" customFormat="1" ht="24.2" customHeight="1">
      <c r="B158" s="32"/>
      <c r="C158" s="156" t="s">
        <v>220</v>
      </c>
      <c r="D158" s="156" t="s">
        <v>168</v>
      </c>
      <c r="E158" s="157" t="s">
        <v>221</v>
      </c>
      <c r="F158" s="158" t="s">
        <v>222</v>
      </c>
      <c r="G158" s="159" t="s">
        <v>205</v>
      </c>
      <c r="H158" s="160">
        <v>189.9</v>
      </c>
      <c r="I158" s="161"/>
      <c r="J158" s="162">
        <f>ROUND(I158*H158,2)</f>
        <v>0</v>
      </c>
      <c r="K158" s="163"/>
      <c r="L158" s="32"/>
      <c r="M158" s="164" t="s">
        <v>1</v>
      </c>
      <c r="N158" s="130" t="s">
        <v>44</v>
      </c>
      <c r="P158" s="165">
        <f>O158*H158</f>
        <v>0</v>
      </c>
      <c r="Q158" s="165">
        <v>0</v>
      </c>
      <c r="R158" s="165">
        <f>Q158*H158</f>
        <v>0</v>
      </c>
      <c r="S158" s="165">
        <v>8.0000000000000002E-3</v>
      </c>
      <c r="T158" s="166">
        <f>S158*H158</f>
        <v>1.5192000000000001</v>
      </c>
      <c r="AR158" s="167" t="s">
        <v>206</v>
      </c>
      <c r="AT158" s="167" t="s">
        <v>168</v>
      </c>
      <c r="AU158" s="167" t="s">
        <v>99</v>
      </c>
      <c r="AY158" s="15" t="s">
        <v>165</v>
      </c>
      <c r="BE158" s="93">
        <f>IF(N158="základná",J158,0)</f>
        <v>0</v>
      </c>
      <c r="BF158" s="93">
        <f>IF(N158="znížená",J158,0)</f>
        <v>0</v>
      </c>
      <c r="BG158" s="93">
        <f>IF(N158="zákl. prenesená",J158,0)</f>
        <v>0</v>
      </c>
      <c r="BH158" s="93">
        <f>IF(N158="zníž. prenesená",J158,0)</f>
        <v>0</v>
      </c>
      <c r="BI158" s="93">
        <f>IF(N158="nulová",J158,0)</f>
        <v>0</v>
      </c>
      <c r="BJ158" s="15" t="s">
        <v>99</v>
      </c>
      <c r="BK158" s="93">
        <f>ROUND(I158*H158,2)</f>
        <v>0</v>
      </c>
      <c r="BL158" s="15" t="s">
        <v>206</v>
      </c>
      <c r="BM158" s="167" t="s">
        <v>223</v>
      </c>
    </row>
    <row r="159" spans="2:65" s="12" customFormat="1" ht="11.25">
      <c r="B159" s="168"/>
      <c r="D159" s="169" t="s">
        <v>181</v>
      </c>
      <c r="E159" s="175" t="s">
        <v>1</v>
      </c>
      <c r="F159" s="170" t="s">
        <v>97</v>
      </c>
      <c r="H159" s="171">
        <v>189.9</v>
      </c>
      <c r="I159" s="172"/>
      <c r="L159" s="168"/>
      <c r="M159" s="173"/>
      <c r="T159" s="174"/>
      <c r="AT159" s="175" t="s">
        <v>181</v>
      </c>
      <c r="AU159" s="175" t="s">
        <v>99</v>
      </c>
      <c r="AV159" s="12" t="s">
        <v>99</v>
      </c>
      <c r="AW159" s="12" t="s">
        <v>33</v>
      </c>
      <c r="AX159" s="12" t="s">
        <v>78</v>
      </c>
      <c r="AY159" s="175" t="s">
        <v>165</v>
      </c>
    </row>
    <row r="160" spans="2:65" s="13" customFormat="1" ht="11.25">
      <c r="B160" s="176"/>
      <c r="D160" s="169" t="s">
        <v>181</v>
      </c>
      <c r="E160" s="177" t="s">
        <v>1</v>
      </c>
      <c r="F160" s="178" t="s">
        <v>209</v>
      </c>
      <c r="H160" s="179">
        <v>189.9</v>
      </c>
      <c r="I160" s="180"/>
      <c r="L160" s="176"/>
      <c r="M160" s="181"/>
      <c r="T160" s="182"/>
      <c r="AT160" s="177" t="s">
        <v>181</v>
      </c>
      <c r="AU160" s="177" t="s">
        <v>99</v>
      </c>
      <c r="AV160" s="13" t="s">
        <v>172</v>
      </c>
      <c r="AW160" s="13" t="s">
        <v>33</v>
      </c>
      <c r="AX160" s="13" t="s">
        <v>86</v>
      </c>
      <c r="AY160" s="177" t="s">
        <v>165</v>
      </c>
    </row>
    <row r="161" spans="2:65" s="1" customFormat="1" ht="24.2" customHeight="1">
      <c r="B161" s="32"/>
      <c r="C161" s="156" t="s">
        <v>224</v>
      </c>
      <c r="D161" s="156" t="s">
        <v>168</v>
      </c>
      <c r="E161" s="157" t="s">
        <v>225</v>
      </c>
      <c r="F161" s="158" t="s">
        <v>226</v>
      </c>
      <c r="G161" s="159" t="s">
        <v>227</v>
      </c>
      <c r="H161" s="160"/>
      <c r="I161" s="161"/>
      <c r="J161" s="162">
        <f>ROUND(I161*H161,2)</f>
        <v>0</v>
      </c>
      <c r="K161" s="163"/>
      <c r="L161" s="32"/>
      <c r="M161" s="164" t="s">
        <v>1</v>
      </c>
      <c r="N161" s="130" t="s">
        <v>44</v>
      </c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AR161" s="167" t="s">
        <v>206</v>
      </c>
      <c r="AT161" s="167" t="s">
        <v>168</v>
      </c>
      <c r="AU161" s="167" t="s">
        <v>99</v>
      </c>
      <c r="AY161" s="15" t="s">
        <v>165</v>
      </c>
      <c r="BE161" s="93">
        <f>IF(N161="základná",J161,0)</f>
        <v>0</v>
      </c>
      <c r="BF161" s="93">
        <f>IF(N161="znížená",J161,0)</f>
        <v>0</v>
      </c>
      <c r="BG161" s="93">
        <f>IF(N161="zákl. prenesená",J161,0)</f>
        <v>0</v>
      </c>
      <c r="BH161" s="93">
        <f>IF(N161="zníž. prenesená",J161,0)</f>
        <v>0</v>
      </c>
      <c r="BI161" s="93">
        <f>IF(N161="nulová",J161,0)</f>
        <v>0</v>
      </c>
      <c r="BJ161" s="15" t="s">
        <v>99</v>
      </c>
      <c r="BK161" s="93">
        <f>ROUND(I161*H161,2)</f>
        <v>0</v>
      </c>
      <c r="BL161" s="15" t="s">
        <v>206</v>
      </c>
      <c r="BM161" s="167" t="s">
        <v>228</v>
      </c>
    </row>
    <row r="162" spans="2:65" s="11" customFormat="1" ht="22.9" customHeight="1">
      <c r="B162" s="145"/>
      <c r="D162" s="146" t="s">
        <v>77</v>
      </c>
      <c r="E162" s="154" t="s">
        <v>229</v>
      </c>
      <c r="F162" s="154" t="s">
        <v>230</v>
      </c>
      <c r="I162" s="148"/>
      <c r="J162" s="155">
        <f>BK162</f>
        <v>0</v>
      </c>
      <c r="L162" s="145"/>
      <c r="M162" s="149"/>
      <c r="P162" s="150">
        <f>SUM(P163:P214)</f>
        <v>0</v>
      </c>
      <c r="R162" s="150">
        <f>SUM(R163:R214)</f>
        <v>1.2916328665300001</v>
      </c>
      <c r="T162" s="151">
        <f>SUM(T163:T214)</f>
        <v>1.664704</v>
      </c>
      <c r="AR162" s="146" t="s">
        <v>99</v>
      </c>
      <c r="AT162" s="152" t="s">
        <v>77</v>
      </c>
      <c r="AU162" s="152" t="s">
        <v>86</v>
      </c>
      <c r="AY162" s="146" t="s">
        <v>165</v>
      </c>
      <c r="BK162" s="153">
        <f>SUM(BK163:BK214)</f>
        <v>0</v>
      </c>
    </row>
    <row r="163" spans="2:65" s="1" customFormat="1" ht="37.9" customHeight="1">
      <c r="B163" s="32"/>
      <c r="C163" s="156" t="s">
        <v>83</v>
      </c>
      <c r="D163" s="156" t="s">
        <v>168</v>
      </c>
      <c r="E163" s="157" t="s">
        <v>231</v>
      </c>
      <c r="F163" s="158" t="s">
        <v>232</v>
      </c>
      <c r="G163" s="159" t="s">
        <v>233</v>
      </c>
      <c r="H163" s="160">
        <v>173.1</v>
      </c>
      <c r="I163" s="161"/>
      <c r="J163" s="162">
        <f>ROUND(I163*H163,2)</f>
        <v>0</v>
      </c>
      <c r="K163" s="163"/>
      <c r="L163" s="32"/>
      <c r="M163" s="164" t="s">
        <v>1</v>
      </c>
      <c r="N163" s="130" t="s">
        <v>44</v>
      </c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AR163" s="167" t="s">
        <v>206</v>
      </c>
      <c r="AT163" s="167" t="s">
        <v>168</v>
      </c>
      <c r="AU163" s="167" t="s">
        <v>99</v>
      </c>
      <c r="AY163" s="15" t="s">
        <v>165</v>
      </c>
      <c r="BE163" s="93">
        <f>IF(N163="základná",J163,0)</f>
        <v>0</v>
      </c>
      <c r="BF163" s="93">
        <f>IF(N163="znížená",J163,0)</f>
        <v>0</v>
      </c>
      <c r="BG163" s="93">
        <f>IF(N163="zákl. prenesená",J163,0)</f>
        <v>0</v>
      </c>
      <c r="BH163" s="93">
        <f>IF(N163="zníž. prenesená",J163,0)</f>
        <v>0</v>
      </c>
      <c r="BI163" s="93">
        <f>IF(N163="nulová",J163,0)</f>
        <v>0</v>
      </c>
      <c r="BJ163" s="15" t="s">
        <v>99</v>
      </c>
      <c r="BK163" s="93">
        <f>ROUND(I163*H163,2)</f>
        <v>0</v>
      </c>
      <c r="BL163" s="15" t="s">
        <v>206</v>
      </c>
      <c r="BM163" s="167" t="s">
        <v>234</v>
      </c>
    </row>
    <row r="164" spans="2:65" s="12" customFormat="1" ht="11.25">
      <c r="B164" s="168"/>
      <c r="D164" s="169" t="s">
        <v>181</v>
      </c>
      <c r="E164" s="175" t="s">
        <v>1</v>
      </c>
      <c r="F164" s="170" t="s">
        <v>100</v>
      </c>
      <c r="H164" s="171">
        <v>173.1</v>
      </c>
      <c r="I164" s="172"/>
      <c r="L164" s="168"/>
      <c r="M164" s="173"/>
      <c r="T164" s="174"/>
      <c r="AT164" s="175" t="s">
        <v>181</v>
      </c>
      <c r="AU164" s="175" t="s">
        <v>99</v>
      </c>
      <c r="AV164" s="12" t="s">
        <v>99</v>
      </c>
      <c r="AW164" s="12" t="s">
        <v>33</v>
      </c>
      <c r="AX164" s="12" t="s">
        <v>86</v>
      </c>
      <c r="AY164" s="175" t="s">
        <v>165</v>
      </c>
    </row>
    <row r="165" spans="2:65" s="1" customFormat="1" ht="24.2" customHeight="1">
      <c r="B165" s="32"/>
      <c r="C165" s="183" t="s">
        <v>235</v>
      </c>
      <c r="D165" s="183" t="s">
        <v>210</v>
      </c>
      <c r="E165" s="184" t="s">
        <v>236</v>
      </c>
      <c r="F165" s="185" t="s">
        <v>237</v>
      </c>
      <c r="G165" s="186" t="s">
        <v>233</v>
      </c>
      <c r="H165" s="187">
        <v>199.065</v>
      </c>
      <c r="I165" s="188"/>
      <c r="J165" s="189">
        <f>ROUND(I165*H165,2)</f>
        <v>0</v>
      </c>
      <c r="K165" s="190"/>
      <c r="L165" s="191"/>
      <c r="M165" s="192" t="s">
        <v>1</v>
      </c>
      <c r="N165" s="193" t="s">
        <v>44</v>
      </c>
      <c r="P165" s="165">
        <f>O165*H165</f>
        <v>0</v>
      </c>
      <c r="Q165" s="165">
        <v>1.3999999999999999E-4</v>
      </c>
      <c r="R165" s="165">
        <f>Q165*H165</f>
        <v>2.7869099999999997E-2</v>
      </c>
      <c r="S165" s="165">
        <v>0</v>
      </c>
      <c r="T165" s="166">
        <f>S165*H165</f>
        <v>0</v>
      </c>
      <c r="AR165" s="167" t="s">
        <v>214</v>
      </c>
      <c r="AT165" s="167" t="s">
        <v>210</v>
      </c>
      <c r="AU165" s="167" t="s">
        <v>99</v>
      </c>
      <c r="AY165" s="15" t="s">
        <v>165</v>
      </c>
      <c r="BE165" s="93">
        <f>IF(N165="základná",J165,0)</f>
        <v>0</v>
      </c>
      <c r="BF165" s="93">
        <f>IF(N165="znížená",J165,0)</f>
        <v>0</v>
      </c>
      <c r="BG165" s="93">
        <f>IF(N165="zákl. prenesená",J165,0)</f>
        <v>0</v>
      </c>
      <c r="BH165" s="93">
        <f>IF(N165="zníž. prenesená",J165,0)</f>
        <v>0</v>
      </c>
      <c r="BI165" s="93">
        <f>IF(N165="nulová",J165,0)</f>
        <v>0</v>
      </c>
      <c r="BJ165" s="15" t="s">
        <v>99</v>
      </c>
      <c r="BK165" s="93">
        <f>ROUND(I165*H165,2)</f>
        <v>0</v>
      </c>
      <c r="BL165" s="15" t="s">
        <v>206</v>
      </c>
      <c r="BM165" s="167" t="s">
        <v>238</v>
      </c>
    </row>
    <row r="166" spans="2:65" s="12" customFormat="1" ht="11.25">
      <c r="B166" s="168"/>
      <c r="D166" s="169" t="s">
        <v>181</v>
      </c>
      <c r="F166" s="170" t="s">
        <v>239</v>
      </c>
      <c r="H166" s="171">
        <v>199.065</v>
      </c>
      <c r="I166" s="172"/>
      <c r="L166" s="168"/>
      <c r="M166" s="173"/>
      <c r="T166" s="174"/>
      <c r="AT166" s="175" t="s">
        <v>181</v>
      </c>
      <c r="AU166" s="175" t="s">
        <v>99</v>
      </c>
      <c r="AV166" s="12" t="s">
        <v>99</v>
      </c>
      <c r="AW166" s="12" t="s">
        <v>4</v>
      </c>
      <c r="AX166" s="12" t="s">
        <v>86</v>
      </c>
      <c r="AY166" s="175" t="s">
        <v>165</v>
      </c>
    </row>
    <row r="167" spans="2:65" s="1" customFormat="1" ht="24.2" customHeight="1">
      <c r="B167" s="32"/>
      <c r="C167" s="156" t="s">
        <v>240</v>
      </c>
      <c r="D167" s="156" t="s">
        <v>168</v>
      </c>
      <c r="E167" s="157" t="s">
        <v>241</v>
      </c>
      <c r="F167" s="158" t="s">
        <v>242</v>
      </c>
      <c r="G167" s="159" t="s">
        <v>233</v>
      </c>
      <c r="H167" s="160">
        <v>173.1</v>
      </c>
      <c r="I167" s="161"/>
      <c r="J167" s="162">
        <f>ROUND(I167*H167,2)</f>
        <v>0</v>
      </c>
      <c r="K167" s="163"/>
      <c r="L167" s="32"/>
      <c r="M167" s="164" t="s">
        <v>1</v>
      </c>
      <c r="N167" s="130" t="s">
        <v>44</v>
      </c>
      <c r="P167" s="165">
        <f>O167*H167</f>
        <v>0</v>
      </c>
      <c r="Q167" s="165">
        <v>0</v>
      </c>
      <c r="R167" s="165">
        <f>Q167*H167</f>
        <v>0</v>
      </c>
      <c r="S167" s="165">
        <v>6.0000000000000001E-3</v>
      </c>
      <c r="T167" s="166">
        <f>S167*H167</f>
        <v>1.0386</v>
      </c>
      <c r="AR167" s="167" t="s">
        <v>206</v>
      </c>
      <c r="AT167" s="167" t="s">
        <v>168</v>
      </c>
      <c r="AU167" s="167" t="s">
        <v>99</v>
      </c>
      <c r="AY167" s="15" t="s">
        <v>165</v>
      </c>
      <c r="BE167" s="93">
        <f>IF(N167="základná",J167,0)</f>
        <v>0</v>
      </c>
      <c r="BF167" s="93">
        <f>IF(N167="znížená",J167,0)</f>
        <v>0</v>
      </c>
      <c r="BG167" s="93">
        <f>IF(N167="zákl. prenesená",J167,0)</f>
        <v>0</v>
      </c>
      <c r="BH167" s="93">
        <f>IF(N167="zníž. prenesená",J167,0)</f>
        <v>0</v>
      </c>
      <c r="BI167" s="93">
        <f>IF(N167="nulová",J167,0)</f>
        <v>0</v>
      </c>
      <c r="BJ167" s="15" t="s">
        <v>99</v>
      </c>
      <c r="BK167" s="93">
        <f>ROUND(I167*H167,2)</f>
        <v>0</v>
      </c>
      <c r="BL167" s="15" t="s">
        <v>206</v>
      </c>
      <c r="BM167" s="167" t="s">
        <v>243</v>
      </c>
    </row>
    <row r="168" spans="2:65" s="12" customFormat="1" ht="11.25">
      <c r="B168" s="168"/>
      <c r="D168" s="169" t="s">
        <v>181</v>
      </c>
      <c r="E168" s="175" t="s">
        <v>1</v>
      </c>
      <c r="F168" s="170" t="s">
        <v>100</v>
      </c>
      <c r="H168" s="171">
        <v>173.1</v>
      </c>
      <c r="I168" s="172"/>
      <c r="L168" s="168"/>
      <c r="M168" s="173"/>
      <c r="T168" s="174"/>
      <c r="AT168" s="175" t="s">
        <v>181</v>
      </c>
      <c r="AU168" s="175" t="s">
        <v>99</v>
      </c>
      <c r="AV168" s="12" t="s">
        <v>99</v>
      </c>
      <c r="AW168" s="12" t="s">
        <v>33</v>
      </c>
      <c r="AX168" s="12" t="s">
        <v>86</v>
      </c>
      <c r="AY168" s="175" t="s">
        <v>165</v>
      </c>
    </row>
    <row r="169" spans="2:65" s="1" customFormat="1" ht="33" customHeight="1">
      <c r="B169" s="32"/>
      <c r="C169" s="156" t="s">
        <v>206</v>
      </c>
      <c r="D169" s="156" t="s">
        <v>168</v>
      </c>
      <c r="E169" s="157" t="s">
        <v>244</v>
      </c>
      <c r="F169" s="158" t="s">
        <v>245</v>
      </c>
      <c r="G169" s="159" t="s">
        <v>233</v>
      </c>
      <c r="H169" s="160">
        <v>173.1</v>
      </c>
      <c r="I169" s="161"/>
      <c r="J169" s="162">
        <f>ROUND(I169*H169,2)</f>
        <v>0</v>
      </c>
      <c r="K169" s="163"/>
      <c r="L169" s="32"/>
      <c r="M169" s="164" t="s">
        <v>1</v>
      </c>
      <c r="N169" s="130" t="s">
        <v>44</v>
      </c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AR169" s="167" t="s">
        <v>206</v>
      </c>
      <c r="AT169" s="167" t="s">
        <v>168</v>
      </c>
      <c r="AU169" s="167" t="s">
        <v>99</v>
      </c>
      <c r="AY169" s="15" t="s">
        <v>165</v>
      </c>
      <c r="BE169" s="93">
        <f>IF(N169="základná",J169,0)</f>
        <v>0</v>
      </c>
      <c r="BF169" s="93">
        <f>IF(N169="znížená",J169,0)</f>
        <v>0</v>
      </c>
      <c r="BG169" s="93">
        <f>IF(N169="zákl. prenesená",J169,0)</f>
        <v>0</v>
      </c>
      <c r="BH169" s="93">
        <f>IF(N169="zníž. prenesená",J169,0)</f>
        <v>0</v>
      </c>
      <c r="BI169" s="93">
        <f>IF(N169="nulová",J169,0)</f>
        <v>0</v>
      </c>
      <c r="BJ169" s="15" t="s">
        <v>99</v>
      </c>
      <c r="BK169" s="93">
        <f>ROUND(I169*H169,2)</f>
        <v>0</v>
      </c>
      <c r="BL169" s="15" t="s">
        <v>206</v>
      </c>
      <c r="BM169" s="167" t="s">
        <v>246</v>
      </c>
    </row>
    <row r="170" spans="2:65" s="12" customFormat="1" ht="11.25">
      <c r="B170" s="168"/>
      <c r="D170" s="169" t="s">
        <v>181</v>
      </c>
      <c r="E170" s="175" t="s">
        <v>1</v>
      </c>
      <c r="F170" s="170" t="s">
        <v>247</v>
      </c>
      <c r="H170" s="171">
        <v>138.6</v>
      </c>
      <c r="I170" s="172"/>
      <c r="L170" s="168"/>
      <c r="M170" s="173"/>
      <c r="T170" s="174"/>
      <c r="AT170" s="175" t="s">
        <v>181</v>
      </c>
      <c r="AU170" s="175" t="s">
        <v>99</v>
      </c>
      <c r="AV170" s="12" t="s">
        <v>99</v>
      </c>
      <c r="AW170" s="12" t="s">
        <v>33</v>
      </c>
      <c r="AX170" s="12" t="s">
        <v>78</v>
      </c>
      <c r="AY170" s="175" t="s">
        <v>165</v>
      </c>
    </row>
    <row r="171" spans="2:65" s="12" customFormat="1" ht="11.25">
      <c r="B171" s="168"/>
      <c r="D171" s="169" t="s">
        <v>181</v>
      </c>
      <c r="E171" s="175" t="s">
        <v>1</v>
      </c>
      <c r="F171" s="170" t="s">
        <v>248</v>
      </c>
      <c r="H171" s="171">
        <v>6.5</v>
      </c>
      <c r="I171" s="172"/>
      <c r="L171" s="168"/>
      <c r="M171" s="173"/>
      <c r="T171" s="174"/>
      <c r="AT171" s="175" t="s">
        <v>181</v>
      </c>
      <c r="AU171" s="175" t="s">
        <v>99</v>
      </c>
      <c r="AV171" s="12" t="s">
        <v>99</v>
      </c>
      <c r="AW171" s="12" t="s">
        <v>33</v>
      </c>
      <c r="AX171" s="12" t="s">
        <v>78</v>
      </c>
      <c r="AY171" s="175" t="s">
        <v>165</v>
      </c>
    </row>
    <row r="172" spans="2:65" s="12" customFormat="1" ht="11.25">
      <c r="B172" s="168"/>
      <c r="D172" s="169" t="s">
        <v>181</v>
      </c>
      <c r="E172" s="175" t="s">
        <v>1</v>
      </c>
      <c r="F172" s="170" t="s">
        <v>249</v>
      </c>
      <c r="H172" s="171">
        <v>28</v>
      </c>
      <c r="I172" s="172"/>
      <c r="L172" s="168"/>
      <c r="M172" s="173"/>
      <c r="T172" s="174"/>
      <c r="AT172" s="175" t="s">
        <v>181</v>
      </c>
      <c r="AU172" s="175" t="s">
        <v>99</v>
      </c>
      <c r="AV172" s="12" t="s">
        <v>99</v>
      </c>
      <c r="AW172" s="12" t="s">
        <v>33</v>
      </c>
      <c r="AX172" s="12" t="s">
        <v>78</v>
      </c>
      <c r="AY172" s="175" t="s">
        <v>165</v>
      </c>
    </row>
    <row r="173" spans="2:65" s="13" customFormat="1" ht="11.25">
      <c r="B173" s="176"/>
      <c r="D173" s="169" t="s">
        <v>181</v>
      </c>
      <c r="E173" s="177" t="s">
        <v>100</v>
      </c>
      <c r="F173" s="178" t="s">
        <v>209</v>
      </c>
      <c r="H173" s="179">
        <v>173.1</v>
      </c>
      <c r="I173" s="180"/>
      <c r="L173" s="176"/>
      <c r="M173" s="181"/>
      <c r="T173" s="182"/>
      <c r="AT173" s="177" t="s">
        <v>181</v>
      </c>
      <c r="AU173" s="177" t="s">
        <v>99</v>
      </c>
      <c r="AV173" s="13" t="s">
        <v>172</v>
      </c>
      <c r="AW173" s="13" t="s">
        <v>33</v>
      </c>
      <c r="AX173" s="13" t="s">
        <v>86</v>
      </c>
      <c r="AY173" s="177" t="s">
        <v>165</v>
      </c>
    </row>
    <row r="174" spans="2:65" s="1" customFormat="1" ht="24.2" customHeight="1">
      <c r="B174" s="32"/>
      <c r="C174" s="183" t="s">
        <v>250</v>
      </c>
      <c r="D174" s="183" t="s">
        <v>210</v>
      </c>
      <c r="E174" s="184" t="s">
        <v>251</v>
      </c>
      <c r="F174" s="185" t="s">
        <v>252</v>
      </c>
      <c r="G174" s="186" t="s">
        <v>233</v>
      </c>
      <c r="H174" s="187">
        <v>199.065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44</v>
      </c>
      <c r="P174" s="165">
        <f>O174*H174</f>
        <v>0</v>
      </c>
      <c r="Q174" s="165">
        <v>1.9E-3</v>
      </c>
      <c r="R174" s="165">
        <f>Q174*H174</f>
        <v>0.37822349999999999</v>
      </c>
      <c r="S174" s="165">
        <v>0</v>
      </c>
      <c r="T174" s="166">
        <f>S174*H174</f>
        <v>0</v>
      </c>
      <c r="AR174" s="167" t="s">
        <v>214</v>
      </c>
      <c r="AT174" s="167" t="s">
        <v>210</v>
      </c>
      <c r="AU174" s="167" t="s">
        <v>99</v>
      </c>
      <c r="AY174" s="15" t="s">
        <v>165</v>
      </c>
      <c r="BE174" s="93">
        <f>IF(N174="základná",J174,0)</f>
        <v>0</v>
      </c>
      <c r="BF174" s="93">
        <f>IF(N174="znížená",J174,0)</f>
        <v>0</v>
      </c>
      <c r="BG174" s="93">
        <f>IF(N174="zákl. prenesená",J174,0)</f>
        <v>0</v>
      </c>
      <c r="BH174" s="93">
        <f>IF(N174="zníž. prenesená",J174,0)</f>
        <v>0</v>
      </c>
      <c r="BI174" s="93">
        <f>IF(N174="nulová",J174,0)</f>
        <v>0</v>
      </c>
      <c r="BJ174" s="15" t="s">
        <v>99</v>
      </c>
      <c r="BK174" s="93">
        <f>ROUND(I174*H174,2)</f>
        <v>0</v>
      </c>
      <c r="BL174" s="15" t="s">
        <v>206</v>
      </c>
      <c r="BM174" s="167" t="s">
        <v>253</v>
      </c>
    </row>
    <row r="175" spans="2:65" s="1" customFormat="1" ht="21.75" customHeight="1">
      <c r="B175" s="32"/>
      <c r="C175" s="183" t="s">
        <v>254</v>
      </c>
      <c r="D175" s="183" t="s">
        <v>210</v>
      </c>
      <c r="E175" s="184" t="s">
        <v>211</v>
      </c>
      <c r="F175" s="185" t="s">
        <v>212</v>
      </c>
      <c r="G175" s="186" t="s">
        <v>213</v>
      </c>
      <c r="H175" s="187">
        <v>680.18799999999999</v>
      </c>
      <c r="I175" s="188"/>
      <c r="J175" s="189">
        <f>ROUND(I175*H175,2)</f>
        <v>0</v>
      </c>
      <c r="K175" s="190"/>
      <c r="L175" s="191"/>
      <c r="M175" s="192" t="s">
        <v>1</v>
      </c>
      <c r="N175" s="193" t="s">
        <v>44</v>
      </c>
      <c r="P175" s="165">
        <f>O175*H175</f>
        <v>0</v>
      </c>
      <c r="Q175" s="165">
        <v>1.4999999999999999E-4</v>
      </c>
      <c r="R175" s="165">
        <f>Q175*H175</f>
        <v>0.10202819999999999</v>
      </c>
      <c r="S175" s="165">
        <v>0</v>
      </c>
      <c r="T175" s="166">
        <f>S175*H175</f>
        <v>0</v>
      </c>
      <c r="AR175" s="167" t="s">
        <v>214</v>
      </c>
      <c r="AT175" s="167" t="s">
        <v>210</v>
      </c>
      <c r="AU175" s="167" t="s">
        <v>99</v>
      </c>
      <c r="AY175" s="15" t="s">
        <v>165</v>
      </c>
      <c r="BE175" s="93">
        <f>IF(N175="základná",J175,0)</f>
        <v>0</v>
      </c>
      <c r="BF175" s="93">
        <f>IF(N175="znížená",J175,0)</f>
        <v>0</v>
      </c>
      <c r="BG175" s="93">
        <f>IF(N175="zákl. prenesená",J175,0)</f>
        <v>0</v>
      </c>
      <c r="BH175" s="93">
        <f>IF(N175="zníž. prenesená",J175,0)</f>
        <v>0</v>
      </c>
      <c r="BI175" s="93">
        <f>IF(N175="nulová",J175,0)</f>
        <v>0</v>
      </c>
      <c r="BJ175" s="15" t="s">
        <v>99</v>
      </c>
      <c r="BK175" s="93">
        <f>ROUND(I175*H175,2)</f>
        <v>0</v>
      </c>
      <c r="BL175" s="15" t="s">
        <v>206</v>
      </c>
      <c r="BM175" s="167" t="s">
        <v>255</v>
      </c>
    </row>
    <row r="176" spans="2:65" s="1" customFormat="1" ht="44.25" customHeight="1">
      <c r="B176" s="32"/>
      <c r="C176" s="156" t="s">
        <v>256</v>
      </c>
      <c r="D176" s="156" t="s">
        <v>168</v>
      </c>
      <c r="E176" s="157" t="s">
        <v>257</v>
      </c>
      <c r="F176" s="158" t="s">
        <v>258</v>
      </c>
      <c r="G176" s="159" t="s">
        <v>233</v>
      </c>
      <c r="H176" s="160">
        <v>69.63</v>
      </c>
      <c r="I176" s="161"/>
      <c r="J176" s="162">
        <f>ROUND(I176*H176,2)</f>
        <v>0</v>
      </c>
      <c r="K176" s="163"/>
      <c r="L176" s="32"/>
      <c r="M176" s="164" t="s">
        <v>1</v>
      </c>
      <c r="N176" s="130" t="s">
        <v>44</v>
      </c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AR176" s="167" t="s">
        <v>206</v>
      </c>
      <c r="AT176" s="167" t="s">
        <v>168</v>
      </c>
      <c r="AU176" s="167" t="s">
        <v>99</v>
      </c>
      <c r="AY176" s="15" t="s">
        <v>165</v>
      </c>
      <c r="BE176" s="93">
        <f>IF(N176="základná",J176,0)</f>
        <v>0</v>
      </c>
      <c r="BF176" s="93">
        <f>IF(N176="znížená",J176,0)</f>
        <v>0</v>
      </c>
      <c r="BG176" s="93">
        <f>IF(N176="zákl. prenesená",J176,0)</f>
        <v>0</v>
      </c>
      <c r="BH176" s="93">
        <f>IF(N176="zníž. prenesená",J176,0)</f>
        <v>0</v>
      </c>
      <c r="BI176" s="93">
        <f>IF(N176="nulová",J176,0)</f>
        <v>0</v>
      </c>
      <c r="BJ176" s="15" t="s">
        <v>99</v>
      </c>
      <c r="BK176" s="93">
        <f>ROUND(I176*H176,2)</f>
        <v>0</v>
      </c>
      <c r="BL176" s="15" t="s">
        <v>206</v>
      </c>
      <c r="BM176" s="167" t="s">
        <v>259</v>
      </c>
    </row>
    <row r="177" spans="2:65" s="12" customFormat="1" ht="11.25">
      <c r="B177" s="168"/>
      <c r="D177" s="169" t="s">
        <v>181</v>
      </c>
      <c r="E177" s="175" t="s">
        <v>1</v>
      </c>
      <c r="F177" s="170" t="s">
        <v>260</v>
      </c>
      <c r="H177" s="171">
        <v>69.63</v>
      </c>
      <c r="I177" s="172"/>
      <c r="L177" s="168"/>
      <c r="M177" s="173"/>
      <c r="T177" s="174"/>
      <c r="AT177" s="175" t="s">
        <v>181</v>
      </c>
      <c r="AU177" s="175" t="s">
        <v>99</v>
      </c>
      <c r="AV177" s="12" t="s">
        <v>99</v>
      </c>
      <c r="AW177" s="12" t="s">
        <v>33</v>
      </c>
      <c r="AX177" s="12" t="s">
        <v>78</v>
      </c>
      <c r="AY177" s="175" t="s">
        <v>165</v>
      </c>
    </row>
    <row r="178" spans="2:65" s="13" customFormat="1" ht="11.25">
      <c r="B178" s="176"/>
      <c r="D178" s="169" t="s">
        <v>181</v>
      </c>
      <c r="E178" s="177" t="s">
        <v>1</v>
      </c>
      <c r="F178" s="178" t="s">
        <v>209</v>
      </c>
      <c r="H178" s="179">
        <v>69.63</v>
      </c>
      <c r="I178" s="180"/>
      <c r="L178" s="176"/>
      <c r="M178" s="181"/>
      <c r="T178" s="182"/>
      <c r="AT178" s="177" t="s">
        <v>181</v>
      </c>
      <c r="AU178" s="177" t="s">
        <v>99</v>
      </c>
      <c r="AV178" s="13" t="s">
        <v>172</v>
      </c>
      <c r="AW178" s="13" t="s">
        <v>33</v>
      </c>
      <c r="AX178" s="13" t="s">
        <v>86</v>
      </c>
      <c r="AY178" s="177" t="s">
        <v>165</v>
      </c>
    </row>
    <row r="179" spans="2:65" s="1" customFormat="1" ht="24.2" customHeight="1">
      <c r="B179" s="32"/>
      <c r="C179" s="183" t="s">
        <v>7</v>
      </c>
      <c r="D179" s="183" t="s">
        <v>210</v>
      </c>
      <c r="E179" s="184" t="s">
        <v>251</v>
      </c>
      <c r="F179" s="185" t="s">
        <v>252</v>
      </c>
      <c r="G179" s="186" t="s">
        <v>233</v>
      </c>
      <c r="H179" s="187">
        <v>80.075000000000003</v>
      </c>
      <c r="I179" s="188"/>
      <c r="J179" s="189">
        <f>ROUND(I179*H179,2)</f>
        <v>0</v>
      </c>
      <c r="K179" s="190"/>
      <c r="L179" s="191"/>
      <c r="M179" s="192" t="s">
        <v>1</v>
      </c>
      <c r="N179" s="193" t="s">
        <v>44</v>
      </c>
      <c r="P179" s="165">
        <f>O179*H179</f>
        <v>0</v>
      </c>
      <c r="Q179" s="165">
        <v>1.9E-3</v>
      </c>
      <c r="R179" s="165">
        <f>Q179*H179</f>
        <v>0.15214250000000001</v>
      </c>
      <c r="S179" s="165">
        <v>0</v>
      </c>
      <c r="T179" s="166">
        <f>S179*H179</f>
        <v>0</v>
      </c>
      <c r="AR179" s="167" t="s">
        <v>214</v>
      </c>
      <c r="AT179" s="167" t="s">
        <v>210</v>
      </c>
      <c r="AU179" s="167" t="s">
        <v>99</v>
      </c>
      <c r="AY179" s="15" t="s">
        <v>165</v>
      </c>
      <c r="BE179" s="93">
        <f>IF(N179="základná",J179,0)</f>
        <v>0</v>
      </c>
      <c r="BF179" s="93">
        <f>IF(N179="znížená",J179,0)</f>
        <v>0</v>
      </c>
      <c r="BG179" s="93">
        <f>IF(N179="zákl. prenesená",J179,0)</f>
        <v>0</v>
      </c>
      <c r="BH179" s="93">
        <f>IF(N179="zníž. prenesená",J179,0)</f>
        <v>0</v>
      </c>
      <c r="BI179" s="93">
        <f>IF(N179="nulová",J179,0)</f>
        <v>0</v>
      </c>
      <c r="BJ179" s="15" t="s">
        <v>99</v>
      </c>
      <c r="BK179" s="93">
        <f>ROUND(I179*H179,2)</f>
        <v>0</v>
      </c>
      <c r="BL179" s="15" t="s">
        <v>206</v>
      </c>
      <c r="BM179" s="167" t="s">
        <v>261</v>
      </c>
    </row>
    <row r="180" spans="2:65" s="1" customFormat="1" ht="21.75" customHeight="1">
      <c r="B180" s="32"/>
      <c r="C180" s="183" t="s">
        <v>262</v>
      </c>
      <c r="D180" s="183" t="s">
        <v>210</v>
      </c>
      <c r="E180" s="184" t="s">
        <v>211</v>
      </c>
      <c r="F180" s="185" t="s">
        <v>212</v>
      </c>
      <c r="G180" s="186" t="s">
        <v>213</v>
      </c>
      <c r="H180" s="187">
        <v>283.39400000000001</v>
      </c>
      <c r="I180" s="188"/>
      <c r="J180" s="189">
        <f>ROUND(I180*H180,2)</f>
        <v>0</v>
      </c>
      <c r="K180" s="190"/>
      <c r="L180" s="191"/>
      <c r="M180" s="192" t="s">
        <v>1</v>
      </c>
      <c r="N180" s="193" t="s">
        <v>44</v>
      </c>
      <c r="P180" s="165">
        <f>O180*H180</f>
        <v>0</v>
      </c>
      <c r="Q180" s="165">
        <v>1.4999999999999999E-4</v>
      </c>
      <c r="R180" s="165">
        <f>Q180*H180</f>
        <v>4.2509099999999994E-2</v>
      </c>
      <c r="S180" s="165">
        <v>0</v>
      </c>
      <c r="T180" s="166">
        <f>S180*H180</f>
        <v>0</v>
      </c>
      <c r="AR180" s="167" t="s">
        <v>214</v>
      </c>
      <c r="AT180" s="167" t="s">
        <v>210</v>
      </c>
      <c r="AU180" s="167" t="s">
        <v>99</v>
      </c>
      <c r="AY180" s="15" t="s">
        <v>165</v>
      </c>
      <c r="BE180" s="93">
        <f>IF(N180="základná",J180,0)</f>
        <v>0</v>
      </c>
      <c r="BF180" s="93">
        <f>IF(N180="znížená",J180,0)</f>
        <v>0</v>
      </c>
      <c r="BG180" s="93">
        <f>IF(N180="zákl. prenesená",J180,0)</f>
        <v>0</v>
      </c>
      <c r="BH180" s="93">
        <f>IF(N180="zníž. prenesená",J180,0)</f>
        <v>0</v>
      </c>
      <c r="BI180" s="93">
        <f>IF(N180="nulová",J180,0)</f>
        <v>0</v>
      </c>
      <c r="BJ180" s="15" t="s">
        <v>99</v>
      </c>
      <c r="BK180" s="93">
        <f>ROUND(I180*H180,2)</f>
        <v>0</v>
      </c>
      <c r="BL180" s="15" t="s">
        <v>206</v>
      </c>
      <c r="BM180" s="167" t="s">
        <v>263</v>
      </c>
    </row>
    <row r="181" spans="2:65" s="1" customFormat="1" ht="21.75" customHeight="1">
      <c r="B181" s="32"/>
      <c r="C181" s="156" t="s">
        <v>264</v>
      </c>
      <c r="D181" s="156" t="s">
        <v>168</v>
      </c>
      <c r="E181" s="157" t="s">
        <v>265</v>
      </c>
      <c r="F181" s="158" t="s">
        <v>266</v>
      </c>
      <c r="G181" s="159" t="s">
        <v>213</v>
      </c>
      <c r="H181" s="160">
        <v>6</v>
      </c>
      <c r="I181" s="161"/>
      <c r="J181" s="162">
        <f>ROUND(I181*H181,2)</f>
        <v>0</v>
      </c>
      <c r="K181" s="163"/>
      <c r="L181" s="32"/>
      <c r="M181" s="164" t="s">
        <v>1</v>
      </c>
      <c r="N181" s="130" t="s">
        <v>44</v>
      </c>
      <c r="P181" s="165">
        <f>O181*H181</f>
        <v>0</v>
      </c>
      <c r="Q181" s="165">
        <v>7.9999999999999996E-6</v>
      </c>
      <c r="R181" s="165">
        <f>Q181*H181</f>
        <v>4.8000000000000001E-5</v>
      </c>
      <c r="S181" s="165">
        <v>0</v>
      </c>
      <c r="T181" s="166">
        <f>S181*H181</f>
        <v>0</v>
      </c>
      <c r="AR181" s="167" t="s">
        <v>172</v>
      </c>
      <c r="AT181" s="167" t="s">
        <v>168</v>
      </c>
      <c r="AU181" s="167" t="s">
        <v>99</v>
      </c>
      <c r="AY181" s="15" t="s">
        <v>165</v>
      </c>
      <c r="BE181" s="93">
        <f>IF(N181="základná",J181,0)</f>
        <v>0</v>
      </c>
      <c r="BF181" s="93">
        <f>IF(N181="znížená",J181,0)</f>
        <v>0</v>
      </c>
      <c r="BG181" s="93">
        <f>IF(N181="zákl. prenesená",J181,0)</f>
        <v>0</v>
      </c>
      <c r="BH181" s="93">
        <f>IF(N181="zníž. prenesená",J181,0)</f>
        <v>0</v>
      </c>
      <c r="BI181" s="93">
        <f>IF(N181="nulová",J181,0)</f>
        <v>0</v>
      </c>
      <c r="BJ181" s="15" t="s">
        <v>99</v>
      </c>
      <c r="BK181" s="93">
        <f>ROUND(I181*H181,2)</f>
        <v>0</v>
      </c>
      <c r="BL181" s="15" t="s">
        <v>172</v>
      </c>
      <c r="BM181" s="167" t="s">
        <v>267</v>
      </c>
    </row>
    <row r="182" spans="2:65" s="12" customFormat="1" ht="11.25">
      <c r="B182" s="168"/>
      <c r="D182" s="169" t="s">
        <v>181</v>
      </c>
      <c r="E182" s="175" t="s">
        <v>1</v>
      </c>
      <c r="F182" s="170" t="s">
        <v>268</v>
      </c>
      <c r="H182" s="171">
        <v>6</v>
      </c>
      <c r="I182" s="172"/>
      <c r="L182" s="168"/>
      <c r="M182" s="173"/>
      <c r="T182" s="174"/>
      <c r="AT182" s="175" t="s">
        <v>181</v>
      </c>
      <c r="AU182" s="175" t="s">
        <v>99</v>
      </c>
      <c r="AV182" s="12" t="s">
        <v>99</v>
      </c>
      <c r="AW182" s="12" t="s">
        <v>33</v>
      </c>
      <c r="AX182" s="12" t="s">
        <v>78</v>
      </c>
      <c r="AY182" s="175" t="s">
        <v>165</v>
      </c>
    </row>
    <row r="183" spans="2:65" s="13" customFormat="1" ht="11.25">
      <c r="B183" s="176"/>
      <c r="D183" s="169" t="s">
        <v>181</v>
      </c>
      <c r="E183" s="177" t="s">
        <v>1</v>
      </c>
      <c r="F183" s="178" t="s">
        <v>209</v>
      </c>
      <c r="H183" s="179">
        <v>6</v>
      </c>
      <c r="I183" s="180"/>
      <c r="L183" s="176"/>
      <c r="M183" s="181"/>
      <c r="T183" s="182"/>
      <c r="AT183" s="177" t="s">
        <v>181</v>
      </c>
      <c r="AU183" s="177" t="s">
        <v>99</v>
      </c>
      <c r="AV183" s="13" t="s">
        <v>172</v>
      </c>
      <c r="AW183" s="13" t="s">
        <v>33</v>
      </c>
      <c r="AX183" s="13" t="s">
        <v>86</v>
      </c>
      <c r="AY183" s="177" t="s">
        <v>165</v>
      </c>
    </row>
    <row r="184" spans="2:65" s="1" customFormat="1" ht="24.2" customHeight="1">
      <c r="B184" s="32"/>
      <c r="C184" s="183" t="s">
        <v>269</v>
      </c>
      <c r="D184" s="183" t="s">
        <v>210</v>
      </c>
      <c r="E184" s="184" t="s">
        <v>270</v>
      </c>
      <c r="F184" s="185" t="s">
        <v>271</v>
      </c>
      <c r="G184" s="186" t="s">
        <v>233</v>
      </c>
      <c r="H184" s="187">
        <v>2.4</v>
      </c>
      <c r="I184" s="188"/>
      <c r="J184" s="189">
        <f>ROUND(I184*H184,2)</f>
        <v>0</v>
      </c>
      <c r="K184" s="190"/>
      <c r="L184" s="191"/>
      <c r="M184" s="192" t="s">
        <v>1</v>
      </c>
      <c r="N184" s="193" t="s">
        <v>44</v>
      </c>
      <c r="P184" s="165">
        <f>O184*H184</f>
        <v>0</v>
      </c>
      <c r="Q184" s="165">
        <v>2.2000000000000001E-3</v>
      </c>
      <c r="R184" s="165">
        <f>Q184*H184</f>
        <v>5.28E-3</v>
      </c>
      <c r="S184" s="165">
        <v>0</v>
      </c>
      <c r="T184" s="166">
        <f>S184*H184</f>
        <v>0</v>
      </c>
      <c r="AR184" s="167" t="s">
        <v>202</v>
      </c>
      <c r="AT184" s="167" t="s">
        <v>210</v>
      </c>
      <c r="AU184" s="167" t="s">
        <v>99</v>
      </c>
      <c r="AY184" s="15" t="s">
        <v>165</v>
      </c>
      <c r="BE184" s="93">
        <f>IF(N184="základná",J184,0)</f>
        <v>0</v>
      </c>
      <c r="BF184" s="93">
        <f>IF(N184="znížená",J184,0)</f>
        <v>0</v>
      </c>
      <c r="BG184" s="93">
        <f>IF(N184="zákl. prenesená",J184,0)</f>
        <v>0</v>
      </c>
      <c r="BH184" s="93">
        <f>IF(N184="zníž. prenesená",J184,0)</f>
        <v>0</v>
      </c>
      <c r="BI184" s="93">
        <f>IF(N184="nulová",J184,0)</f>
        <v>0</v>
      </c>
      <c r="BJ184" s="15" t="s">
        <v>99</v>
      </c>
      <c r="BK184" s="93">
        <f>ROUND(I184*H184,2)</f>
        <v>0</v>
      </c>
      <c r="BL184" s="15" t="s">
        <v>172</v>
      </c>
      <c r="BM184" s="167" t="s">
        <v>272</v>
      </c>
    </row>
    <row r="185" spans="2:65" s="1" customFormat="1" ht="24.2" customHeight="1">
      <c r="B185" s="32"/>
      <c r="C185" s="183" t="s">
        <v>273</v>
      </c>
      <c r="D185" s="183" t="s">
        <v>210</v>
      </c>
      <c r="E185" s="184" t="s">
        <v>274</v>
      </c>
      <c r="F185" s="185" t="s">
        <v>275</v>
      </c>
      <c r="G185" s="186" t="s">
        <v>213</v>
      </c>
      <c r="H185" s="187">
        <v>6</v>
      </c>
      <c r="I185" s="188"/>
      <c r="J185" s="189">
        <f>ROUND(I185*H185,2)</f>
        <v>0</v>
      </c>
      <c r="K185" s="190"/>
      <c r="L185" s="191"/>
      <c r="M185" s="192" t="s">
        <v>1</v>
      </c>
      <c r="N185" s="193" t="s">
        <v>44</v>
      </c>
      <c r="P185" s="165">
        <f>O185*H185</f>
        <v>0</v>
      </c>
      <c r="Q185" s="165">
        <v>3.8000000000000002E-4</v>
      </c>
      <c r="R185" s="165">
        <f>Q185*H185</f>
        <v>2.2799999999999999E-3</v>
      </c>
      <c r="S185" s="165">
        <v>0</v>
      </c>
      <c r="T185" s="166">
        <f>S185*H185</f>
        <v>0</v>
      </c>
      <c r="AR185" s="167" t="s">
        <v>202</v>
      </c>
      <c r="AT185" s="167" t="s">
        <v>210</v>
      </c>
      <c r="AU185" s="167" t="s">
        <v>99</v>
      </c>
      <c r="AY185" s="15" t="s">
        <v>165</v>
      </c>
      <c r="BE185" s="93">
        <f>IF(N185="základná",J185,0)</f>
        <v>0</v>
      </c>
      <c r="BF185" s="93">
        <f>IF(N185="znížená",J185,0)</f>
        <v>0</v>
      </c>
      <c r="BG185" s="93">
        <f>IF(N185="zákl. prenesená",J185,0)</f>
        <v>0</v>
      </c>
      <c r="BH185" s="93">
        <f>IF(N185="zníž. prenesená",J185,0)</f>
        <v>0</v>
      </c>
      <c r="BI185" s="93">
        <f>IF(N185="nulová",J185,0)</f>
        <v>0</v>
      </c>
      <c r="BJ185" s="15" t="s">
        <v>99</v>
      </c>
      <c r="BK185" s="93">
        <f>ROUND(I185*H185,2)</f>
        <v>0</v>
      </c>
      <c r="BL185" s="15" t="s">
        <v>172</v>
      </c>
      <c r="BM185" s="167" t="s">
        <v>276</v>
      </c>
    </row>
    <row r="186" spans="2:65" s="1" customFormat="1" ht="21.75" customHeight="1">
      <c r="B186" s="32"/>
      <c r="C186" s="183" t="s">
        <v>277</v>
      </c>
      <c r="D186" s="183" t="s">
        <v>210</v>
      </c>
      <c r="E186" s="184" t="s">
        <v>211</v>
      </c>
      <c r="F186" s="185" t="s">
        <v>212</v>
      </c>
      <c r="G186" s="186" t="s">
        <v>213</v>
      </c>
      <c r="H186" s="187">
        <v>30</v>
      </c>
      <c r="I186" s="188"/>
      <c r="J186" s="189">
        <f>ROUND(I186*H186,2)</f>
        <v>0</v>
      </c>
      <c r="K186" s="190"/>
      <c r="L186" s="191"/>
      <c r="M186" s="192" t="s">
        <v>1</v>
      </c>
      <c r="N186" s="193" t="s">
        <v>44</v>
      </c>
      <c r="P186" s="165">
        <f>O186*H186</f>
        <v>0</v>
      </c>
      <c r="Q186" s="165">
        <v>1.4999999999999999E-4</v>
      </c>
      <c r="R186" s="165">
        <f>Q186*H186</f>
        <v>4.4999999999999997E-3</v>
      </c>
      <c r="S186" s="165">
        <v>0</v>
      </c>
      <c r="T186" s="166">
        <f>S186*H186</f>
        <v>0</v>
      </c>
      <c r="AR186" s="167" t="s">
        <v>202</v>
      </c>
      <c r="AT186" s="167" t="s">
        <v>210</v>
      </c>
      <c r="AU186" s="167" t="s">
        <v>99</v>
      </c>
      <c r="AY186" s="15" t="s">
        <v>165</v>
      </c>
      <c r="BE186" s="93">
        <f>IF(N186="základná",J186,0)</f>
        <v>0</v>
      </c>
      <c r="BF186" s="93">
        <f>IF(N186="znížená",J186,0)</f>
        <v>0</v>
      </c>
      <c r="BG186" s="93">
        <f>IF(N186="zákl. prenesená",J186,0)</f>
        <v>0</v>
      </c>
      <c r="BH186" s="93">
        <f>IF(N186="zníž. prenesená",J186,0)</f>
        <v>0</v>
      </c>
      <c r="BI186" s="93">
        <f>IF(N186="nulová",J186,0)</f>
        <v>0</v>
      </c>
      <c r="BJ186" s="15" t="s">
        <v>99</v>
      </c>
      <c r="BK186" s="93">
        <f>ROUND(I186*H186,2)</f>
        <v>0</v>
      </c>
      <c r="BL186" s="15" t="s">
        <v>172</v>
      </c>
      <c r="BM186" s="167" t="s">
        <v>278</v>
      </c>
    </row>
    <row r="187" spans="2:65" s="1" customFormat="1" ht="37.9" customHeight="1">
      <c r="B187" s="32"/>
      <c r="C187" s="156" t="s">
        <v>279</v>
      </c>
      <c r="D187" s="156" t="s">
        <v>168</v>
      </c>
      <c r="E187" s="157" t="s">
        <v>280</v>
      </c>
      <c r="F187" s="158" t="s">
        <v>281</v>
      </c>
      <c r="G187" s="159" t="s">
        <v>205</v>
      </c>
      <c r="H187" s="160">
        <v>78.263000000000005</v>
      </c>
      <c r="I187" s="161"/>
      <c r="J187" s="162">
        <f>ROUND(I187*H187,2)</f>
        <v>0</v>
      </c>
      <c r="K187" s="163"/>
      <c r="L187" s="32"/>
      <c r="M187" s="164" t="s">
        <v>1</v>
      </c>
      <c r="N187" s="130" t="s">
        <v>44</v>
      </c>
      <c r="P187" s="165">
        <f>O187*H187</f>
        <v>0</v>
      </c>
      <c r="Q187" s="165">
        <v>1.2828099999999999E-3</v>
      </c>
      <c r="R187" s="165">
        <f>Q187*H187</f>
        <v>0.10039655903</v>
      </c>
      <c r="S187" s="165">
        <v>0</v>
      </c>
      <c r="T187" s="166">
        <f>S187*H187</f>
        <v>0</v>
      </c>
      <c r="AR187" s="167" t="s">
        <v>206</v>
      </c>
      <c r="AT187" s="167" t="s">
        <v>168</v>
      </c>
      <c r="AU187" s="167" t="s">
        <v>99</v>
      </c>
      <c r="AY187" s="15" t="s">
        <v>165</v>
      </c>
      <c r="BE187" s="93">
        <f>IF(N187="základná",J187,0)</f>
        <v>0</v>
      </c>
      <c r="BF187" s="93">
        <f>IF(N187="znížená",J187,0)</f>
        <v>0</v>
      </c>
      <c r="BG187" s="93">
        <f>IF(N187="zákl. prenesená",J187,0)</f>
        <v>0</v>
      </c>
      <c r="BH187" s="93">
        <f>IF(N187="zníž. prenesená",J187,0)</f>
        <v>0</v>
      </c>
      <c r="BI187" s="93">
        <f>IF(N187="nulová",J187,0)</f>
        <v>0</v>
      </c>
      <c r="BJ187" s="15" t="s">
        <v>99</v>
      </c>
      <c r="BK187" s="93">
        <f>ROUND(I187*H187,2)</f>
        <v>0</v>
      </c>
      <c r="BL187" s="15" t="s">
        <v>206</v>
      </c>
      <c r="BM187" s="167" t="s">
        <v>282</v>
      </c>
    </row>
    <row r="188" spans="2:65" s="12" customFormat="1" ht="11.25">
      <c r="B188" s="168"/>
      <c r="D188" s="169" t="s">
        <v>181</v>
      </c>
      <c r="E188" s="175" t="s">
        <v>1</v>
      </c>
      <c r="F188" s="170" t="s">
        <v>283</v>
      </c>
      <c r="H188" s="171">
        <v>14.962999999999999</v>
      </c>
      <c r="I188" s="172"/>
      <c r="L188" s="168"/>
      <c r="M188" s="173"/>
      <c r="T188" s="174"/>
      <c r="AT188" s="175" t="s">
        <v>181</v>
      </c>
      <c r="AU188" s="175" t="s">
        <v>99</v>
      </c>
      <c r="AV188" s="12" t="s">
        <v>99</v>
      </c>
      <c r="AW188" s="12" t="s">
        <v>33</v>
      </c>
      <c r="AX188" s="12" t="s">
        <v>78</v>
      </c>
      <c r="AY188" s="175" t="s">
        <v>165</v>
      </c>
    </row>
    <row r="189" spans="2:65" s="12" customFormat="1" ht="11.25">
      <c r="B189" s="168"/>
      <c r="D189" s="169" t="s">
        <v>181</v>
      </c>
      <c r="E189" s="175" t="s">
        <v>1</v>
      </c>
      <c r="F189" s="170" t="s">
        <v>104</v>
      </c>
      <c r="H189" s="171">
        <v>63.3</v>
      </c>
      <c r="I189" s="172"/>
      <c r="L189" s="168"/>
      <c r="M189" s="173"/>
      <c r="T189" s="174"/>
      <c r="AT189" s="175" t="s">
        <v>181</v>
      </c>
      <c r="AU189" s="175" t="s">
        <v>99</v>
      </c>
      <c r="AV189" s="12" t="s">
        <v>99</v>
      </c>
      <c r="AW189" s="12" t="s">
        <v>33</v>
      </c>
      <c r="AX189" s="12" t="s">
        <v>78</v>
      </c>
      <c r="AY189" s="175" t="s">
        <v>165</v>
      </c>
    </row>
    <row r="190" spans="2:65" s="13" customFormat="1" ht="11.25">
      <c r="B190" s="176"/>
      <c r="D190" s="169" t="s">
        <v>181</v>
      </c>
      <c r="E190" s="177" t="s">
        <v>106</v>
      </c>
      <c r="F190" s="178" t="s">
        <v>209</v>
      </c>
      <c r="H190" s="179">
        <v>78.263000000000005</v>
      </c>
      <c r="I190" s="180"/>
      <c r="L190" s="176"/>
      <c r="M190" s="181"/>
      <c r="T190" s="182"/>
      <c r="AT190" s="177" t="s">
        <v>181</v>
      </c>
      <c r="AU190" s="177" t="s">
        <v>99</v>
      </c>
      <c r="AV190" s="13" t="s">
        <v>172</v>
      </c>
      <c r="AW190" s="13" t="s">
        <v>33</v>
      </c>
      <c r="AX190" s="13" t="s">
        <v>86</v>
      </c>
      <c r="AY190" s="177" t="s">
        <v>165</v>
      </c>
    </row>
    <row r="191" spans="2:65" s="1" customFormat="1" ht="21.75" customHeight="1">
      <c r="B191" s="32"/>
      <c r="C191" s="183" t="s">
        <v>284</v>
      </c>
      <c r="D191" s="183" t="s">
        <v>210</v>
      </c>
      <c r="E191" s="184" t="s">
        <v>211</v>
      </c>
      <c r="F191" s="185" t="s">
        <v>212</v>
      </c>
      <c r="G191" s="186" t="s">
        <v>213</v>
      </c>
      <c r="H191" s="187">
        <v>626.10400000000004</v>
      </c>
      <c r="I191" s="188"/>
      <c r="J191" s="189">
        <f>ROUND(I191*H191,2)</f>
        <v>0</v>
      </c>
      <c r="K191" s="190"/>
      <c r="L191" s="191"/>
      <c r="M191" s="192" t="s">
        <v>1</v>
      </c>
      <c r="N191" s="193" t="s">
        <v>44</v>
      </c>
      <c r="P191" s="165">
        <f>O191*H191</f>
        <v>0</v>
      </c>
      <c r="Q191" s="165">
        <v>1.4999999999999999E-4</v>
      </c>
      <c r="R191" s="165">
        <f>Q191*H191</f>
        <v>9.3915600000000002E-2</v>
      </c>
      <c r="S191" s="165">
        <v>0</v>
      </c>
      <c r="T191" s="166">
        <f>S191*H191</f>
        <v>0</v>
      </c>
      <c r="AR191" s="167" t="s">
        <v>214</v>
      </c>
      <c r="AT191" s="167" t="s">
        <v>210</v>
      </c>
      <c r="AU191" s="167" t="s">
        <v>99</v>
      </c>
      <c r="AY191" s="15" t="s">
        <v>165</v>
      </c>
      <c r="BE191" s="93">
        <f>IF(N191="základná",J191,0)</f>
        <v>0</v>
      </c>
      <c r="BF191" s="93">
        <f>IF(N191="znížená",J191,0)</f>
        <v>0</v>
      </c>
      <c r="BG191" s="93">
        <f>IF(N191="zákl. prenesená",J191,0)</f>
        <v>0</v>
      </c>
      <c r="BH191" s="93">
        <f>IF(N191="zníž. prenesená",J191,0)</f>
        <v>0</v>
      </c>
      <c r="BI191" s="93">
        <f>IF(N191="nulová",J191,0)</f>
        <v>0</v>
      </c>
      <c r="BJ191" s="15" t="s">
        <v>99</v>
      </c>
      <c r="BK191" s="93">
        <f>ROUND(I191*H191,2)</f>
        <v>0</v>
      </c>
      <c r="BL191" s="15" t="s">
        <v>206</v>
      </c>
      <c r="BM191" s="167" t="s">
        <v>285</v>
      </c>
    </row>
    <row r="192" spans="2:65" s="1" customFormat="1" ht="16.5" customHeight="1">
      <c r="B192" s="32"/>
      <c r="C192" s="156" t="s">
        <v>286</v>
      </c>
      <c r="D192" s="156" t="s">
        <v>168</v>
      </c>
      <c r="E192" s="157" t="s">
        <v>287</v>
      </c>
      <c r="F192" s="158" t="s">
        <v>288</v>
      </c>
      <c r="G192" s="159" t="s">
        <v>205</v>
      </c>
      <c r="H192" s="160">
        <v>78.263000000000005</v>
      </c>
      <c r="I192" s="161"/>
      <c r="J192" s="162">
        <f>ROUND(I192*H192,2)</f>
        <v>0</v>
      </c>
      <c r="K192" s="163"/>
      <c r="L192" s="32"/>
      <c r="M192" s="164" t="s">
        <v>1</v>
      </c>
      <c r="N192" s="130" t="s">
        <v>44</v>
      </c>
      <c r="P192" s="165">
        <f>O192*H192</f>
        <v>0</v>
      </c>
      <c r="Q192" s="165">
        <v>1.08E-3</v>
      </c>
      <c r="R192" s="165">
        <f>Q192*H192</f>
        <v>8.4524040000000009E-2</v>
      </c>
      <c r="S192" s="165">
        <v>8.0000000000000002E-3</v>
      </c>
      <c r="T192" s="166">
        <f>S192*H192</f>
        <v>0.6261040000000001</v>
      </c>
      <c r="AR192" s="167" t="s">
        <v>206</v>
      </c>
      <c r="AT192" s="167" t="s">
        <v>168</v>
      </c>
      <c r="AU192" s="167" t="s">
        <v>99</v>
      </c>
      <c r="AY192" s="15" t="s">
        <v>165</v>
      </c>
      <c r="BE192" s="93">
        <f>IF(N192="základná",J192,0)</f>
        <v>0</v>
      </c>
      <c r="BF192" s="93">
        <f>IF(N192="znížená",J192,0)</f>
        <v>0</v>
      </c>
      <c r="BG192" s="93">
        <f>IF(N192="zákl. prenesená",J192,0)</f>
        <v>0</v>
      </c>
      <c r="BH192" s="93">
        <f>IF(N192="zníž. prenesená",J192,0)</f>
        <v>0</v>
      </c>
      <c r="BI192" s="93">
        <f>IF(N192="nulová",J192,0)</f>
        <v>0</v>
      </c>
      <c r="BJ192" s="15" t="s">
        <v>99</v>
      </c>
      <c r="BK192" s="93">
        <f>ROUND(I192*H192,2)</f>
        <v>0</v>
      </c>
      <c r="BL192" s="15" t="s">
        <v>206</v>
      </c>
      <c r="BM192" s="167" t="s">
        <v>289</v>
      </c>
    </row>
    <row r="193" spans="2:65" s="12" customFormat="1" ht="11.25">
      <c r="B193" s="168"/>
      <c r="D193" s="169" t="s">
        <v>181</v>
      </c>
      <c r="E193" s="175" t="s">
        <v>1</v>
      </c>
      <c r="F193" s="170" t="s">
        <v>106</v>
      </c>
      <c r="H193" s="171">
        <v>78.263000000000005</v>
      </c>
      <c r="I193" s="172"/>
      <c r="L193" s="168"/>
      <c r="M193" s="173"/>
      <c r="T193" s="174"/>
      <c r="AT193" s="175" t="s">
        <v>181</v>
      </c>
      <c r="AU193" s="175" t="s">
        <v>99</v>
      </c>
      <c r="AV193" s="12" t="s">
        <v>99</v>
      </c>
      <c r="AW193" s="12" t="s">
        <v>33</v>
      </c>
      <c r="AX193" s="12" t="s">
        <v>86</v>
      </c>
      <c r="AY193" s="175" t="s">
        <v>165</v>
      </c>
    </row>
    <row r="194" spans="2:65" s="1" customFormat="1" ht="24.2" customHeight="1">
      <c r="B194" s="32"/>
      <c r="C194" s="156" t="s">
        <v>290</v>
      </c>
      <c r="D194" s="156" t="s">
        <v>168</v>
      </c>
      <c r="E194" s="157" t="s">
        <v>291</v>
      </c>
      <c r="F194" s="158" t="s">
        <v>292</v>
      </c>
      <c r="G194" s="159" t="s">
        <v>233</v>
      </c>
      <c r="H194" s="160">
        <v>236.4</v>
      </c>
      <c r="I194" s="161"/>
      <c r="J194" s="162">
        <f>ROUND(I194*H194,2)</f>
        <v>0</v>
      </c>
      <c r="K194" s="163"/>
      <c r="L194" s="32"/>
      <c r="M194" s="164" t="s">
        <v>1</v>
      </c>
      <c r="N194" s="130" t="s">
        <v>44</v>
      </c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AR194" s="167" t="s">
        <v>206</v>
      </c>
      <c r="AT194" s="167" t="s">
        <v>168</v>
      </c>
      <c r="AU194" s="167" t="s">
        <v>99</v>
      </c>
      <c r="AY194" s="15" t="s">
        <v>165</v>
      </c>
      <c r="BE194" s="93">
        <f>IF(N194="základná",J194,0)</f>
        <v>0</v>
      </c>
      <c r="BF194" s="93">
        <f>IF(N194="znížená",J194,0)</f>
        <v>0</v>
      </c>
      <c r="BG194" s="93">
        <f>IF(N194="zákl. prenesená",J194,0)</f>
        <v>0</v>
      </c>
      <c r="BH194" s="93">
        <f>IF(N194="zníž. prenesená",J194,0)</f>
        <v>0</v>
      </c>
      <c r="BI194" s="93">
        <f>IF(N194="nulová",J194,0)</f>
        <v>0</v>
      </c>
      <c r="BJ194" s="15" t="s">
        <v>99</v>
      </c>
      <c r="BK194" s="93">
        <f>ROUND(I194*H194,2)</f>
        <v>0</v>
      </c>
      <c r="BL194" s="15" t="s">
        <v>206</v>
      </c>
      <c r="BM194" s="167" t="s">
        <v>293</v>
      </c>
    </row>
    <row r="195" spans="2:65" s="12" customFormat="1" ht="11.25">
      <c r="B195" s="168"/>
      <c r="D195" s="169" t="s">
        <v>181</v>
      </c>
      <c r="E195" s="175" t="s">
        <v>1</v>
      </c>
      <c r="F195" s="170" t="s">
        <v>294</v>
      </c>
      <c r="H195" s="171">
        <v>236.4</v>
      </c>
      <c r="I195" s="172"/>
      <c r="L195" s="168"/>
      <c r="M195" s="173"/>
      <c r="T195" s="174"/>
      <c r="AT195" s="175" t="s">
        <v>181</v>
      </c>
      <c r="AU195" s="175" t="s">
        <v>99</v>
      </c>
      <c r="AV195" s="12" t="s">
        <v>99</v>
      </c>
      <c r="AW195" s="12" t="s">
        <v>33</v>
      </c>
      <c r="AX195" s="12" t="s">
        <v>78</v>
      </c>
      <c r="AY195" s="175" t="s">
        <v>165</v>
      </c>
    </row>
    <row r="196" spans="2:65" s="13" customFormat="1" ht="11.25">
      <c r="B196" s="176"/>
      <c r="D196" s="169" t="s">
        <v>181</v>
      </c>
      <c r="E196" s="177" t="s">
        <v>1</v>
      </c>
      <c r="F196" s="178" t="s">
        <v>209</v>
      </c>
      <c r="H196" s="179">
        <v>236.4</v>
      </c>
      <c r="I196" s="180"/>
      <c r="L196" s="176"/>
      <c r="M196" s="181"/>
      <c r="T196" s="182"/>
      <c r="AT196" s="177" t="s">
        <v>181</v>
      </c>
      <c r="AU196" s="177" t="s">
        <v>99</v>
      </c>
      <c r="AV196" s="13" t="s">
        <v>172</v>
      </c>
      <c r="AW196" s="13" t="s">
        <v>33</v>
      </c>
      <c r="AX196" s="13" t="s">
        <v>86</v>
      </c>
      <c r="AY196" s="177" t="s">
        <v>165</v>
      </c>
    </row>
    <row r="197" spans="2:65" s="1" customFormat="1" ht="16.5" customHeight="1">
      <c r="B197" s="32"/>
      <c r="C197" s="183" t="s">
        <v>295</v>
      </c>
      <c r="D197" s="183" t="s">
        <v>210</v>
      </c>
      <c r="E197" s="184" t="s">
        <v>296</v>
      </c>
      <c r="F197" s="185" t="s">
        <v>297</v>
      </c>
      <c r="G197" s="186" t="s">
        <v>233</v>
      </c>
      <c r="H197" s="187">
        <v>271.86</v>
      </c>
      <c r="I197" s="188"/>
      <c r="J197" s="189">
        <f>ROUND(I197*H197,2)</f>
        <v>0</v>
      </c>
      <c r="K197" s="190"/>
      <c r="L197" s="191"/>
      <c r="M197" s="192" t="s">
        <v>1</v>
      </c>
      <c r="N197" s="193" t="s">
        <v>44</v>
      </c>
      <c r="P197" s="165">
        <f>O197*H197</f>
        <v>0</v>
      </c>
      <c r="Q197" s="165">
        <v>1.3999999999999999E-4</v>
      </c>
      <c r="R197" s="165">
        <f>Q197*H197</f>
        <v>3.8060400000000001E-2</v>
      </c>
      <c r="S197" s="165">
        <v>0</v>
      </c>
      <c r="T197" s="166">
        <f>S197*H197</f>
        <v>0</v>
      </c>
      <c r="AR197" s="167" t="s">
        <v>214</v>
      </c>
      <c r="AT197" s="167" t="s">
        <v>210</v>
      </c>
      <c r="AU197" s="167" t="s">
        <v>99</v>
      </c>
      <c r="AY197" s="15" t="s">
        <v>165</v>
      </c>
      <c r="BE197" s="93">
        <f>IF(N197="základná",J197,0)</f>
        <v>0</v>
      </c>
      <c r="BF197" s="93">
        <f>IF(N197="znížená",J197,0)</f>
        <v>0</v>
      </c>
      <c r="BG197" s="93">
        <f>IF(N197="zákl. prenesená",J197,0)</f>
        <v>0</v>
      </c>
      <c r="BH197" s="93">
        <f>IF(N197="zníž. prenesená",J197,0)</f>
        <v>0</v>
      </c>
      <c r="BI197" s="93">
        <f>IF(N197="nulová",J197,0)</f>
        <v>0</v>
      </c>
      <c r="BJ197" s="15" t="s">
        <v>99</v>
      </c>
      <c r="BK197" s="93">
        <f>ROUND(I197*H197,2)</f>
        <v>0</v>
      </c>
      <c r="BL197" s="15" t="s">
        <v>206</v>
      </c>
      <c r="BM197" s="167" t="s">
        <v>298</v>
      </c>
    </row>
    <row r="198" spans="2:65" s="12" customFormat="1" ht="11.25">
      <c r="B198" s="168"/>
      <c r="D198" s="169" t="s">
        <v>181</v>
      </c>
      <c r="F198" s="170" t="s">
        <v>299</v>
      </c>
      <c r="H198" s="171">
        <v>271.86</v>
      </c>
      <c r="I198" s="172"/>
      <c r="L198" s="168"/>
      <c r="M198" s="173"/>
      <c r="T198" s="174"/>
      <c r="AT198" s="175" t="s">
        <v>181</v>
      </c>
      <c r="AU198" s="175" t="s">
        <v>99</v>
      </c>
      <c r="AV198" s="12" t="s">
        <v>99</v>
      </c>
      <c r="AW198" s="12" t="s">
        <v>4</v>
      </c>
      <c r="AX198" s="12" t="s">
        <v>86</v>
      </c>
      <c r="AY198" s="175" t="s">
        <v>165</v>
      </c>
    </row>
    <row r="199" spans="2:65" s="1" customFormat="1" ht="24.2" customHeight="1">
      <c r="B199" s="32"/>
      <c r="C199" s="156" t="s">
        <v>300</v>
      </c>
      <c r="D199" s="156" t="s">
        <v>168</v>
      </c>
      <c r="E199" s="157" t="s">
        <v>301</v>
      </c>
      <c r="F199" s="158" t="s">
        <v>302</v>
      </c>
      <c r="G199" s="159" t="s">
        <v>213</v>
      </c>
      <c r="H199" s="160">
        <v>35</v>
      </c>
      <c r="I199" s="161"/>
      <c r="J199" s="162">
        <f>ROUND(I199*H199,2)</f>
        <v>0</v>
      </c>
      <c r="K199" s="163"/>
      <c r="L199" s="32"/>
      <c r="M199" s="164" t="s">
        <v>1</v>
      </c>
      <c r="N199" s="130" t="s">
        <v>44</v>
      </c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AR199" s="167" t="s">
        <v>206</v>
      </c>
      <c r="AT199" s="167" t="s">
        <v>168</v>
      </c>
      <c r="AU199" s="167" t="s">
        <v>99</v>
      </c>
      <c r="AY199" s="15" t="s">
        <v>165</v>
      </c>
      <c r="BE199" s="93">
        <f>IF(N199="základná",J199,0)</f>
        <v>0</v>
      </c>
      <c r="BF199" s="93">
        <f>IF(N199="znížená",J199,0)</f>
        <v>0</v>
      </c>
      <c r="BG199" s="93">
        <f>IF(N199="zákl. prenesená",J199,0)</f>
        <v>0</v>
      </c>
      <c r="BH199" s="93">
        <f>IF(N199="zníž. prenesená",J199,0)</f>
        <v>0</v>
      </c>
      <c r="BI199" s="93">
        <f>IF(N199="nulová",J199,0)</f>
        <v>0</v>
      </c>
      <c r="BJ199" s="15" t="s">
        <v>99</v>
      </c>
      <c r="BK199" s="93">
        <f>ROUND(I199*H199,2)</f>
        <v>0</v>
      </c>
      <c r="BL199" s="15" t="s">
        <v>206</v>
      </c>
      <c r="BM199" s="167" t="s">
        <v>303</v>
      </c>
    </row>
    <row r="200" spans="2:65" s="12" customFormat="1" ht="11.25">
      <c r="B200" s="168"/>
      <c r="D200" s="169" t="s">
        <v>181</v>
      </c>
      <c r="E200" s="175" t="s">
        <v>1</v>
      </c>
      <c r="F200" s="170" t="s">
        <v>108</v>
      </c>
      <c r="H200" s="171">
        <v>35</v>
      </c>
      <c r="I200" s="172"/>
      <c r="L200" s="168"/>
      <c r="M200" s="173"/>
      <c r="T200" s="174"/>
      <c r="AT200" s="175" t="s">
        <v>181</v>
      </c>
      <c r="AU200" s="175" t="s">
        <v>99</v>
      </c>
      <c r="AV200" s="12" t="s">
        <v>99</v>
      </c>
      <c r="AW200" s="12" t="s">
        <v>33</v>
      </c>
      <c r="AX200" s="12" t="s">
        <v>86</v>
      </c>
      <c r="AY200" s="175" t="s">
        <v>165</v>
      </c>
    </row>
    <row r="201" spans="2:65" s="1" customFormat="1" ht="24.2" customHeight="1">
      <c r="B201" s="32"/>
      <c r="C201" s="183" t="s">
        <v>214</v>
      </c>
      <c r="D201" s="183" t="s">
        <v>210</v>
      </c>
      <c r="E201" s="184" t="s">
        <v>304</v>
      </c>
      <c r="F201" s="185" t="s">
        <v>305</v>
      </c>
      <c r="G201" s="186" t="s">
        <v>233</v>
      </c>
      <c r="H201" s="187">
        <v>6.3</v>
      </c>
      <c r="I201" s="188"/>
      <c r="J201" s="189">
        <f>ROUND(I201*H201,2)</f>
        <v>0</v>
      </c>
      <c r="K201" s="190"/>
      <c r="L201" s="191"/>
      <c r="M201" s="192" t="s">
        <v>1</v>
      </c>
      <c r="N201" s="193" t="s">
        <v>44</v>
      </c>
      <c r="P201" s="165">
        <f>O201*H201</f>
        <v>0</v>
      </c>
      <c r="Q201" s="165">
        <v>2.5400000000000002E-3</v>
      </c>
      <c r="R201" s="165">
        <f>Q201*H201</f>
        <v>1.6001999999999999E-2</v>
      </c>
      <c r="S201" s="165">
        <v>0</v>
      </c>
      <c r="T201" s="166">
        <f>S201*H201</f>
        <v>0</v>
      </c>
      <c r="AR201" s="167" t="s">
        <v>214</v>
      </c>
      <c r="AT201" s="167" t="s">
        <v>210</v>
      </c>
      <c r="AU201" s="167" t="s">
        <v>99</v>
      </c>
      <c r="AY201" s="15" t="s">
        <v>165</v>
      </c>
      <c r="BE201" s="93">
        <f>IF(N201="základná",J201,0)</f>
        <v>0</v>
      </c>
      <c r="BF201" s="93">
        <f>IF(N201="znížená",J201,0)</f>
        <v>0</v>
      </c>
      <c r="BG201" s="93">
        <f>IF(N201="zákl. prenesená",J201,0)</f>
        <v>0</v>
      </c>
      <c r="BH201" s="93">
        <f>IF(N201="zníž. prenesená",J201,0)</f>
        <v>0</v>
      </c>
      <c r="BI201" s="93">
        <f>IF(N201="nulová",J201,0)</f>
        <v>0</v>
      </c>
      <c r="BJ201" s="15" t="s">
        <v>99</v>
      </c>
      <c r="BK201" s="93">
        <f>ROUND(I201*H201,2)</f>
        <v>0</v>
      </c>
      <c r="BL201" s="15" t="s">
        <v>206</v>
      </c>
      <c r="BM201" s="167" t="s">
        <v>306</v>
      </c>
    </row>
    <row r="202" spans="2:65" s="1" customFormat="1" ht="16.5" customHeight="1">
      <c r="B202" s="32"/>
      <c r="C202" s="183" t="s">
        <v>307</v>
      </c>
      <c r="D202" s="183" t="s">
        <v>210</v>
      </c>
      <c r="E202" s="184" t="s">
        <v>308</v>
      </c>
      <c r="F202" s="185" t="s">
        <v>309</v>
      </c>
      <c r="G202" s="186" t="s">
        <v>213</v>
      </c>
      <c r="H202" s="187">
        <v>35</v>
      </c>
      <c r="I202" s="188"/>
      <c r="J202" s="189">
        <f>ROUND(I202*H202,2)</f>
        <v>0</v>
      </c>
      <c r="K202" s="190"/>
      <c r="L202" s="191"/>
      <c r="M202" s="192" t="s">
        <v>1</v>
      </c>
      <c r="N202" s="193" t="s">
        <v>44</v>
      </c>
      <c r="P202" s="165">
        <f>O202*H202</f>
        <v>0</v>
      </c>
      <c r="Q202" s="165">
        <v>2.9999999999999997E-4</v>
      </c>
      <c r="R202" s="165">
        <f>Q202*H202</f>
        <v>1.0499999999999999E-2</v>
      </c>
      <c r="S202" s="165">
        <v>0</v>
      </c>
      <c r="T202" s="166">
        <f>S202*H202</f>
        <v>0</v>
      </c>
      <c r="AR202" s="167" t="s">
        <v>214</v>
      </c>
      <c r="AT202" s="167" t="s">
        <v>210</v>
      </c>
      <c r="AU202" s="167" t="s">
        <v>99</v>
      </c>
      <c r="AY202" s="15" t="s">
        <v>165</v>
      </c>
      <c r="BE202" s="93">
        <f>IF(N202="základná",J202,0)</f>
        <v>0</v>
      </c>
      <c r="BF202" s="93">
        <f>IF(N202="znížená",J202,0)</f>
        <v>0</v>
      </c>
      <c r="BG202" s="93">
        <f>IF(N202="zákl. prenesená",J202,0)</f>
        <v>0</v>
      </c>
      <c r="BH202" s="93">
        <f>IF(N202="zníž. prenesená",J202,0)</f>
        <v>0</v>
      </c>
      <c r="BI202" s="93">
        <f>IF(N202="nulová",J202,0)</f>
        <v>0</v>
      </c>
      <c r="BJ202" s="15" t="s">
        <v>99</v>
      </c>
      <c r="BK202" s="93">
        <f>ROUND(I202*H202,2)</f>
        <v>0</v>
      </c>
      <c r="BL202" s="15" t="s">
        <v>206</v>
      </c>
      <c r="BM202" s="167" t="s">
        <v>310</v>
      </c>
    </row>
    <row r="203" spans="2:65" s="1" customFormat="1" ht="24.2" customHeight="1">
      <c r="B203" s="32"/>
      <c r="C203" s="156" t="s">
        <v>311</v>
      </c>
      <c r="D203" s="156" t="s">
        <v>168</v>
      </c>
      <c r="E203" s="157" t="s">
        <v>312</v>
      </c>
      <c r="F203" s="158" t="s">
        <v>313</v>
      </c>
      <c r="G203" s="159" t="s">
        <v>233</v>
      </c>
      <c r="H203" s="160">
        <v>173.1</v>
      </c>
      <c r="I203" s="161"/>
      <c r="J203" s="162">
        <f>ROUND(I203*H203,2)</f>
        <v>0</v>
      </c>
      <c r="K203" s="163"/>
      <c r="L203" s="32"/>
      <c r="M203" s="164" t="s">
        <v>1</v>
      </c>
      <c r="N203" s="130" t="s">
        <v>44</v>
      </c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AR203" s="167" t="s">
        <v>206</v>
      </c>
      <c r="AT203" s="167" t="s">
        <v>168</v>
      </c>
      <c r="AU203" s="167" t="s">
        <v>99</v>
      </c>
      <c r="AY203" s="15" t="s">
        <v>165</v>
      </c>
      <c r="BE203" s="93">
        <f>IF(N203="základná",J203,0)</f>
        <v>0</v>
      </c>
      <c r="BF203" s="93">
        <f>IF(N203="znížená",J203,0)</f>
        <v>0</v>
      </c>
      <c r="BG203" s="93">
        <f>IF(N203="zákl. prenesená",J203,0)</f>
        <v>0</v>
      </c>
      <c r="BH203" s="93">
        <f>IF(N203="zníž. prenesená",J203,0)</f>
        <v>0</v>
      </c>
      <c r="BI203" s="93">
        <f>IF(N203="nulová",J203,0)</f>
        <v>0</v>
      </c>
      <c r="BJ203" s="15" t="s">
        <v>99</v>
      </c>
      <c r="BK203" s="93">
        <f>ROUND(I203*H203,2)</f>
        <v>0</v>
      </c>
      <c r="BL203" s="15" t="s">
        <v>206</v>
      </c>
      <c r="BM203" s="167" t="s">
        <v>314</v>
      </c>
    </row>
    <row r="204" spans="2:65" s="12" customFormat="1" ht="11.25">
      <c r="B204" s="168"/>
      <c r="D204" s="169" t="s">
        <v>181</v>
      </c>
      <c r="E204" s="175" t="s">
        <v>1</v>
      </c>
      <c r="F204" s="170" t="s">
        <v>100</v>
      </c>
      <c r="H204" s="171">
        <v>173.1</v>
      </c>
      <c r="I204" s="172"/>
      <c r="L204" s="168"/>
      <c r="M204" s="173"/>
      <c r="T204" s="174"/>
      <c r="AT204" s="175" t="s">
        <v>181</v>
      </c>
      <c r="AU204" s="175" t="s">
        <v>99</v>
      </c>
      <c r="AV204" s="12" t="s">
        <v>99</v>
      </c>
      <c r="AW204" s="12" t="s">
        <v>33</v>
      </c>
      <c r="AX204" s="12" t="s">
        <v>78</v>
      </c>
      <c r="AY204" s="175" t="s">
        <v>165</v>
      </c>
    </row>
    <row r="205" spans="2:65" s="13" customFormat="1" ht="11.25">
      <c r="B205" s="176"/>
      <c r="D205" s="169" t="s">
        <v>181</v>
      </c>
      <c r="E205" s="177" t="s">
        <v>1</v>
      </c>
      <c r="F205" s="178" t="s">
        <v>209</v>
      </c>
      <c r="H205" s="179">
        <v>173.1</v>
      </c>
      <c r="I205" s="180"/>
      <c r="L205" s="176"/>
      <c r="M205" s="181"/>
      <c r="T205" s="182"/>
      <c r="AT205" s="177" t="s">
        <v>181</v>
      </c>
      <c r="AU205" s="177" t="s">
        <v>99</v>
      </c>
      <c r="AV205" s="13" t="s">
        <v>172</v>
      </c>
      <c r="AW205" s="13" t="s">
        <v>33</v>
      </c>
      <c r="AX205" s="13" t="s">
        <v>86</v>
      </c>
      <c r="AY205" s="177" t="s">
        <v>165</v>
      </c>
    </row>
    <row r="206" spans="2:65" s="1" customFormat="1" ht="33" customHeight="1">
      <c r="B206" s="32"/>
      <c r="C206" s="156" t="s">
        <v>109</v>
      </c>
      <c r="D206" s="156" t="s">
        <v>168</v>
      </c>
      <c r="E206" s="157" t="s">
        <v>315</v>
      </c>
      <c r="F206" s="158" t="s">
        <v>316</v>
      </c>
      <c r="G206" s="159" t="s">
        <v>205</v>
      </c>
      <c r="H206" s="160">
        <v>63.3</v>
      </c>
      <c r="I206" s="161"/>
      <c r="J206" s="162">
        <f>ROUND(I206*H206,2)</f>
        <v>0</v>
      </c>
      <c r="K206" s="163"/>
      <c r="L206" s="32"/>
      <c r="M206" s="164" t="s">
        <v>1</v>
      </c>
      <c r="N206" s="130" t="s">
        <v>44</v>
      </c>
      <c r="P206" s="165">
        <f>O206*H206</f>
        <v>0</v>
      </c>
      <c r="Q206" s="165">
        <v>3.1275000000000001E-5</v>
      </c>
      <c r="R206" s="165">
        <f>Q206*H206</f>
        <v>1.9797075E-3</v>
      </c>
      <c r="S206" s="165">
        <v>0</v>
      </c>
      <c r="T206" s="166">
        <f>S206*H206</f>
        <v>0</v>
      </c>
      <c r="AR206" s="167" t="s">
        <v>206</v>
      </c>
      <c r="AT206" s="167" t="s">
        <v>168</v>
      </c>
      <c r="AU206" s="167" t="s">
        <v>99</v>
      </c>
      <c r="AY206" s="15" t="s">
        <v>165</v>
      </c>
      <c r="BE206" s="93">
        <f>IF(N206="základná",J206,0)</f>
        <v>0</v>
      </c>
      <c r="BF206" s="93">
        <f>IF(N206="znížená",J206,0)</f>
        <v>0</v>
      </c>
      <c r="BG206" s="93">
        <f>IF(N206="zákl. prenesená",J206,0)</f>
        <v>0</v>
      </c>
      <c r="BH206" s="93">
        <f>IF(N206="zníž. prenesená",J206,0)</f>
        <v>0</v>
      </c>
      <c r="BI206" s="93">
        <f>IF(N206="nulová",J206,0)</f>
        <v>0</v>
      </c>
      <c r="BJ206" s="15" t="s">
        <v>99</v>
      </c>
      <c r="BK206" s="93">
        <f>ROUND(I206*H206,2)</f>
        <v>0</v>
      </c>
      <c r="BL206" s="15" t="s">
        <v>206</v>
      </c>
      <c r="BM206" s="167" t="s">
        <v>317</v>
      </c>
    </row>
    <row r="207" spans="2:65" s="12" customFormat="1" ht="11.25">
      <c r="B207" s="168"/>
      <c r="D207" s="169" t="s">
        <v>181</v>
      </c>
      <c r="E207" s="175" t="s">
        <v>1</v>
      </c>
      <c r="F207" s="170" t="s">
        <v>318</v>
      </c>
      <c r="H207" s="171">
        <v>36.75</v>
      </c>
      <c r="I207" s="172"/>
      <c r="L207" s="168"/>
      <c r="M207" s="173"/>
      <c r="T207" s="174"/>
      <c r="AT207" s="175" t="s">
        <v>181</v>
      </c>
      <c r="AU207" s="175" t="s">
        <v>99</v>
      </c>
      <c r="AV207" s="12" t="s">
        <v>99</v>
      </c>
      <c r="AW207" s="12" t="s">
        <v>33</v>
      </c>
      <c r="AX207" s="12" t="s">
        <v>78</v>
      </c>
      <c r="AY207" s="175" t="s">
        <v>165</v>
      </c>
    </row>
    <row r="208" spans="2:65" s="12" customFormat="1" ht="11.25">
      <c r="B208" s="168"/>
      <c r="D208" s="169" t="s">
        <v>181</v>
      </c>
      <c r="E208" s="175" t="s">
        <v>1</v>
      </c>
      <c r="F208" s="170" t="s">
        <v>319</v>
      </c>
      <c r="H208" s="171">
        <v>15</v>
      </c>
      <c r="I208" s="172"/>
      <c r="L208" s="168"/>
      <c r="M208" s="173"/>
      <c r="T208" s="174"/>
      <c r="AT208" s="175" t="s">
        <v>181</v>
      </c>
      <c r="AU208" s="175" t="s">
        <v>99</v>
      </c>
      <c r="AV208" s="12" t="s">
        <v>99</v>
      </c>
      <c r="AW208" s="12" t="s">
        <v>33</v>
      </c>
      <c r="AX208" s="12" t="s">
        <v>78</v>
      </c>
      <c r="AY208" s="175" t="s">
        <v>165</v>
      </c>
    </row>
    <row r="209" spans="2:65" s="12" customFormat="1" ht="11.25">
      <c r="B209" s="168"/>
      <c r="D209" s="169" t="s">
        <v>181</v>
      </c>
      <c r="E209" s="175" t="s">
        <v>1</v>
      </c>
      <c r="F209" s="170" t="s">
        <v>320</v>
      </c>
      <c r="H209" s="171">
        <v>7.35</v>
      </c>
      <c r="I209" s="172"/>
      <c r="L209" s="168"/>
      <c r="M209" s="173"/>
      <c r="T209" s="174"/>
      <c r="AT209" s="175" t="s">
        <v>181</v>
      </c>
      <c r="AU209" s="175" t="s">
        <v>99</v>
      </c>
      <c r="AV209" s="12" t="s">
        <v>99</v>
      </c>
      <c r="AW209" s="12" t="s">
        <v>33</v>
      </c>
      <c r="AX209" s="12" t="s">
        <v>78</v>
      </c>
      <c r="AY209" s="175" t="s">
        <v>165</v>
      </c>
    </row>
    <row r="210" spans="2:65" s="12" customFormat="1" ht="11.25">
      <c r="B210" s="168"/>
      <c r="D210" s="169" t="s">
        <v>181</v>
      </c>
      <c r="E210" s="175" t="s">
        <v>1</v>
      </c>
      <c r="F210" s="170" t="s">
        <v>321</v>
      </c>
      <c r="H210" s="171">
        <v>4.2</v>
      </c>
      <c r="I210" s="172"/>
      <c r="L210" s="168"/>
      <c r="M210" s="173"/>
      <c r="T210" s="174"/>
      <c r="AT210" s="175" t="s">
        <v>181</v>
      </c>
      <c r="AU210" s="175" t="s">
        <v>99</v>
      </c>
      <c r="AV210" s="12" t="s">
        <v>99</v>
      </c>
      <c r="AW210" s="12" t="s">
        <v>33</v>
      </c>
      <c r="AX210" s="12" t="s">
        <v>78</v>
      </c>
      <c r="AY210" s="175" t="s">
        <v>165</v>
      </c>
    </row>
    <row r="211" spans="2:65" s="13" customFormat="1" ht="11.25">
      <c r="B211" s="176"/>
      <c r="D211" s="169" t="s">
        <v>181</v>
      </c>
      <c r="E211" s="177" t="s">
        <v>104</v>
      </c>
      <c r="F211" s="178" t="s">
        <v>209</v>
      </c>
      <c r="H211" s="179">
        <v>63.3</v>
      </c>
      <c r="I211" s="180"/>
      <c r="L211" s="176"/>
      <c r="M211" s="181"/>
      <c r="T211" s="182"/>
      <c r="AT211" s="177" t="s">
        <v>181</v>
      </c>
      <c r="AU211" s="177" t="s">
        <v>99</v>
      </c>
      <c r="AV211" s="13" t="s">
        <v>172</v>
      </c>
      <c r="AW211" s="13" t="s">
        <v>33</v>
      </c>
      <c r="AX211" s="13" t="s">
        <v>86</v>
      </c>
      <c r="AY211" s="177" t="s">
        <v>165</v>
      </c>
    </row>
    <row r="212" spans="2:65" s="1" customFormat="1" ht="21.75" customHeight="1">
      <c r="B212" s="32"/>
      <c r="C212" s="183" t="s">
        <v>322</v>
      </c>
      <c r="D212" s="183" t="s">
        <v>210</v>
      </c>
      <c r="E212" s="184" t="s">
        <v>211</v>
      </c>
      <c r="F212" s="185" t="s">
        <v>212</v>
      </c>
      <c r="G212" s="186" t="s">
        <v>213</v>
      </c>
      <c r="H212" s="187">
        <v>506.4</v>
      </c>
      <c r="I212" s="188"/>
      <c r="J212" s="189">
        <f>ROUND(I212*H212,2)</f>
        <v>0</v>
      </c>
      <c r="K212" s="190"/>
      <c r="L212" s="191"/>
      <c r="M212" s="192" t="s">
        <v>1</v>
      </c>
      <c r="N212" s="193" t="s">
        <v>44</v>
      </c>
      <c r="P212" s="165">
        <f>O212*H212</f>
        <v>0</v>
      </c>
      <c r="Q212" s="165">
        <v>1.4999999999999999E-4</v>
      </c>
      <c r="R212" s="165">
        <f>Q212*H212</f>
        <v>7.5959999999999986E-2</v>
      </c>
      <c r="S212" s="165">
        <v>0</v>
      </c>
      <c r="T212" s="166">
        <f>S212*H212</f>
        <v>0</v>
      </c>
      <c r="AR212" s="167" t="s">
        <v>214</v>
      </c>
      <c r="AT212" s="167" t="s">
        <v>210</v>
      </c>
      <c r="AU212" s="167" t="s">
        <v>99</v>
      </c>
      <c r="AY212" s="15" t="s">
        <v>165</v>
      </c>
      <c r="BE212" s="93">
        <f>IF(N212="základná",J212,0)</f>
        <v>0</v>
      </c>
      <c r="BF212" s="93">
        <f>IF(N212="znížená",J212,0)</f>
        <v>0</v>
      </c>
      <c r="BG212" s="93">
        <f>IF(N212="zákl. prenesená",J212,0)</f>
        <v>0</v>
      </c>
      <c r="BH212" s="93">
        <f>IF(N212="zníž. prenesená",J212,0)</f>
        <v>0</v>
      </c>
      <c r="BI212" s="93">
        <f>IF(N212="nulová",J212,0)</f>
        <v>0</v>
      </c>
      <c r="BJ212" s="15" t="s">
        <v>99</v>
      </c>
      <c r="BK212" s="93">
        <f>ROUND(I212*H212,2)</f>
        <v>0</v>
      </c>
      <c r="BL212" s="15" t="s">
        <v>206</v>
      </c>
      <c r="BM212" s="167" t="s">
        <v>323</v>
      </c>
    </row>
    <row r="213" spans="2:65" s="1" customFormat="1" ht="16.5" customHeight="1">
      <c r="B213" s="32"/>
      <c r="C213" s="183" t="s">
        <v>324</v>
      </c>
      <c r="D213" s="183" t="s">
        <v>210</v>
      </c>
      <c r="E213" s="184" t="s">
        <v>325</v>
      </c>
      <c r="F213" s="185" t="s">
        <v>326</v>
      </c>
      <c r="G213" s="186" t="s">
        <v>233</v>
      </c>
      <c r="H213" s="187">
        <v>19.623000000000001</v>
      </c>
      <c r="I213" s="188"/>
      <c r="J213" s="189">
        <f>ROUND(I213*H213,2)</f>
        <v>0</v>
      </c>
      <c r="K213" s="190"/>
      <c r="L213" s="191"/>
      <c r="M213" s="192" t="s">
        <v>1</v>
      </c>
      <c r="N213" s="193" t="s">
        <v>44</v>
      </c>
      <c r="P213" s="165">
        <f>O213*H213</f>
        <v>0</v>
      </c>
      <c r="Q213" s="165">
        <v>7.92E-3</v>
      </c>
      <c r="R213" s="165">
        <f>Q213*H213</f>
        <v>0.15541416</v>
      </c>
      <c r="S213" s="165">
        <v>0</v>
      </c>
      <c r="T213" s="166">
        <f>S213*H213</f>
        <v>0</v>
      </c>
      <c r="AR213" s="167" t="s">
        <v>214</v>
      </c>
      <c r="AT213" s="167" t="s">
        <v>210</v>
      </c>
      <c r="AU213" s="167" t="s">
        <v>99</v>
      </c>
      <c r="AY213" s="15" t="s">
        <v>165</v>
      </c>
      <c r="BE213" s="93">
        <f>IF(N213="základná",J213,0)</f>
        <v>0</v>
      </c>
      <c r="BF213" s="93">
        <f>IF(N213="znížená",J213,0)</f>
        <v>0</v>
      </c>
      <c r="BG213" s="93">
        <f>IF(N213="zákl. prenesená",J213,0)</f>
        <v>0</v>
      </c>
      <c r="BH213" s="93">
        <f>IF(N213="zníž. prenesená",J213,0)</f>
        <v>0</v>
      </c>
      <c r="BI213" s="93">
        <f>IF(N213="nulová",J213,0)</f>
        <v>0</v>
      </c>
      <c r="BJ213" s="15" t="s">
        <v>99</v>
      </c>
      <c r="BK213" s="93">
        <f>ROUND(I213*H213,2)</f>
        <v>0</v>
      </c>
      <c r="BL213" s="15" t="s">
        <v>206</v>
      </c>
      <c r="BM213" s="167" t="s">
        <v>327</v>
      </c>
    </row>
    <row r="214" spans="2:65" s="1" customFormat="1" ht="24.2" customHeight="1">
      <c r="B214" s="32"/>
      <c r="C214" s="156" t="s">
        <v>328</v>
      </c>
      <c r="D214" s="156" t="s">
        <v>168</v>
      </c>
      <c r="E214" s="157" t="s">
        <v>329</v>
      </c>
      <c r="F214" s="158" t="s">
        <v>330</v>
      </c>
      <c r="G214" s="159" t="s">
        <v>227</v>
      </c>
      <c r="H214" s="160"/>
      <c r="I214" s="161"/>
      <c r="J214" s="162">
        <f>ROUND(I214*H214,2)</f>
        <v>0</v>
      </c>
      <c r="K214" s="163"/>
      <c r="L214" s="32"/>
      <c r="M214" s="164" t="s">
        <v>1</v>
      </c>
      <c r="N214" s="130" t="s">
        <v>44</v>
      </c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AR214" s="167" t="s">
        <v>206</v>
      </c>
      <c r="AT214" s="167" t="s">
        <v>168</v>
      </c>
      <c r="AU214" s="167" t="s">
        <v>99</v>
      </c>
      <c r="AY214" s="15" t="s">
        <v>165</v>
      </c>
      <c r="BE214" s="93">
        <f>IF(N214="základná",J214,0)</f>
        <v>0</v>
      </c>
      <c r="BF214" s="93">
        <f>IF(N214="znížená",J214,0)</f>
        <v>0</v>
      </c>
      <c r="BG214" s="93">
        <f>IF(N214="zákl. prenesená",J214,0)</f>
        <v>0</v>
      </c>
      <c r="BH214" s="93">
        <f>IF(N214="zníž. prenesená",J214,0)</f>
        <v>0</v>
      </c>
      <c r="BI214" s="93">
        <f>IF(N214="nulová",J214,0)</f>
        <v>0</v>
      </c>
      <c r="BJ214" s="15" t="s">
        <v>99</v>
      </c>
      <c r="BK214" s="93">
        <f>ROUND(I214*H214,2)</f>
        <v>0</v>
      </c>
      <c r="BL214" s="15" t="s">
        <v>206</v>
      </c>
      <c r="BM214" s="167" t="s">
        <v>331</v>
      </c>
    </row>
    <row r="215" spans="2:65" s="11" customFormat="1" ht="22.9" customHeight="1">
      <c r="B215" s="145"/>
      <c r="D215" s="146" t="s">
        <v>77</v>
      </c>
      <c r="E215" s="154" t="s">
        <v>332</v>
      </c>
      <c r="F215" s="154" t="s">
        <v>333</v>
      </c>
      <c r="I215" s="148"/>
      <c r="J215" s="155">
        <f>BK215</f>
        <v>0</v>
      </c>
      <c r="L215" s="145"/>
      <c r="M215" s="149"/>
      <c r="P215" s="150">
        <f>SUM(P216:P218)</f>
        <v>0</v>
      </c>
      <c r="R215" s="150">
        <f>SUM(R216:R218)</f>
        <v>7.500024000000001E-2</v>
      </c>
      <c r="T215" s="151">
        <f>SUM(T216:T218)</f>
        <v>0</v>
      </c>
      <c r="AR215" s="146" t="s">
        <v>99</v>
      </c>
      <c r="AT215" s="152" t="s">
        <v>77</v>
      </c>
      <c r="AU215" s="152" t="s">
        <v>86</v>
      </c>
      <c r="AY215" s="146" t="s">
        <v>165</v>
      </c>
      <c r="BK215" s="153">
        <f>SUM(BK216:BK218)</f>
        <v>0</v>
      </c>
    </row>
    <row r="216" spans="2:65" s="1" customFormat="1" ht="24.2" customHeight="1">
      <c r="B216" s="32"/>
      <c r="C216" s="156" t="s">
        <v>334</v>
      </c>
      <c r="D216" s="156" t="s">
        <v>168</v>
      </c>
      <c r="E216" s="157" t="s">
        <v>335</v>
      </c>
      <c r="F216" s="158" t="s">
        <v>336</v>
      </c>
      <c r="G216" s="159" t="s">
        <v>233</v>
      </c>
      <c r="H216" s="160">
        <v>8.4</v>
      </c>
      <c r="I216" s="161"/>
      <c r="J216" s="162">
        <f>ROUND(I216*H216,2)</f>
        <v>0</v>
      </c>
      <c r="K216" s="163"/>
      <c r="L216" s="32"/>
      <c r="M216" s="164" t="s">
        <v>1</v>
      </c>
      <c r="N216" s="130" t="s">
        <v>44</v>
      </c>
      <c r="P216" s="165">
        <f>O216*H216</f>
        <v>0</v>
      </c>
      <c r="Q216" s="165">
        <v>8.9286000000000001E-3</v>
      </c>
      <c r="R216" s="165">
        <f>Q216*H216</f>
        <v>7.500024000000001E-2</v>
      </c>
      <c r="S216" s="165">
        <v>0</v>
      </c>
      <c r="T216" s="166">
        <f>S216*H216</f>
        <v>0</v>
      </c>
      <c r="AR216" s="167" t="s">
        <v>206</v>
      </c>
      <c r="AT216" s="167" t="s">
        <v>168</v>
      </c>
      <c r="AU216" s="167" t="s">
        <v>99</v>
      </c>
      <c r="AY216" s="15" t="s">
        <v>165</v>
      </c>
      <c r="BE216" s="93">
        <f>IF(N216="základná",J216,0)</f>
        <v>0</v>
      </c>
      <c r="BF216" s="93">
        <f>IF(N216="znížená",J216,0)</f>
        <v>0</v>
      </c>
      <c r="BG216" s="93">
        <f>IF(N216="zákl. prenesená",J216,0)</f>
        <v>0</v>
      </c>
      <c r="BH216" s="93">
        <f>IF(N216="zníž. prenesená",J216,0)</f>
        <v>0</v>
      </c>
      <c r="BI216" s="93">
        <f>IF(N216="nulová",J216,0)</f>
        <v>0</v>
      </c>
      <c r="BJ216" s="15" t="s">
        <v>99</v>
      </c>
      <c r="BK216" s="93">
        <f>ROUND(I216*H216,2)</f>
        <v>0</v>
      </c>
      <c r="BL216" s="15" t="s">
        <v>206</v>
      </c>
      <c r="BM216" s="167" t="s">
        <v>337</v>
      </c>
    </row>
    <row r="217" spans="2:65" s="12" customFormat="1" ht="11.25">
      <c r="B217" s="168"/>
      <c r="D217" s="169" t="s">
        <v>181</v>
      </c>
      <c r="E217" s="175" t="s">
        <v>1</v>
      </c>
      <c r="F217" s="170" t="s">
        <v>117</v>
      </c>
      <c r="H217" s="171">
        <v>8.4</v>
      </c>
      <c r="I217" s="172"/>
      <c r="L217" s="168"/>
      <c r="M217" s="173"/>
      <c r="T217" s="174"/>
      <c r="AT217" s="175" t="s">
        <v>181</v>
      </c>
      <c r="AU217" s="175" t="s">
        <v>99</v>
      </c>
      <c r="AV217" s="12" t="s">
        <v>99</v>
      </c>
      <c r="AW217" s="12" t="s">
        <v>33</v>
      </c>
      <c r="AX217" s="12" t="s">
        <v>86</v>
      </c>
      <c r="AY217" s="175" t="s">
        <v>165</v>
      </c>
    </row>
    <row r="218" spans="2:65" s="1" customFormat="1" ht="24.2" customHeight="1">
      <c r="B218" s="32"/>
      <c r="C218" s="156" t="s">
        <v>338</v>
      </c>
      <c r="D218" s="156" t="s">
        <v>168</v>
      </c>
      <c r="E218" s="157" t="s">
        <v>339</v>
      </c>
      <c r="F218" s="158" t="s">
        <v>340</v>
      </c>
      <c r="G218" s="159" t="s">
        <v>227</v>
      </c>
      <c r="H218" s="160"/>
      <c r="I218" s="161"/>
      <c r="J218" s="162">
        <f>ROUND(I218*H218,2)</f>
        <v>0</v>
      </c>
      <c r="K218" s="163"/>
      <c r="L218" s="32"/>
      <c r="M218" s="164" t="s">
        <v>1</v>
      </c>
      <c r="N218" s="130" t="s">
        <v>44</v>
      </c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AR218" s="167" t="s">
        <v>206</v>
      </c>
      <c r="AT218" s="167" t="s">
        <v>168</v>
      </c>
      <c r="AU218" s="167" t="s">
        <v>99</v>
      </c>
      <c r="AY218" s="15" t="s">
        <v>165</v>
      </c>
      <c r="BE218" s="93">
        <f>IF(N218="základná",J218,0)</f>
        <v>0</v>
      </c>
      <c r="BF218" s="93">
        <f>IF(N218="znížená",J218,0)</f>
        <v>0</v>
      </c>
      <c r="BG218" s="93">
        <f>IF(N218="zákl. prenesená",J218,0)</f>
        <v>0</v>
      </c>
      <c r="BH218" s="93">
        <f>IF(N218="zníž. prenesená",J218,0)</f>
        <v>0</v>
      </c>
      <c r="BI218" s="93">
        <f>IF(N218="nulová",J218,0)</f>
        <v>0</v>
      </c>
      <c r="BJ218" s="15" t="s">
        <v>99</v>
      </c>
      <c r="BK218" s="93">
        <f>ROUND(I218*H218,2)</f>
        <v>0</v>
      </c>
      <c r="BL218" s="15" t="s">
        <v>206</v>
      </c>
      <c r="BM218" s="167" t="s">
        <v>341</v>
      </c>
    </row>
    <row r="219" spans="2:65" s="11" customFormat="1" ht="22.9" customHeight="1">
      <c r="B219" s="145"/>
      <c r="D219" s="146" t="s">
        <v>77</v>
      </c>
      <c r="E219" s="154" t="s">
        <v>342</v>
      </c>
      <c r="F219" s="154" t="s">
        <v>343</v>
      </c>
      <c r="I219" s="148"/>
      <c r="J219" s="155">
        <f>BK219</f>
        <v>0</v>
      </c>
      <c r="L219" s="145"/>
      <c r="M219" s="149"/>
      <c r="P219" s="150">
        <f>SUM(P220:P247)</f>
        <v>0</v>
      </c>
      <c r="R219" s="150">
        <f>SUM(R220:R247)</f>
        <v>0.10931300999999999</v>
      </c>
      <c r="T219" s="151">
        <f>SUM(T220:T247)</f>
        <v>0.12178211</v>
      </c>
      <c r="AR219" s="146" t="s">
        <v>99</v>
      </c>
      <c r="AT219" s="152" t="s">
        <v>77</v>
      </c>
      <c r="AU219" s="152" t="s">
        <v>86</v>
      </c>
      <c r="AY219" s="146" t="s">
        <v>165</v>
      </c>
      <c r="BK219" s="153">
        <f>SUM(BK220:BK247)</f>
        <v>0</v>
      </c>
    </row>
    <row r="220" spans="2:65" s="1" customFormat="1" ht="33" customHeight="1">
      <c r="B220" s="32"/>
      <c r="C220" s="156" t="s">
        <v>344</v>
      </c>
      <c r="D220" s="156" t="s">
        <v>168</v>
      </c>
      <c r="E220" s="157" t="s">
        <v>345</v>
      </c>
      <c r="F220" s="158" t="s">
        <v>346</v>
      </c>
      <c r="G220" s="159" t="s">
        <v>205</v>
      </c>
      <c r="H220" s="160">
        <v>22.312999999999999</v>
      </c>
      <c r="I220" s="161"/>
      <c r="J220" s="162">
        <f>ROUND(I220*H220,2)</f>
        <v>0</v>
      </c>
      <c r="K220" s="163"/>
      <c r="L220" s="32"/>
      <c r="M220" s="164" t="s">
        <v>1</v>
      </c>
      <c r="N220" s="130" t="s">
        <v>44</v>
      </c>
      <c r="P220" s="165">
        <f>O220*H220</f>
        <v>0</v>
      </c>
      <c r="Q220" s="165">
        <v>0</v>
      </c>
      <c r="R220" s="165">
        <f>Q220*H220</f>
        <v>0</v>
      </c>
      <c r="S220" s="165">
        <v>3.47E-3</v>
      </c>
      <c r="T220" s="166">
        <f>S220*H220</f>
        <v>7.7426109999999992E-2</v>
      </c>
      <c r="AR220" s="167" t="s">
        <v>206</v>
      </c>
      <c r="AT220" s="167" t="s">
        <v>168</v>
      </c>
      <c r="AU220" s="167" t="s">
        <v>99</v>
      </c>
      <c r="AY220" s="15" t="s">
        <v>165</v>
      </c>
      <c r="BE220" s="93">
        <f>IF(N220="základná",J220,0)</f>
        <v>0</v>
      </c>
      <c r="BF220" s="93">
        <f>IF(N220="znížená",J220,0)</f>
        <v>0</v>
      </c>
      <c r="BG220" s="93">
        <f>IF(N220="zákl. prenesená",J220,0)</f>
        <v>0</v>
      </c>
      <c r="BH220" s="93">
        <f>IF(N220="zníž. prenesená",J220,0)</f>
        <v>0</v>
      </c>
      <c r="BI220" s="93">
        <f>IF(N220="nulová",J220,0)</f>
        <v>0</v>
      </c>
      <c r="BJ220" s="15" t="s">
        <v>99</v>
      </c>
      <c r="BK220" s="93">
        <f>ROUND(I220*H220,2)</f>
        <v>0</v>
      </c>
      <c r="BL220" s="15" t="s">
        <v>206</v>
      </c>
      <c r="BM220" s="167" t="s">
        <v>347</v>
      </c>
    </row>
    <row r="221" spans="2:65" s="12" customFormat="1" ht="11.25">
      <c r="B221" s="168"/>
      <c r="D221" s="169" t="s">
        <v>181</v>
      </c>
      <c r="E221" s="175" t="s">
        <v>1</v>
      </c>
      <c r="F221" s="170" t="s">
        <v>348</v>
      </c>
      <c r="H221" s="171">
        <v>22.312999999999999</v>
      </c>
      <c r="I221" s="172"/>
      <c r="L221" s="168"/>
      <c r="M221" s="173"/>
      <c r="T221" s="174"/>
      <c r="AT221" s="175" t="s">
        <v>181</v>
      </c>
      <c r="AU221" s="175" t="s">
        <v>99</v>
      </c>
      <c r="AV221" s="12" t="s">
        <v>99</v>
      </c>
      <c r="AW221" s="12" t="s">
        <v>33</v>
      </c>
      <c r="AX221" s="12" t="s">
        <v>78</v>
      </c>
      <c r="AY221" s="175" t="s">
        <v>165</v>
      </c>
    </row>
    <row r="222" spans="2:65" s="13" customFormat="1" ht="11.25">
      <c r="B222" s="176"/>
      <c r="D222" s="169" t="s">
        <v>181</v>
      </c>
      <c r="E222" s="177" t="s">
        <v>110</v>
      </c>
      <c r="F222" s="178" t="s">
        <v>209</v>
      </c>
      <c r="H222" s="179">
        <v>22.312999999999999</v>
      </c>
      <c r="I222" s="180"/>
      <c r="L222" s="176"/>
      <c r="M222" s="181"/>
      <c r="T222" s="182"/>
      <c r="AT222" s="177" t="s">
        <v>181</v>
      </c>
      <c r="AU222" s="177" t="s">
        <v>99</v>
      </c>
      <c r="AV222" s="13" t="s">
        <v>172</v>
      </c>
      <c r="AW222" s="13" t="s">
        <v>33</v>
      </c>
      <c r="AX222" s="13" t="s">
        <v>86</v>
      </c>
      <c r="AY222" s="177" t="s">
        <v>165</v>
      </c>
    </row>
    <row r="223" spans="2:65" s="1" customFormat="1" ht="24.2" customHeight="1">
      <c r="B223" s="32"/>
      <c r="C223" s="156" t="s">
        <v>349</v>
      </c>
      <c r="D223" s="156" t="s">
        <v>168</v>
      </c>
      <c r="E223" s="157" t="s">
        <v>350</v>
      </c>
      <c r="F223" s="158" t="s">
        <v>351</v>
      </c>
      <c r="G223" s="159" t="s">
        <v>205</v>
      </c>
      <c r="H223" s="160">
        <v>22.312999999999999</v>
      </c>
      <c r="I223" s="161"/>
      <c r="J223" s="162">
        <f>ROUND(I223*H223,2)</f>
        <v>0</v>
      </c>
      <c r="K223" s="163"/>
      <c r="L223" s="32"/>
      <c r="M223" s="164" t="s">
        <v>1</v>
      </c>
      <c r="N223" s="130" t="s">
        <v>44</v>
      </c>
      <c r="P223" s="165">
        <f>O223*H223</f>
        <v>0</v>
      </c>
      <c r="Q223" s="165">
        <v>1.1E-4</v>
      </c>
      <c r="R223" s="165">
        <f>Q223*H223</f>
        <v>2.4544300000000001E-3</v>
      </c>
      <c r="S223" s="165">
        <v>0</v>
      </c>
      <c r="T223" s="166">
        <f>S223*H223</f>
        <v>0</v>
      </c>
      <c r="AR223" s="167" t="s">
        <v>206</v>
      </c>
      <c r="AT223" s="167" t="s">
        <v>168</v>
      </c>
      <c r="AU223" s="167" t="s">
        <v>99</v>
      </c>
      <c r="AY223" s="15" t="s">
        <v>165</v>
      </c>
      <c r="BE223" s="93">
        <f>IF(N223="základná",J223,0)</f>
        <v>0</v>
      </c>
      <c r="BF223" s="93">
        <f>IF(N223="znížená",J223,0)</f>
        <v>0</v>
      </c>
      <c r="BG223" s="93">
        <f>IF(N223="zákl. prenesená",J223,0)</f>
        <v>0</v>
      </c>
      <c r="BH223" s="93">
        <f>IF(N223="zníž. prenesená",J223,0)</f>
        <v>0</v>
      </c>
      <c r="BI223" s="93">
        <f>IF(N223="nulová",J223,0)</f>
        <v>0</v>
      </c>
      <c r="BJ223" s="15" t="s">
        <v>99</v>
      </c>
      <c r="BK223" s="93">
        <f>ROUND(I223*H223,2)</f>
        <v>0</v>
      </c>
      <c r="BL223" s="15" t="s">
        <v>206</v>
      </c>
      <c r="BM223" s="167" t="s">
        <v>352</v>
      </c>
    </row>
    <row r="224" spans="2:65" s="12" customFormat="1" ht="11.25">
      <c r="B224" s="168"/>
      <c r="D224" s="169" t="s">
        <v>181</v>
      </c>
      <c r="E224" s="175" t="s">
        <v>1</v>
      </c>
      <c r="F224" s="170" t="s">
        <v>110</v>
      </c>
      <c r="H224" s="171">
        <v>22.312999999999999</v>
      </c>
      <c r="I224" s="172"/>
      <c r="L224" s="168"/>
      <c r="M224" s="173"/>
      <c r="T224" s="174"/>
      <c r="AT224" s="175" t="s">
        <v>181</v>
      </c>
      <c r="AU224" s="175" t="s">
        <v>99</v>
      </c>
      <c r="AV224" s="12" t="s">
        <v>99</v>
      </c>
      <c r="AW224" s="12" t="s">
        <v>33</v>
      </c>
      <c r="AX224" s="12" t="s">
        <v>86</v>
      </c>
      <c r="AY224" s="175" t="s">
        <v>165</v>
      </c>
    </row>
    <row r="225" spans="2:65" s="1" customFormat="1" ht="24.2" customHeight="1">
      <c r="B225" s="32"/>
      <c r="C225" s="183" t="s">
        <v>353</v>
      </c>
      <c r="D225" s="183" t="s">
        <v>210</v>
      </c>
      <c r="E225" s="184" t="s">
        <v>354</v>
      </c>
      <c r="F225" s="185" t="s">
        <v>355</v>
      </c>
      <c r="G225" s="186" t="s">
        <v>205</v>
      </c>
      <c r="H225" s="187">
        <v>23.428999999999998</v>
      </c>
      <c r="I225" s="188"/>
      <c r="J225" s="189">
        <f>ROUND(I225*H225,2)</f>
        <v>0</v>
      </c>
      <c r="K225" s="190"/>
      <c r="L225" s="191"/>
      <c r="M225" s="192" t="s">
        <v>1</v>
      </c>
      <c r="N225" s="193" t="s">
        <v>44</v>
      </c>
      <c r="P225" s="165">
        <f>O225*H225</f>
        <v>0</v>
      </c>
      <c r="Q225" s="165">
        <v>1.42E-3</v>
      </c>
      <c r="R225" s="165">
        <f>Q225*H225</f>
        <v>3.3269179999999995E-2</v>
      </c>
      <c r="S225" s="165">
        <v>0</v>
      </c>
      <c r="T225" s="166">
        <f>S225*H225</f>
        <v>0</v>
      </c>
      <c r="AR225" s="167" t="s">
        <v>214</v>
      </c>
      <c r="AT225" s="167" t="s">
        <v>210</v>
      </c>
      <c r="AU225" s="167" t="s">
        <v>99</v>
      </c>
      <c r="AY225" s="15" t="s">
        <v>165</v>
      </c>
      <c r="BE225" s="93">
        <f>IF(N225="základná",J225,0)</f>
        <v>0</v>
      </c>
      <c r="BF225" s="93">
        <f>IF(N225="znížená",J225,0)</f>
        <v>0</v>
      </c>
      <c r="BG225" s="93">
        <f>IF(N225="zákl. prenesená",J225,0)</f>
        <v>0</v>
      </c>
      <c r="BH225" s="93">
        <f>IF(N225="zníž. prenesená",J225,0)</f>
        <v>0</v>
      </c>
      <c r="BI225" s="93">
        <f>IF(N225="nulová",J225,0)</f>
        <v>0</v>
      </c>
      <c r="BJ225" s="15" t="s">
        <v>99</v>
      </c>
      <c r="BK225" s="93">
        <f>ROUND(I225*H225,2)</f>
        <v>0</v>
      </c>
      <c r="BL225" s="15" t="s">
        <v>206</v>
      </c>
      <c r="BM225" s="167" t="s">
        <v>356</v>
      </c>
    </row>
    <row r="226" spans="2:65" s="1" customFormat="1" ht="37.9" customHeight="1">
      <c r="B226" s="32"/>
      <c r="C226" s="156" t="s">
        <v>357</v>
      </c>
      <c r="D226" s="156" t="s">
        <v>168</v>
      </c>
      <c r="E226" s="157" t="s">
        <v>358</v>
      </c>
      <c r="F226" s="158" t="s">
        <v>359</v>
      </c>
      <c r="G226" s="159" t="s">
        <v>213</v>
      </c>
      <c r="H226" s="160">
        <v>6</v>
      </c>
      <c r="I226" s="161"/>
      <c r="J226" s="162">
        <f>ROUND(I226*H226,2)</f>
        <v>0</v>
      </c>
      <c r="K226" s="163"/>
      <c r="L226" s="32"/>
      <c r="M226" s="164" t="s">
        <v>1</v>
      </c>
      <c r="N226" s="130" t="s">
        <v>44</v>
      </c>
      <c r="P226" s="165">
        <f>O226*H226</f>
        <v>0</v>
      </c>
      <c r="Q226" s="165">
        <v>2.1100000000000001E-5</v>
      </c>
      <c r="R226" s="165">
        <f>Q226*H226</f>
        <v>1.2660000000000001E-4</v>
      </c>
      <c r="S226" s="165">
        <v>0</v>
      </c>
      <c r="T226" s="166">
        <f>S226*H226</f>
        <v>0</v>
      </c>
      <c r="AR226" s="167" t="s">
        <v>206</v>
      </c>
      <c r="AT226" s="167" t="s">
        <v>168</v>
      </c>
      <c r="AU226" s="167" t="s">
        <v>99</v>
      </c>
      <c r="AY226" s="15" t="s">
        <v>165</v>
      </c>
      <c r="BE226" s="93">
        <f>IF(N226="základná",J226,0)</f>
        <v>0</v>
      </c>
      <c r="BF226" s="93">
        <f>IF(N226="znížená",J226,0)</f>
        <v>0</v>
      </c>
      <c r="BG226" s="93">
        <f>IF(N226="zákl. prenesená",J226,0)</f>
        <v>0</v>
      </c>
      <c r="BH226" s="93">
        <f>IF(N226="zníž. prenesená",J226,0)</f>
        <v>0</v>
      </c>
      <c r="BI226" s="93">
        <f>IF(N226="nulová",J226,0)</f>
        <v>0</v>
      </c>
      <c r="BJ226" s="15" t="s">
        <v>99</v>
      </c>
      <c r="BK226" s="93">
        <f>ROUND(I226*H226,2)</f>
        <v>0</v>
      </c>
      <c r="BL226" s="15" t="s">
        <v>206</v>
      </c>
      <c r="BM226" s="167" t="s">
        <v>360</v>
      </c>
    </row>
    <row r="227" spans="2:65" s="1" customFormat="1" ht="24.2" customHeight="1">
      <c r="B227" s="32"/>
      <c r="C227" s="183" t="s">
        <v>361</v>
      </c>
      <c r="D227" s="183" t="s">
        <v>210</v>
      </c>
      <c r="E227" s="184" t="s">
        <v>362</v>
      </c>
      <c r="F227" s="185" t="s">
        <v>363</v>
      </c>
      <c r="G227" s="186" t="s">
        <v>213</v>
      </c>
      <c r="H227" s="187">
        <v>6</v>
      </c>
      <c r="I227" s="188"/>
      <c r="J227" s="189">
        <f>ROUND(I227*H227,2)</f>
        <v>0</v>
      </c>
      <c r="K227" s="190"/>
      <c r="L227" s="191"/>
      <c r="M227" s="192" t="s">
        <v>1</v>
      </c>
      <c r="N227" s="193" t="s">
        <v>44</v>
      </c>
      <c r="P227" s="165">
        <f>O227*H227</f>
        <v>0</v>
      </c>
      <c r="Q227" s="165">
        <v>6.9999999999999994E-5</v>
      </c>
      <c r="R227" s="165">
        <f>Q227*H227</f>
        <v>4.1999999999999996E-4</v>
      </c>
      <c r="S227" s="165">
        <v>0</v>
      </c>
      <c r="T227" s="166">
        <f>S227*H227</f>
        <v>0</v>
      </c>
      <c r="AR227" s="167" t="s">
        <v>214</v>
      </c>
      <c r="AT227" s="167" t="s">
        <v>210</v>
      </c>
      <c r="AU227" s="167" t="s">
        <v>99</v>
      </c>
      <c r="AY227" s="15" t="s">
        <v>165</v>
      </c>
      <c r="BE227" s="93">
        <f>IF(N227="základná",J227,0)</f>
        <v>0</v>
      </c>
      <c r="BF227" s="93">
        <f>IF(N227="znížená",J227,0)</f>
        <v>0</v>
      </c>
      <c r="BG227" s="93">
        <f>IF(N227="zákl. prenesená",J227,0)</f>
        <v>0</v>
      </c>
      <c r="BH227" s="93">
        <f>IF(N227="zníž. prenesená",J227,0)</f>
        <v>0</v>
      </c>
      <c r="BI227" s="93">
        <f>IF(N227="nulová",J227,0)</f>
        <v>0</v>
      </c>
      <c r="BJ227" s="15" t="s">
        <v>99</v>
      </c>
      <c r="BK227" s="93">
        <f>ROUND(I227*H227,2)</f>
        <v>0</v>
      </c>
      <c r="BL227" s="15" t="s">
        <v>206</v>
      </c>
      <c r="BM227" s="167" t="s">
        <v>364</v>
      </c>
    </row>
    <row r="228" spans="2:65" s="1" customFormat="1" ht="37.9" customHeight="1">
      <c r="B228" s="32"/>
      <c r="C228" s="156" t="s">
        <v>365</v>
      </c>
      <c r="D228" s="156" t="s">
        <v>168</v>
      </c>
      <c r="E228" s="157" t="s">
        <v>366</v>
      </c>
      <c r="F228" s="158" t="s">
        <v>367</v>
      </c>
      <c r="G228" s="159" t="s">
        <v>213</v>
      </c>
      <c r="H228" s="160">
        <v>44</v>
      </c>
      <c r="I228" s="161"/>
      <c r="J228" s="162">
        <f>ROUND(I228*H228,2)</f>
        <v>0</v>
      </c>
      <c r="K228" s="163"/>
      <c r="L228" s="32"/>
      <c r="M228" s="164" t="s">
        <v>1</v>
      </c>
      <c r="N228" s="130" t="s">
        <v>44</v>
      </c>
      <c r="P228" s="165">
        <f>O228*H228</f>
        <v>0</v>
      </c>
      <c r="Q228" s="165">
        <v>1.7029999999999999E-4</v>
      </c>
      <c r="R228" s="165">
        <f>Q228*H228</f>
        <v>7.4931999999999993E-3</v>
      </c>
      <c r="S228" s="165">
        <v>0</v>
      </c>
      <c r="T228" s="166">
        <f>S228*H228</f>
        <v>0</v>
      </c>
      <c r="AR228" s="167" t="s">
        <v>206</v>
      </c>
      <c r="AT228" s="167" t="s">
        <v>168</v>
      </c>
      <c r="AU228" s="167" t="s">
        <v>99</v>
      </c>
      <c r="AY228" s="15" t="s">
        <v>165</v>
      </c>
      <c r="BE228" s="93">
        <f>IF(N228="základná",J228,0)</f>
        <v>0</v>
      </c>
      <c r="BF228" s="93">
        <f>IF(N228="znížená",J228,0)</f>
        <v>0</v>
      </c>
      <c r="BG228" s="93">
        <f>IF(N228="zákl. prenesená",J228,0)</f>
        <v>0</v>
      </c>
      <c r="BH228" s="93">
        <f>IF(N228="zníž. prenesená",J228,0)</f>
        <v>0</v>
      </c>
      <c r="BI228" s="93">
        <f>IF(N228="nulová",J228,0)</f>
        <v>0</v>
      </c>
      <c r="BJ228" s="15" t="s">
        <v>99</v>
      </c>
      <c r="BK228" s="93">
        <f>ROUND(I228*H228,2)</f>
        <v>0</v>
      </c>
      <c r="BL228" s="15" t="s">
        <v>206</v>
      </c>
      <c r="BM228" s="167" t="s">
        <v>368</v>
      </c>
    </row>
    <row r="229" spans="2:65" s="12" customFormat="1" ht="11.25">
      <c r="B229" s="168"/>
      <c r="D229" s="169" t="s">
        <v>181</v>
      </c>
      <c r="E229" s="175" t="s">
        <v>1</v>
      </c>
      <c r="F229" s="170" t="s">
        <v>357</v>
      </c>
      <c r="H229" s="171">
        <v>44</v>
      </c>
      <c r="I229" s="172"/>
      <c r="L229" s="168"/>
      <c r="M229" s="173"/>
      <c r="T229" s="174"/>
      <c r="AT229" s="175" t="s">
        <v>181</v>
      </c>
      <c r="AU229" s="175" t="s">
        <v>99</v>
      </c>
      <c r="AV229" s="12" t="s">
        <v>99</v>
      </c>
      <c r="AW229" s="12" t="s">
        <v>33</v>
      </c>
      <c r="AX229" s="12" t="s">
        <v>78</v>
      </c>
      <c r="AY229" s="175" t="s">
        <v>165</v>
      </c>
    </row>
    <row r="230" spans="2:65" s="13" customFormat="1" ht="11.25">
      <c r="B230" s="176"/>
      <c r="D230" s="169" t="s">
        <v>181</v>
      </c>
      <c r="E230" s="177" t="s">
        <v>1</v>
      </c>
      <c r="F230" s="178" t="s">
        <v>209</v>
      </c>
      <c r="H230" s="179">
        <v>44</v>
      </c>
      <c r="I230" s="180"/>
      <c r="L230" s="176"/>
      <c r="M230" s="181"/>
      <c r="T230" s="182"/>
      <c r="AT230" s="177" t="s">
        <v>181</v>
      </c>
      <c r="AU230" s="177" t="s">
        <v>99</v>
      </c>
      <c r="AV230" s="13" t="s">
        <v>172</v>
      </c>
      <c r="AW230" s="13" t="s">
        <v>33</v>
      </c>
      <c r="AX230" s="13" t="s">
        <v>86</v>
      </c>
      <c r="AY230" s="177" t="s">
        <v>165</v>
      </c>
    </row>
    <row r="231" spans="2:65" s="1" customFormat="1" ht="24.2" customHeight="1">
      <c r="B231" s="32"/>
      <c r="C231" s="183" t="s">
        <v>369</v>
      </c>
      <c r="D231" s="183" t="s">
        <v>210</v>
      </c>
      <c r="E231" s="184" t="s">
        <v>370</v>
      </c>
      <c r="F231" s="185" t="s">
        <v>371</v>
      </c>
      <c r="G231" s="186" t="s">
        <v>213</v>
      </c>
      <c r="H231" s="187">
        <v>44</v>
      </c>
      <c r="I231" s="188"/>
      <c r="J231" s="189">
        <f t="shared" ref="J231:J242" si="5">ROUND(I231*H231,2)</f>
        <v>0</v>
      </c>
      <c r="K231" s="190"/>
      <c r="L231" s="191"/>
      <c r="M231" s="192" t="s">
        <v>1</v>
      </c>
      <c r="N231" s="193" t="s">
        <v>44</v>
      </c>
      <c r="P231" s="165">
        <f t="shared" ref="P231:P242" si="6">O231*H231</f>
        <v>0</v>
      </c>
      <c r="Q231" s="165">
        <v>6.4999999999999997E-4</v>
      </c>
      <c r="R231" s="165">
        <f t="shared" ref="R231:R242" si="7">Q231*H231</f>
        <v>2.86E-2</v>
      </c>
      <c r="S231" s="165">
        <v>0</v>
      </c>
      <c r="T231" s="166">
        <f t="shared" ref="T231:T242" si="8">S231*H231</f>
        <v>0</v>
      </c>
      <c r="AR231" s="167" t="s">
        <v>214</v>
      </c>
      <c r="AT231" s="167" t="s">
        <v>210</v>
      </c>
      <c r="AU231" s="167" t="s">
        <v>99</v>
      </c>
      <c r="AY231" s="15" t="s">
        <v>165</v>
      </c>
      <c r="BE231" s="93">
        <f t="shared" ref="BE231:BE242" si="9">IF(N231="základná",J231,0)</f>
        <v>0</v>
      </c>
      <c r="BF231" s="93">
        <f t="shared" ref="BF231:BF242" si="10">IF(N231="znížená",J231,0)</f>
        <v>0</v>
      </c>
      <c r="BG231" s="93">
        <f t="shared" ref="BG231:BG242" si="11">IF(N231="zákl. prenesená",J231,0)</f>
        <v>0</v>
      </c>
      <c r="BH231" s="93">
        <f t="shared" ref="BH231:BH242" si="12">IF(N231="zníž. prenesená",J231,0)</f>
        <v>0</v>
      </c>
      <c r="BI231" s="93">
        <f t="shared" ref="BI231:BI242" si="13">IF(N231="nulová",J231,0)</f>
        <v>0</v>
      </c>
      <c r="BJ231" s="15" t="s">
        <v>99</v>
      </c>
      <c r="BK231" s="93">
        <f t="shared" ref="BK231:BK242" si="14">ROUND(I231*H231,2)</f>
        <v>0</v>
      </c>
      <c r="BL231" s="15" t="s">
        <v>206</v>
      </c>
      <c r="BM231" s="167" t="s">
        <v>372</v>
      </c>
    </row>
    <row r="232" spans="2:65" s="1" customFormat="1" ht="24.2" customHeight="1">
      <c r="B232" s="32"/>
      <c r="C232" s="156" t="s">
        <v>373</v>
      </c>
      <c r="D232" s="156" t="s">
        <v>168</v>
      </c>
      <c r="E232" s="157" t="s">
        <v>374</v>
      </c>
      <c r="F232" s="158" t="s">
        <v>375</v>
      </c>
      <c r="G232" s="159" t="s">
        <v>213</v>
      </c>
      <c r="H232" s="160">
        <v>3</v>
      </c>
      <c r="I232" s="161"/>
      <c r="J232" s="162">
        <f t="shared" si="5"/>
        <v>0</v>
      </c>
      <c r="K232" s="163"/>
      <c r="L232" s="32"/>
      <c r="M232" s="164" t="s">
        <v>1</v>
      </c>
      <c r="N232" s="130" t="s">
        <v>44</v>
      </c>
      <c r="P232" s="165">
        <f t="shared" si="6"/>
        <v>0</v>
      </c>
      <c r="Q232" s="165">
        <v>1.4899999999999999E-4</v>
      </c>
      <c r="R232" s="165">
        <f t="shared" si="7"/>
        <v>4.4699999999999997E-4</v>
      </c>
      <c r="S232" s="165">
        <v>0</v>
      </c>
      <c r="T232" s="166">
        <f t="shared" si="8"/>
        <v>0</v>
      </c>
      <c r="AR232" s="167" t="s">
        <v>206</v>
      </c>
      <c r="AT232" s="167" t="s">
        <v>168</v>
      </c>
      <c r="AU232" s="167" t="s">
        <v>99</v>
      </c>
      <c r="AY232" s="15" t="s">
        <v>165</v>
      </c>
      <c r="BE232" s="93">
        <f t="shared" si="9"/>
        <v>0</v>
      </c>
      <c r="BF232" s="93">
        <f t="shared" si="10"/>
        <v>0</v>
      </c>
      <c r="BG232" s="93">
        <f t="shared" si="11"/>
        <v>0</v>
      </c>
      <c r="BH232" s="93">
        <f t="shared" si="12"/>
        <v>0</v>
      </c>
      <c r="BI232" s="93">
        <f t="shared" si="13"/>
        <v>0</v>
      </c>
      <c r="BJ232" s="15" t="s">
        <v>99</v>
      </c>
      <c r="BK232" s="93">
        <f t="shared" si="14"/>
        <v>0</v>
      </c>
      <c r="BL232" s="15" t="s">
        <v>206</v>
      </c>
      <c r="BM232" s="167" t="s">
        <v>376</v>
      </c>
    </row>
    <row r="233" spans="2:65" s="1" customFormat="1" ht="24.2" customHeight="1">
      <c r="B233" s="32"/>
      <c r="C233" s="183" t="s">
        <v>377</v>
      </c>
      <c r="D233" s="183" t="s">
        <v>210</v>
      </c>
      <c r="E233" s="184" t="s">
        <v>378</v>
      </c>
      <c r="F233" s="185" t="s">
        <v>379</v>
      </c>
      <c r="G233" s="186" t="s">
        <v>213</v>
      </c>
      <c r="H233" s="187">
        <v>3</v>
      </c>
      <c r="I233" s="188"/>
      <c r="J233" s="189">
        <f t="shared" si="5"/>
        <v>0</v>
      </c>
      <c r="K233" s="190"/>
      <c r="L233" s="191"/>
      <c r="M233" s="192" t="s">
        <v>1</v>
      </c>
      <c r="N233" s="193" t="s">
        <v>44</v>
      </c>
      <c r="P233" s="165">
        <f t="shared" si="6"/>
        <v>0</v>
      </c>
      <c r="Q233" s="165">
        <v>1.75E-3</v>
      </c>
      <c r="R233" s="165">
        <f t="shared" si="7"/>
        <v>5.2500000000000003E-3</v>
      </c>
      <c r="S233" s="165">
        <v>0</v>
      </c>
      <c r="T233" s="166">
        <f t="shared" si="8"/>
        <v>0</v>
      </c>
      <c r="AR233" s="167" t="s">
        <v>214</v>
      </c>
      <c r="AT233" s="167" t="s">
        <v>210</v>
      </c>
      <c r="AU233" s="167" t="s">
        <v>99</v>
      </c>
      <c r="AY233" s="15" t="s">
        <v>165</v>
      </c>
      <c r="BE233" s="93">
        <f t="shared" si="9"/>
        <v>0</v>
      </c>
      <c r="BF233" s="93">
        <f t="shared" si="10"/>
        <v>0</v>
      </c>
      <c r="BG233" s="93">
        <f t="shared" si="11"/>
        <v>0</v>
      </c>
      <c r="BH233" s="93">
        <f t="shared" si="12"/>
        <v>0</v>
      </c>
      <c r="BI233" s="93">
        <f t="shared" si="13"/>
        <v>0</v>
      </c>
      <c r="BJ233" s="15" t="s">
        <v>99</v>
      </c>
      <c r="BK233" s="93">
        <f t="shared" si="14"/>
        <v>0</v>
      </c>
      <c r="BL233" s="15" t="s">
        <v>206</v>
      </c>
      <c r="BM233" s="167" t="s">
        <v>380</v>
      </c>
    </row>
    <row r="234" spans="2:65" s="1" customFormat="1" ht="37.9" customHeight="1">
      <c r="B234" s="32"/>
      <c r="C234" s="156" t="s">
        <v>381</v>
      </c>
      <c r="D234" s="156" t="s">
        <v>168</v>
      </c>
      <c r="E234" s="157" t="s">
        <v>382</v>
      </c>
      <c r="F234" s="158" t="s">
        <v>383</v>
      </c>
      <c r="G234" s="159" t="s">
        <v>213</v>
      </c>
      <c r="H234" s="160">
        <v>3</v>
      </c>
      <c r="I234" s="161"/>
      <c r="J234" s="162">
        <f t="shared" si="5"/>
        <v>0</v>
      </c>
      <c r="K234" s="163"/>
      <c r="L234" s="32"/>
      <c r="M234" s="164" t="s">
        <v>1</v>
      </c>
      <c r="N234" s="130" t="s">
        <v>44</v>
      </c>
      <c r="P234" s="165">
        <f t="shared" si="6"/>
        <v>0</v>
      </c>
      <c r="Q234" s="165">
        <v>0</v>
      </c>
      <c r="R234" s="165">
        <f t="shared" si="7"/>
        <v>0</v>
      </c>
      <c r="S234" s="165">
        <v>0</v>
      </c>
      <c r="T234" s="166">
        <f t="shared" si="8"/>
        <v>0</v>
      </c>
      <c r="AR234" s="167" t="s">
        <v>206</v>
      </c>
      <c r="AT234" s="167" t="s">
        <v>168</v>
      </c>
      <c r="AU234" s="167" t="s">
        <v>99</v>
      </c>
      <c r="AY234" s="15" t="s">
        <v>165</v>
      </c>
      <c r="BE234" s="93">
        <f t="shared" si="9"/>
        <v>0</v>
      </c>
      <c r="BF234" s="93">
        <f t="shared" si="10"/>
        <v>0</v>
      </c>
      <c r="BG234" s="93">
        <f t="shared" si="11"/>
        <v>0</v>
      </c>
      <c r="BH234" s="93">
        <f t="shared" si="12"/>
        <v>0</v>
      </c>
      <c r="BI234" s="93">
        <f t="shared" si="13"/>
        <v>0</v>
      </c>
      <c r="BJ234" s="15" t="s">
        <v>99</v>
      </c>
      <c r="BK234" s="93">
        <f t="shared" si="14"/>
        <v>0</v>
      </c>
      <c r="BL234" s="15" t="s">
        <v>206</v>
      </c>
      <c r="BM234" s="167" t="s">
        <v>384</v>
      </c>
    </row>
    <row r="235" spans="2:65" s="1" customFormat="1" ht="21.75" customHeight="1">
      <c r="B235" s="32"/>
      <c r="C235" s="183" t="s">
        <v>385</v>
      </c>
      <c r="D235" s="183" t="s">
        <v>210</v>
      </c>
      <c r="E235" s="184" t="s">
        <v>386</v>
      </c>
      <c r="F235" s="185" t="s">
        <v>387</v>
      </c>
      <c r="G235" s="186" t="s">
        <v>213</v>
      </c>
      <c r="H235" s="187">
        <v>3</v>
      </c>
      <c r="I235" s="188"/>
      <c r="J235" s="189">
        <f t="shared" si="5"/>
        <v>0</v>
      </c>
      <c r="K235" s="190"/>
      <c r="L235" s="191"/>
      <c r="M235" s="192" t="s">
        <v>1</v>
      </c>
      <c r="N235" s="193" t="s">
        <v>44</v>
      </c>
      <c r="P235" s="165">
        <f t="shared" si="6"/>
        <v>0</v>
      </c>
      <c r="Q235" s="165">
        <v>1.7000000000000001E-4</v>
      </c>
      <c r="R235" s="165">
        <f t="shared" si="7"/>
        <v>5.1000000000000004E-4</v>
      </c>
      <c r="S235" s="165">
        <v>0</v>
      </c>
      <c r="T235" s="166">
        <f t="shared" si="8"/>
        <v>0</v>
      </c>
      <c r="AR235" s="167" t="s">
        <v>214</v>
      </c>
      <c r="AT235" s="167" t="s">
        <v>210</v>
      </c>
      <c r="AU235" s="167" t="s">
        <v>99</v>
      </c>
      <c r="AY235" s="15" t="s">
        <v>165</v>
      </c>
      <c r="BE235" s="93">
        <f t="shared" si="9"/>
        <v>0</v>
      </c>
      <c r="BF235" s="93">
        <f t="shared" si="10"/>
        <v>0</v>
      </c>
      <c r="BG235" s="93">
        <f t="shared" si="11"/>
        <v>0</v>
      </c>
      <c r="BH235" s="93">
        <f t="shared" si="12"/>
        <v>0</v>
      </c>
      <c r="BI235" s="93">
        <f t="shared" si="13"/>
        <v>0</v>
      </c>
      <c r="BJ235" s="15" t="s">
        <v>99</v>
      </c>
      <c r="BK235" s="93">
        <f t="shared" si="14"/>
        <v>0</v>
      </c>
      <c r="BL235" s="15" t="s">
        <v>206</v>
      </c>
      <c r="BM235" s="167" t="s">
        <v>388</v>
      </c>
    </row>
    <row r="236" spans="2:65" s="1" customFormat="1" ht="24.2" customHeight="1">
      <c r="B236" s="32"/>
      <c r="C236" s="156" t="s">
        <v>389</v>
      </c>
      <c r="D236" s="156" t="s">
        <v>168</v>
      </c>
      <c r="E236" s="157" t="s">
        <v>390</v>
      </c>
      <c r="F236" s="158" t="s">
        <v>391</v>
      </c>
      <c r="G236" s="159" t="s">
        <v>213</v>
      </c>
      <c r="H236" s="160">
        <v>4</v>
      </c>
      <c r="I236" s="161"/>
      <c r="J236" s="162">
        <f t="shared" si="5"/>
        <v>0</v>
      </c>
      <c r="K236" s="163"/>
      <c r="L236" s="32"/>
      <c r="M236" s="164" t="s">
        <v>1</v>
      </c>
      <c r="N236" s="130" t="s">
        <v>44</v>
      </c>
      <c r="P236" s="165">
        <f t="shared" si="6"/>
        <v>0</v>
      </c>
      <c r="Q236" s="165">
        <v>0</v>
      </c>
      <c r="R236" s="165">
        <f t="shared" si="7"/>
        <v>0</v>
      </c>
      <c r="S236" s="165">
        <v>1.8699999999999999E-3</v>
      </c>
      <c r="T236" s="166">
        <f t="shared" si="8"/>
        <v>7.4799999999999997E-3</v>
      </c>
      <c r="AR236" s="167" t="s">
        <v>206</v>
      </c>
      <c r="AT236" s="167" t="s">
        <v>168</v>
      </c>
      <c r="AU236" s="167" t="s">
        <v>99</v>
      </c>
      <c r="AY236" s="15" t="s">
        <v>165</v>
      </c>
      <c r="BE236" s="93">
        <f t="shared" si="9"/>
        <v>0</v>
      </c>
      <c r="BF236" s="93">
        <f t="shared" si="10"/>
        <v>0</v>
      </c>
      <c r="BG236" s="93">
        <f t="shared" si="11"/>
        <v>0</v>
      </c>
      <c r="BH236" s="93">
        <f t="shared" si="12"/>
        <v>0</v>
      </c>
      <c r="BI236" s="93">
        <f t="shared" si="13"/>
        <v>0</v>
      </c>
      <c r="BJ236" s="15" t="s">
        <v>99</v>
      </c>
      <c r="BK236" s="93">
        <f t="shared" si="14"/>
        <v>0</v>
      </c>
      <c r="BL236" s="15" t="s">
        <v>206</v>
      </c>
      <c r="BM236" s="167" t="s">
        <v>392</v>
      </c>
    </row>
    <row r="237" spans="2:65" s="1" customFormat="1" ht="24.2" customHeight="1">
      <c r="B237" s="32"/>
      <c r="C237" s="156" t="s">
        <v>393</v>
      </c>
      <c r="D237" s="156" t="s">
        <v>168</v>
      </c>
      <c r="E237" s="157" t="s">
        <v>394</v>
      </c>
      <c r="F237" s="158" t="s">
        <v>395</v>
      </c>
      <c r="G237" s="159" t="s">
        <v>213</v>
      </c>
      <c r="H237" s="160">
        <v>4</v>
      </c>
      <c r="I237" s="161"/>
      <c r="J237" s="162">
        <f t="shared" si="5"/>
        <v>0</v>
      </c>
      <c r="K237" s="163"/>
      <c r="L237" s="32"/>
      <c r="M237" s="164" t="s">
        <v>1</v>
      </c>
      <c r="N237" s="130" t="s">
        <v>44</v>
      </c>
      <c r="P237" s="165">
        <f t="shared" si="6"/>
        <v>0</v>
      </c>
      <c r="Q237" s="165">
        <v>0</v>
      </c>
      <c r="R237" s="165">
        <f t="shared" si="7"/>
        <v>0</v>
      </c>
      <c r="S237" s="165">
        <v>2.0999999999999999E-3</v>
      </c>
      <c r="T237" s="166">
        <f t="shared" si="8"/>
        <v>8.3999999999999995E-3</v>
      </c>
      <c r="AR237" s="167" t="s">
        <v>206</v>
      </c>
      <c r="AT237" s="167" t="s">
        <v>168</v>
      </c>
      <c r="AU237" s="167" t="s">
        <v>99</v>
      </c>
      <c r="AY237" s="15" t="s">
        <v>165</v>
      </c>
      <c r="BE237" s="93">
        <f t="shared" si="9"/>
        <v>0</v>
      </c>
      <c r="BF237" s="93">
        <f t="shared" si="10"/>
        <v>0</v>
      </c>
      <c r="BG237" s="93">
        <f t="shared" si="11"/>
        <v>0</v>
      </c>
      <c r="BH237" s="93">
        <f t="shared" si="12"/>
        <v>0</v>
      </c>
      <c r="BI237" s="93">
        <f t="shared" si="13"/>
        <v>0</v>
      </c>
      <c r="BJ237" s="15" t="s">
        <v>99</v>
      </c>
      <c r="BK237" s="93">
        <f t="shared" si="14"/>
        <v>0</v>
      </c>
      <c r="BL237" s="15" t="s">
        <v>206</v>
      </c>
      <c r="BM237" s="167" t="s">
        <v>396</v>
      </c>
    </row>
    <row r="238" spans="2:65" s="1" customFormat="1" ht="33" customHeight="1">
      <c r="B238" s="32"/>
      <c r="C238" s="156" t="s">
        <v>397</v>
      </c>
      <c r="D238" s="156" t="s">
        <v>168</v>
      </c>
      <c r="E238" s="157" t="s">
        <v>398</v>
      </c>
      <c r="F238" s="158" t="s">
        <v>399</v>
      </c>
      <c r="G238" s="159" t="s">
        <v>213</v>
      </c>
      <c r="H238" s="160">
        <v>4</v>
      </c>
      <c r="I238" s="161"/>
      <c r="J238" s="162">
        <f t="shared" si="5"/>
        <v>0</v>
      </c>
      <c r="K238" s="163"/>
      <c r="L238" s="32"/>
      <c r="M238" s="164" t="s">
        <v>1</v>
      </c>
      <c r="N238" s="130" t="s">
        <v>44</v>
      </c>
      <c r="P238" s="165">
        <f t="shared" si="6"/>
        <v>0</v>
      </c>
      <c r="Q238" s="165">
        <v>9.344E-5</v>
      </c>
      <c r="R238" s="165">
        <f t="shared" si="7"/>
        <v>3.7376E-4</v>
      </c>
      <c r="S238" s="165">
        <v>0</v>
      </c>
      <c r="T238" s="166">
        <f t="shared" si="8"/>
        <v>0</v>
      </c>
      <c r="AR238" s="167" t="s">
        <v>206</v>
      </c>
      <c r="AT238" s="167" t="s">
        <v>168</v>
      </c>
      <c r="AU238" s="167" t="s">
        <v>99</v>
      </c>
      <c r="AY238" s="15" t="s">
        <v>165</v>
      </c>
      <c r="BE238" s="93">
        <f t="shared" si="9"/>
        <v>0</v>
      </c>
      <c r="BF238" s="93">
        <f t="shared" si="10"/>
        <v>0</v>
      </c>
      <c r="BG238" s="93">
        <f t="shared" si="11"/>
        <v>0</v>
      </c>
      <c r="BH238" s="93">
        <f t="shared" si="12"/>
        <v>0</v>
      </c>
      <c r="BI238" s="93">
        <f t="shared" si="13"/>
        <v>0</v>
      </c>
      <c r="BJ238" s="15" t="s">
        <v>99</v>
      </c>
      <c r="BK238" s="93">
        <f t="shared" si="14"/>
        <v>0</v>
      </c>
      <c r="BL238" s="15" t="s">
        <v>206</v>
      </c>
      <c r="BM238" s="167" t="s">
        <v>400</v>
      </c>
    </row>
    <row r="239" spans="2:65" s="1" customFormat="1" ht="21.75" customHeight="1">
      <c r="B239" s="32"/>
      <c r="C239" s="183" t="s">
        <v>401</v>
      </c>
      <c r="D239" s="183" t="s">
        <v>210</v>
      </c>
      <c r="E239" s="184" t="s">
        <v>402</v>
      </c>
      <c r="F239" s="185" t="s">
        <v>403</v>
      </c>
      <c r="G239" s="186" t="s">
        <v>213</v>
      </c>
      <c r="H239" s="187">
        <v>4</v>
      </c>
      <c r="I239" s="188"/>
      <c r="J239" s="189">
        <f t="shared" si="5"/>
        <v>0</v>
      </c>
      <c r="K239" s="190"/>
      <c r="L239" s="191"/>
      <c r="M239" s="192" t="s">
        <v>1</v>
      </c>
      <c r="N239" s="193" t="s">
        <v>44</v>
      </c>
      <c r="P239" s="165">
        <f t="shared" si="6"/>
        <v>0</v>
      </c>
      <c r="Q239" s="165">
        <v>7.1000000000000002E-4</v>
      </c>
      <c r="R239" s="165">
        <f t="shared" si="7"/>
        <v>2.8400000000000001E-3</v>
      </c>
      <c r="S239" s="165">
        <v>0</v>
      </c>
      <c r="T239" s="166">
        <f t="shared" si="8"/>
        <v>0</v>
      </c>
      <c r="AR239" s="167" t="s">
        <v>214</v>
      </c>
      <c r="AT239" s="167" t="s">
        <v>210</v>
      </c>
      <c r="AU239" s="167" t="s">
        <v>99</v>
      </c>
      <c r="AY239" s="15" t="s">
        <v>165</v>
      </c>
      <c r="BE239" s="93">
        <f t="shared" si="9"/>
        <v>0</v>
      </c>
      <c r="BF239" s="93">
        <f t="shared" si="10"/>
        <v>0</v>
      </c>
      <c r="BG239" s="93">
        <f t="shared" si="11"/>
        <v>0</v>
      </c>
      <c r="BH239" s="93">
        <f t="shared" si="12"/>
        <v>0</v>
      </c>
      <c r="BI239" s="93">
        <f t="shared" si="13"/>
        <v>0</v>
      </c>
      <c r="BJ239" s="15" t="s">
        <v>99</v>
      </c>
      <c r="BK239" s="93">
        <f t="shared" si="14"/>
        <v>0</v>
      </c>
      <c r="BL239" s="15" t="s">
        <v>206</v>
      </c>
      <c r="BM239" s="167" t="s">
        <v>404</v>
      </c>
    </row>
    <row r="240" spans="2:65" s="1" customFormat="1" ht="33" customHeight="1">
      <c r="B240" s="32"/>
      <c r="C240" s="156" t="s">
        <v>405</v>
      </c>
      <c r="D240" s="156" t="s">
        <v>168</v>
      </c>
      <c r="E240" s="157" t="s">
        <v>406</v>
      </c>
      <c r="F240" s="158" t="s">
        <v>407</v>
      </c>
      <c r="G240" s="159" t="s">
        <v>213</v>
      </c>
      <c r="H240" s="160">
        <v>4</v>
      </c>
      <c r="I240" s="161"/>
      <c r="J240" s="162">
        <f t="shared" si="5"/>
        <v>0</v>
      </c>
      <c r="K240" s="163"/>
      <c r="L240" s="32"/>
      <c r="M240" s="164" t="s">
        <v>1</v>
      </c>
      <c r="N240" s="130" t="s">
        <v>44</v>
      </c>
      <c r="P240" s="165">
        <f t="shared" si="6"/>
        <v>0</v>
      </c>
      <c r="Q240" s="165">
        <v>9.344E-5</v>
      </c>
      <c r="R240" s="165">
        <f t="shared" si="7"/>
        <v>3.7376E-4</v>
      </c>
      <c r="S240" s="165">
        <v>0</v>
      </c>
      <c r="T240" s="166">
        <f t="shared" si="8"/>
        <v>0</v>
      </c>
      <c r="AR240" s="167" t="s">
        <v>206</v>
      </c>
      <c r="AT240" s="167" t="s">
        <v>168</v>
      </c>
      <c r="AU240" s="167" t="s">
        <v>99</v>
      </c>
      <c r="AY240" s="15" t="s">
        <v>165</v>
      </c>
      <c r="BE240" s="93">
        <f t="shared" si="9"/>
        <v>0</v>
      </c>
      <c r="BF240" s="93">
        <f t="shared" si="10"/>
        <v>0</v>
      </c>
      <c r="BG240" s="93">
        <f t="shared" si="11"/>
        <v>0</v>
      </c>
      <c r="BH240" s="93">
        <f t="shared" si="12"/>
        <v>0</v>
      </c>
      <c r="BI240" s="93">
        <f t="shared" si="13"/>
        <v>0</v>
      </c>
      <c r="BJ240" s="15" t="s">
        <v>99</v>
      </c>
      <c r="BK240" s="93">
        <f t="shared" si="14"/>
        <v>0</v>
      </c>
      <c r="BL240" s="15" t="s">
        <v>206</v>
      </c>
      <c r="BM240" s="167" t="s">
        <v>408</v>
      </c>
    </row>
    <row r="241" spans="2:65" s="1" customFormat="1" ht="24.2" customHeight="1">
      <c r="B241" s="32"/>
      <c r="C241" s="183" t="s">
        <v>409</v>
      </c>
      <c r="D241" s="183" t="s">
        <v>210</v>
      </c>
      <c r="E241" s="184" t="s">
        <v>410</v>
      </c>
      <c r="F241" s="185" t="s">
        <v>411</v>
      </c>
      <c r="G241" s="186" t="s">
        <v>213</v>
      </c>
      <c r="H241" s="187">
        <v>4</v>
      </c>
      <c r="I241" s="188"/>
      <c r="J241" s="189">
        <f t="shared" si="5"/>
        <v>0</v>
      </c>
      <c r="K241" s="190"/>
      <c r="L241" s="191"/>
      <c r="M241" s="192" t="s">
        <v>1</v>
      </c>
      <c r="N241" s="193" t="s">
        <v>44</v>
      </c>
      <c r="P241" s="165">
        <f t="shared" si="6"/>
        <v>0</v>
      </c>
      <c r="Q241" s="165">
        <v>2.5000000000000001E-4</v>
      </c>
      <c r="R241" s="165">
        <f t="shared" si="7"/>
        <v>1E-3</v>
      </c>
      <c r="S241" s="165">
        <v>0</v>
      </c>
      <c r="T241" s="166">
        <f t="shared" si="8"/>
        <v>0</v>
      </c>
      <c r="AR241" s="167" t="s">
        <v>214</v>
      </c>
      <c r="AT241" s="167" t="s">
        <v>210</v>
      </c>
      <c r="AU241" s="167" t="s">
        <v>99</v>
      </c>
      <c r="AY241" s="15" t="s">
        <v>165</v>
      </c>
      <c r="BE241" s="93">
        <f t="shared" si="9"/>
        <v>0</v>
      </c>
      <c r="BF241" s="93">
        <f t="shared" si="10"/>
        <v>0</v>
      </c>
      <c r="BG241" s="93">
        <f t="shared" si="11"/>
        <v>0</v>
      </c>
      <c r="BH241" s="93">
        <f t="shared" si="12"/>
        <v>0</v>
      </c>
      <c r="BI241" s="93">
        <f t="shared" si="13"/>
        <v>0</v>
      </c>
      <c r="BJ241" s="15" t="s">
        <v>99</v>
      </c>
      <c r="BK241" s="93">
        <f t="shared" si="14"/>
        <v>0</v>
      </c>
      <c r="BL241" s="15" t="s">
        <v>206</v>
      </c>
      <c r="BM241" s="167" t="s">
        <v>412</v>
      </c>
    </row>
    <row r="242" spans="2:65" s="1" customFormat="1" ht="24.2" customHeight="1">
      <c r="B242" s="32"/>
      <c r="C242" s="156" t="s">
        <v>413</v>
      </c>
      <c r="D242" s="156" t="s">
        <v>168</v>
      </c>
      <c r="E242" s="157" t="s">
        <v>414</v>
      </c>
      <c r="F242" s="158" t="s">
        <v>415</v>
      </c>
      <c r="G242" s="159" t="s">
        <v>205</v>
      </c>
      <c r="H242" s="160">
        <v>12.6</v>
      </c>
      <c r="I242" s="161"/>
      <c r="J242" s="162">
        <f t="shared" si="5"/>
        <v>0</v>
      </c>
      <c r="K242" s="163"/>
      <c r="L242" s="32"/>
      <c r="M242" s="164" t="s">
        <v>1</v>
      </c>
      <c r="N242" s="130" t="s">
        <v>44</v>
      </c>
      <c r="P242" s="165">
        <f t="shared" si="6"/>
        <v>0</v>
      </c>
      <c r="Q242" s="165">
        <v>2.0758E-3</v>
      </c>
      <c r="R242" s="165">
        <f t="shared" si="7"/>
        <v>2.6155080000000001E-2</v>
      </c>
      <c r="S242" s="165">
        <v>0</v>
      </c>
      <c r="T242" s="166">
        <f t="shared" si="8"/>
        <v>0</v>
      </c>
      <c r="AR242" s="167" t="s">
        <v>206</v>
      </c>
      <c r="AT242" s="167" t="s">
        <v>168</v>
      </c>
      <c r="AU242" s="167" t="s">
        <v>99</v>
      </c>
      <c r="AY242" s="15" t="s">
        <v>165</v>
      </c>
      <c r="BE242" s="93">
        <f t="shared" si="9"/>
        <v>0</v>
      </c>
      <c r="BF242" s="93">
        <f t="shared" si="10"/>
        <v>0</v>
      </c>
      <c r="BG242" s="93">
        <f t="shared" si="11"/>
        <v>0</v>
      </c>
      <c r="BH242" s="93">
        <f t="shared" si="12"/>
        <v>0</v>
      </c>
      <c r="BI242" s="93">
        <f t="shared" si="13"/>
        <v>0</v>
      </c>
      <c r="BJ242" s="15" t="s">
        <v>99</v>
      </c>
      <c r="BK242" s="93">
        <f t="shared" si="14"/>
        <v>0</v>
      </c>
      <c r="BL242" s="15" t="s">
        <v>206</v>
      </c>
      <c r="BM242" s="167" t="s">
        <v>416</v>
      </c>
    </row>
    <row r="243" spans="2:65" s="12" customFormat="1" ht="11.25">
      <c r="B243" s="168"/>
      <c r="D243" s="169" t="s">
        <v>181</v>
      </c>
      <c r="E243" s="175" t="s">
        <v>1</v>
      </c>
      <c r="F243" s="170" t="s">
        <v>120</v>
      </c>
      <c r="H243" s="171">
        <v>12.6</v>
      </c>
      <c r="I243" s="172"/>
      <c r="L243" s="168"/>
      <c r="M243" s="173"/>
      <c r="T243" s="174"/>
      <c r="AT243" s="175" t="s">
        <v>181</v>
      </c>
      <c r="AU243" s="175" t="s">
        <v>99</v>
      </c>
      <c r="AV243" s="12" t="s">
        <v>99</v>
      </c>
      <c r="AW243" s="12" t="s">
        <v>33</v>
      </c>
      <c r="AX243" s="12" t="s">
        <v>86</v>
      </c>
      <c r="AY243" s="175" t="s">
        <v>165</v>
      </c>
    </row>
    <row r="244" spans="2:65" s="1" customFormat="1" ht="24.2" customHeight="1">
      <c r="B244" s="32"/>
      <c r="C244" s="156" t="s">
        <v>417</v>
      </c>
      <c r="D244" s="156" t="s">
        <v>168</v>
      </c>
      <c r="E244" s="157" t="s">
        <v>418</v>
      </c>
      <c r="F244" s="158" t="s">
        <v>419</v>
      </c>
      <c r="G244" s="159" t="s">
        <v>205</v>
      </c>
      <c r="H244" s="160">
        <v>12.6</v>
      </c>
      <c r="I244" s="161"/>
      <c r="J244" s="162">
        <f>ROUND(I244*H244,2)</f>
        <v>0</v>
      </c>
      <c r="K244" s="163"/>
      <c r="L244" s="32"/>
      <c r="M244" s="164" t="s">
        <v>1</v>
      </c>
      <c r="N244" s="130" t="s">
        <v>44</v>
      </c>
      <c r="P244" s="165">
        <f>O244*H244</f>
        <v>0</v>
      </c>
      <c r="Q244" s="165">
        <v>0</v>
      </c>
      <c r="R244" s="165">
        <f>Q244*H244</f>
        <v>0</v>
      </c>
      <c r="S244" s="165">
        <v>2.2599999999999999E-3</v>
      </c>
      <c r="T244" s="166">
        <f>S244*H244</f>
        <v>2.8475999999999998E-2</v>
      </c>
      <c r="AR244" s="167" t="s">
        <v>206</v>
      </c>
      <c r="AT244" s="167" t="s">
        <v>168</v>
      </c>
      <c r="AU244" s="167" t="s">
        <v>99</v>
      </c>
      <c r="AY244" s="15" t="s">
        <v>165</v>
      </c>
      <c r="BE244" s="93">
        <f>IF(N244="základná",J244,0)</f>
        <v>0</v>
      </c>
      <c r="BF244" s="93">
        <f>IF(N244="znížená",J244,0)</f>
        <v>0</v>
      </c>
      <c r="BG244" s="93">
        <f>IF(N244="zákl. prenesená",J244,0)</f>
        <v>0</v>
      </c>
      <c r="BH244" s="93">
        <f>IF(N244="zníž. prenesená",J244,0)</f>
        <v>0</v>
      </c>
      <c r="BI244" s="93">
        <f>IF(N244="nulová",J244,0)</f>
        <v>0</v>
      </c>
      <c r="BJ244" s="15" t="s">
        <v>99</v>
      </c>
      <c r="BK244" s="93">
        <f>ROUND(I244*H244,2)</f>
        <v>0</v>
      </c>
      <c r="BL244" s="15" t="s">
        <v>206</v>
      </c>
      <c r="BM244" s="167" t="s">
        <v>420</v>
      </c>
    </row>
    <row r="245" spans="2:65" s="12" customFormat="1" ht="11.25">
      <c r="B245" s="168"/>
      <c r="D245" s="169" t="s">
        <v>181</v>
      </c>
      <c r="E245" s="175" t="s">
        <v>1</v>
      </c>
      <c r="F245" s="170" t="s">
        <v>421</v>
      </c>
      <c r="H245" s="171">
        <v>12.6</v>
      </c>
      <c r="I245" s="172"/>
      <c r="L245" s="168"/>
      <c r="M245" s="173"/>
      <c r="T245" s="174"/>
      <c r="AT245" s="175" t="s">
        <v>181</v>
      </c>
      <c r="AU245" s="175" t="s">
        <v>99</v>
      </c>
      <c r="AV245" s="12" t="s">
        <v>99</v>
      </c>
      <c r="AW245" s="12" t="s">
        <v>33</v>
      </c>
      <c r="AX245" s="12" t="s">
        <v>78</v>
      </c>
      <c r="AY245" s="175" t="s">
        <v>165</v>
      </c>
    </row>
    <row r="246" spans="2:65" s="13" customFormat="1" ht="11.25">
      <c r="B246" s="176"/>
      <c r="D246" s="169" t="s">
        <v>181</v>
      </c>
      <c r="E246" s="177" t="s">
        <v>120</v>
      </c>
      <c r="F246" s="178" t="s">
        <v>209</v>
      </c>
      <c r="H246" s="179">
        <v>12.6</v>
      </c>
      <c r="I246" s="180"/>
      <c r="L246" s="176"/>
      <c r="M246" s="181"/>
      <c r="T246" s="182"/>
      <c r="AT246" s="177" t="s">
        <v>181</v>
      </c>
      <c r="AU246" s="177" t="s">
        <v>99</v>
      </c>
      <c r="AV246" s="13" t="s">
        <v>172</v>
      </c>
      <c r="AW246" s="13" t="s">
        <v>33</v>
      </c>
      <c r="AX246" s="13" t="s">
        <v>86</v>
      </c>
      <c r="AY246" s="177" t="s">
        <v>165</v>
      </c>
    </row>
    <row r="247" spans="2:65" s="1" customFormat="1" ht="24.2" customHeight="1">
      <c r="B247" s="32"/>
      <c r="C247" s="156" t="s">
        <v>422</v>
      </c>
      <c r="D247" s="156" t="s">
        <v>168</v>
      </c>
      <c r="E247" s="157" t="s">
        <v>423</v>
      </c>
      <c r="F247" s="158" t="s">
        <v>424</v>
      </c>
      <c r="G247" s="159" t="s">
        <v>227</v>
      </c>
      <c r="H247" s="160"/>
      <c r="I247" s="161"/>
      <c r="J247" s="162">
        <f>ROUND(I247*H247,2)</f>
        <v>0</v>
      </c>
      <c r="K247" s="163"/>
      <c r="L247" s="32"/>
      <c r="M247" s="164" t="s">
        <v>1</v>
      </c>
      <c r="N247" s="130" t="s">
        <v>44</v>
      </c>
      <c r="P247" s="165">
        <f>O247*H247</f>
        <v>0</v>
      </c>
      <c r="Q247" s="165">
        <v>0</v>
      </c>
      <c r="R247" s="165">
        <f>Q247*H247</f>
        <v>0</v>
      </c>
      <c r="S247" s="165">
        <v>0</v>
      </c>
      <c r="T247" s="166">
        <f>S247*H247</f>
        <v>0</v>
      </c>
      <c r="AR247" s="167" t="s">
        <v>206</v>
      </c>
      <c r="AT247" s="167" t="s">
        <v>168</v>
      </c>
      <c r="AU247" s="167" t="s">
        <v>99</v>
      </c>
      <c r="AY247" s="15" t="s">
        <v>165</v>
      </c>
      <c r="BE247" s="93">
        <f>IF(N247="základná",J247,0)</f>
        <v>0</v>
      </c>
      <c r="BF247" s="93">
        <f>IF(N247="znížená",J247,0)</f>
        <v>0</v>
      </c>
      <c r="BG247" s="93">
        <f>IF(N247="zákl. prenesená",J247,0)</f>
        <v>0</v>
      </c>
      <c r="BH247" s="93">
        <f>IF(N247="zníž. prenesená",J247,0)</f>
        <v>0</v>
      </c>
      <c r="BI247" s="93">
        <f>IF(N247="nulová",J247,0)</f>
        <v>0</v>
      </c>
      <c r="BJ247" s="15" t="s">
        <v>99</v>
      </c>
      <c r="BK247" s="93">
        <f>ROUND(I247*H247,2)</f>
        <v>0</v>
      </c>
      <c r="BL247" s="15" t="s">
        <v>206</v>
      </c>
      <c r="BM247" s="167" t="s">
        <v>425</v>
      </c>
    </row>
    <row r="248" spans="2:65" s="11" customFormat="1" ht="22.9" customHeight="1">
      <c r="B248" s="145"/>
      <c r="D248" s="146" t="s">
        <v>77</v>
      </c>
      <c r="E248" s="154" t="s">
        <v>426</v>
      </c>
      <c r="F248" s="154" t="s">
        <v>427</v>
      </c>
      <c r="I248" s="148"/>
      <c r="J248" s="155">
        <f>BK248</f>
        <v>0</v>
      </c>
      <c r="L248" s="145"/>
      <c r="M248" s="149"/>
      <c r="P248" s="150">
        <f>SUM(P249:P251)</f>
        <v>0</v>
      </c>
      <c r="R248" s="150">
        <f>SUM(R249:R251)</f>
        <v>0</v>
      </c>
      <c r="T248" s="151">
        <f>SUM(T249:T251)</f>
        <v>5.8800000000000005E-2</v>
      </c>
      <c r="AR248" s="146" t="s">
        <v>99</v>
      </c>
      <c r="AT248" s="152" t="s">
        <v>77</v>
      </c>
      <c r="AU248" s="152" t="s">
        <v>86</v>
      </c>
      <c r="AY248" s="146" t="s">
        <v>165</v>
      </c>
      <c r="BK248" s="153">
        <f>SUM(BK249:BK251)</f>
        <v>0</v>
      </c>
    </row>
    <row r="249" spans="2:65" s="1" customFormat="1" ht="24.2" customHeight="1">
      <c r="B249" s="32"/>
      <c r="C249" s="156" t="s">
        <v>428</v>
      </c>
      <c r="D249" s="156" t="s">
        <v>168</v>
      </c>
      <c r="E249" s="157" t="s">
        <v>429</v>
      </c>
      <c r="F249" s="158" t="s">
        <v>430</v>
      </c>
      <c r="G249" s="159" t="s">
        <v>233</v>
      </c>
      <c r="H249" s="160">
        <v>8.4</v>
      </c>
      <c r="I249" s="161"/>
      <c r="J249" s="162">
        <f>ROUND(I249*H249,2)</f>
        <v>0</v>
      </c>
      <c r="K249" s="163"/>
      <c r="L249" s="32"/>
      <c r="M249" s="164" t="s">
        <v>1</v>
      </c>
      <c r="N249" s="130" t="s">
        <v>44</v>
      </c>
      <c r="P249" s="165">
        <f>O249*H249</f>
        <v>0</v>
      </c>
      <c r="Q249" s="165">
        <v>0</v>
      </c>
      <c r="R249" s="165">
        <f>Q249*H249</f>
        <v>0</v>
      </c>
      <c r="S249" s="165">
        <v>7.0000000000000001E-3</v>
      </c>
      <c r="T249" s="166">
        <f>S249*H249</f>
        <v>5.8800000000000005E-2</v>
      </c>
      <c r="AR249" s="167" t="s">
        <v>206</v>
      </c>
      <c r="AT249" s="167" t="s">
        <v>168</v>
      </c>
      <c r="AU249" s="167" t="s">
        <v>99</v>
      </c>
      <c r="AY249" s="15" t="s">
        <v>165</v>
      </c>
      <c r="BE249" s="93">
        <f>IF(N249="základná",J249,0)</f>
        <v>0</v>
      </c>
      <c r="BF249" s="93">
        <f>IF(N249="znížená",J249,0)</f>
        <v>0</v>
      </c>
      <c r="BG249" s="93">
        <f>IF(N249="zákl. prenesená",J249,0)</f>
        <v>0</v>
      </c>
      <c r="BH249" s="93">
        <f>IF(N249="zníž. prenesená",J249,0)</f>
        <v>0</v>
      </c>
      <c r="BI249" s="93">
        <f>IF(N249="nulová",J249,0)</f>
        <v>0</v>
      </c>
      <c r="BJ249" s="15" t="s">
        <v>99</v>
      </c>
      <c r="BK249" s="93">
        <f>ROUND(I249*H249,2)</f>
        <v>0</v>
      </c>
      <c r="BL249" s="15" t="s">
        <v>206</v>
      </c>
      <c r="BM249" s="167" t="s">
        <v>431</v>
      </c>
    </row>
    <row r="250" spans="2:65" s="12" customFormat="1" ht="11.25">
      <c r="B250" s="168"/>
      <c r="D250" s="169" t="s">
        <v>181</v>
      </c>
      <c r="E250" s="175" t="s">
        <v>1</v>
      </c>
      <c r="F250" s="170" t="s">
        <v>432</v>
      </c>
      <c r="H250" s="171">
        <v>8.4</v>
      </c>
      <c r="I250" s="172"/>
      <c r="L250" s="168"/>
      <c r="M250" s="173"/>
      <c r="T250" s="174"/>
      <c r="AT250" s="175" t="s">
        <v>181</v>
      </c>
      <c r="AU250" s="175" t="s">
        <v>99</v>
      </c>
      <c r="AV250" s="12" t="s">
        <v>99</v>
      </c>
      <c r="AW250" s="12" t="s">
        <v>33</v>
      </c>
      <c r="AX250" s="12" t="s">
        <v>78</v>
      </c>
      <c r="AY250" s="175" t="s">
        <v>165</v>
      </c>
    </row>
    <row r="251" spans="2:65" s="13" customFormat="1" ht="11.25">
      <c r="B251" s="176"/>
      <c r="D251" s="169" t="s">
        <v>181</v>
      </c>
      <c r="E251" s="177" t="s">
        <v>117</v>
      </c>
      <c r="F251" s="178" t="s">
        <v>209</v>
      </c>
      <c r="H251" s="179">
        <v>8.4</v>
      </c>
      <c r="I251" s="180"/>
      <c r="L251" s="176"/>
      <c r="M251" s="181"/>
      <c r="T251" s="182"/>
      <c r="AT251" s="177" t="s">
        <v>181</v>
      </c>
      <c r="AU251" s="177" t="s">
        <v>99</v>
      </c>
      <c r="AV251" s="13" t="s">
        <v>172</v>
      </c>
      <c r="AW251" s="13" t="s">
        <v>33</v>
      </c>
      <c r="AX251" s="13" t="s">
        <v>86</v>
      </c>
      <c r="AY251" s="177" t="s">
        <v>165</v>
      </c>
    </row>
    <row r="252" spans="2:65" s="11" customFormat="1" ht="25.9" customHeight="1">
      <c r="B252" s="145"/>
      <c r="D252" s="146" t="s">
        <v>77</v>
      </c>
      <c r="E252" s="147" t="s">
        <v>210</v>
      </c>
      <c r="F252" s="147" t="s">
        <v>433</v>
      </c>
      <c r="I252" s="148"/>
      <c r="J252" s="128">
        <f>BK252</f>
        <v>0</v>
      </c>
      <c r="L252" s="145"/>
      <c r="M252" s="149"/>
      <c r="P252" s="150">
        <f>P253+P274</f>
        <v>0</v>
      </c>
      <c r="R252" s="150">
        <f>R253+R274</f>
        <v>2.1939999999999998E-2</v>
      </c>
      <c r="T252" s="151">
        <f>T253+T274</f>
        <v>5.5205000000000004E-2</v>
      </c>
      <c r="AR252" s="146" t="s">
        <v>177</v>
      </c>
      <c r="AT252" s="152" t="s">
        <v>77</v>
      </c>
      <c r="AU252" s="152" t="s">
        <v>78</v>
      </c>
      <c r="AY252" s="146" t="s">
        <v>165</v>
      </c>
      <c r="BK252" s="153">
        <f>BK253+BK274</f>
        <v>0</v>
      </c>
    </row>
    <row r="253" spans="2:65" s="11" customFormat="1" ht="22.9" customHeight="1">
      <c r="B253" s="145"/>
      <c r="D253" s="146" t="s">
        <v>77</v>
      </c>
      <c r="E253" s="154" t="s">
        <v>434</v>
      </c>
      <c r="F253" s="154" t="s">
        <v>435</v>
      </c>
      <c r="I253" s="148"/>
      <c r="J253" s="155">
        <f>BK253</f>
        <v>0</v>
      </c>
      <c r="L253" s="145"/>
      <c r="M253" s="149"/>
      <c r="P253" s="150">
        <f>SUM(P254:P273)</f>
        <v>0</v>
      </c>
      <c r="R253" s="150">
        <f>SUM(R254:R273)</f>
        <v>2.1939999999999998E-2</v>
      </c>
      <c r="T253" s="151">
        <f>SUM(T254:T273)</f>
        <v>5.5205000000000004E-2</v>
      </c>
      <c r="AR253" s="146" t="s">
        <v>177</v>
      </c>
      <c r="AT253" s="152" t="s">
        <v>77</v>
      </c>
      <c r="AU253" s="152" t="s">
        <v>86</v>
      </c>
      <c r="AY253" s="146" t="s">
        <v>165</v>
      </c>
      <c r="BK253" s="153">
        <f>SUM(BK254:BK273)</f>
        <v>0</v>
      </c>
    </row>
    <row r="254" spans="2:65" s="1" customFormat="1" ht="24.2" customHeight="1">
      <c r="B254" s="32"/>
      <c r="C254" s="156" t="s">
        <v>436</v>
      </c>
      <c r="D254" s="156" t="s">
        <v>168</v>
      </c>
      <c r="E254" s="157" t="s">
        <v>437</v>
      </c>
      <c r="F254" s="158" t="s">
        <v>438</v>
      </c>
      <c r="G254" s="159" t="s">
        <v>205</v>
      </c>
      <c r="H254" s="160">
        <v>38.5</v>
      </c>
      <c r="I254" s="161"/>
      <c r="J254" s="162">
        <f>ROUND(I254*H254,2)</f>
        <v>0</v>
      </c>
      <c r="K254" s="163"/>
      <c r="L254" s="32"/>
      <c r="M254" s="164" t="s">
        <v>1</v>
      </c>
      <c r="N254" s="130" t="s">
        <v>44</v>
      </c>
      <c r="P254" s="165">
        <f>O254*H254</f>
        <v>0</v>
      </c>
      <c r="Q254" s="165">
        <v>0</v>
      </c>
      <c r="R254" s="165">
        <f>Q254*H254</f>
        <v>0</v>
      </c>
      <c r="S254" s="165">
        <v>0</v>
      </c>
      <c r="T254" s="166">
        <f>S254*H254</f>
        <v>0</v>
      </c>
      <c r="AR254" s="167" t="s">
        <v>439</v>
      </c>
      <c r="AT254" s="167" t="s">
        <v>168</v>
      </c>
      <c r="AU254" s="167" t="s">
        <v>99</v>
      </c>
      <c r="AY254" s="15" t="s">
        <v>165</v>
      </c>
      <c r="BE254" s="93">
        <f>IF(N254="základná",J254,0)</f>
        <v>0</v>
      </c>
      <c r="BF254" s="93">
        <f>IF(N254="znížená",J254,0)</f>
        <v>0</v>
      </c>
      <c r="BG254" s="93">
        <f>IF(N254="zákl. prenesená",J254,0)</f>
        <v>0</v>
      </c>
      <c r="BH254" s="93">
        <f>IF(N254="zníž. prenesená",J254,0)</f>
        <v>0</v>
      </c>
      <c r="BI254" s="93">
        <f>IF(N254="nulová",J254,0)</f>
        <v>0</v>
      </c>
      <c r="BJ254" s="15" t="s">
        <v>99</v>
      </c>
      <c r="BK254" s="93">
        <f>ROUND(I254*H254,2)</f>
        <v>0</v>
      </c>
      <c r="BL254" s="15" t="s">
        <v>439</v>
      </c>
      <c r="BM254" s="167" t="s">
        <v>440</v>
      </c>
    </row>
    <row r="255" spans="2:65" s="12" customFormat="1" ht="11.25">
      <c r="B255" s="168"/>
      <c r="D255" s="169" t="s">
        <v>181</v>
      </c>
      <c r="E255" s="175" t="s">
        <v>1</v>
      </c>
      <c r="F255" s="170" t="s">
        <v>113</v>
      </c>
      <c r="H255" s="171">
        <v>38.5</v>
      </c>
      <c r="I255" s="172"/>
      <c r="L255" s="168"/>
      <c r="M255" s="173"/>
      <c r="T255" s="174"/>
      <c r="AT255" s="175" t="s">
        <v>181</v>
      </c>
      <c r="AU255" s="175" t="s">
        <v>99</v>
      </c>
      <c r="AV255" s="12" t="s">
        <v>99</v>
      </c>
      <c r="AW255" s="12" t="s">
        <v>33</v>
      </c>
      <c r="AX255" s="12" t="s">
        <v>86</v>
      </c>
      <c r="AY255" s="175" t="s">
        <v>165</v>
      </c>
    </row>
    <row r="256" spans="2:65" s="1" customFormat="1" ht="16.5" customHeight="1">
      <c r="B256" s="32"/>
      <c r="C256" s="183" t="s">
        <v>441</v>
      </c>
      <c r="D256" s="183" t="s">
        <v>210</v>
      </c>
      <c r="E256" s="184" t="s">
        <v>442</v>
      </c>
      <c r="F256" s="185" t="s">
        <v>443</v>
      </c>
      <c r="G256" s="186" t="s">
        <v>444</v>
      </c>
      <c r="H256" s="187">
        <v>15.4</v>
      </c>
      <c r="I256" s="188"/>
      <c r="J256" s="189">
        <f>ROUND(I256*H256,2)</f>
        <v>0</v>
      </c>
      <c r="K256" s="190"/>
      <c r="L256" s="191"/>
      <c r="M256" s="192" t="s">
        <v>1</v>
      </c>
      <c r="N256" s="193" t="s">
        <v>44</v>
      </c>
      <c r="P256" s="165">
        <f>O256*H256</f>
        <v>0</v>
      </c>
      <c r="Q256" s="165">
        <v>1E-3</v>
      </c>
      <c r="R256" s="165">
        <f>Q256*H256</f>
        <v>1.54E-2</v>
      </c>
      <c r="S256" s="165">
        <v>0</v>
      </c>
      <c r="T256" s="166">
        <f>S256*H256</f>
        <v>0</v>
      </c>
      <c r="AR256" s="167" t="s">
        <v>445</v>
      </c>
      <c r="AT256" s="167" t="s">
        <v>210</v>
      </c>
      <c r="AU256" s="167" t="s">
        <v>99</v>
      </c>
      <c r="AY256" s="15" t="s">
        <v>165</v>
      </c>
      <c r="BE256" s="93">
        <f>IF(N256="základná",J256,0)</f>
        <v>0</v>
      </c>
      <c r="BF256" s="93">
        <f>IF(N256="znížená",J256,0)</f>
        <v>0</v>
      </c>
      <c r="BG256" s="93">
        <f>IF(N256="zákl. prenesená",J256,0)</f>
        <v>0</v>
      </c>
      <c r="BH256" s="93">
        <f>IF(N256="zníž. prenesená",J256,0)</f>
        <v>0</v>
      </c>
      <c r="BI256" s="93">
        <f>IF(N256="nulová",J256,0)</f>
        <v>0</v>
      </c>
      <c r="BJ256" s="15" t="s">
        <v>99</v>
      </c>
      <c r="BK256" s="93">
        <f>ROUND(I256*H256,2)</f>
        <v>0</v>
      </c>
      <c r="BL256" s="15" t="s">
        <v>445</v>
      </c>
      <c r="BM256" s="167" t="s">
        <v>446</v>
      </c>
    </row>
    <row r="257" spans="2:65" s="1" customFormat="1" ht="16.5" customHeight="1">
      <c r="B257" s="32"/>
      <c r="C257" s="156" t="s">
        <v>439</v>
      </c>
      <c r="D257" s="156" t="s">
        <v>168</v>
      </c>
      <c r="E257" s="157" t="s">
        <v>447</v>
      </c>
      <c r="F257" s="158" t="s">
        <v>448</v>
      </c>
      <c r="G257" s="159" t="s">
        <v>213</v>
      </c>
      <c r="H257" s="160">
        <v>1</v>
      </c>
      <c r="I257" s="161"/>
      <c r="J257" s="162">
        <f>ROUND(I257*H257,2)</f>
        <v>0</v>
      </c>
      <c r="K257" s="163"/>
      <c r="L257" s="32"/>
      <c r="M257" s="164" t="s">
        <v>1</v>
      </c>
      <c r="N257" s="130" t="s">
        <v>44</v>
      </c>
      <c r="P257" s="165">
        <f>O257*H257</f>
        <v>0</v>
      </c>
      <c r="Q257" s="165">
        <v>0</v>
      </c>
      <c r="R257" s="165">
        <f>Q257*H257</f>
        <v>0</v>
      </c>
      <c r="S257" s="165">
        <v>0</v>
      </c>
      <c r="T257" s="166">
        <f>S257*H257</f>
        <v>0</v>
      </c>
      <c r="AR257" s="167" t="s">
        <v>439</v>
      </c>
      <c r="AT257" s="167" t="s">
        <v>168</v>
      </c>
      <c r="AU257" s="167" t="s">
        <v>99</v>
      </c>
      <c r="AY257" s="15" t="s">
        <v>165</v>
      </c>
      <c r="BE257" s="93">
        <f>IF(N257="základná",J257,0)</f>
        <v>0</v>
      </c>
      <c r="BF257" s="93">
        <f>IF(N257="znížená",J257,0)</f>
        <v>0</v>
      </c>
      <c r="BG257" s="93">
        <f>IF(N257="zákl. prenesená",J257,0)</f>
        <v>0</v>
      </c>
      <c r="BH257" s="93">
        <f>IF(N257="zníž. prenesená",J257,0)</f>
        <v>0</v>
      </c>
      <c r="BI257" s="93">
        <f>IF(N257="nulová",J257,0)</f>
        <v>0</v>
      </c>
      <c r="BJ257" s="15" t="s">
        <v>99</v>
      </c>
      <c r="BK257" s="93">
        <f>ROUND(I257*H257,2)</f>
        <v>0</v>
      </c>
      <c r="BL257" s="15" t="s">
        <v>439</v>
      </c>
      <c r="BM257" s="167" t="s">
        <v>449</v>
      </c>
    </row>
    <row r="258" spans="2:65" s="12" customFormat="1" ht="11.25">
      <c r="B258" s="168"/>
      <c r="D258" s="169" t="s">
        <v>181</v>
      </c>
      <c r="E258" s="175" t="s">
        <v>1</v>
      </c>
      <c r="F258" s="170" t="s">
        <v>116</v>
      </c>
      <c r="H258" s="171">
        <v>1</v>
      </c>
      <c r="I258" s="172"/>
      <c r="L258" s="168"/>
      <c r="M258" s="173"/>
      <c r="T258" s="174"/>
      <c r="AT258" s="175" t="s">
        <v>181</v>
      </c>
      <c r="AU258" s="175" t="s">
        <v>99</v>
      </c>
      <c r="AV258" s="12" t="s">
        <v>99</v>
      </c>
      <c r="AW258" s="12" t="s">
        <v>33</v>
      </c>
      <c r="AX258" s="12" t="s">
        <v>78</v>
      </c>
      <c r="AY258" s="175" t="s">
        <v>165</v>
      </c>
    </row>
    <row r="259" spans="2:65" s="13" customFormat="1" ht="11.25">
      <c r="B259" s="176"/>
      <c r="D259" s="169" t="s">
        <v>181</v>
      </c>
      <c r="E259" s="177" t="s">
        <v>1</v>
      </c>
      <c r="F259" s="178" t="s">
        <v>209</v>
      </c>
      <c r="H259" s="179">
        <v>1</v>
      </c>
      <c r="I259" s="180"/>
      <c r="L259" s="176"/>
      <c r="M259" s="181"/>
      <c r="T259" s="182"/>
      <c r="AT259" s="177" t="s">
        <v>181</v>
      </c>
      <c r="AU259" s="177" t="s">
        <v>99</v>
      </c>
      <c r="AV259" s="13" t="s">
        <v>172</v>
      </c>
      <c r="AW259" s="13" t="s">
        <v>33</v>
      </c>
      <c r="AX259" s="13" t="s">
        <v>86</v>
      </c>
      <c r="AY259" s="177" t="s">
        <v>165</v>
      </c>
    </row>
    <row r="260" spans="2:65" s="1" customFormat="1" ht="16.5" customHeight="1">
      <c r="B260" s="32"/>
      <c r="C260" s="183" t="s">
        <v>450</v>
      </c>
      <c r="D260" s="183" t="s">
        <v>210</v>
      </c>
      <c r="E260" s="184" t="s">
        <v>451</v>
      </c>
      <c r="F260" s="185" t="s">
        <v>452</v>
      </c>
      <c r="G260" s="186" t="s">
        <v>213</v>
      </c>
      <c r="H260" s="187">
        <v>1</v>
      </c>
      <c r="I260" s="188"/>
      <c r="J260" s="189">
        <f>ROUND(I260*H260,2)</f>
        <v>0</v>
      </c>
      <c r="K260" s="190"/>
      <c r="L260" s="191"/>
      <c r="M260" s="192" t="s">
        <v>1</v>
      </c>
      <c r="N260" s="193" t="s">
        <v>44</v>
      </c>
      <c r="P260" s="165">
        <f>O260*H260</f>
        <v>0</v>
      </c>
      <c r="Q260" s="165">
        <v>5.9899999999999997E-3</v>
      </c>
      <c r="R260" s="165">
        <f>Q260*H260</f>
        <v>5.9899999999999997E-3</v>
      </c>
      <c r="S260" s="165">
        <v>0</v>
      </c>
      <c r="T260" s="166">
        <f>S260*H260</f>
        <v>0</v>
      </c>
      <c r="AR260" s="167" t="s">
        <v>445</v>
      </c>
      <c r="AT260" s="167" t="s">
        <v>210</v>
      </c>
      <c r="AU260" s="167" t="s">
        <v>99</v>
      </c>
      <c r="AY260" s="15" t="s">
        <v>165</v>
      </c>
      <c r="BE260" s="93">
        <f>IF(N260="základná",J260,0)</f>
        <v>0</v>
      </c>
      <c r="BF260" s="93">
        <f>IF(N260="znížená",J260,0)</f>
        <v>0</v>
      </c>
      <c r="BG260" s="93">
        <f>IF(N260="zákl. prenesená",J260,0)</f>
        <v>0</v>
      </c>
      <c r="BH260" s="93">
        <f>IF(N260="zníž. prenesená",J260,0)</f>
        <v>0</v>
      </c>
      <c r="BI260" s="93">
        <f>IF(N260="nulová",J260,0)</f>
        <v>0</v>
      </c>
      <c r="BJ260" s="15" t="s">
        <v>99</v>
      </c>
      <c r="BK260" s="93">
        <f>ROUND(I260*H260,2)</f>
        <v>0</v>
      </c>
      <c r="BL260" s="15" t="s">
        <v>445</v>
      </c>
      <c r="BM260" s="167" t="s">
        <v>453</v>
      </c>
    </row>
    <row r="261" spans="2:65" s="1" customFormat="1" ht="16.5" customHeight="1">
      <c r="B261" s="32"/>
      <c r="C261" s="156" t="s">
        <v>454</v>
      </c>
      <c r="D261" s="156" t="s">
        <v>168</v>
      </c>
      <c r="E261" s="157" t="s">
        <v>455</v>
      </c>
      <c r="F261" s="158" t="s">
        <v>456</v>
      </c>
      <c r="G261" s="159" t="s">
        <v>213</v>
      </c>
      <c r="H261" s="160">
        <v>1</v>
      </c>
      <c r="I261" s="161"/>
      <c r="J261" s="162">
        <f>ROUND(I261*H261,2)</f>
        <v>0</v>
      </c>
      <c r="K261" s="163"/>
      <c r="L261" s="32"/>
      <c r="M261" s="164" t="s">
        <v>1</v>
      </c>
      <c r="N261" s="130" t="s">
        <v>44</v>
      </c>
      <c r="P261" s="165">
        <f>O261*H261</f>
        <v>0</v>
      </c>
      <c r="Q261" s="165">
        <v>0</v>
      </c>
      <c r="R261" s="165">
        <f>Q261*H261</f>
        <v>0</v>
      </c>
      <c r="S261" s="165">
        <v>0</v>
      </c>
      <c r="T261" s="166">
        <f>S261*H261</f>
        <v>0</v>
      </c>
      <c r="AR261" s="167" t="s">
        <v>439</v>
      </c>
      <c r="AT261" s="167" t="s">
        <v>168</v>
      </c>
      <c r="AU261" s="167" t="s">
        <v>99</v>
      </c>
      <c r="AY261" s="15" t="s">
        <v>165</v>
      </c>
      <c r="BE261" s="93">
        <f>IF(N261="základná",J261,0)</f>
        <v>0</v>
      </c>
      <c r="BF261" s="93">
        <f>IF(N261="znížená",J261,0)</f>
        <v>0</v>
      </c>
      <c r="BG261" s="93">
        <f>IF(N261="zákl. prenesená",J261,0)</f>
        <v>0</v>
      </c>
      <c r="BH261" s="93">
        <f>IF(N261="zníž. prenesená",J261,0)</f>
        <v>0</v>
      </c>
      <c r="BI261" s="93">
        <f>IF(N261="nulová",J261,0)</f>
        <v>0</v>
      </c>
      <c r="BJ261" s="15" t="s">
        <v>99</v>
      </c>
      <c r="BK261" s="93">
        <f>ROUND(I261*H261,2)</f>
        <v>0</v>
      </c>
      <c r="BL261" s="15" t="s">
        <v>439</v>
      </c>
      <c r="BM261" s="167" t="s">
        <v>457</v>
      </c>
    </row>
    <row r="262" spans="2:65" s="12" customFormat="1" ht="11.25">
      <c r="B262" s="168"/>
      <c r="D262" s="169" t="s">
        <v>181</v>
      </c>
      <c r="E262" s="175" t="s">
        <v>1</v>
      </c>
      <c r="F262" s="170" t="s">
        <v>116</v>
      </c>
      <c r="H262" s="171">
        <v>1</v>
      </c>
      <c r="I262" s="172"/>
      <c r="L262" s="168"/>
      <c r="M262" s="173"/>
      <c r="T262" s="174"/>
      <c r="AT262" s="175" t="s">
        <v>181</v>
      </c>
      <c r="AU262" s="175" t="s">
        <v>99</v>
      </c>
      <c r="AV262" s="12" t="s">
        <v>99</v>
      </c>
      <c r="AW262" s="12" t="s">
        <v>33</v>
      </c>
      <c r="AX262" s="12" t="s">
        <v>78</v>
      </c>
      <c r="AY262" s="175" t="s">
        <v>165</v>
      </c>
    </row>
    <row r="263" spans="2:65" s="13" customFormat="1" ht="11.25">
      <c r="B263" s="176"/>
      <c r="D263" s="169" t="s">
        <v>181</v>
      </c>
      <c r="E263" s="177" t="s">
        <v>1</v>
      </c>
      <c r="F263" s="178" t="s">
        <v>209</v>
      </c>
      <c r="H263" s="179">
        <v>1</v>
      </c>
      <c r="I263" s="180"/>
      <c r="L263" s="176"/>
      <c r="M263" s="181"/>
      <c r="T263" s="182"/>
      <c r="AT263" s="177" t="s">
        <v>181</v>
      </c>
      <c r="AU263" s="177" t="s">
        <v>99</v>
      </c>
      <c r="AV263" s="13" t="s">
        <v>172</v>
      </c>
      <c r="AW263" s="13" t="s">
        <v>33</v>
      </c>
      <c r="AX263" s="13" t="s">
        <v>86</v>
      </c>
      <c r="AY263" s="177" t="s">
        <v>165</v>
      </c>
    </row>
    <row r="264" spans="2:65" s="1" customFormat="1" ht="16.5" customHeight="1">
      <c r="B264" s="32"/>
      <c r="C264" s="183" t="s">
        <v>458</v>
      </c>
      <c r="D264" s="183" t="s">
        <v>210</v>
      </c>
      <c r="E264" s="184" t="s">
        <v>459</v>
      </c>
      <c r="F264" s="185" t="s">
        <v>460</v>
      </c>
      <c r="G264" s="186" t="s">
        <v>213</v>
      </c>
      <c r="H264" s="187">
        <v>1</v>
      </c>
      <c r="I264" s="188"/>
      <c r="J264" s="189">
        <f>ROUND(I264*H264,2)</f>
        <v>0</v>
      </c>
      <c r="K264" s="190"/>
      <c r="L264" s="191"/>
      <c r="M264" s="192" t="s">
        <v>1</v>
      </c>
      <c r="N264" s="193" t="s">
        <v>44</v>
      </c>
      <c r="P264" s="165">
        <f>O264*H264</f>
        <v>0</v>
      </c>
      <c r="Q264" s="165">
        <v>5.5000000000000003E-4</v>
      </c>
      <c r="R264" s="165">
        <f>Q264*H264</f>
        <v>5.5000000000000003E-4</v>
      </c>
      <c r="S264" s="165">
        <v>0</v>
      </c>
      <c r="T264" s="166">
        <f>S264*H264</f>
        <v>0</v>
      </c>
      <c r="AR264" s="167" t="s">
        <v>445</v>
      </c>
      <c r="AT264" s="167" t="s">
        <v>210</v>
      </c>
      <c r="AU264" s="167" t="s">
        <v>99</v>
      </c>
      <c r="AY264" s="15" t="s">
        <v>165</v>
      </c>
      <c r="BE264" s="93">
        <f>IF(N264="základná",J264,0)</f>
        <v>0</v>
      </c>
      <c r="BF264" s="93">
        <f>IF(N264="znížená",J264,0)</f>
        <v>0</v>
      </c>
      <c r="BG264" s="93">
        <f>IF(N264="zákl. prenesená",J264,0)</f>
        <v>0</v>
      </c>
      <c r="BH264" s="93">
        <f>IF(N264="zníž. prenesená",J264,0)</f>
        <v>0</v>
      </c>
      <c r="BI264" s="93">
        <f>IF(N264="nulová",J264,0)</f>
        <v>0</v>
      </c>
      <c r="BJ264" s="15" t="s">
        <v>99</v>
      </c>
      <c r="BK264" s="93">
        <f>ROUND(I264*H264,2)</f>
        <v>0</v>
      </c>
      <c r="BL264" s="15" t="s">
        <v>445</v>
      </c>
      <c r="BM264" s="167" t="s">
        <v>461</v>
      </c>
    </row>
    <row r="265" spans="2:65" s="1" customFormat="1" ht="24.2" customHeight="1">
      <c r="B265" s="32"/>
      <c r="C265" s="156" t="s">
        <v>462</v>
      </c>
      <c r="D265" s="156" t="s">
        <v>168</v>
      </c>
      <c r="E265" s="157" t="s">
        <v>463</v>
      </c>
      <c r="F265" s="158" t="s">
        <v>464</v>
      </c>
      <c r="G265" s="159" t="s">
        <v>205</v>
      </c>
      <c r="H265" s="160">
        <v>38.5</v>
      </c>
      <c r="I265" s="161"/>
      <c r="J265" s="162">
        <f>ROUND(I265*H265,2)</f>
        <v>0</v>
      </c>
      <c r="K265" s="163"/>
      <c r="L265" s="32"/>
      <c r="M265" s="164" t="s">
        <v>1</v>
      </c>
      <c r="N265" s="130" t="s">
        <v>44</v>
      </c>
      <c r="P265" s="165">
        <f>O265*H265</f>
        <v>0</v>
      </c>
      <c r="Q265" s="165">
        <v>0</v>
      </c>
      <c r="R265" s="165">
        <f>Q265*H265</f>
        <v>0</v>
      </c>
      <c r="S265" s="165">
        <v>6.3000000000000003E-4</v>
      </c>
      <c r="T265" s="166">
        <f>S265*H265</f>
        <v>2.4255000000000002E-2</v>
      </c>
      <c r="AR265" s="167" t="s">
        <v>439</v>
      </c>
      <c r="AT265" s="167" t="s">
        <v>168</v>
      </c>
      <c r="AU265" s="167" t="s">
        <v>99</v>
      </c>
      <c r="AY265" s="15" t="s">
        <v>165</v>
      </c>
      <c r="BE265" s="93">
        <f>IF(N265="základná",J265,0)</f>
        <v>0</v>
      </c>
      <c r="BF265" s="93">
        <f>IF(N265="znížená",J265,0)</f>
        <v>0</v>
      </c>
      <c r="BG265" s="93">
        <f>IF(N265="zákl. prenesená",J265,0)</f>
        <v>0</v>
      </c>
      <c r="BH265" s="93">
        <f>IF(N265="zníž. prenesená",J265,0)</f>
        <v>0</v>
      </c>
      <c r="BI265" s="93">
        <f>IF(N265="nulová",J265,0)</f>
        <v>0</v>
      </c>
      <c r="BJ265" s="15" t="s">
        <v>99</v>
      </c>
      <c r="BK265" s="93">
        <f>ROUND(I265*H265,2)</f>
        <v>0</v>
      </c>
      <c r="BL265" s="15" t="s">
        <v>439</v>
      </c>
      <c r="BM265" s="167" t="s">
        <v>465</v>
      </c>
    </row>
    <row r="266" spans="2:65" s="12" customFormat="1" ht="11.25">
      <c r="B266" s="168"/>
      <c r="D266" s="169" t="s">
        <v>181</v>
      </c>
      <c r="E266" s="175" t="s">
        <v>1</v>
      </c>
      <c r="F266" s="170" t="s">
        <v>466</v>
      </c>
      <c r="H266" s="171">
        <v>38.5</v>
      </c>
      <c r="I266" s="172"/>
      <c r="L266" s="168"/>
      <c r="M266" s="173"/>
      <c r="T266" s="174"/>
      <c r="AT266" s="175" t="s">
        <v>181</v>
      </c>
      <c r="AU266" s="175" t="s">
        <v>99</v>
      </c>
      <c r="AV266" s="12" t="s">
        <v>99</v>
      </c>
      <c r="AW266" s="12" t="s">
        <v>33</v>
      </c>
      <c r="AX266" s="12" t="s">
        <v>78</v>
      </c>
      <c r="AY266" s="175" t="s">
        <v>165</v>
      </c>
    </row>
    <row r="267" spans="2:65" s="13" customFormat="1" ht="11.25">
      <c r="B267" s="176"/>
      <c r="D267" s="169" t="s">
        <v>181</v>
      </c>
      <c r="E267" s="177" t="s">
        <v>113</v>
      </c>
      <c r="F267" s="178" t="s">
        <v>209</v>
      </c>
      <c r="H267" s="179">
        <v>38.5</v>
      </c>
      <c r="I267" s="180"/>
      <c r="L267" s="176"/>
      <c r="M267" s="181"/>
      <c r="T267" s="182"/>
      <c r="AT267" s="177" t="s">
        <v>181</v>
      </c>
      <c r="AU267" s="177" t="s">
        <v>99</v>
      </c>
      <c r="AV267" s="13" t="s">
        <v>172</v>
      </c>
      <c r="AW267" s="13" t="s">
        <v>33</v>
      </c>
      <c r="AX267" s="13" t="s">
        <v>86</v>
      </c>
      <c r="AY267" s="177" t="s">
        <v>165</v>
      </c>
    </row>
    <row r="268" spans="2:65" s="1" customFormat="1" ht="24.2" customHeight="1">
      <c r="B268" s="32"/>
      <c r="C268" s="156" t="s">
        <v>467</v>
      </c>
      <c r="D268" s="156" t="s">
        <v>168</v>
      </c>
      <c r="E268" s="157" t="s">
        <v>468</v>
      </c>
      <c r="F268" s="158" t="s">
        <v>469</v>
      </c>
      <c r="G268" s="159" t="s">
        <v>213</v>
      </c>
      <c r="H268" s="160">
        <v>35</v>
      </c>
      <c r="I268" s="161"/>
      <c r="J268" s="162">
        <f>ROUND(I268*H268,2)</f>
        <v>0</v>
      </c>
      <c r="K268" s="163"/>
      <c r="L268" s="32"/>
      <c r="M268" s="164" t="s">
        <v>1</v>
      </c>
      <c r="N268" s="130" t="s">
        <v>44</v>
      </c>
      <c r="P268" s="165">
        <f>O268*H268</f>
        <v>0</v>
      </c>
      <c r="Q268" s="165">
        <v>0</v>
      </c>
      <c r="R268" s="165">
        <f>Q268*H268</f>
        <v>0</v>
      </c>
      <c r="S268" s="165">
        <v>5.5999999999999995E-4</v>
      </c>
      <c r="T268" s="166">
        <f>S268*H268</f>
        <v>1.9599999999999999E-2</v>
      </c>
      <c r="AR268" s="167" t="s">
        <v>439</v>
      </c>
      <c r="AT268" s="167" t="s">
        <v>168</v>
      </c>
      <c r="AU268" s="167" t="s">
        <v>99</v>
      </c>
      <c r="AY268" s="15" t="s">
        <v>165</v>
      </c>
      <c r="BE268" s="93">
        <f>IF(N268="základná",J268,0)</f>
        <v>0</v>
      </c>
      <c r="BF268" s="93">
        <f>IF(N268="znížená",J268,0)</f>
        <v>0</v>
      </c>
      <c r="BG268" s="93">
        <f>IF(N268="zákl. prenesená",J268,0)</f>
        <v>0</v>
      </c>
      <c r="BH268" s="93">
        <f>IF(N268="zníž. prenesená",J268,0)</f>
        <v>0</v>
      </c>
      <c r="BI268" s="93">
        <f>IF(N268="nulová",J268,0)</f>
        <v>0</v>
      </c>
      <c r="BJ268" s="15" t="s">
        <v>99</v>
      </c>
      <c r="BK268" s="93">
        <f>ROUND(I268*H268,2)</f>
        <v>0</v>
      </c>
      <c r="BL268" s="15" t="s">
        <v>439</v>
      </c>
      <c r="BM268" s="167" t="s">
        <v>470</v>
      </c>
    </row>
    <row r="269" spans="2:65" s="12" customFormat="1" ht="11.25">
      <c r="B269" s="168"/>
      <c r="D269" s="169" t="s">
        <v>181</v>
      </c>
      <c r="E269" s="175" t="s">
        <v>1</v>
      </c>
      <c r="F269" s="170" t="s">
        <v>471</v>
      </c>
      <c r="H269" s="171">
        <v>35</v>
      </c>
      <c r="I269" s="172"/>
      <c r="L269" s="168"/>
      <c r="M269" s="173"/>
      <c r="T269" s="174"/>
      <c r="AT269" s="175" t="s">
        <v>181</v>
      </c>
      <c r="AU269" s="175" t="s">
        <v>99</v>
      </c>
      <c r="AV269" s="12" t="s">
        <v>99</v>
      </c>
      <c r="AW269" s="12" t="s">
        <v>33</v>
      </c>
      <c r="AX269" s="12" t="s">
        <v>78</v>
      </c>
      <c r="AY269" s="175" t="s">
        <v>165</v>
      </c>
    </row>
    <row r="270" spans="2:65" s="13" customFormat="1" ht="11.25">
      <c r="B270" s="176"/>
      <c r="D270" s="169" t="s">
        <v>181</v>
      </c>
      <c r="E270" s="177" t="s">
        <v>108</v>
      </c>
      <c r="F270" s="178" t="s">
        <v>209</v>
      </c>
      <c r="H270" s="179">
        <v>35</v>
      </c>
      <c r="I270" s="180"/>
      <c r="L270" s="176"/>
      <c r="M270" s="181"/>
      <c r="T270" s="182"/>
      <c r="AT270" s="177" t="s">
        <v>181</v>
      </c>
      <c r="AU270" s="177" t="s">
        <v>99</v>
      </c>
      <c r="AV270" s="13" t="s">
        <v>172</v>
      </c>
      <c r="AW270" s="13" t="s">
        <v>33</v>
      </c>
      <c r="AX270" s="13" t="s">
        <v>86</v>
      </c>
      <c r="AY270" s="177" t="s">
        <v>165</v>
      </c>
    </row>
    <row r="271" spans="2:65" s="1" customFormat="1" ht="24.2" customHeight="1">
      <c r="B271" s="32"/>
      <c r="C271" s="156" t="s">
        <v>472</v>
      </c>
      <c r="D271" s="156" t="s">
        <v>168</v>
      </c>
      <c r="E271" s="157" t="s">
        <v>473</v>
      </c>
      <c r="F271" s="158" t="s">
        <v>474</v>
      </c>
      <c r="G271" s="159" t="s">
        <v>213</v>
      </c>
      <c r="H271" s="160">
        <v>1</v>
      </c>
      <c r="I271" s="161"/>
      <c r="J271" s="162">
        <f>ROUND(I271*H271,2)</f>
        <v>0</v>
      </c>
      <c r="K271" s="163"/>
      <c r="L271" s="32"/>
      <c r="M271" s="164" t="s">
        <v>1</v>
      </c>
      <c r="N271" s="130" t="s">
        <v>44</v>
      </c>
      <c r="P271" s="165">
        <f>O271*H271</f>
        <v>0</v>
      </c>
      <c r="Q271" s="165">
        <v>0</v>
      </c>
      <c r="R271" s="165">
        <f>Q271*H271</f>
        <v>0</v>
      </c>
      <c r="S271" s="165">
        <v>1.1350000000000001E-2</v>
      </c>
      <c r="T271" s="166">
        <f>S271*H271</f>
        <v>1.1350000000000001E-2</v>
      </c>
      <c r="AR271" s="167" t="s">
        <v>439</v>
      </c>
      <c r="AT271" s="167" t="s">
        <v>168</v>
      </c>
      <c r="AU271" s="167" t="s">
        <v>99</v>
      </c>
      <c r="AY271" s="15" t="s">
        <v>165</v>
      </c>
      <c r="BE271" s="93">
        <f>IF(N271="základná",J271,0)</f>
        <v>0</v>
      </c>
      <c r="BF271" s="93">
        <f>IF(N271="znížená",J271,0)</f>
        <v>0</v>
      </c>
      <c r="BG271" s="93">
        <f>IF(N271="zákl. prenesená",J271,0)</f>
        <v>0</v>
      </c>
      <c r="BH271" s="93">
        <f>IF(N271="zníž. prenesená",J271,0)</f>
        <v>0</v>
      </c>
      <c r="BI271" s="93">
        <f>IF(N271="nulová",J271,0)</f>
        <v>0</v>
      </c>
      <c r="BJ271" s="15" t="s">
        <v>99</v>
      </c>
      <c r="BK271" s="93">
        <f>ROUND(I271*H271,2)</f>
        <v>0</v>
      </c>
      <c r="BL271" s="15" t="s">
        <v>439</v>
      </c>
      <c r="BM271" s="167" t="s">
        <v>475</v>
      </c>
    </row>
    <row r="272" spans="2:65" s="12" customFormat="1" ht="11.25">
      <c r="B272" s="168"/>
      <c r="D272" s="169" t="s">
        <v>181</v>
      </c>
      <c r="E272" s="175" t="s">
        <v>1</v>
      </c>
      <c r="F272" s="170" t="s">
        <v>86</v>
      </c>
      <c r="H272" s="171">
        <v>1</v>
      </c>
      <c r="I272" s="172"/>
      <c r="L272" s="168"/>
      <c r="M272" s="173"/>
      <c r="T272" s="174"/>
      <c r="AT272" s="175" t="s">
        <v>181</v>
      </c>
      <c r="AU272" s="175" t="s">
        <v>99</v>
      </c>
      <c r="AV272" s="12" t="s">
        <v>99</v>
      </c>
      <c r="AW272" s="12" t="s">
        <v>33</v>
      </c>
      <c r="AX272" s="12" t="s">
        <v>78</v>
      </c>
      <c r="AY272" s="175" t="s">
        <v>165</v>
      </c>
    </row>
    <row r="273" spans="2:65" s="13" customFormat="1" ht="11.25">
      <c r="B273" s="176"/>
      <c r="D273" s="169" t="s">
        <v>181</v>
      </c>
      <c r="E273" s="177" t="s">
        <v>116</v>
      </c>
      <c r="F273" s="178" t="s">
        <v>209</v>
      </c>
      <c r="H273" s="179">
        <v>1</v>
      </c>
      <c r="I273" s="180"/>
      <c r="L273" s="176"/>
      <c r="M273" s="181"/>
      <c r="T273" s="182"/>
      <c r="AT273" s="177" t="s">
        <v>181</v>
      </c>
      <c r="AU273" s="177" t="s">
        <v>99</v>
      </c>
      <c r="AV273" s="13" t="s">
        <v>172</v>
      </c>
      <c r="AW273" s="13" t="s">
        <v>33</v>
      </c>
      <c r="AX273" s="13" t="s">
        <v>86</v>
      </c>
      <c r="AY273" s="177" t="s">
        <v>165</v>
      </c>
    </row>
    <row r="274" spans="2:65" s="11" customFormat="1" ht="22.9" customHeight="1">
      <c r="B274" s="145"/>
      <c r="D274" s="146" t="s">
        <v>77</v>
      </c>
      <c r="E274" s="154" t="s">
        <v>476</v>
      </c>
      <c r="F274" s="154" t="s">
        <v>477</v>
      </c>
      <c r="I274" s="148"/>
      <c r="J274" s="155">
        <f>BK274</f>
        <v>0</v>
      </c>
      <c r="L274" s="145"/>
      <c r="M274" s="149"/>
      <c r="P274" s="150">
        <f>P275</f>
        <v>0</v>
      </c>
      <c r="R274" s="150">
        <f>R275</f>
        <v>0</v>
      </c>
      <c r="T274" s="151">
        <f>T275</f>
        <v>0</v>
      </c>
      <c r="AR274" s="146" t="s">
        <v>177</v>
      </c>
      <c r="AT274" s="152" t="s">
        <v>77</v>
      </c>
      <c r="AU274" s="152" t="s">
        <v>86</v>
      </c>
      <c r="AY274" s="146" t="s">
        <v>165</v>
      </c>
      <c r="BK274" s="153">
        <f>BK275</f>
        <v>0</v>
      </c>
    </row>
    <row r="275" spans="2:65" s="1" customFormat="1" ht="16.5" customHeight="1">
      <c r="B275" s="32"/>
      <c r="C275" s="156" t="s">
        <v>478</v>
      </c>
      <c r="D275" s="156" t="s">
        <v>168</v>
      </c>
      <c r="E275" s="157" t="s">
        <v>479</v>
      </c>
      <c r="F275" s="158" t="s">
        <v>480</v>
      </c>
      <c r="G275" s="159" t="s">
        <v>481</v>
      </c>
      <c r="H275" s="160">
        <v>1</v>
      </c>
      <c r="I275" s="161"/>
      <c r="J275" s="162">
        <f>ROUND(I275*H275,2)</f>
        <v>0</v>
      </c>
      <c r="K275" s="163"/>
      <c r="L275" s="32"/>
      <c r="M275" s="164" t="s">
        <v>1</v>
      </c>
      <c r="N275" s="130" t="s">
        <v>44</v>
      </c>
      <c r="P275" s="165">
        <f>O275*H275</f>
        <v>0</v>
      </c>
      <c r="Q275" s="165">
        <v>0</v>
      </c>
      <c r="R275" s="165">
        <f>Q275*H275</f>
        <v>0</v>
      </c>
      <c r="S275" s="165">
        <v>0</v>
      </c>
      <c r="T275" s="166">
        <f>S275*H275</f>
        <v>0</v>
      </c>
      <c r="AR275" s="167" t="s">
        <v>439</v>
      </c>
      <c r="AT275" s="167" t="s">
        <v>168</v>
      </c>
      <c r="AU275" s="167" t="s">
        <v>99</v>
      </c>
      <c r="AY275" s="15" t="s">
        <v>165</v>
      </c>
      <c r="BE275" s="93">
        <f>IF(N275="základná",J275,0)</f>
        <v>0</v>
      </c>
      <c r="BF275" s="93">
        <f>IF(N275="znížená",J275,0)</f>
        <v>0</v>
      </c>
      <c r="BG275" s="93">
        <f>IF(N275="zákl. prenesená",J275,0)</f>
        <v>0</v>
      </c>
      <c r="BH275" s="93">
        <f>IF(N275="zníž. prenesená",J275,0)</f>
        <v>0</v>
      </c>
      <c r="BI275" s="93">
        <f>IF(N275="nulová",J275,0)</f>
        <v>0</v>
      </c>
      <c r="BJ275" s="15" t="s">
        <v>99</v>
      </c>
      <c r="BK275" s="93">
        <f>ROUND(I275*H275,2)</f>
        <v>0</v>
      </c>
      <c r="BL275" s="15" t="s">
        <v>439</v>
      </c>
      <c r="BM275" s="167" t="s">
        <v>482</v>
      </c>
    </row>
    <row r="276" spans="2:65" s="11" customFormat="1" ht="25.9" customHeight="1">
      <c r="B276" s="145"/>
      <c r="D276" s="146" t="s">
        <v>77</v>
      </c>
      <c r="E276" s="147" t="s">
        <v>483</v>
      </c>
      <c r="F276" s="147" t="s">
        <v>484</v>
      </c>
      <c r="I276" s="148"/>
      <c r="J276" s="128">
        <f>BK276</f>
        <v>0</v>
      </c>
      <c r="L276" s="145"/>
      <c r="M276" s="149"/>
      <c r="P276" s="150">
        <f>SUM(P277:P279)</f>
        <v>0</v>
      </c>
      <c r="R276" s="150">
        <f>SUM(R277:R279)</f>
        <v>0</v>
      </c>
      <c r="T276" s="151">
        <f>SUM(T277:T279)</f>
        <v>0</v>
      </c>
      <c r="AR276" s="146" t="s">
        <v>172</v>
      </c>
      <c r="AT276" s="152" t="s">
        <v>77</v>
      </c>
      <c r="AU276" s="152" t="s">
        <v>78</v>
      </c>
      <c r="AY276" s="146" t="s">
        <v>165</v>
      </c>
      <c r="BK276" s="153">
        <f>SUM(BK277:BK279)</f>
        <v>0</v>
      </c>
    </row>
    <row r="277" spans="2:65" s="1" customFormat="1" ht="37.9" customHeight="1">
      <c r="B277" s="32"/>
      <c r="C277" s="156" t="s">
        <v>485</v>
      </c>
      <c r="D277" s="156" t="s">
        <v>168</v>
      </c>
      <c r="E277" s="157" t="s">
        <v>486</v>
      </c>
      <c r="F277" s="158" t="s">
        <v>487</v>
      </c>
      <c r="G277" s="159" t="s">
        <v>488</v>
      </c>
      <c r="H277" s="160">
        <v>24</v>
      </c>
      <c r="I277" s="161"/>
      <c r="J277" s="162">
        <f>ROUND(I277*H277,2)</f>
        <v>0</v>
      </c>
      <c r="K277" s="163"/>
      <c r="L277" s="32"/>
      <c r="M277" s="164" t="s">
        <v>1</v>
      </c>
      <c r="N277" s="130" t="s">
        <v>44</v>
      </c>
      <c r="P277" s="165">
        <f>O277*H277</f>
        <v>0</v>
      </c>
      <c r="Q277" s="165">
        <v>0</v>
      </c>
      <c r="R277" s="165">
        <f>Q277*H277</f>
        <v>0</v>
      </c>
      <c r="S277" s="165">
        <v>0</v>
      </c>
      <c r="T277" s="166">
        <f>S277*H277</f>
        <v>0</v>
      </c>
      <c r="AR277" s="167" t="s">
        <v>489</v>
      </c>
      <c r="AT277" s="167" t="s">
        <v>168</v>
      </c>
      <c r="AU277" s="167" t="s">
        <v>86</v>
      </c>
      <c r="AY277" s="15" t="s">
        <v>165</v>
      </c>
      <c r="BE277" s="93">
        <f>IF(N277="základná",J277,0)</f>
        <v>0</v>
      </c>
      <c r="BF277" s="93">
        <f>IF(N277="znížená",J277,0)</f>
        <v>0</v>
      </c>
      <c r="BG277" s="93">
        <f>IF(N277="zákl. prenesená",J277,0)</f>
        <v>0</v>
      </c>
      <c r="BH277" s="93">
        <f>IF(N277="zníž. prenesená",J277,0)</f>
        <v>0</v>
      </c>
      <c r="BI277" s="93">
        <f>IF(N277="nulová",J277,0)</f>
        <v>0</v>
      </c>
      <c r="BJ277" s="15" t="s">
        <v>99</v>
      </c>
      <c r="BK277" s="93">
        <f>ROUND(I277*H277,2)</f>
        <v>0</v>
      </c>
      <c r="BL277" s="15" t="s">
        <v>489</v>
      </c>
      <c r="BM277" s="167" t="s">
        <v>490</v>
      </c>
    </row>
    <row r="278" spans="2:65" s="12" customFormat="1" ht="11.25">
      <c r="B278" s="168"/>
      <c r="D278" s="169" t="s">
        <v>181</v>
      </c>
      <c r="E278" s="175" t="s">
        <v>1</v>
      </c>
      <c r="F278" s="170" t="s">
        <v>491</v>
      </c>
      <c r="H278" s="171">
        <v>24</v>
      </c>
      <c r="I278" s="172"/>
      <c r="L278" s="168"/>
      <c r="M278" s="173"/>
      <c r="T278" s="174"/>
      <c r="AT278" s="175" t="s">
        <v>181</v>
      </c>
      <c r="AU278" s="175" t="s">
        <v>86</v>
      </c>
      <c r="AV278" s="12" t="s">
        <v>99</v>
      </c>
      <c r="AW278" s="12" t="s">
        <v>33</v>
      </c>
      <c r="AX278" s="12" t="s">
        <v>78</v>
      </c>
      <c r="AY278" s="175" t="s">
        <v>165</v>
      </c>
    </row>
    <row r="279" spans="2:65" s="13" customFormat="1" ht="11.25">
      <c r="B279" s="176"/>
      <c r="D279" s="169" t="s">
        <v>181</v>
      </c>
      <c r="E279" s="177" t="s">
        <v>1</v>
      </c>
      <c r="F279" s="178" t="s">
        <v>209</v>
      </c>
      <c r="H279" s="179">
        <v>24</v>
      </c>
      <c r="I279" s="180"/>
      <c r="L279" s="176"/>
      <c r="M279" s="181"/>
      <c r="T279" s="182"/>
      <c r="AT279" s="177" t="s">
        <v>181</v>
      </c>
      <c r="AU279" s="177" t="s">
        <v>86</v>
      </c>
      <c r="AV279" s="13" t="s">
        <v>172</v>
      </c>
      <c r="AW279" s="13" t="s">
        <v>33</v>
      </c>
      <c r="AX279" s="13" t="s">
        <v>86</v>
      </c>
      <c r="AY279" s="177" t="s">
        <v>165</v>
      </c>
    </row>
    <row r="280" spans="2:65" s="11" customFormat="1" ht="25.9" customHeight="1">
      <c r="B280" s="145"/>
      <c r="D280" s="146" t="s">
        <v>77</v>
      </c>
      <c r="E280" s="147" t="s">
        <v>492</v>
      </c>
      <c r="F280" s="147" t="s">
        <v>493</v>
      </c>
      <c r="I280" s="148"/>
      <c r="J280" s="128">
        <f>BK280</f>
        <v>0</v>
      </c>
      <c r="L280" s="145"/>
      <c r="M280" s="149"/>
      <c r="P280" s="150">
        <f>SUM(P281:P285)</f>
        <v>0</v>
      </c>
      <c r="R280" s="150">
        <f>SUM(R281:R285)</f>
        <v>0</v>
      </c>
      <c r="T280" s="151">
        <f>SUM(T281:T285)</f>
        <v>0</v>
      </c>
      <c r="AR280" s="146" t="s">
        <v>86</v>
      </c>
      <c r="AT280" s="152" t="s">
        <v>77</v>
      </c>
      <c r="AU280" s="152" t="s">
        <v>78</v>
      </c>
      <c r="AY280" s="146" t="s">
        <v>165</v>
      </c>
      <c r="BK280" s="153">
        <f>SUM(BK281:BK285)</f>
        <v>0</v>
      </c>
    </row>
    <row r="281" spans="2:65" s="1" customFormat="1" ht="62.65" customHeight="1">
      <c r="B281" s="32"/>
      <c r="C281" s="156" t="s">
        <v>494</v>
      </c>
      <c r="D281" s="156" t="s">
        <v>168</v>
      </c>
      <c r="E281" s="157" t="s">
        <v>495</v>
      </c>
      <c r="F281" s="158" t="s">
        <v>496</v>
      </c>
      <c r="G281" s="159" t="s">
        <v>1</v>
      </c>
      <c r="H281" s="160">
        <v>0</v>
      </c>
      <c r="I281" s="161"/>
      <c r="J281" s="162">
        <f>ROUND(I281*H281,2)</f>
        <v>0</v>
      </c>
      <c r="K281" s="163"/>
      <c r="L281" s="32"/>
      <c r="M281" s="164" t="s">
        <v>1</v>
      </c>
      <c r="N281" s="130" t="s">
        <v>44</v>
      </c>
      <c r="P281" s="165">
        <f>O281*H281</f>
        <v>0</v>
      </c>
      <c r="Q281" s="165">
        <v>0</v>
      </c>
      <c r="R281" s="165">
        <f>Q281*H281</f>
        <v>0</v>
      </c>
      <c r="S281" s="165">
        <v>0</v>
      </c>
      <c r="T281" s="166">
        <f>S281*H281</f>
        <v>0</v>
      </c>
      <c r="AR281" s="167" t="s">
        <v>172</v>
      </c>
      <c r="AT281" s="167" t="s">
        <v>168</v>
      </c>
      <c r="AU281" s="167" t="s">
        <v>86</v>
      </c>
      <c r="AY281" s="15" t="s">
        <v>165</v>
      </c>
      <c r="BE281" s="93">
        <f>IF(N281="základná",J281,0)</f>
        <v>0</v>
      </c>
      <c r="BF281" s="93">
        <f>IF(N281="znížená",J281,0)</f>
        <v>0</v>
      </c>
      <c r="BG281" s="93">
        <f>IF(N281="zákl. prenesená",J281,0)</f>
        <v>0</v>
      </c>
      <c r="BH281" s="93">
        <f>IF(N281="zníž. prenesená",J281,0)</f>
        <v>0</v>
      </c>
      <c r="BI281" s="93">
        <f>IF(N281="nulová",J281,0)</f>
        <v>0</v>
      </c>
      <c r="BJ281" s="15" t="s">
        <v>99</v>
      </c>
      <c r="BK281" s="93">
        <f>ROUND(I281*H281,2)</f>
        <v>0</v>
      </c>
      <c r="BL281" s="15" t="s">
        <v>172</v>
      </c>
      <c r="BM281" s="167" t="s">
        <v>497</v>
      </c>
    </row>
    <row r="282" spans="2:65" s="1" customFormat="1" ht="185.25">
      <c r="B282" s="32"/>
      <c r="D282" s="169" t="s">
        <v>498</v>
      </c>
      <c r="F282" s="194" t="s">
        <v>499</v>
      </c>
      <c r="I282" s="132"/>
      <c r="L282" s="32"/>
      <c r="M282" s="195"/>
      <c r="T282" s="59"/>
      <c r="AT282" s="15" t="s">
        <v>498</v>
      </c>
      <c r="AU282" s="15" t="s">
        <v>86</v>
      </c>
    </row>
    <row r="283" spans="2:65" s="1" customFormat="1" ht="55.5" customHeight="1">
      <c r="B283" s="32"/>
      <c r="C283" s="156" t="s">
        <v>500</v>
      </c>
      <c r="D283" s="156" t="s">
        <v>168</v>
      </c>
      <c r="E283" s="157" t="s">
        <v>501</v>
      </c>
      <c r="F283" s="158" t="s">
        <v>502</v>
      </c>
      <c r="G283" s="159" t="s">
        <v>1</v>
      </c>
      <c r="H283" s="160">
        <v>0</v>
      </c>
      <c r="I283" s="161"/>
      <c r="J283" s="162">
        <f>ROUND(I283*H283,2)</f>
        <v>0</v>
      </c>
      <c r="K283" s="163"/>
      <c r="L283" s="32"/>
      <c r="M283" s="164" t="s">
        <v>1</v>
      </c>
      <c r="N283" s="130" t="s">
        <v>44</v>
      </c>
      <c r="P283" s="165">
        <f>O283*H283</f>
        <v>0</v>
      </c>
      <c r="Q283" s="165">
        <v>0</v>
      </c>
      <c r="R283" s="165">
        <f>Q283*H283</f>
        <v>0</v>
      </c>
      <c r="S283" s="165">
        <v>0</v>
      </c>
      <c r="T283" s="166">
        <f>S283*H283</f>
        <v>0</v>
      </c>
      <c r="AR283" s="167" t="s">
        <v>489</v>
      </c>
      <c r="AT283" s="167" t="s">
        <v>168</v>
      </c>
      <c r="AU283" s="167" t="s">
        <v>86</v>
      </c>
      <c r="AY283" s="15" t="s">
        <v>165</v>
      </c>
      <c r="BE283" s="93">
        <f>IF(N283="základná",J283,0)</f>
        <v>0</v>
      </c>
      <c r="BF283" s="93">
        <f>IF(N283="znížená",J283,0)</f>
        <v>0</v>
      </c>
      <c r="BG283" s="93">
        <f>IF(N283="zákl. prenesená",J283,0)</f>
        <v>0</v>
      </c>
      <c r="BH283" s="93">
        <f>IF(N283="zníž. prenesená",J283,0)</f>
        <v>0</v>
      </c>
      <c r="BI283" s="93">
        <f>IF(N283="nulová",J283,0)</f>
        <v>0</v>
      </c>
      <c r="BJ283" s="15" t="s">
        <v>99</v>
      </c>
      <c r="BK283" s="93">
        <f>ROUND(I283*H283,2)</f>
        <v>0</v>
      </c>
      <c r="BL283" s="15" t="s">
        <v>489</v>
      </c>
      <c r="BM283" s="167" t="s">
        <v>503</v>
      </c>
    </row>
    <row r="284" spans="2:65" s="1" customFormat="1" ht="29.25">
      <c r="B284" s="32"/>
      <c r="D284" s="169" t="s">
        <v>498</v>
      </c>
      <c r="F284" s="194" t="s">
        <v>504</v>
      </c>
      <c r="I284" s="132"/>
      <c r="L284" s="32"/>
      <c r="M284" s="195"/>
      <c r="T284" s="59"/>
      <c r="AT284" s="15" t="s">
        <v>498</v>
      </c>
      <c r="AU284" s="15" t="s">
        <v>86</v>
      </c>
    </row>
    <row r="285" spans="2:65" s="1" customFormat="1" ht="49.15" customHeight="1">
      <c r="B285" s="32"/>
      <c r="C285" s="156" t="s">
        <v>505</v>
      </c>
      <c r="D285" s="156" t="s">
        <v>168</v>
      </c>
      <c r="E285" s="157" t="s">
        <v>506</v>
      </c>
      <c r="F285" s="158" t="s">
        <v>507</v>
      </c>
      <c r="G285" s="159" t="s">
        <v>1</v>
      </c>
      <c r="H285" s="160">
        <v>0</v>
      </c>
      <c r="I285" s="161"/>
      <c r="J285" s="162">
        <f>ROUND(I285*H285,2)</f>
        <v>0</v>
      </c>
      <c r="K285" s="163"/>
      <c r="L285" s="32"/>
      <c r="M285" s="164" t="s">
        <v>1</v>
      </c>
      <c r="N285" s="130" t="s">
        <v>44</v>
      </c>
      <c r="P285" s="165">
        <f>O285*H285</f>
        <v>0</v>
      </c>
      <c r="Q285" s="165">
        <v>0</v>
      </c>
      <c r="R285" s="165">
        <f>Q285*H285</f>
        <v>0</v>
      </c>
      <c r="S285" s="165">
        <v>0</v>
      </c>
      <c r="T285" s="166">
        <f>S285*H285</f>
        <v>0</v>
      </c>
      <c r="AR285" s="167" t="s">
        <v>489</v>
      </c>
      <c r="AT285" s="167" t="s">
        <v>168</v>
      </c>
      <c r="AU285" s="167" t="s">
        <v>86</v>
      </c>
      <c r="AY285" s="15" t="s">
        <v>165</v>
      </c>
      <c r="BE285" s="93">
        <f>IF(N285="základná",J285,0)</f>
        <v>0</v>
      </c>
      <c r="BF285" s="93">
        <f>IF(N285="znížená",J285,0)</f>
        <v>0</v>
      </c>
      <c r="BG285" s="93">
        <f>IF(N285="zákl. prenesená",J285,0)</f>
        <v>0</v>
      </c>
      <c r="BH285" s="93">
        <f>IF(N285="zníž. prenesená",J285,0)</f>
        <v>0</v>
      </c>
      <c r="BI285" s="93">
        <f>IF(N285="nulová",J285,0)</f>
        <v>0</v>
      </c>
      <c r="BJ285" s="15" t="s">
        <v>99</v>
      </c>
      <c r="BK285" s="93">
        <f>ROUND(I285*H285,2)</f>
        <v>0</v>
      </c>
      <c r="BL285" s="15" t="s">
        <v>489</v>
      </c>
      <c r="BM285" s="167" t="s">
        <v>508</v>
      </c>
    </row>
    <row r="286" spans="2:65" s="1" customFormat="1" ht="49.9" customHeight="1">
      <c r="B286" s="32"/>
      <c r="E286" s="147" t="s">
        <v>509</v>
      </c>
      <c r="F286" s="147" t="s">
        <v>510</v>
      </c>
      <c r="J286" s="128">
        <f t="shared" ref="J286:J291" si="15">BK286</f>
        <v>0</v>
      </c>
      <c r="L286" s="32"/>
      <c r="M286" s="195"/>
      <c r="T286" s="59"/>
      <c r="AT286" s="15" t="s">
        <v>77</v>
      </c>
      <c r="AU286" s="15" t="s">
        <v>78</v>
      </c>
      <c r="AY286" s="15" t="s">
        <v>511</v>
      </c>
      <c r="BK286" s="93">
        <f>SUM(BK287:BK291)</f>
        <v>0</v>
      </c>
    </row>
    <row r="287" spans="2:65" s="1" customFormat="1" ht="16.350000000000001" customHeight="1">
      <c r="B287" s="32"/>
      <c r="C287" s="196" t="s">
        <v>1</v>
      </c>
      <c r="D287" s="196" t="s">
        <v>168</v>
      </c>
      <c r="E287" s="197" t="s">
        <v>1</v>
      </c>
      <c r="F287" s="198" t="s">
        <v>1</v>
      </c>
      <c r="G287" s="199" t="s">
        <v>1</v>
      </c>
      <c r="H287" s="200"/>
      <c r="I287" s="201"/>
      <c r="J287" s="202">
        <f t="shared" si="15"/>
        <v>0</v>
      </c>
      <c r="K287" s="163"/>
      <c r="L287" s="32"/>
      <c r="M287" s="203" t="s">
        <v>1</v>
      </c>
      <c r="N287" s="204" t="s">
        <v>44</v>
      </c>
      <c r="T287" s="59"/>
      <c r="AT287" s="15" t="s">
        <v>511</v>
      </c>
      <c r="AU287" s="15" t="s">
        <v>86</v>
      </c>
      <c r="AY287" s="15" t="s">
        <v>511</v>
      </c>
      <c r="BE287" s="93">
        <f>IF(N287="základná",J287,0)</f>
        <v>0</v>
      </c>
      <c r="BF287" s="93">
        <f>IF(N287="znížená",J287,0)</f>
        <v>0</v>
      </c>
      <c r="BG287" s="93">
        <f>IF(N287="zákl. prenesená",J287,0)</f>
        <v>0</v>
      </c>
      <c r="BH287" s="93">
        <f>IF(N287="zníž. prenesená",J287,0)</f>
        <v>0</v>
      </c>
      <c r="BI287" s="93">
        <f>IF(N287="nulová",J287,0)</f>
        <v>0</v>
      </c>
      <c r="BJ287" s="15" t="s">
        <v>99</v>
      </c>
      <c r="BK287" s="93">
        <f>I287*H287</f>
        <v>0</v>
      </c>
    </row>
    <row r="288" spans="2:65" s="1" customFormat="1" ht="16.350000000000001" customHeight="1">
      <c r="B288" s="32"/>
      <c r="C288" s="196" t="s">
        <v>1</v>
      </c>
      <c r="D288" s="196" t="s">
        <v>168</v>
      </c>
      <c r="E288" s="197" t="s">
        <v>1</v>
      </c>
      <c r="F288" s="198" t="s">
        <v>1</v>
      </c>
      <c r="G288" s="199" t="s">
        <v>1</v>
      </c>
      <c r="H288" s="200"/>
      <c r="I288" s="201"/>
      <c r="J288" s="202">
        <f t="shared" si="15"/>
        <v>0</v>
      </c>
      <c r="K288" s="163"/>
      <c r="L288" s="32"/>
      <c r="M288" s="203" t="s">
        <v>1</v>
      </c>
      <c r="N288" s="204" t="s">
        <v>44</v>
      </c>
      <c r="T288" s="59"/>
      <c r="AT288" s="15" t="s">
        <v>511</v>
      </c>
      <c r="AU288" s="15" t="s">
        <v>86</v>
      </c>
      <c r="AY288" s="15" t="s">
        <v>511</v>
      </c>
      <c r="BE288" s="93">
        <f>IF(N288="základná",J288,0)</f>
        <v>0</v>
      </c>
      <c r="BF288" s="93">
        <f>IF(N288="znížená",J288,0)</f>
        <v>0</v>
      </c>
      <c r="BG288" s="93">
        <f>IF(N288="zákl. prenesená",J288,0)</f>
        <v>0</v>
      </c>
      <c r="BH288" s="93">
        <f>IF(N288="zníž. prenesená",J288,0)</f>
        <v>0</v>
      </c>
      <c r="BI288" s="93">
        <f>IF(N288="nulová",J288,0)</f>
        <v>0</v>
      </c>
      <c r="BJ288" s="15" t="s">
        <v>99</v>
      </c>
      <c r="BK288" s="93">
        <f>I288*H288</f>
        <v>0</v>
      </c>
    </row>
    <row r="289" spans="2:63" s="1" customFormat="1" ht="16.350000000000001" customHeight="1">
      <c r="B289" s="32"/>
      <c r="C289" s="196" t="s">
        <v>1</v>
      </c>
      <c r="D289" s="196" t="s">
        <v>168</v>
      </c>
      <c r="E289" s="197" t="s">
        <v>1</v>
      </c>
      <c r="F289" s="198" t="s">
        <v>1</v>
      </c>
      <c r="G289" s="199" t="s">
        <v>1</v>
      </c>
      <c r="H289" s="200"/>
      <c r="I289" s="201"/>
      <c r="J289" s="202">
        <f t="shared" si="15"/>
        <v>0</v>
      </c>
      <c r="K289" s="163"/>
      <c r="L289" s="32"/>
      <c r="M289" s="203" t="s">
        <v>1</v>
      </c>
      <c r="N289" s="204" t="s">
        <v>44</v>
      </c>
      <c r="T289" s="59"/>
      <c r="AT289" s="15" t="s">
        <v>511</v>
      </c>
      <c r="AU289" s="15" t="s">
        <v>86</v>
      </c>
      <c r="AY289" s="15" t="s">
        <v>511</v>
      </c>
      <c r="BE289" s="93">
        <f>IF(N289="základná",J289,0)</f>
        <v>0</v>
      </c>
      <c r="BF289" s="93">
        <f>IF(N289="znížená",J289,0)</f>
        <v>0</v>
      </c>
      <c r="BG289" s="93">
        <f>IF(N289="zákl. prenesená",J289,0)</f>
        <v>0</v>
      </c>
      <c r="BH289" s="93">
        <f>IF(N289="zníž. prenesená",J289,0)</f>
        <v>0</v>
      </c>
      <c r="BI289" s="93">
        <f>IF(N289="nulová",J289,0)</f>
        <v>0</v>
      </c>
      <c r="BJ289" s="15" t="s">
        <v>99</v>
      </c>
      <c r="BK289" s="93">
        <f>I289*H289</f>
        <v>0</v>
      </c>
    </row>
    <row r="290" spans="2:63" s="1" customFormat="1" ht="16.350000000000001" customHeight="1">
      <c r="B290" s="32"/>
      <c r="C290" s="196" t="s">
        <v>1</v>
      </c>
      <c r="D290" s="196" t="s">
        <v>168</v>
      </c>
      <c r="E290" s="197" t="s">
        <v>1</v>
      </c>
      <c r="F290" s="198" t="s">
        <v>1</v>
      </c>
      <c r="G290" s="199" t="s">
        <v>1</v>
      </c>
      <c r="H290" s="200"/>
      <c r="I290" s="201"/>
      <c r="J290" s="202">
        <f t="shared" si="15"/>
        <v>0</v>
      </c>
      <c r="K290" s="163"/>
      <c r="L290" s="32"/>
      <c r="M290" s="203" t="s">
        <v>1</v>
      </c>
      <c r="N290" s="204" t="s">
        <v>44</v>
      </c>
      <c r="T290" s="59"/>
      <c r="AT290" s="15" t="s">
        <v>511</v>
      </c>
      <c r="AU290" s="15" t="s">
        <v>86</v>
      </c>
      <c r="AY290" s="15" t="s">
        <v>511</v>
      </c>
      <c r="BE290" s="93">
        <f>IF(N290="základná",J290,0)</f>
        <v>0</v>
      </c>
      <c r="BF290" s="93">
        <f>IF(N290="znížená",J290,0)</f>
        <v>0</v>
      </c>
      <c r="BG290" s="93">
        <f>IF(N290="zákl. prenesená",J290,0)</f>
        <v>0</v>
      </c>
      <c r="BH290" s="93">
        <f>IF(N290="zníž. prenesená",J290,0)</f>
        <v>0</v>
      </c>
      <c r="BI290" s="93">
        <f>IF(N290="nulová",J290,0)</f>
        <v>0</v>
      </c>
      <c r="BJ290" s="15" t="s">
        <v>99</v>
      </c>
      <c r="BK290" s="93">
        <f>I290*H290</f>
        <v>0</v>
      </c>
    </row>
    <row r="291" spans="2:63" s="1" customFormat="1" ht="16.350000000000001" customHeight="1">
      <c r="B291" s="32"/>
      <c r="C291" s="196" t="s">
        <v>1</v>
      </c>
      <c r="D291" s="196" t="s">
        <v>168</v>
      </c>
      <c r="E291" s="197" t="s">
        <v>1</v>
      </c>
      <c r="F291" s="198" t="s">
        <v>1</v>
      </c>
      <c r="G291" s="199" t="s">
        <v>1</v>
      </c>
      <c r="H291" s="200"/>
      <c r="I291" s="201"/>
      <c r="J291" s="202">
        <f t="shared" si="15"/>
        <v>0</v>
      </c>
      <c r="K291" s="163"/>
      <c r="L291" s="32"/>
      <c r="M291" s="203" t="s">
        <v>1</v>
      </c>
      <c r="N291" s="204" t="s">
        <v>44</v>
      </c>
      <c r="O291" s="205"/>
      <c r="P291" s="205"/>
      <c r="Q291" s="205"/>
      <c r="R291" s="205"/>
      <c r="S291" s="205"/>
      <c r="T291" s="206"/>
      <c r="AT291" s="15" t="s">
        <v>511</v>
      </c>
      <c r="AU291" s="15" t="s">
        <v>86</v>
      </c>
      <c r="AY291" s="15" t="s">
        <v>511</v>
      </c>
      <c r="BE291" s="93">
        <f>IF(N291="základná",J291,0)</f>
        <v>0</v>
      </c>
      <c r="BF291" s="93">
        <f>IF(N291="znížená",J291,0)</f>
        <v>0</v>
      </c>
      <c r="BG291" s="93">
        <f>IF(N291="zákl. prenesená",J291,0)</f>
        <v>0</v>
      </c>
      <c r="BH291" s="93">
        <f>IF(N291="zníž. prenesená",J291,0)</f>
        <v>0</v>
      </c>
      <c r="BI291" s="93">
        <f>IF(N291="nulová",J291,0)</f>
        <v>0</v>
      </c>
      <c r="BJ291" s="15" t="s">
        <v>99</v>
      </c>
      <c r="BK291" s="93">
        <f>I291*H291</f>
        <v>0</v>
      </c>
    </row>
    <row r="292" spans="2:63" s="1" customFormat="1" ht="6.95" customHeight="1">
      <c r="B292" s="47"/>
      <c r="C292" s="48"/>
      <c r="D292" s="48"/>
      <c r="E292" s="48"/>
      <c r="F292" s="48"/>
      <c r="G292" s="48"/>
      <c r="H292" s="48"/>
      <c r="I292" s="48"/>
      <c r="J292" s="48"/>
      <c r="K292" s="48"/>
      <c r="L292" s="32"/>
    </row>
  </sheetData>
  <sheetProtection algorithmName="SHA-512" hashValue="8SOiEqBs+mt4f4ea0t7I8KtnJu4O5uwJKJ/jT8MfvdbfedU41WQ/YGt+IJ8upGjWoDU+kIZb6Urfl46ssXxk3g==" saltValue="AWWm0qdjI9Tn5833f5VYFJKT3AjbMi4Knjnfxab0LKoXFZrLMXRmUmUfTaW9JVt44LmdPBrnX/yLbg78NUqOQA==" spinCount="100000" sheet="1" objects="1" scenarios="1" formatColumns="0" formatRows="0" autoFilter="0"/>
  <autoFilter ref="C139:K291" xr:uid="{00000000-0009-0000-0000-000001000000}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87:D292" xr:uid="{00000000-0002-0000-0100-000000000000}">
      <formula1>"K, M"</formula1>
    </dataValidation>
    <dataValidation type="list" allowBlank="1" showInputMessage="1" showErrorMessage="1" error="Povolené sú hodnoty základná, znížená, nulová." sqref="N287:N292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9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512</v>
      </c>
      <c r="H4" s="18"/>
    </row>
    <row r="5" spans="2:8" ht="12" customHeight="1">
      <c r="B5" s="18"/>
      <c r="C5" s="22" t="s">
        <v>12</v>
      </c>
      <c r="D5" s="247" t="s">
        <v>13</v>
      </c>
      <c r="E5" s="243"/>
      <c r="F5" s="243"/>
      <c r="H5" s="18"/>
    </row>
    <row r="6" spans="2:8" ht="36.950000000000003" customHeight="1">
      <c r="B6" s="18"/>
      <c r="C6" s="24" t="s">
        <v>15</v>
      </c>
      <c r="D6" s="244" t="s">
        <v>16</v>
      </c>
      <c r="E6" s="243"/>
      <c r="F6" s="243"/>
      <c r="H6" s="18"/>
    </row>
    <row r="7" spans="2:8" ht="16.5" customHeight="1">
      <c r="B7" s="18"/>
      <c r="C7" s="25" t="s">
        <v>21</v>
      </c>
      <c r="D7" s="55" t="str">
        <f>'Rekapitulácia stavby'!AN8</f>
        <v>8. 3. 2024</v>
      </c>
      <c r="H7" s="18"/>
    </row>
    <row r="8" spans="2:8" s="1" customFormat="1" ht="10.9" customHeight="1">
      <c r="B8" s="32"/>
      <c r="H8" s="32"/>
    </row>
    <row r="9" spans="2:8" s="10" customFormat="1" ht="29.25" customHeight="1">
      <c r="B9" s="136"/>
      <c r="C9" s="137" t="s">
        <v>59</v>
      </c>
      <c r="D9" s="138" t="s">
        <v>60</v>
      </c>
      <c r="E9" s="138" t="s">
        <v>153</v>
      </c>
      <c r="F9" s="139" t="s">
        <v>513</v>
      </c>
      <c r="H9" s="136"/>
    </row>
    <row r="10" spans="2:8" s="1" customFormat="1" ht="26.45" customHeight="1">
      <c r="B10" s="32"/>
      <c r="C10" s="207" t="s">
        <v>83</v>
      </c>
      <c r="D10" s="207" t="s">
        <v>84</v>
      </c>
      <c r="H10" s="32"/>
    </row>
    <row r="11" spans="2:8" s="1" customFormat="1" ht="16.899999999999999" customHeight="1">
      <c r="B11" s="32"/>
      <c r="C11" s="208" t="s">
        <v>117</v>
      </c>
      <c r="D11" s="209" t="s">
        <v>118</v>
      </c>
      <c r="E11" s="210" t="s">
        <v>1</v>
      </c>
      <c r="F11" s="211">
        <v>8.4</v>
      </c>
      <c r="H11" s="32"/>
    </row>
    <row r="12" spans="2:8" s="1" customFormat="1" ht="16.899999999999999" customHeight="1">
      <c r="B12" s="32"/>
      <c r="C12" s="212" t="s">
        <v>1</v>
      </c>
      <c r="D12" s="212" t="s">
        <v>432</v>
      </c>
      <c r="E12" s="15" t="s">
        <v>1</v>
      </c>
      <c r="F12" s="213">
        <v>8.4</v>
      </c>
      <c r="H12" s="32"/>
    </row>
    <row r="13" spans="2:8" s="1" customFormat="1" ht="16.899999999999999" customHeight="1">
      <c r="B13" s="32"/>
      <c r="C13" s="212" t="s">
        <v>117</v>
      </c>
      <c r="D13" s="212" t="s">
        <v>209</v>
      </c>
      <c r="E13" s="15" t="s">
        <v>1</v>
      </c>
      <c r="F13" s="213">
        <v>8.4</v>
      </c>
      <c r="H13" s="32"/>
    </row>
    <row r="14" spans="2:8" s="1" customFormat="1" ht="16.899999999999999" customHeight="1">
      <c r="B14" s="32"/>
      <c r="C14" s="214" t="s">
        <v>514</v>
      </c>
      <c r="H14" s="32"/>
    </row>
    <row r="15" spans="2:8" s="1" customFormat="1" ht="16.899999999999999" customHeight="1">
      <c r="B15" s="32"/>
      <c r="C15" s="212" t="s">
        <v>429</v>
      </c>
      <c r="D15" s="212" t="s">
        <v>430</v>
      </c>
      <c r="E15" s="15" t="s">
        <v>233</v>
      </c>
      <c r="F15" s="213">
        <v>8.4</v>
      </c>
      <c r="H15" s="32"/>
    </row>
    <row r="16" spans="2:8" s="1" customFormat="1" ht="16.899999999999999" customHeight="1">
      <c r="B16" s="32"/>
      <c r="C16" s="212" t="s">
        <v>335</v>
      </c>
      <c r="D16" s="212" t="s">
        <v>336</v>
      </c>
      <c r="E16" s="15" t="s">
        <v>233</v>
      </c>
      <c r="F16" s="213">
        <v>8.4</v>
      </c>
      <c r="H16" s="32"/>
    </row>
    <row r="17" spans="2:8" s="1" customFormat="1" ht="16.899999999999999" customHeight="1">
      <c r="B17" s="32"/>
      <c r="C17" s="208" t="s">
        <v>104</v>
      </c>
      <c r="D17" s="209" t="s">
        <v>101</v>
      </c>
      <c r="E17" s="210" t="s">
        <v>1</v>
      </c>
      <c r="F17" s="211">
        <v>63.3</v>
      </c>
      <c r="H17" s="32"/>
    </row>
    <row r="18" spans="2:8" s="1" customFormat="1" ht="16.899999999999999" customHeight="1">
      <c r="B18" s="32"/>
      <c r="C18" s="212" t="s">
        <v>1</v>
      </c>
      <c r="D18" s="212" t="s">
        <v>318</v>
      </c>
      <c r="E18" s="15" t="s">
        <v>1</v>
      </c>
      <c r="F18" s="213">
        <v>36.75</v>
      </c>
      <c r="H18" s="32"/>
    </row>
    <row r="19" spans="2:8" s="1" customFormat="1" ht="16.899999999999999" customHeight="1">
      <c r="B19" s="32"/>
      <c r="C19" s="212" t="s">
        <v>1</v>
      </c>
      <c r="D19" s="212" t="s">
        <v>319</v>
      </c>
      <c r="E19" s="15" t="s">
        <v>1</v>
      </c>
      <c r="F19" s="213">
        <v>15</v>
      </c>
      <c r="H19" s="32"/>
    </row>
    <row r="20" spans="2:8" s="1" customFormat="1" ht="16.899999999999999" customHeight="1">
      <c r="B20" s="32"/>
      <c r="C20" s="212" t="s">
        <v>1</v>
      </c>
      <c r="D20" s="212" t="s">
        <v>320</v>
      </c>
      <c r="E20" s="15" t="s">
        <v>1</v>
      </c>
      <c r="F20" s="213">
        <v>7.35</v>
      </c>
      <c r="H20" s="32"/>
    </row>
    <row r="21" spans="2:8" s="1" customFormat="1" ht="16.899999999999999" customHeight="1">
      <c r="B21" s="32"/>
      <c r="C21" s="212" t="s">
        <v>1</v>
      </c>
      <c r="D21" s="212" t="s">
        <v>321</v>
      </c>
      <c r="E21" s="15" t="s">
        <v>1</v>
      </c>
      <c r="F21" s="213">
        <v>4.2</v>
      </c>
      <c r="H21" s="32"/>
    </row>
    <row r="22" spans="2:8" s="1" customFormat="1" ht="16.899999999999999" customHeight="1">
      <c r="B22" s="32"/>
      <c r="C22" s="212" t="s">
        <v>104</v>
      </c>
      <c r="D22" s="212" t="s">
        <v>209</v>
      </c>
      <c r="E22" s="15" t="s">
        <v>1</v>
      </c>
      <c r="F22" s="213">
        <v>63.3</v>
      </c>
      <c r="H22" s="32"/>
    </row>
    <row r="23" spans="2:8" s="1" customFormat="1" ht="16.899999999999999" customHeight="1">
      <c r="B23" s="32"/>
      <c r="C23" s="214" t="s">
        <v>514</v>
      </c>
      <c r="H23" s="32"/>
    </row>
    <row r="24" spans="2:8" s="1" customFormat="1" ht="22.5">
      <c r="B24" s="32"/>
      <c r="C24" s="212" t="s">
        <v>315</v>
      </c>
      <c r="D24" s="212" t="s">
        <v>316</v>
      </c>
      <c r="E24" s="15" t="s">
        <v>205</v>
      </c>
      <c r="F24" s="213">
        <v>63.3</v>
      </c>
      <c r="H24" s="32"/>
    </row>
    <row r="25" spans="2:8" s="1" customFormat="1" ht="22.5">
      <c r="B25" s="32"/>
      <c r="C25" s="212" t="s">
        <v>203</v>
      </c>
      <c r="D25" s="212" t="s">
        <v>204</v>
      </c>
      <c r="E25" s="15" t="s">
        <v>205</v>
      </c>
      <c r="F25" s="213">
        <v>189.9</v>
      </c>
      <c r="H25" s="32"/>
    </row>
    <row r="26" spans="2:8" s="1" customFormat="1" ht="22.5">
      <c r="B26" s="32"/>
      <c r="C26" s="212" t="s">
        <v>257</v>
      </c>
      <c r="D26" s="212" t="s">
        <v>258</v>
      </c>
      <c r="E26" s="15" t="s">
        <v>233</v>
      </c>
      <c r="F26" s="213">
        <v>69.63</v>
      </c>
      <c r="H26" s="32"/>
    </row>
    <row r="27" spans="2:8" s="1" customFormat="1" ht="22.5">
      <c r="B27" s="32"/>
      <c r="C27" s="212" t="s">
        <v>280</v>
      </c>
      <c r="D27" s="212" t="s">
        <v>281</v>
      </c>
      <c r="E27" s="15" t="s">
        <v>205</v>
      </c>
      <c r="F27" s="213">
        <v>78.263000000000005</v>
      </c>
      <c r="H27" s="32"/>
    </row>
    <row r="28" spans="2:8" s="1" customFormat="1" ht="16.899999999999999" customHeight="1">
      <c r="B28" s="32"/>
      <c r="C28" s="212" t="s">
        <v>291</v>
      </c>
      <c r="D28" s="212" t="s">
        <v>292</v>
      </c>
      <c r="E28" s="15" t="s">
        <v>233</v>
      </c>
      <c r="F28" s="213">
        <v>236.4</v>
      </c>
      <c r="H28" s="32"/>
    </row>
    <row r="29" spans="2:8" s="1" customFormat="1" ht="16.899999999999999" customHeight="1">
      <c r="B29" s="32"/>
      <c r="C29" s="208" t="s">
        <v>113</v>
      </c>
      <c r="D29" s="209" t="s">
        <v>1</v>
      </c>
      <c r="E29" s="210" t="s">
        <v>1</v>
      </c>
      <c r="F29" s="211">
        <v>38.5</v>
      </c>
      <c r="H29" s="32"/>
    </row>
    <row r="30" spans="2:8" s="1" customFormat="1" ht="16.899999999999999" customHeight="1">
      <c r="B30" s="32"/>
      <c r="C30" s="212" t="s">
        <v>1</v>
      </c>
      <c r="D30" s="212" t="s">
        <v>466</v>
      </c>
      <c r="E30" s="15" t="s">
        <v>1</v>
      </c>
      <c r="F30" s="213">
        <v>38.5</v>
      </c>
      <c r="H30" s="32"/>
    </row>
    <row r="31" spans="2:8" s="1" customFormat="1" ht="16.899999999999999" customHeight="1">
      <c r="B31" s="32"/>
      <c r="C31" s="212" t="s">
        <v>113</v>
      </c>
      <c r="D31" s="212" t="s">
        <v>209</v>
      </c>
      <c r="E31" s="15" t="s">
        <v>1</v>
      </c>
      <c r="F31" s="213">
        <v>38.5</v>
      </c>
      <c r="H31" s="32"/>
    </row>
    <row r="32" spans="2:8" s="1" customFormat="1" ht="16.899999999999999" customHeight="1">
      <c r="B32" s="32"/>
      <c r="C32" s="214" t="s">
        <v>514</v>
      </c>
      <c r="H32" s="32"/>
    </row>
    <row r="33" spans="2:8" s="1" customFormat="1" ht="16.899999999999999" customHeight="1">
      <c r="B33" s="32"/>
      <c r="C33" s="212" t="s">
        <v>463</v>
      </c>
      <c r="D33" s="212" t="s">
        <v>464</v>
      </c>
      <c r="E33" s="15" t="s">
        <v>205</v>
      </c>
      <c r="F33" s="213">
        <v>38.5</v>
      </c>
      <c r="H33" s="32"/>
    </row>
    <row r="34" spans="2:8" s="1" customFormat="1" ht="16.899999999999999" customHeight="1">
      <c r="B34" s="32"/>
      <c r="C34" s="212" t="s">
        <v>437</v>
      </c>
      <c r="D34" s="212" t="s">
        <v>438</v>
      </c>
      <c r="E34" s="15" t="s">
        <v>205</v>
      </c>
      <c r="F34" s="213">
        <v>38.5</v>
      </c>
      <c r="H34" s="32"/>
    </row>
    <row r="35" spans="2:8" s="1" customFormat="1" ht="16.899999999999999" customHeight="1">
      <c r="B35" s="32"/>
      <c r="C35" s="208" t="s">
        <v>515</v>
      </c>
      <c r="D35" s="209" t="s">
        <v>1</v>
      </c>
      <c r="E35" s="210" t="s">
        <v>1</v>
      </c>
      <c r="F35" s="211">
        <v>77</v>
      </c>
      <c r="H35" s="32"/>
    </row>
    <row r="36" spans="2:8" s="1" customFormat="1" ht="16.899999999999999" customHeight="1">
      <c r="B36" s="32"/>
      <c r="C36" s="212" t="s">
        <v>1</v>
      </c>
      <c r="D36" s="212" t="s">
        <v>516</v>
      </c>
      <c r="E36" s="15" t="s">
        <v>1</v>
      </c>
      <c r="F36" s="213">
        <v>77</v>
      </c>
      <c r="H36" s="32"/>
    </row>
    <row r="37" spans="2:8" s="1" customFormat="1" ht="16.899999999999999" customHeight="1">
      <c r="B37" s="32"/>
      <c r="C37" s="212" t="s">
        <v>515</v>
      </c>
      <c r="D37" s="212" t="s">
        <v>209</v>
      </c>
      <c r="E37" s="15" t="s">
        <v>1</v>
      </c>
      <c r="F37" s="213">
        <v>77</v>
      </c>
      <c r="H37" s="32"/>
    </row>
    <row r="38" spans="2:8" s="1" customFormat="1" ht="16.899999999999999" customHeight="1">
      <c r="B38" s="32"/>
      <c r="C38" s="208" t="s">
        <v>97</v>
      </c>
      <c r="D38" s="209" t="s">
        <v>1</v>
      </c>
      <c r="E38" s="210" t="s">
        <v>1</v>
      </c>
      <c r="F38" s="211">
        <v>189.9</v>
      </c>
      <c r="H38" s="32"/>
    </row>
    <row r="39" spans="2:8" s="1" customFormat="1" ht="16.899999999999999" customHeight="1">
      <c r="B39" s="32"/>
      <c r="C39" s="212" t="s">
        <v>1</v>
      </c>
      <c r="D39" s="212" t="s">
        <v>208</v>
      </c>
      <c r="E39" s="15" t="s">
        <v>1</v>
      </c>
      <c r="F39" s="213">
        <v>189.9</v>
      </c>
      <c r="H39" s="32"/>
    </row>
    <row r="40" spans="2:8" s="1" customFormat="1" ht="16.899999999999999" customHeight="1">
      <c r="B40" s="32"/>
      <c r="C40" s="212" t="s">
        <v>97</v>
      </c>
      <c r="D40" s="212" t="s">
        <v>209</v>
      </c>
      <c r="E40" s="15" t="s">
        <v>1</v>
      </c>
      <c r="F40" s="213">
        <v>189.9</v>
      </c>
      <c r="H40" s="32"/>
    </row>
    <row r="41" spans="2:8" s="1" customFormat="1" ht="16.899999999999999" customHeight="1">
      <c r="B41" s="32"/>
      <c r="C41" s="214" t="s">
        <v>514</v>
      </c>
      <c r="H41" s="32"/>
    </row>
    <row r="42" spans="2:8" s="1" customFormat="1" ht="22.5">
      <c r="B42" s="32"/>
      <c r="C42" s="212" t="s">
        <v>203</v>
      </c>
      <c r="D42" s="212" t="s">
        <v>204</v>
      </c>
      <c r="E42" s="15" t="s">
        <v>205</v>
      </c>
      <c r="F42" s="213">
        <v>189.9</v>
      </c>
      <c r="H42" s="32"/>
    </row>
    <row r="43" spans="2:8" s="1" customFormat="1" ht="16.899999999999999" customHeight="1">
      <c r="B43" s="32"/>
      <c r="C43" s="212" t="s">
        <v>221</v>
      </c>
      <c r="D43" s="212" t="s">
        <v>222</v>
      </c>
      <c r="E43" s="15" t="s">
        <v>205</v>
      </c>
      <c r="F43" s="213">
        <v>189.9</v>
      </c>
      <c r="H43" s="32"/>
    </row>
    <row r="44" spans="2:8" s="1" customFormat="1" ht="16.899999999999999" customHeight="1">
      <c r="B44" s="32"/>
      <c r="C44" s="208" t="s">
        <v>106</v>
      </c>
      <c r="D44" s="209" t="s">
        <v>101</v>
      </c>
      <c r="E44" s="210" t="s">
        <v>1</v>
      </c>
      <c r="F44" s="211">
        <v>78.263000000000005</v>
      </c>
      <c r="H44" s="32"/>
    </row>
    <row r="45" spans="2:8" s="1" customFormat="1" ht="16.899999999999999" customHeight="1">
      <c r="B45" s="32"/>
      <c r="C45" s="212" t="s">
        <v>1</v>
      </c>
      <c r="D45" s="212" t="s">
        <v>283</v>
      </c>
      <c r="E45" s="15" t="s">
        <v>1</v>
      </c>
      <c r="F45" s="213">
        <v>14.962999999999999</v>
      </c>
      <c r="H45" s="32"/>
    </row>
    <row r="46" spans="2:8" s="1" customFormat="1" ht="16.899999999999999" customHeight="1">
      <c r="B46" s="32"/>
      <c r="C46" s="212" t="s">
        <v>1</v>
      </c>
      <c r="D46" s="212" t="s">
        <v>104</v>
      </c>
      <c r="E46" s="15" t="s">
        <v>1</v>
      </c>
      <c r="F46" s="213">
        <v>63.3</v>
      </c>
      <c r="H46" s="32"/>
    </row>
    <row r="47" spans="2:8" s="1" customFormat="1" ht="16.899999999999999" customHeight="1">
      <c r="B47" s="32"/>
      <c r="C47" s="212" t="s">
        <v>106</v>
      </c>
      <c r="D47" s="212" t="s">
        <v>209</v>
      </c>
      <c r="E47" s="15" t="s">
        <v>1</v>
      </c>
      <c r="F47" s="213">
        <v>78.263000000000005</v>
      </c>
      <c r="H47" s="32"/>
    </row>
    <row r="48" spans="2:8" s="1" customFormat="1" ht="16.899999999999999" customHeight="1">
      <c r="B48" s="32"/>
      <c r="C48" s="214" t="s">
        <v>514</v>
      </c>
      <c r="H48" s="32"/>
    </row>
    <row r="49" spans="2:8" s="1" customFormat="1" ht="22.5">
      <c r="B49" s="32"/>
      <c r="C49" s="212" t="s">
        <v>280</v>
      </c>
      <c r="D49" s="212" t="s">
        <v>281</v>
      </c>
      <c r="E49" s="15" t="s">
        <v>205</v>
      </c>
      <c r="F49" s="213">
        <v>78.263000000000005</v>
      </c>
      <c r="H49" s="32"/>
    </row>
    <row r="50" spans="2:8" s="1" customFormat="1" ht="16.899999999999999" customHeight="1">
      <c r="B50" s="32"/>
      <c r="C50" s="212" t="s">
        <v>287</v>
      </c>
      <c r="D50" s="212" t="s">
        <v>288</v>
      </c>
      <c r="E50" s="15" t="s">
        <v>205</v>
      </c>
      <c r="F50" s="213">
        <v>78.263000000000005</v>
      </c>
      <c r="H50" s="32"/>
    </row>
    <row r="51" spans="2:8" s="1" customFormat="1" ht="16.899999999999999" customHeight="1">
      <c r="B51" s="32"/>
      <c r="C51" s="208" t="s">
        <v>110</v>
      </c>
      <c r="D51" s="209" t="s">
        <v>101</v>
      </c>
      <c r="E51" s="210" t="s">
        <v>1</v>
      </c>
      <c r="F51" s="211">
        <v>22.312999999999999</v>
      </c>
      <c r="H51" s="32"/>
    </row>
    <row r="52" spans="2:8" s="1" customFormat="1" ht="16.899999999999999" customHeight="1">
      <c r="B52" s="32"/>
      <c r="C52" s="212" t="s">
        <v>1</v>
      </c>
      <c r="D52" s="212" t="s">
        <v>348</v>
      </c>
      <c r="E52" s="15" t="s">
        <v>1</v>
      </c>
      <c r="F52" s="213">
        <v>22.312999999999999</v>
      </c>
      <c r="H52" s="32"/>
    </row>
    <row r="53" spans="2:8" s="1" customFormat="1" ht="16.899999999999999" customHeight="1">
      <c r="B53" s="32"/>
      <c r="C53" s="212" t="s">
        <v>110</v>
      </c>
      <c r="D53" s="212" t="s">
        <v>209</v>
      </c>
      <c r="E53" s="15" t="s">
        <v>1</v>
      </c>
      <c r="F53" s="213">
        <v>22.312999999999999</v>
      </c>
      <c r="H53" s="32"/>
    </row>
    <row r="54" spans="2:8" s="1" customFormat="1" ht="16.899999999999999" customHeight="1">
      <c r="B54" s="32"/>
      <c r="C54" s="214" t="s">
        <v>514</v>
      </c>
      <c r="H54" s="32"/>
    </row>
    <row r="55" spans="2:8" s="1" customFormat="1" ht="22.5">
      <c r="B55" s="32"/>
      <c r="C55" s="212" t="s">
        <v>345</v>
      </c>
      <c r="D55" s="212" t="s">
        <v>346</v>
      </c>
      <c r="E55" s="15" t="s">
        <v>205</v>
      </c>
      <c r="F55" s="213">
        <v>22.312999999999999</v>
      </c>
      <c r="H55" s="32"/>
    </row>
    <row r="56" spans="2:8" s="1" customFormat="1" ht="16.899999999999999" customHeight="1">
      <c r="B56" s="32"/>
      <c r="C56" s="212" t="s">
        <v>350</v>
      </c>
      <c r="D56" s="212" t="s">
        <v>351</v>
      </c>
      <c r="E56" s="15" t="s">
        <v>205</v>
      </c>
      <c r="F56" s="213">
        <v>22.312999999999999</v>
      </c>
      <c r="H56" s="32"/>
    </row>
    <row r="57" spans="2:8" s="1" customFormat="1" ht="16.899999999999999" customHeight="1">
      <c r="B57" s="32"/>
      <c r="C57" s="208" t="s">
        <v>120</v>
      </c>
      <c r="D57" s="209" t="s">
        <v>1</v>
      </c>
      <c r="E57" s="210" t="s">
        <v>1</v>
      </c>
      <c r="F57" s="211">
        <v>12.6</v>
      </c>
      <c r="H57" s="32"/>
    </row>
    <row r="58" spans="2:8" s="1" customFormat="1" ht="16.899999999999999" customHeight="1">
      <c r="B58" s="32"/>
      <c r="C58" s="212" t="s">
        <v>1</v>
      </c>
      <c r="D58" s="212" t="s">
        <v>421</v>
      </c>
      <c r="E58" s="15" t="s">
        <v>1</v>
      </c>
      <c r="F58" s="213">
        <v>12.6</v>
      </c>
      <c r="H58" s="32"/>
    </row>
    <row r="59" spans="2:8" s="1" customFormat="1" ht="16.899999999999999" customHeight="1">
      <c r="B59" s="32"/>
      <c r="C59" s="212" t="s">
        <v>120</v>
      </c>
      <c r="D59" s="212" t="s">
        <v>209</v>
      </c>
      <c r="E59" s="15" t="s">
        <v>1</v>
      </c>
      <c r="F59" s="213">
        <v>12.6</v>
      </c>
      <c r="H59" s="32"/>
    </row>
    <row r="60" spans="2:8" s="1" customFormat="1" ht="16.899999999999999" customHeight="1">
      <c r="B60" s="32"/>
      <c r="C60" s="214" t="s">
        <v>514</v>
      </c>
      <c r="H60" s="32"/>
    </row>
    <row r="61" spans="2:8" s="1" customFormat="1" ht="16.899999999999999" customHeight="1">
      <c r="B61" s="32"/>
      <c r="C61" s="212" t="s">
        <v>418</v>
      </c>
      <c r="D61" s="212" t="s">
        <v>419</v>
      </c>
      <c r="E61" s="15" t="s">
        <v>205</v>
      </c>
      <c r="F61" s="213">
        <v>12.6</v>
      </c>
      <c r="H61" s="32"/>
    </row>
    <row r="62" spans="2:8" s="1" customFormat="1" ht="16.899999999999999" customHeight="1">
      <c r="B62" s="32"/>
      <c r="C62" s="212" t="s">
        <v>414</v>
      </c>
      <c r="D62" s="212" t="s">
        <v>415</v>
      </c>
      <c r="E62" s="15" t="s">
        <v>205</v>
      </c>
      <c r="F62" s="213">
        <v>12.6</v>
      </c>
      <c r="H62" s="32"/>
    </row>
    <row r="63" spans="2:8" s="1" customFormat="1" ht="16.899999999999999" customHeight="1">
      <c r="B63" s="32"/>
      <c r="C63" s="208" t="s">
        <v>517</v>
      </c>
      <c r="D63" s="209" t="s">
        <v>1</v>
      </c>
      <c r="E63" s="210" t="s">
        <v>1</v>
      </c>
      <c r="F63" s="211">
        <v>12.6</v>
      </c>
      <c r="H63" s="32"/>
    </row>
    <row r="64" spans="2:8" s="1" customFormat="1" ht="16.899999999999999" customHeight="1">
      <c r="B64" s="32"/>
      <c r="C64" s="212" t="s">
        <v>1</v>
      </c>
      <c r="D64" s="212" t="s">
        <v>421</v>
      </c>
      <c r="E64" s="15" t="s">
        <v>1</v>
      </c>
      <c r="F64" s="213">
        <v>12.6</v>
      </c>
      <c r="H64" s="32"/>
    </row>
    <row r="65" spans="2:8" s="1" customFormat="1" ht="16.899999999999999" customHeight="1">
      <c r="B65" s="32"/>
      <c r="C65" s="212" t="s">
        <v>517</v>
      </c>
      <c r="D65" s="212" t="s">
        <v>209</v>
      </c>
      <c r="E65" s="15" t="s">
        <v>1</v>
      </c>
      <c r="F65" s="213">
        <v>12.6</v>
      </c>
      <c r="H65" s="32"/>
    </row>
    <row r="66" spans="2:8" s="1" customFormat="1" ht="16.899999999999999" customHeight="1">
      <c r="B66" s="32"/>
      <c r="C66" s="208" t="s">
        <v>100</v>
      </c>
      <c r="D66" s="209" t="s">
        <v>101</v>
      </c>
      <c r="E66" s="210" t="s">
        <v>1</v>
      </c>
      <c r="F66" s="211">
        <v>173.1</v>
      </c>
      <c r="H66" s="32"/>
    </row>
    <row r="67" spans="2:8" s="1" customFormat="1" ht="16.899999999999999" customHeight="1">
      <c r="B67" s="32"/>
      <c r="C67" s="212" t="s">
        <v>1</v>
      </c>
      <c r="D67" s="212" t="s">
        <v>247</v>
      </c>
      <c r="E67" s="15" t="s">
        <v>1</v>
      </c>
      <c r="F67" s="213">
        <v>138.6</v>
      </c>
      <c r="H67" s="32"/>
    </row>
    <row r="68" spans="2:8" s="1" customFormat="1" ht="16.899999999999999" customHeight="1">
      <c r="B68" s="32"/>
      <c r="C68" s="212" t="s">
        <v>1</v>
      </c>
      <c r="D68" s="212" t="s">
        <v>248</v>
      </c>
      <c r="E68" s="15" t="s">
        <v>1</v>
      </c>
      <c r="F68" s="213">
        <v>6.5</v>
      </c>
      <c r="H68" s="32"/>
    </row>
    <row r="69" spans="2:8" s="1" customFormat="1" ht="16.899999999999999" customHeight="1">
      <c r="B69" s="32"/>
      <c r="C69" s="212" t="s">
        <v>1</v>
      </c>
      <c r="D69" s="212" t="s">
        <v>249</v>
      </c>
      <c r="E69" s="15" t="s">
        <v>1</v>
      </c>
      <c r="F69" s="213">
        <v>28</v>
      </c>
      <c r="H69" s="32"/>
    </row>
    <row r="70" spans="2:8" s="1" customFormat="1" ht="16.899999999999999" customHeight="1">
      <c r="B70" s="32"/>
      <c r="C70" s="212" t="s">
        <v>100</v>
      </c>
      <c r="D70" s="212" t="s">
        <v>209</v>
      </c>
      <c r="E70" s="15" t="s">
        <v>1</v>
      </c>
      <c r="F70" s="213">
        <v>173.1</v>
      </c>
      <c r="H70" s="32"/>
    </row>
    <row r="71" spans="2:8" s="1" customFormat="1" ht="16.899999999999999" customHeight="1">
      <c r="B71" s="32"/>
      <c r="C71" s="214" t="s">
        <v>514</v>
      </c>
      <c r="H71" s="32"/>
    </row>
    <row r="72" spans="2:8" s="1" customFormat="1" ht="22.5">
      <c r="B72" s="32"/>
      <c r="C72" s="212" t="s">
        <v>244</v>
      </c>
      <c r="D72" s="212" t="s">
        <v>245</v>
      </c>
      <c r="E72" s="15" t="s">
        <v>233</v>
      </c>
      <c r="F72" s="213">
        <v>173.1</v>
      </c>
      <c r="H72" s="32"/>
    </row>
    <row r="73" spans="2:8" s="1" customFormat="1" ht="22.5">
      <c r="B73" s="32"/>
      <c r="C73" s="212" t="s">
        <v>231</v>
      </c>
      <c r="D73" s="212" t="s">
        <v>232</v>
      </c>
      <c r="E73" s="15" t="s">
        <v>233</v>
      </c>
      <c r="F73" s="213">
        <v>173.1</v>
      </c>
      <c r="H73" s="32"/>
    </row>
    <row r="74" spans="2:8" s="1" customFormat="1" ht="16.899999999999999" customHeight="1">
      <c r="B74" s="32"/>
      <c r="C74" s="212" t="s">
        <v>241</v>
      </c>
      <c r="D74" s="212" t="s">
        <v>242</v>
      </c>
      <c r="E74" s="15" t="s">
        <v>233</v>
      </c>
      <c r="F74" s="213">
        <v>173.1</v>
      </c>
      <c r="H74" s="32"/>
    </row>
    <row r="75" spans="2:8" s="1" customFormat="1" ht="16.899999999999999" customHeight="1">
      <c r="B75" s="32"/>
      <c r="C75" s="212" t="s">
        <v>291</v>
      </c>
      <c r="D75" s="212" t="s">
        <v>292</v>
      </c>
      <c r="E75" s="15" t="s">
        <v>233</v>
      </c>
      <c r="F75" s="213">
        <v>236.4</v>
      </c>
      <c r="H75" s="32"/>
    </row>
    <row r="76" spans="2:8" s="1" customFormat="1" ht="16.899999999999999" customHeight="1">
      <c r="B76" s="32"/>
      <c r="C76" s="212" t="s">
        <v>312</v>
      </c>
      <c r="D76" s="212" t="s">
        <v>313</v>
      </c>
      <c r="E76" s="15" t="s">
        <v>233</v>
      </c>
      <c r="F76" s="213">
        <v>173.1</v>
      </c>
      <c r="H76" s="32"/>
    </row>
    <row r="77" spans="2:8" s="1" customFormat="1" ht="16.899999999999999" customHeight="1">
      <c r="B77" s="32"/>
      <c r="C77" s="208" t="s">
        <v>108</v>
      </c>
      <c r="D77" s="209" t="s">
        <v>1</v>
      </c>
      <c r="E77" s="210" t="s">
        <v>1</v>
      </c>
      <c r="F77" s="211">
        <v>35</v>
      </c>
      <c r="H77" s="32"/>
    </row>
    <row r="78" spans="2:8" s="1" customFormat="1" ht="16.899999999999999" customHeight="1">
      <c r="B78" s="32"/>
      <c r="C78" s="212" t="s">
        <v>1</v>
      </c>
      <c r="D78" s="212" t="s">
        <v>471</v>
      </c>
      <c r="E78" s="15" t="s">
        <v>1</v>
      </c>
      <c r="F78" s="213">
        <v>35</v>
      </c>
      <c r="H78" s="32"/>
    </row>
    <row r="79" spans="2:8" s="1" customFormat="1" ht="16.899999999999999" customHeight="1">
      <c r="B79" s="32"/>
      <c r="C79" s="212" t="s">
        <v>108</v>
      </c>
      <c r="D79" s="212" t="s">
        <v>209</v>
      </c>
      <c r="E79" s="15" t="s">
        <v>1</v>
      </c>
      <c r="F79" s="213">
        <v>35</v>
      </c>
      <c r="H79" s="32"/>
    </row>
    <row r="80" spans="2:8" s="1" customFormat="1" ht="16.899999999999999" customHeight="1">
      <c r="B80" s="32"/>
      <c r="C80" s="214" t="s">
        <v>514</v>
      </c>
      <c r="H80" s="32"/>
    </row>
    <row r="81" spans="2:8" s="1" customFormat="1" ht="16.899999999999999" customHeight="1">
      <c r="B81" s="32"/>
      <c r="C81" s="212" t="s">
        <v>468</v>
      </c>
      <c r="D81" s="212" t="s">
        <v>469</v>
      </c>
      <c r="E81" s="15" t="s">
        <v>213</v>
      </c>
      <c r="F81" s="213">
        <v>35</v>
      </c>
      <c r="H81" s="32"/>
    </row>
    <row r="82" spans="2:8" s="1" customFormat="1" ht="16.899999999999999" customHeight="1">
      <c r="B82" s="32"/>
      <c r="C82" s="212" t="s">
        <v>301</v>
      </c>
      <c r="D82" s="212" t="s">
        <v>302</v>
      </c>
      <c r="E82" s="15" t="s">
        <v>213</v>
      </c>
      <c r="F82" s="213">
        <v>35</v>
      </c>
      <c r="H82" s="32"/>
    </row>
    <row r="83" spans="2:8" s="1" customFormat="1" ht="16.899999999999999" customHeight="1">
      <c r="B83" s="32"/>
      <c r="C83" s="208" t="s">
        <v>116</v>
      </c>
      <c r="D83" s="209" t="s">
        <v>1</v>
      </c>
      <c r="E83" s="210" t="s">
        <v>1</v>
      </c>
      <c r="F83" s="211">
        <v>1</v>
      </c>
      <c r="H83" s="32"/>
    </row>
    <row r="84" spans="2:8" s="1" customFormat="1" ht="16.899999999999999" customHeight="1">
      <c r="B84" s="32"/>
      <c r="C84" s="212" t="s">
        <v>1</v>
      </c>
      <c r="D84" s="212" t="s">
        <v>86</v>
      </c>
      <c r="E84" s="15" t="s">
        <v>1</v>
      </c>
      <c r="F84" s="213">
        <v>1</v>
      </c>
      <c r="H84" s="32"/>
    </row>
    <row r="85" spans="2:8" s="1" customFormat="1" ht="16.899999999999999" customHeight="1">
      <c r="B85" s="32"/>
      <c r="C85" s="212" t="s">
        <v>116</v>
      </c>
      <c r="D85" s="212" t="s">
        <v>209</v>
      </c>
      <c r="E85" s="15" t="s">
        <v>1</v>
      </c>
      <c r="F85" s="213">
        <v>1</v>
      </c>
      <c r="H85" s="32"/>
    </row>
    <row r="86" spans="2:8" s="1" customFormat="1" ht="16.899999999999999" customHeight="1">
      <c r="B86" s="32"/>
      <c r="C86" s="214" t="s">
        <v>514</v>
      </c>
      <c r="H86" s="32"/>
    </row>
    <row r="87" spans="2:8" s="1" customFormat="1" ht="16.899999999999999" customHeight="1">
      <c r="B87" s="32"/>
      <c r="C87" s="212" t="s">
        <v>473</v>
      </c>
      <c r="D87" s="212" t="s">
        <v>474</v>
      </c>
      <c r="E87" s="15" t="s">
        <v>213</v>
      </c>
      <c r="F87" s="213">
        <v>1</v>
      </c>
      <c r="H87" s="32"/>
    </row>
    <row r="88" spans="2:8" s="1" customFormat="1" ht="16.899999999999999" customHeight="1">
      <c r="B88" s="32"/>
      <c r="C88" s="212" t="s">
        <v>447</v>
      </c>
      <c r="D88" s="212" t="s">
        <v>448</v>
      </c>
      <c r="E88" s="15" t="s">
        <v>213</v>
      </c>
      <c r="F88" s="213">
        <v>1</v>
      </c>
      <c r="H88" s="32"/>
    </row>
    <row r="89" spans="2:8" s="1" customFormat="1" ht="16.899999999999999" customHeight="1">
      <c r="B89" s="32"/>
      <c r="C89" s="212" t="s">
        <v>455</v>
      </c>
      <c r="D89" s="212" t="s">
        <v>456</v>
      </c>
      <c r="E89" s="15" t="s">
        <v>213</v>
      </c>
      <c r="F89" s="213">
        <v>1</v>
      </c>
      <c r="H89" s="32"/>
    </row>
    <row r="90" spans="2:8" s="1" customFormat="1" ht="7.35" customHeight="1">
      <c r="B90" s="47"/>
      <c r="C90" s="48"/>
      <c r="D90" s="48"/>
      <c r="E90" s="48"/>
      <c r="F90" s="48"/>
      <c r="G90" s="48"/>
      <c r="H90" s="32"/>
    </row>
    <row r="91" spans="2:8" s="1" customFormat="1" ht="11.25"/>
  </sheetData>
  <sheetProtection algorithmName="SHA-512" hashValue="WvYwOmp6MSgnEnwQOItP7Fnzm+EoXupYCD/20QCwnFGtmdd9EnT06U6b8gMq05eMEjfjNeJkgn7q2S/5b8+S3w==" saltValue="JGRzM4ciyNW0u7OHkdFMRoB/1LShrwuqp3i9dGuiXs2YkIPItDGwgNwFD1hOdzsj06xBAUcI2+uZRHowPBNKew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13 - Strecha vrátnica Rož...</vt:lpstr>
      <vt:lpstr>Zoznam figúr</vt:lpstr>
      <vt:lpstr>'13 - Strecha vrátnica Rož...'!Názvy_tlače</vt:lpstr>
      <vt:lpstr>'Rekapitulácia stavby'!Názvy_tlače</vt:lpstr>
      <vt:lpstr>'Zoznam figúr'!Názvy_tlače</vt:lpstr>
      <vt:lpstr>'13 - Strecha vrátnica Rož...'!Oblasť_tlače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2024-11-29T11:48:45Z</dcterms:created>
  <dcterms:modified xsi:type="dcterms:W3CDTF">2024-12-10T11:51:30Z</dcterms:modified>
</cp:coreProperties>
</file>