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24-58a-01-01 - Búracie práce" sheetId="2" r:id="rId2"/>
    <sheet name="24-58a-01-02-01 - Suterén " sheetId="3" r:id="rId3"/>
    <sheet name="24-58a-01-02-02 - Prízemie" sheetId="4" r:id="rId4"/>
    <sheet name="24-58a-01-02-03 - Poschod..." sheetId="5" r:id="rId5"/>
    <sheet name="24-58a-01-02-04 - Strecha..." sheetId="6" r:id="rId6"/>
    <sheet name="24-58a-01-02-05 - Zateple..." sheetId="7" r:id="rId7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'24-58a-01-01 - Búracie práce'!$C$124:$K$184</definedName>
    <definedName name="_xlnm.Print_Area" localSheetId="1">'24-58a-01-01 - Búracie práce'!$C$4:$J$76,'24-58a-01-01 - Búracie práce'!$C$82:$J$104,'24-58a-01-01 - Búracie práce'!$C$110:$J$184</definedName>
    <definedName name="_xlnm.Print_Titles" localSheetId="1">'24-58a-01-01 - Búracie práce'!$124:$124</definedName>
    <definedName name="_xlnm._FilterDatabase" localSheetId="2" hidden="1">'24-58a-01-02-01 - Suterén '!$C$136:$K$294</definedName>
    <definedName name="_xlnm.Print_Area" localSheetId="2">'24-58a-01-02-01 - Suterén '!$C$4:$J$76,'24-58a-01-02-01 - Suterén '!$C$82:$J$114,'24-58a-01-02-01 - Suterén '!$C$120:$J$294</definedName>
    <definedName name="_xlnm.Print_Titles" localSheetId="2">'24-58a-01-02-01 - Suterén '!$136:$136</definedName>
    <definedName name="_xlnm._FilterDatabase" localSheetId="3" hidden="1">'24-58a-01-02-02 - Prízemie'!$C$135:$K$416</definedName>
    <definedName name="_xlnm.Print_Area" localSheetId="3">'24-58a-01-02-02 - Prízemie'!$C$4:$J$76,'24-58a-01-02-02 - Prízemie'!$C$82:$J$113,'24-58a-01-02-02 - Prízemie'!$C$119:$J$416</definedName>
    <definedName name="_xlnm.Print_Titles" localSheetId="3">'24-58a-01-02-02 - Prízemie'!$135:$135</definedName>
    <definedName name="_xlnm._FilterDatabase" localSheetId="4" hidden="1">'24-58a-01-02-03 - Poschod...'!$C$126:$K$143</definedName>
    <definedName name="_xlnm.Print_Area" localSheetId="4">'24-58a-01-02-03 - Poschod...'!$C$4:$J$76,'24-58a-01-02-03 - Poschod...'!$C$82:$J$104,'24-58a-01-02-03 - Poschod...'!$C$110:$J$143</definedName>
    <definedName name="_xlnm.Print_Titles" localSheetId="4">'24-58a-01-02-03 - Poschod...'!$126:$126</definedName>
    <definedName name="_xlnm._FilterDatabase" localSheetId="5" hidden="1">'24-58a-01-02-04 - Strecha...'!$C$133:$K$246</definedName>
    <definedName name="_xlnm.Print_Area" localSheetId="5">'24-58a-01-02-04 - Strecha...'!$C$4:$J$76,'24-58a-01-02-04 - Strecha...'!$C$82:$J$111,'24-58a-01-02-04 - Strecha...'!$C$117:$J$246</definedName>
    <definedName name="_xlnm.Print_Titles" localSheetId="5">'24-58a-01-02-04 - Strecha...'!$133:$133</definedName>
    <definedName name="_xlnm._FilterDatabase" localSheetId="6" hidden="1">'24-58a-01-02-05 - Zateple...'!$C$129:$K$284</definedName>
    <definedName name="_xlnm.Print_Area" localSheetId="6">'24-58a-01-02-05 - Zateple...'!$C$4:$J$76,'24-58a-01-02-05 - Zateple...'!$C$82:$J$107,'24-58a-01-02-05 - Zateple...'!$C$113:$J$284</definedName>
    <definedName name="_xlnm.Print_Titles" localSheetId="6">'24-58a-01-02-05 - Zateple...'!$129:$129</definedName>
  </definedNames>
  <calcPr/>
</workbook>
</file>

<file path=xl/calcChain.xml><?xml version="1.0" encoding="utf-8"?>
<calcChain xmlns="http://schemas.openxmlformats.org/spreadsheetml/2006/main">
  <c i="7" l="1" r="J41"/>
  <c r="J40"/>
  <c i="1" r="AY102"/>
  <c i="7" r="J39"/>
  <c i="1" r="AX102"/>
  <c i="7"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2"/>
  <c r="BH272"/>
  <c r="BG272"/>
  <c r="BE272"/>
  <c r="T272"/>
  <c r="R272"/>
  <c r="P272"/>
  <c r="BI271"/>
  <c r="BH271"/>
  <c r="BG271"/>
  <c r="BE271"/>
  <c r="T271"/>
  <c r="R271"/>
  <c r="P271"/>
  <c r="BI263"/>
  <c r="BH263"/>
  <c r="BG263"/>
  <c r="BE263"/>
  <c r="T263"/>
  <c r="R263"/>
  <c r="P263"/>
  <c r="BI261"/>
  <c r="BH261"/>
  <c r="BG261"/>
  <c r="BE261"/>
  <c r="T261"/>
  <c r="R261"/>
  <c r="P261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0"/>
  <c r="BH250"/>
  <c r="BG250"/>
  <c r="BE250"/>
  <c r="T250"/>
  <c r="R250"/>
  <c r="P250"/>
  <c r="BI247"/>
  <c r="BH247"/>
  <c r="BG247"/>
  <c r="BE247"/>
  <c r="T247"/>
  <c r="T246"/>
  <c r="R247"/>
  <c r="R246"/>
  <c r="P247"/>
  <c r="P246"/>
  <c r="BI233"/>
  <c r="BH233"/>
  <c r="BG233"/>
  <c r="BE233"/>
  <c r="T233"/>
  <c r="R233"/>
  <c r="P233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0"/>
  <c r="BH200"/>
  <c r="BG200"/>
  <c r="BE200"/>
  <c r="T200"/>
  <c r="R200"/>
  <c r="P200"/>
  <c r="BI185"/>
  <c r="BH185"/>
  <c r="BG185"/>
  <c r="BE185"/>
  <c r="T185"/>
  <c r="R185"/>
  <c r="P185"/>
  <c r="BI159"/>
  <c r="BH159"/>
  <c r="BG159"/>
  <c r="BE159"/>
  <c r="T159"/>
  <c r="R159"/>
  <c r="P159"/>
  <c r="BI133"/>
  <c r="BH133"/>
  <c r="BG133"/>
  <c r="BE133"/>
  <c r="T133"/>
  <c r="R133"/>
  <c r="P133"/>
  <c r="J127"/>
  <c r="J126"/>
  <c r="F126"/>
  <c r="F124"/>
  <c r="E122"/>
  <c r="J96"/>
  <c r="J95"/>
  <c r="F95"/>
  <c r="F93"/>
  <c r="E91"/>
  <c r="J22"/>
  <c r="E22"/>
  <c r="F127"/>
  <c r="J21"/>
  <c r="J16"/>
  <c r="J93"/>
  <c r="E7"/>
  <c r="E116"/>
  <c i="6" r="J41"/>
  <c r="J40"/>
  <c i="1" r="AY101"/>
  <c i="6" r="J39"/>
  <c i="1" r="AX101"/>
  <c i="6" r="BI235"/>
  <c r="BH235"/>
  <c r="BG235"/>
  <c r="BE235"/>
  <c r="T235"/>
  <c r="T234"/>
  <c r="R235"/>
  <c r="R234"/>
  <c r="P235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63"/>
  <c r="BH163"/>
  <c r="BG163"/>
  <c r="BE163"/>
  <c r="T163"/>
  <c r="R163"/>
  <c r="P163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37"/>
  <c r="BH137"/>
  <c r="BG137"/>
  <c r="BE137"/>
  <c r="T137"/>
  <c r="T136"/>
  <c r="T135"/>
  <c r="R137"/>
  <c r="R136"/>
  <c r="R135"/>
  <c r="P137"/>
  <c r="P136"/>
  <c r="P135"/>
  <c r="J131"/>
  <c r="J130"/>
  <c r="F130"/>
  <c r="F128"/>
  <c r="E126"/>
  <c r="J96"/>
  <c r="J95"/>
  <c r="F95"/>
  <c r="F93"/>
  <c r="E91"/>
  <c r="J22"/>
  <c r="E22"/>
  <c r="F131"/>
  <c r="J21"/>
  <c r="J16"/>
  <c r="J93"/>
  <c r="E7"/>
  <c r="E85"/>
  <c i="5" r="J41"/>
  <c r="J40"/>
  <c i="1" r="AY100"/>
  <c i="5" r="J39"/>
  <c i="1" r="AX100"/>
  <c i="5" r="BI143"/>
  <c r="BH143"/>
  <c r="BG143"/>
  <c r="BE143"/>
  <c r="T143"/>
  <c r="T142"/>
  <c r="R143"/>
  <c r="R142"/>
  <c r="P143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6"/>
  <c r="J95"/>
  <c r="F95"/>
  <c r="F93"/>
  <c r="E91"/>
  <c r="J22"/>
  <c r="E22"/>
  <c r="F96"/>
  <c r="J21"/>
  <c r="J16"/>
  <c r="J121"/>
  <c r="E7"/>
  <c r="E113"/>
  <c i="4" r="J41"/>
  <c r="J40"/>
  <c i="1" r="AY99"/>
  <c i="4" r="J39"/>
  <c i="1" r="AX99"/>
  <c i="4" r="BI408"/>
  <c r="BH408"/>
  <c r="BG408"/>
  <c r="BE408"/>
  <c r="T408"/>
  <c r="T398"/>
  <c r="R408"/>
  <c r="R398"/>
  <c r="P408"/>
  <c r="P398"/>
  <c r="BI399"/>
  <c r="BH399"/>
  <c r="BG399"/>
  <c r="BE399"/>
  <c r="T399"/>
  <c r="R399"/>
  <c r="P399"/>
  <c r="BI397"/>
  <c r="BH397"/>
  <c r="BG397"/>
  <c r="BE397"/>
  <c r="T397"/>
  <c r="R397"/>
  <c r="P397"/>
  <c r="BI389"/>
  <c r="BH389"/>
  <c r="BG389"/>
  <c r="BE389"/>
  <c r="T389"/>
  <c r="R389"/>
  <c r="P389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68"/>
  <c r="BH368"/>
  <c r="BG368"/>
  <c r="BE368"/>
  <c r="T368"/>
  <c r="R368"/>
  <c r="P368"/>
  <c r="BI366"/>
  <c r="BH366"/>
  <c r="BG366"/>
  <c r="BE366"/>
  <c r="T366"/>
  <c r="R366"/>
  <c r="P366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47"/>
  <c r="BH347"/>
  <c r="BG347"/>
  <c r="BE347"/>
  <c r="T347"/>
  <c r="R347"/>
  <c r="P347"/>
  <c r="BI336"/>
  <c r="BH336"/>
  <c r="BG336"/>
  <c r="BE336"/>
  <c r="T336"/>
  <c r="R336"/>
  <c r="P336"/>
  <c r="BI334"/>
  <c r="BH334"/>
  <c r="BG334"/>
  <c r="BE334"/>
  <c r="T334"/>
  <c r="R334"/>
  <c r="P334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07"/>
  <c r="BH307"/>
  <c r="BG307"/>
  <c r="BE307"/>
  <c r="T307"/>
  <c r="R307"/>
  <c r="P307"/>
  <c r="BI296"/>
  <c r="BH296"/>
  <c r="BG296"/>
  <c r="BE296"/>
  <c r="T296"/>
  <c r="R296"/>
  <c r="P296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T288"/>
  <c r="R289"/>
  <c r="R288"/>
  <c r="P289"/>
  <c r="P288"/>
  <c r="BI276"/>
  <c r="BH276"/>
  <c r="BG276"/>
  <c r="BE276"/>
  <c r="T276"/>
  <c r="T263"/>
  <c r="R276"/>
  <c r="R263"/>
  <c r="P276"/>
  <c r="P263"/>
  <c r="BI264"/>
  <c r="BH264"/>
  <c r="BG264"/>
  <c r="BE264"/>
  <c r="T264"/>
  <c r="R264"/>
  <c r="P264"/>
  <c r="BI261"/>
  <c r="BH261"/>
  <c r="BG261"/>
  <c r="BE261"/>
  <c r="T261"/>
  <c r="R261"/>
  <c r="P261"/>
  <c r="BI251"/>
  <c r="BH251"/>
  <c r="BG251"/>
  <c r="BE251"/>
  <c r="T251"/>
  <c r="R251"/>
  <c r="P251"/>
  <c r="BI240"/>
  <c r="BH240"/>
  <c r="BG240"/>
  <c r="BE240"/>
  <c r="T240"/>
  <c r="R240"/>
  <c r="P240"/>
  <c r="BI228"/>
  <c r="BH228"/>
  <c r="BG228"/>
  <c r="BE228"/>
  <c r="T228"/>
  <c r="R228"/>
  <c r="P228"/>
  <c r="BI216"/>
  <c r="BH216"/>
  <c r="BG216"/>
  <c r="BE216"/>
  <c r="T216"/>
  <c r="R216"/>
  <c r="P216"/>
  <c r="BI204"/>
  <c r="BH204"/>
  <c r="BG204"/>
  <c r="BE204"/>
  <c r="T204"/>
  <c r="R204"/>
  <c r="P204"/>
  <c r="BI192"/>
  <c r="BH192"/>
  <c r="BG192"/>
  <c r="BE192"/>
  <c r="T192"/>
  <c r="R192"/>
  <c r="P192"/>
  <c r="BI180"/>
  <c r="BH180"/>
  <c r="BG180"/>
  <c r="BE180"/>
  <c r="T180"/>
  <c r="R180"/>
  <c r="P180"/>
  <c r="BI168"/>
  <c r="BH168"/>
  <c r="BG168"/>
  <c r="BE168"/>
  <c r="T168"/>
  <c r="R168"/>
  <c r="P168"/>
  <c r="BI162"/>
  <c r="BH162"/>
  <c r="BG162"/>
  <c r="BE162"/>
  <c r="T162"/>
  <c r="R162"/>
  <c r="P162"/>
  <c r="BI160"/>
  <c r="BH160"/>
  <c r="BG160"/>
  <c r="BE160"/>
  <c r="T160"/>
  <c r="R160"/>
  <c r="P160"/>
  <c r="BI155"/>
  <c r="BH155"/>
  <c r="BG155"/>
  <c r="BE155"/>
  <c r="T155"/>
  <c r="R155"/>
  <c r="P155"/>
  <c r="BI148"/>
  <c r="BH148"/>
  <c r="BG148"/>
  <c r="BE148"/>
  <c r="T148"/>
  <c r="R148"/>
  <c r="P148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J133"/>
  <c r="J132"/>
  <c r="F132"/>
  <c r="F130"/>
  <c r="E128"/>
  <c r="J96"/>
  <c r="J95"/>
  <c r="F95"/>
  <c r="F93"/>
  <c r="E91"/>
  <c r="J22"/>
  <c r="E22"/>
  <c r="F96"/>
  <c r="J21"/>
  <c r="J16"/>
  <c r="J130"/>
  <c r="E7"/>
  <c r="E122"/>
  <c i="3" r="J41"/>
  <c r="J40"/>
  <c i="1" r="AY98"/>
  <c i="3" r="J39"/>
  <c i="1" r="AX98"/>
  <c i="3" r="BI285"/>
  <c r="BH285"/>
  <c r="BG285"/>
  <c r="BE285"/>
  <c r="T285"/>
  <c r="T274"/>
  <c r="R285"/>
  <c r="R274"/>
  <c r="P285"/>
  <c r="P274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3"/>
  <c r="BH243"/>
  <c r="BG243"/>
  <c r="BE243"/>
  <c r="T243"/>
  <c r="R243"/>
  <c r="P243"/>
  <c r="BI242"/>
  <c r="BH242"/>
  <c r="BG242"/>
  <c r="BE242"/>
  <c r="T242"/>
  <c r="R242"/>
  <c r="P242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18"/>
  <c r="BH218"/>
  <c r="BG218"/>
  <c r="BE218"/>
  <c r="T218"/>
  <c r="R218"/>
  <c r="P218"/>
  <c r="BI217"/>
  <c r="BH217"/>
  <c r="BG217"/>
  <c r="BE217"/>
  <c r="T217"/>
  <c r="R217"/>
  <c r="P217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199"/>
  <c r="BH199"/>
  <c r="BG199"/>
  <c r="BE199"/>
  <c r="T199"/>
  <c r="R199"/>
  <c r="P199"/>
  <c r="BI194"/>
  <c r="BH194"/>
  <c r="BG194"/>
  <c r="BE194"/>
  <c r="T194"/>
  <c r="R194"/>
  <c r="P194"/>
  <c r="BI189"/>
  <c r="BH189"/>
  <c r="BG189"/>
  <c r="BE189"/>
  <c r="T189"/>
  <c r="R189"/>
  <c r="P189"/>
  <c r="BI184"/>
  <c r="BH184"/>
  <c r="BG184"/>
  <c r="BE184"/>
  <c r="T184"/>
  <c r="R184"/>
  <c r="P184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1"/>
  <c r="BH171"/>
  <c r="BG171"/>
  <c r="BE171"/>
  <c r="T171"/>
  <c r="T170"/>
  <c r="R171"/>
  <c r="R170"/>
  <c r="P171"/>
  <c r="P170"/>
  <c r="BI168"/>
  <c r="BH168"/>
  <c r="BG168"/>
  <c r="BE168"/>
  <c r="T168"/>
  <c r="R168"/>
  <c r="P168"/>
  <c r="BI163"/>
  <c r="BH163"/>
  <c r="BG163"/>
  <c r="BE163"/>
  <c r="T163"/>
  <c r="R163"/>
  <c r="P163"/>
  <c r="BI161"/>
  <c r="BH161"/>
  <c r="BG161"/>
  <c r="BE161"/>
  <c r="T161"/>
  <c r="R161"/>
  <c r="P161"/>
  <c r="BI156"/>
  <c r="BH156"/>
  <c r="BG156"/>
  <c r="BE156"/>
  <c r="T156"/>
  <c r="R156"/>
  <c r="P156"/>
  <c r="BI151"/>
  <c r="BH151"/>
  <c r="BG151"/>
  <c r="BE151"/>
  <c r="T151"/>
  <c r="R151"/>
  <c r="P151"/>
  <c r="BI146"/>
  <c r="BH146"/>
  <c r="BG146"/>
  <c r="BE146"/>
  <c r="T146"/>
  <c r="R146"/>
  <c r="P146"/>
  <c r="BI140"/>
  <c r="BH140"/>
  <c r="BG140"/>
  <c r="BE140"/>
  <c r="T140"/>
  <c r="R140"/>
  <c r="P140"/>
  <c r="J134"/>
  <c r="J133"/>
  <c r="F133"/>
  <c r="F131"/>
  <c r="E129"/>
  <c r="J96"/>
  <c r="J95"/>
  <c r="F95"/>
  <c r="F93"/>
  <c r="E91"/>
  <c r="J22"/>
  <c r="E22"/>
  <c r="F134"/>
  <c r="J21"/>
  <c r="J16"/>
  <c r="J93"/>
  <c r="E7"/>
  <c r="E123"/>
  <c i="2" r="J39"/>
  <c r="J38"/>
  <c i="1" r="AY96"/>
  <c i="2" r="J37"/>
  <c i="1" r="AX96"/>
  <c i="2" r="BI181"/>
  <c r="BH181"/>
  <c r="BG181"/>
  <c r="BE181"/>
  <c r="T181"/>
  <c r="T180"/>
  <c r="R181"/>
  <c r="R180"/>
  <c r="P181"/>
  <c r="P180"/>
  <c r="BI178"/>
  <c r="BH178"/>
  <c r="BG178"/>
  <c r="BE178"/>
  <c r="T178"/>
  <c r="R178"/>
  <c r="P178"/>
  <c r="BI174"/>
  <c r="BH174"/>
  <c r="BG174"/>
  <c r="BE174"/>
  <c r="T174"/>
  <c r="R174"/>
  <c r="P174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2"/>
  <c r="BH132"/>
  <c r="BG132"/>
  <c r="BE132"/>
  <c r="T132"/>
  <c r="R132"/>
  <c r="P132"/>
  <c r="BI128"/>
  <c r="BH128"/>
  <c r="BG128"/>
  <c r="BE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1" r="L90"/>
  <c r="AM90"/>
  <c r="AM89"/>
  <c r="L89"/>
  <c r="AM87"/>
  <c r="L87"/>
  <c r="L85"/>
  <c r="L84"/>
  <c i="2" r="BK178"/>
  <c r="J145"/>
  <c i="1" r="AS97"/>
  <c i="2" r="BK174"/>
  <c r="BK156"/>
  <c r="BK141"/>
  <c r="BK166"/>
  <c i="3" r="BK272"/>
  <c r="BK242"/>
  <c r="BK225"/>
  <c r="BK199"/>
  <c r="J168"/>
  <c r="J285"/>
  <c r="J268"/>
  <c r="BK254"/>
  <c r="J232"/>
  <c r="BK217"/>
  <c r="J199"/>
  <c r="J181"/>
  <c r="BK151"/>
  <c r="BK266"/>
  <c r="BK252"/>
  <c r="J230"/>
  <c r="BK204"/>
  <c r="J151"/>
  <c r="BK270"/>
  <c r="J248"/>
  <c r="J235"/>
  <c r="J223"/>
  <c r="BK194"/>
  <c r="BK168"/>
  <c r="J140"/>
  <c i="4" r="BK399"/>
  <c r="BK378"/>
  <c r="J322"/>
  <c r="BK264"/>
  <c r="J216"/>
  <c r="J160"/>
  <c r="J382"/>
  <c r="BK358"/>
  <c r="BK320"/>
  <c r="BK292"/>
  <c r="BK251"/>
  <c r="J192"/>
  <c r="BK160"/>
  <c r="BK143"/>
  <c r="J380"/>
  <c r="BK368"/>
  <c r="BK347"/>
  <c r="BK307"/>
  <c r="BK204"/>
  <c r="BK380"/>
  <c r="J324"/>
  <c r="BK276"/>
  <c r="BK192"/>
  <c i="5" r="BK138"/>
  <c r="BK143"/>
  <c r="J134"/>
  <c r="J136"/>
  <c i="6" r="BK232"/>
  <c r="BK209"/>
  <c r="J194"/>
  <c r="BK176"/>
  <c r="BK141"/>
  <c r="J230"/>
  <c r="BK213"/>
  <c r="BK196"/>
  <c r="BK190"/>
  <c r="BK146"/>
  <c r="BK219"/>
  <c r="J211"/>
  <c r="BK192"/>
  <c r="BK153"/>
  <c r="BK221"/>
  <c r="J213"/>
  <c r="J186"/>
  <c r="J153"/>
  <c r="J141"/>
  <c i="7" r="J272"/>
  <c r="BK216"/>
  <c r="BK280"/>
  <c r="BK219"/>
  <c r="J279"/>
  <c r="J250"/>
  <c r="J219"/>
  <c r="J133"/>
  <c i="2" r="J174"/>
  <c r="BK160"/>
  <c r="J141"/>
  <c r="J181"/>
  <c r="BK164"/>
  <c r="BK148"/>
  <c r="J167"/>
  <c r="BK158"/>
  <c r="J132"/>
  <c r="J158"/>
  <c r="J128"/>
  <c i="3" r="BK262"/>
  <c r="BK248"/>
  <c r="BK230"/>
  <c r="J212"/>
  <c r="J171"/>
  <c r="J156"/>
  <c r="BK275"/>
  <c r="J264"/>
  <c r="J245"/>
  <c r="BK233"/>
  <c r="J218"/>
  <c r="BK210"/>
  <c r="J189"/>
  <c r="BK178"/>
  <c r="BK140"/>
  <c r="BK264"/>
  <c r="BK245"/>
  <c r="BK206"/>
  <c r="BK176"/>
  <c r="BK285"/>
  <c r="J260"/>
  <c r="J237"/>
  <c r="J227"/>
  <c r="J206"/>
  <c r="J180"/>
  <c r="J146"/>
  <c i="4" r="J408"/>
  <c r="J368"/>
  <c r="BK289"/>
  <c r="J240"/>
  <c r="J162"/>
  <c r="BK389"/>
  <c r="J360"/>
  <c r="BK324"/>
  <c r="J276"/>
  <c r="BK228"/>
  <c r="BK216"/>
  <c r="J180"/>
  <c r="J148"/>
  <c r="BK397"/>
  <c r="BK382"/>
  <c r="J366"/>
  <c r="J362"/>
  <c r="BK322"/>
  <c r="BK296"/>
  <c r="BK180"/>
  <c r="BK139"/>
  <c r="J358"/>
  <c r="J294"/>
  <c r="BK240"/>
  <c r="J143"/>
  <c i="5" r="J143"/>
  <c r="J140"/>
  <c r="J138"/>
  <c r="BK130"/>
  <c i="6" r="BK228"/>
  <c r="J201"/>
  <c r="J190"/>
  <c r="J163"/>
  <c r="J233"/>
  <c r="BK207"/>
  <c r="BK194"/>
  <c r="J176"/>
  <c r="J235"/>
  <c r="J217"/>
  <c r="J209"/>
  <c r="BK188"/>
  <c r="BK148"/>
  <c r="J223"/>
  <c r="BK215"/>
  <c r="BK201"/>
  <c r="J174"/>
  <c r="J151"/>
  <c i="7" r="BK261"/>
  <c r="BK185"/>
  <c r="BK283"/>
  <c r="BK233"/>
  <c r="BK214"/>
  <c r="BK257"/>
  <c r="J218"/>
  <c r="BK200"/>
  <c i="2" r="BK167"/>
  <c r="J156"/>
  <c r="BK132"/>
  <c r="J165"/>
  <c r="BK154"/>
  <c r="J164"/>
  <c r="J148"/>
  <c r="BK181"/>
  <c r="BK145"/>
  <c i="3" r="J275"/>
  <c r="J254"/>
  <c r="BK235"/>
  <c r="J217"/>
  <c r="J178"/>
  <c r="J161"/>
  <c r="J272"/>
  <c r="J266"/>
  <c r="J252"/>
  <c r="J242"/>
  <c r="J225"/>
  <c r="J204"/>
  <c r="BK184"/>
  <c r="BK171"/>
  <c r="BK268"/>
  <c r="J250"/>
  <c r="J210"/>
  <c r="BK180"/>
  <c r="BK146"/>
  <c r="J262"/>
  <c r="J243"/>
  <c r="J233"/>
  <c r="BK218"/>
  <c r="J184"/>
  <c r="BK156"/>
  <c i="4" r="BK408"/>
  <c r="J397"/>
  <c r="J347"/>
  <c r="J261"/>
  <c r="BK168"/>
  <c r="J141"/>
  <c r="BK366"/>
  <c r="J334"/>
  <c r="BK294"/>
  <c r="BK261"/>
  <c r="BK162"/>
  <c r="J389"/>
  <c r="BK334"/>
  <c r="J292"/>
  <c r="BK148"/>
  <c r="BK336"/>
  <c r="J289"/>
  <c r="J228"/>
  <c r="BK141"/>
  <c i="5" r="BK132"/>
  <c r="BK136"/>
  <c r="BK134"/>
  <c i="6" r="BK235"/>
  <c r="BK230"/>
  <c r="BK203"/>
  <c r="J196"/>
  <c r="BK183"/>
  <c r="BK143"/>
  <c r="J232"/>
  <c r="J215"/>
  <c r="J198"/>
  <c r="BK186"/>
  <c r="J148"/>
  <c r="J221"/>
  <c r="J207"/>
  <c r="J183"/>
  <c r="J146"/>
  <c r="J219"/>
  <c r="J203"/>
  <c r="J179"/>
  <c r="J143"/>
  <c i="7" r="BK282"/>
  <c r="BK255"/>
  <c r="BK159"/>
  <c r="BK284"/>
  <c r="BK279"/>
  <c r="J277"/>
  <c r="J257"/>
  <c r="J256"/>
  <c r="J159"/>
  <c r="J282"/>
  <c r="BK278"/>
  <c r="BK272"/>
  <c r="BK263"/>
  <c r="BK250"/>
  <c r="BK218"/>
  <c r="J261"/>
  <c r="BK247"/>
  <c r="J214"/>
  <c i="2" r="BK170"/>
  <c r="J166"/>
  <c r="BK143"/>
  <c r="J170"/>
  <c r="J160"/>
  <c r="BK128"/>
  <c r="BK165"/>
  <c r="J154"/>
  <c r="J178"/>
  <c r="J143"/>
  <c i="3" r="J259"/>
  <c r="BK237"/>
  <c r="BK223"/>
  <c r="BK181"/>
  <c r="J163"/>
  <c r="J270"/>
  <c r="BK260"/>
  <c r="BK243"/>
  <c r="BK227"/>
  <c r="BK212"/>
  <c r="J194"/>
  <c r="J176"/>
  <c r="BK273"/>
  <c r="BK259"/>
  <c r="J208"/>
  <c r="BK163"/>
  <c r="J273"/>
  <c r="BK250"/>
  <c r="BK232"/>
  <c r="BK208"/>
  <c r="BK189"/>
  <c r="BK161"/>
  <c i="4" r="J399"/>
  <c r="J307"/>
  <c r="J251"/>
  <c r="J204"/>
  <c r="J155"/>
  <c r="J378"/>
  <c r="BK362"/>
  <c r="J336"/>
  <c r="J296"/>
  <c r="J168"/>
  <c r="BK360"/>
  <c r="J320"/>
  <c r="J264"/>
  <c r="BK155"/>
  <c r="J139"/>
  <c i="5" r="J130"/>
  <c r="BK140"/>
  <c r="J132"/>
  <c i="6" r="BK233"/>
  <c r="BK211"/>
  <c r="BK199"/>
  <c r="J188"/>
  <c r="BK174"/>
  <c r="J137"/>
  <c r="BK217"/>
  <c r="J199"/>
  <c r="J192"/>
  <c r="BK151"/>
  <c r="BK223"/>
  <c r="J205"/>
  <c r="BK179"/>
  <c r="J228"/>
  <c r="BK205"/>
  <c r="BK198"/>
  <c r="BK163"/>
  <c r="BK137"/>
  <c i="7" r="BK271"/>
  <c r="J200"/>
  <c r="J278"/>
  <c r="J263"/>
  <c r="J185"/>
  <c r="J284"/>
  <c r="J283"/>
  <c r="J280"/>
  <c r="BK277"/>
  <c r="J271"/>
  <c r="J255"/>
  <c r="J247"/>
  <c r="BK133"/>
  <c r="BK256"/>
  <c r="J233"/>
  <c r="J216"/>
  <c i="2" l="1" r="T127"/>
  <c r="T126"/>
  <c r="BK169"/>
  <c r="J169"/>
  <c r="J102"/>
  <c i="3" r="BK139"/>
  <c r="J139"/>
  <c r="J102"/>
  <c r="BK160"/>
  <c r="J160"/>
  <c r="J103"/>
  <c r="P175"/>
  <c r="P183"/>
  <c r="BK229"/>
  <c r="J229"/>
  <c r="J107"/>
  <c r="BK247"/>
  <c r="J247"/>
  <c r="J110"/>
  <c r="BK253"/>
  <c r="J253"/>
  <c r="J111"/>
  <c r="T265"/>
  <c i="4" r="P138"/>
  <c r="P147"/>
  <c r="R167"/>
  <c r="BK291"/>
  <c r="J291"/>
  <c r="J108"/>
  <c r="P335"/>
  <c i="2" r="R127"/>
  <c r="R126"/>
  <c r="P169"/>
  <c r="P168"/>
  <c i="3" r="R139"/>
  <c r="P160"/>
  <c r="BK175"/>
  <c r="J175"/>
  <c r="J105"/>
  <c r="R183"/>
  <c r="R229"/>
  <c r="R247"/>
  <c r="T253"/>
  <c r="P265"/>
  <c i="4" r="BK138"/>
  <c r="J138"/>
  <c r="J102"/>
  <c r="T147"/>
  <c r="P167"/>
  <c r="R291"/>
  <c r="T335"/>
  <c r="R361"/>
  <c r="P381"/>
  <c i="5" r="BK129"/>
  <c r="J129"/>
  <c r="J102"/>
  <c r="P129"/>
  <c r="P128"/>
  <c r="P127"/>
  <c i="1" r="AU100"/>
  <c i="6" r="P140"/>
  <c r="BK150"/>
  <c r="J150"/>
  <c r="J106"/>
  <c r="T150"/>
  <c r="BK202"/>
  <c r="J202"/>
  <c r="J108"/>
  <c r="T202"/>
  <c i="7" r="P132"/>
  <c r="BK213"/>
  <c r="J213"/>
  <c r="J103"/>
  <c r="R213"/>
  <c r="P249"/>
  <c r="P248"/>
  <c i="2" r="P127"/>
  <c r="P126"/>
  <c r="P125"/>
  <c i="1" r="AU96"/>
  <c i="2" r="T169"/>
  <c r="T168"/>
  <c i="3" r="T139"/>
  <c r="R160"/>
  <c r="R175"/>
  <c r="T183"/>
  <c r="T229"/>
  <c r="P247"/>
  <c r="P253"/>
  <c r="BK265"/>
  <c r="J265"/>
  <c r="J112"/>
  <c i="4" r="T138"/>
  <c r="R147"/>
  <c r="BK167"/>
  <c r="J167"/>
  <c r="J104"/>
  <c r="P291"/>
  <c r="BK335"/>
  <c r="J335"/>
  <c r="J109"/>
  <c r="BK361"/>
  <c r="J361"/>
  <c r="J110"/>
  <c r="T361"/>
  <c r="T381"/>
  <c i="5" r="R129"/>
  <c r="R128"/>
  <c r="R127"/>
  <c i="6" r="BK140"/>
  <c r="J140"/>
  <c r="J104"/>
  <c r="T140"/>
  <c r="P145"/>
  <c r="T145"/>
  <c r="R150"/>
  <c r="P191"/>
  <c r="T191"/>
  <c r="R202"/>
  <c r="P229"/>
  <c r="T229"/>
  <c i="7" r="R132"/>
  <c r="R131"/>
  <c r="R130"/>
  <c r="T213"/>
  <c r="R249"/>
  <c r="R248"/>
  <c i="2" r="BK127"/>
  <c r="J127"/>
  <c r="J100"/>
  <c r="R169"/>
  <c r="R168"/>
  <c i="3" r="P139"/>
  <c r="T160"/>
  <c r="T175"/>
  <c r="BK183"/>
  <c r="J183"/>
  <c r="J106"/>
  <c r="P229"/>
  <c r="T247"/>
  <c r="T246"/>
  <c r="R253"/>
  <c r="R265"/>
  <c i="4" r="R138"/>
  <c r="R137"/>
  <c r="BK147"/>
  <c r="J147"/>
  <c r="J103"/>
  <c r="T167"/>
  <c r="T291"/>
  <c r="T290"/>
  <c r="R335"/>
  <c r="P361"/>
  <c r="BK381"/>
  <c r="J381"/>
  <c r="J111"/>
  <c r="R381"/>
  <c i="5" r="T129"/>
  <c r="T128"/>
  <c r="T127"/>
  <c i="6" r="R140"/>
  <c r="BK145"/>
  <c r="J145"/>
  <c r="J105"/>
  <c r="R145"/>
  <c r="P150"/>
  <c r="BK191"/>
  <c r="J191"/>
  <c r="J107"/>
  <c r="R191"/>
  <c r="P202"/>
  <c r="BK229"/>
  <c r="J229"/>
  <c r="J109"/>
  <c r="R229"/>
  <c i="7" r="BK132"/>
  <c r="J132"/>
  <c r="J102"/>
  <c r="T132"/>
  <c r="T131"/>
  <c r="P213"/>
  <c r="BK249"/>
  <c r="J249"/>
  <c r="J106"/>
  <c r="T249"/>
  <c r="T248"/>
  <c i="2" r="BK180"/>
  <c r="J180"/>
  <c r="J103"/>
  <c i="3" r="BK170"/>
  <c r="J170"/>
  <c r="J104"/>
  <c r="BK244"/>
  <c r="J244"/>
  <c r="J108"/>
  <c i="4" r="BK263"/>
  <c r="J263"/>
  <c r="J105"/>
  <c r="BK288"/>
  <c r="J288"/>
  <c r="J106"/>
  <c r="BK398"/>
  <c r="J398"/>
  <c r="J112"/>
  <c i="5" r="BK142"/>
  <c r="J142"/>
  <c r="J103"/>
  <c i="6" r="BK234"/>
  <c r="J234"/>
  <c r="J110"/>
  <c r="BK136"/>
  <c r="J136"/>
  <c r="J102"/>
  <c i="7" r="BK246"/>
  <c r="J246"/>
  <c r="J104"/>
  <c i="3" r="BK274"/>
  <c r="J274"/>
  <c r="J113"/>
  <c i="6" r="BK135"/>
  <c i="7" r="E85"/>
  <c r="F96"/>
  <c r="J124"/>
  <c r="BF216"/>
  <c r="BF233"/>
  <c r="BF250"/>
  <c r="BF277"/>
  <c r="BF185"/>
  <c r="BF214"/>
  <c r="BF218"/>
  <c r="BF247"/>
  <c r="BF257"/>
  <c r="BF278"/>
  <c r="BF279"/>
  <c r="BF282"/>
  <c r="BF283"/>
  <c r="BF133"/>
  <c r="BF159"/>
  <c r="BF200"/>
  <c r="BF255"/>
  <c r="BF256"/>
  <c r="BF261"/>
  <c r="BF272"/>
  <c r="BF284"/>
  <c r="BF219"/>
  <c r="BF263"/>
  <c r="BF271"/>
  <c r="BF280"/>
  <c i="6" r="E120"/>
  <c r="J128"/>
  <c r="BF137"/>
  <c r="BF148"/>
  <c r="BF163"/>
  <c r="BF176"/>
  <c r="BF179"/>
  <c r="BF183"/>
  <c r="BF192"/>
  <c r="BF201"/>
  <c r="BF211"/>
  <c r="BF223"/>
  <c r="BF230"/>
  <c r="F96"/>
  <c r="BF151"/>
  <c r="BF174"/>
  <c r="BF203"/>
  <c r="BF205"/>
  <c r="BF207"/>
  <c r="BF215"/>
  <c r="BF233"/>
  <c r="BF235"/>
  <c r="BF143"/>
  <c r="BF146"/>
  <c r="BF190"/>
  <c r="BF196"/>
  <c r="BF198"/>
  <c r="BF199"/>
  <c r="BF213"/>
  <c r="BF217"/>
  <c r="BF221"/>
  <c r="BF232"/>
  <c r="BF141"/>
  <c r="BF153"/>
  <c r="BF186"/>
  <c r="BF188"/>
  <c r="BF194"/>
  <c r="BF209"/>
  <c r="BF219"/>
  <c r="BF228"/>
  <c i="5" r="E85"/>
  <c r="J93"/>
  <c r="F124"/>
  <c r="BF136"/>
  <c r="BF138"/>
  <c r="BF130"/>
  <c r="BF140"/>
  <c r="BF132"/>
  <c r="BF134"/>
  <c r="BF143"/>
  <c i="4" r="BF141"/>
  <c r="BF148"/>
  <c r="BF180"/>
  <c r="BF216"/>
  <c r="BF276"/>
  <c r="BF292"/>
  <c r="BF296"/>
  <c r="BF347"/>
  <c r="BF360"/>
  <c r="BF380"/>
  <c r="BF397"/>
  <c r="E85"/>
  <c r="BF162"/>
  <c r="BF264"/>
  <c r="BF294"/>
  <c r="BF324"/>
  <c r="BF358"/>
  <c r="BF378"/>
  <c r="BF389"/>
  <c r="F133"/>
  <c r="BF143"/>
  <c r="BF168"/>
  <c r="BF240"/>
  <c r="BF251"/>
  <c r="BF307"/>
  <c r="BF322"/>
  <c r="BF334"/>
  <c r="BF336"/>
  <c r="BF362"/>
  <c r="BF368"/>
  <c r="J93"/>
  <c r="BF139"/>
  <c r="BF155"/>
  <c r="BF160"/>
  <c r="BF192"/>
  <c r="BF204"/>
  <c r="BF228"/>
  <c r="BF261"/>
  <c r="BF289"/>
  <c r="BF320"/>
  <c r="BF366"/>
  <c r="BF382"/>
  <c r="BF399"/>
  <c r="BF408"/>
  <c i="3" r="F96"/>
  <c r="BF178"/>
  <c r="BF204"/>
  <c r="BF210"/>
  <c r="BF218"/>
  <c r="BF232"/>
  <c r="BF233"/>
  <c r="BF235"/>
  <c r="BF245"/>
  <c r="BF260"/>
  <c r="BF262"/>
  <c r="BF285"/>
  <c r="E85"/>
  <c r="J131"/>
  <c r="BF140"/>
  <c r="BF146"/>
  <c r="BF156"/>
  <c r="BF184"/>
  <c r="BF208"/>
  <c r="BF227"/>
  <c r="BF242"/>
  <c r="BF248"/>
  <c r="BF272"/>
  <c r="BF171"/>
  <c r="BF180"/>
  <c r="BF181"/>
  <c r="BF189"/>
  <c r="BF194"/>
  <c r="BF225"/>
  <c r="BF243"/>
  <c r="BF250"/>
  <c r="BF252"/>
  <c r="BF259"/>
  <c r="BF264"/>
  <c r="BF266"/>
  <c r="BF268"/>
  <c r="BF273"/>
  <c r="BF275"/>
  <c r="BF151"/>
  <c r="BF161"/>
  <c r="BF163"/>
  <c r="BF168"/>
  <c r="BF176"/>
  <c r="BF199"/>
  <c r="BF206"/>
  <c r="BF212"/>
  <c r="BF217"/>
  <c r="BF223"/>
  <c r="BF230"/>
  <c r="BF237"/>
  <c r="BF254"/>
  <c r="BF270"/>
  <c i="2" r="BF148"/>
  <c r="BF156"/>
  <c r="BF160"/>
  <c r="BF164"/>
  <c r="BF165"/>
  <c r="BF174"/>
  <c r="F94"/>
  <c r="BF132"/>
  <c r="BF141"/>
  <c r="BF145"/>
  <c r="BF166"/>
  <c r="J91"/>
  <c r="BF128"/>
  <c r="BF158"/>
  <c r="BF167"/>
  <c r="BF170"/>
  <c r="BF178"/>
  <c r="E85"/>
  <c r="BF143"/>
  <c r="BF154"/>
  <c r="BF181"/>
  <c r="F35"/>
  <c i="1" r="AZ96"/>
  <c i="2" r="F39"/>
  <c i="1" r="BD96"/>
  <c i="3" r="J37"/>
  <c i="1" r="AV98"/>
  <c i="4" r="F37"/>
  <c i="1" r="AZ99"/>
  <c i="5" r="F41"/>
  <c i="1" r="BD100"/>
  <c i="6" r="F37"/>
  <c i="1" r="AZ101"/>
  <c i="7" r="F37"/>
  <c i="1" r="AZ102"/>
  <c i="2" r="F37"/>
  <c i="1" r="BB96"/>
  <c r="AS95"/>
  <c r="AS94"/>
  <c i="3" r="F39"/>
  <c i="1" r="BB98"/>
  <c i="3" r="F41"/>
  <c i="1" r="BD98"/>
  <c i="4" r="F39"/>
  <c i="1" r="BB99"/>
  <c i="4" r="F41"/>
  <c i="1" r="BD99"/>
  <c i="6" r="F41"/>
  <c i="1" r="BD101"/>
  <c i="7" r="F40"/>
  <c i="1" r="BC102"/>
  <c i="2" r="J35"/>
  <c i="1" r="AV96"/>
  <c i="2" r="F38"/>
  <c i="1" r="BC96"/>
  <c i="3" r="F37"/>
  <c i="1" r="AZ98"/>
  <c i="3" r="F40"/>
  <c i="1" r="BC98"/>
  <c i="4" r="F40"/>
  <c i="1" r="BC99"/>
  <c i="5" r="F37"/>
  <c i="1" r="AZ100"/>
  <c i="5" r="F39"/>
  <c i="1" r="BB100"/>
  <c i="5" r="J37"/>
  <c i="1" r="AV100"/>
  <c i="6" r="F39"/>
  <c i="1" r="BB101"/>
  <c i="7" r="F41"/>
  <c i="1" r="BD102"/>
  <c i="4" r="J37"/>
  <c i="1" r="AV99"/>
  <c i="5" r="F40"/>
  <c i="1" r="BC100"/>
  <c i="6" r="F40"/>
  <c i="1" r="BC101"/>
  <c i="6" r="J37"/>
  <c i="1" r="AV101"/>
  <c i="7" r="F39"/>
  <c i="1" r="BB102"/>
  <c i="7" r="J37"/>
  <c i="1" r="AV102"/>
  <c i="4" l="1" r="P290"/>
  <c i="7" r="P131"/>
  <c r="P130"/>
  <c i="1" r="AU102"/>
  <c i="3" r="R246"/>
  <c r="R138"/>
  <c r="R137"/>
  <c i="7" r="T130"/>
  <c i="6" r="R139"/>
  <c r="R134"/>
  <c i="3" r="P138"/>
  <c i="4" r="R290"/>
  <c r="R136"/>
  <c r="P137"/>
  <c r="P136"/>
  <c i="1" r="AU99"/>
  <c i="6" r="T139"/>
  <c r="T134"/>
  <c i="3" r="T138"/>
  <c r="T137"/>
  <c i="2" r="R125"/>
  <c i="4" r="T137"/>
  <c r="T136"/>
  <c i="3" r="P246"/>
  <c i="6" r="P139"/>
  <c r="P134"/>
  <c i="1" r="AU101"/>
  <c i="2" r="T125"/>
  <c r="BK168"/>
  <c r="J168"/>
  <c r="J101"/>
  <c r="BK126"/>
  <c r="J126"/>
  <c r="J99"/>
  <c i="3" r="BK138"/>
  <c r="J138"/>
  <c r="J101"/>
  <c r="BK246"/>
  <c r="J246"/>
  <c r="J109"/>
  <c i="4" r="BK290"/>
  <c r="J290"/>
  <c r="J107"/>
  <c i="5" r="BK128"/>
  <c r="J128"/>
  <c r="J101"/>
  <c i="7" r="BK131"/>
  <c r="J131"/>
  <c r="J101"/>
  <c r="BK248"/>
  <c r="J248"/>
  <c r="J105"/>
  <c i="4" r="BK137"/>
  <c r="J137"/>
  <c r="J101"/>
  <c i="6" r="BK139"/>
  <c r="J139"/>
  <c r="J103"/>
  <c r="J135"/>
  <c r="J101"/>
  <c i="3" r="J38"/>
  <c i="1" r="AW98"/>
  <c r="AT98"/>
  <c i="5" r="F38"/>
  <c i="1" r="BA100"/>
  <c i="6" r="F38"/>
  <c i="1" r="BA101"/>
  <c i="7" r="F38"/>
  <c i="1" r="BA102"/>
  <c i="2" r="F36"/>
  <c i="1" r="BA96"/>
  <c i="4" r="F38"/>
  <c i="1" r="BA99"/>
  <c r="BC97"/>
  <c r="AY97"/>
  <c r="AZ97"/>
  <c r="AV97"/>
  <c r="BD97"/>
  <c i="2" r="J36"/>
  <c i="1" r="AW96"/>
  <c r="AT96"/>
  <c i="4" r="J38"/>
  <c i="1" r="AW99"/>
  <c r="AT99"/>
  <c i="7" r="J38"/>
  <c i="1" r="AW102"/>
  <c r="AT102"/>
  <c i="3" r="F38"/>
  <c i="1" r="BA98"/>
  <c i="5" r="J38"/>
  <c i="1" r="AW100"/>
  <c r="AT100"/>
  <c i="6" r="J38"/>
  <c i="1" r="AW101"/>
  <c r="AT101"/>
  <c r="BB97"/>
  <c r="AX97"/>
  <c i="3" l="1" r="P137"/>
  <c i="1" r="AU98"/>
  <c i="3" r="BK137"/>
  <c r="J137"/>
  <c r="J100"/>
  <c i="6" r="BK134"/>
  <c r="J134"/>
  <c r="J100"/>
  <c i="4" r="BK136"/>
  <c r="J136"/>
  <c i="7" r="BK130"/>
  <c r="J130"/>
  <c i="2" r="BK125"/>
  <c r="J125"/>
  <c i="5" r="BK127"/>
  <c r="J127"/>
  <c i="1" r="AU97"/>
  <c r="AU95"/>
  <c r="AU94"/>
  <c i="4" r="J34"/>
  <c i="1" r="AG99"/>
  <c i="5" r="J34"/>
  <c i="1" r="AG100"/>
  <c r="BB95"/>
  <c r="BB94"/>
  <c r="W31"/>
  <c r="AZ95"/>
  <c r="AV95"/>
  <c i="7" r="J34"/>
  <c i="1" r="AG102"/>
  <c r="BD95"/>
  <c r="BD94"/>
  <c r="W33"/>
  <c i="2" r="J32"/>
  <c i="1" r="AG96"/>
  <c r="BA97"/>
  <c r="AW97"/>
  <c r="AT97"/>
  <c r="BC95"/>
  <c r="AY95"/>
  <c i="7" l="1" r="J43"/>
  <c i="4" r="J43"/>
  <c i="5" r="J43"/>
  <c i="2" r="J41"/>
  <c r="J98"/>
  <c i="7" r="J100"/>
  <c i="4" r="J100"/>
  <c i="5" r="J100"/>
  <c i="1" r="AN96"/>
  <c r="AN99"/>
  <c r="AN102"/>
  <c r="AN100"/>
  <c r="AZ94"/>
  <c r="AV94"/>
  <c r="AK29"/>
  <c r="AX94"/>
  <c i="3" r="J34"/>
  <c i="1" r="AG98"/>
  <c i="6" r="J34"/>
  <c i="1" r="AG101"/>
  <c r="AG97"/>
  <c r="BA95"/>
  <c r="BA94"/>
  <c r="AW94"/>
  <c r="AK30"/>
  <c r="BC94"/>
  <c r="W32"/>
  <c r="AX95"/>
  <c i="3" l="1" r="J43"/>
  <c i="1" r="AN101"/>
  <c i="6" r="J43"/>
  <c i="1" r="AN98"/>
  <c r="AG95"/>
  <c r="AG94"/>
  <c r="AK26"/>
  <c r="AK35"/>
  <c r="AN97"/>
  <c r="W30"/>
  <c r="AY94"/>
  <c r="W29"/>
  <c r="AW95"/>
  <c r="AT95"/>
  <c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<sst xmlns="http://schemas.openxmlformats.org/spreadsheetml/2006/main">
  <si>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</si>
  <si>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</si>
  <si>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</si>
  <si>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</si>
  <si>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{655e4123-30b1-42a1-a7d4-fb7f5fed70a0}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</si>
  <si>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</si>
  <si>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</si>
  <si>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</si>
  <si>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</si>
  <si>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</si>
  <si>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</si>
  <si>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</si>
  <si>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24-58a</t>
  </si>
  <si>
    <t>Stavba:</t>
  </si>
  <si>
    <t>Rekonštrukcia maštale D - Hydina</t>
  </si>
  <si>
    <t>JKSO:</t>
  </si>
  <si>
    <t>KS:</t>
  </si>
  <si>
    <t>Miesto:</t>
  </si>
  <si>
    <t xml:space="preserve"> </t>
  </si>
  <si>
    <t>Dátum:</t>
  </si>
  <si>
    <t>14. 10. 2024</t>
  </si>
  <si>
    <t>Objednávateľ:</t>
  </si>
  <si>
    <t>IČO:</t>
  </si>
  <si>
    <t>52832864</t>
  </si>
  <si>
    <t>AGRIKA s.r.o.Tulská 19 Zvolen</t>
  </si>
  <si>
    <t>IČ DPH:</t>
  </si>
  <si>
    <t>Zhotoviteľ:</t>
  </si>
  <si>
    <t>Projektant:</t>
  </si>
  <si>
    <t>HS partner s.r.o. Sielnica</t>
  </si>
  <si>
    <t>True</t>
  </si>
  <si>
    <t>Spracovateľ:</t>
  </si>
  <si>
    <t>Ing. Miroslav Plevka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</si>
  <si>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</si>
  <si>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</si>
  <si>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</si>
  <si>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</si>
  <si>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</si>
  <si>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</si>
  <si>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</si>
  <si>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</si>
  <si>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</si>
  <si>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</si>
  <si>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</si>
  <si>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</si>
  <si>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</si>
  <si>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</si>
  <si>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</si>
  <si>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</si>
  <si>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</si>
  <si>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</si>
  <si>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</si>
  <si>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</si>
  <si>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</si>
  <si>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</si>
  <si>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</si>
  <si>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</si>
  <si>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</si>
  <si>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</si>
  <si>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</si>
  <si>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</si>
  <si>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</si>
  <si>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</si>
  <si>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</si>
  <si>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</si>
  <si>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</si>
  <si>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</si>
  <si>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</si>
  <si>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</si>
  <si>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</si>
  <si>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</si>
  <si>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</si>
  <si>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</si>
  <si>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</si>
  <si>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</si>
  <si>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</si>
  <si>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</si>
  <si>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</si>
  <si>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24-58a-01</t>
  </si>
  <si>
    <t>SO-01 Maštaľ</t>
  </si>
  <si>
    <t>STA</t>
  </si>
  <si>
    <t>1</t>
  </si>
  <si>
    <t>{bd973c60-fc39-4b4f-8036-f8ca44ee0732}</t>
  </si>
  <si>
    <t>/</t>
  </si>
  <si>
    <t>24-58a-01-01</t>
  </si>
  <si>
    <t>Búracie práce</t>
  </si>
  <si>
    <t>Časť</t>
  </si>
  <si>
    <t>2</t>
  </si>
  <si>
    <t>{09a62df4-d949-454a-86d2-c5e9d109bea7}</t>
  </si>
  <si>
    <t>24-58a-01-02</t>
  </si>
  <si>
    <t>Architektonická časť</t>
  </si>
  <si>
    <t>{1ae04090-77fc-49c0-b412-094afb456370}</t>
  </si>
  <si>
    <t>24-58a-01-02-01</t>
  </si>
  <si>
    <t xml:space="preserve">Suterén </t>
  </si>
  <si>
    <t>3</t>
  </si>
  <si>
    <t>{80538a01-7ae0-4ab5-8c81-79a7180a6221}</t>
  </si>
  <si>
    <t>24-58a-01-02-02</t>
  </si>
  <si>
    <t>Prízemie</t>
  </si>
  <si>
    <t>{c71ae842-f58d-496f-b394-5831c13c9531}</t>
  </si>
  <si>
    <t>24-58a-01-02-03</t>
  </si>
  <si>
    <t>Poschodie + povala</t>
  </si>
  <si>
    <t>{531f1c02-c938-483e-8933-a0eb729de585}</t>
  </si>
  <si>
    <t>24-58a-01-02-04</t>
  </si>
  <si>
    <t>Strecha + krov</t>
  </si>
  <si>
    <t>{b3c47e1a-0428-4164-b2b5-1d344dfeef5e}</t>
  </si>
  <si>
    <t>24-58a-01-02-05</t>
  </si>
  <si>
    <t>Zateplenie obodových stien + výplň otvorov prízenie a poschodie</t>
  </si>
  <si>
    <t>{8569ff44-0cc3-4a8c-9d30-acdb646eefd9}</t>
  </si>
  <si>
    <t>KRYCÍ LIST ROZPOČTU</t>
  </si>
  <si>
    <t>Objekt:</t>
  </si>
  <si>
    <t>24-58a-01 - SO-01 Maštaľ</t>
  </si>
  <si>
    <t>Časť:</t>
  </si>
  <si>
    <t>24-58a-01-01 -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</si>
  <si>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</si>
  <si>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</si>
  <si>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</si>
  <si>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</si>
  <si>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</si>
  <si>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</si>
  <si>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</si>
  <si>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</si>
  <si>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762 - Konštrukcie tesárske</t>
  </si>
  <si>
    <t xml:space="preserve">    765 - Konštrukcie - krytiny tvrdé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</si>
  <si>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</si>
  <si>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</si>
  <si>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</si>
  <si>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</si>
  <si>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</si>
  <si>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</si>
  <si>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</si>
  <si>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</si>
  <si>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</si>
  <si>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</si>
  <si>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</si>
  <si>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</si>
  <si>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</si>
  <si>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</si>
  <si>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</si>
  <si>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</si>
  <si>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</si>
  <si>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</si>
  <si>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</si>
  <si>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 xml:space="preserve">Búranie priečok alebo vybúranie otvorov plochy nad 4 m2 z tehál pálených, plných alebo dutých hr. do 150 mm,  -0,19600t</t>
  </si>
  <si>
    <t>m2</t>
  </si>
  <si>
    <t>4</t>
  </si>
  <si>
    <t>1672397168</t>
  </si>
  <si>
    <t>VV</t>
  </si>
  <si>
    <t xml:space="preserve">"m.č.101+102"           (8,35+1,83)*2,93</t>
  </si>
  <si>
    <t xml:space="preserve">"m.č.201"                    1,0*2,0*2+0,3*2,0</t>
  </si>
  <si>
    <t>Medzisúčet</t>
  </si>
  <si>
    <t>962052211.S</t>
  </si>
  <si>
    <t xml:space="preserve">Búranie muriva alebo vybúranie otvorov plochy nad 4 m2 železobetonového nadzákladného,  -2,40000t</t>
  </si>
  <si>
    <t>m3</t>
  </si>
  <si>
    <t>-975434062</t>
  </si>
  <si>
    <t xml:space="preserve">"suterén"               1,2*2,05*0,7</t>
  </si>
  <si>
    <t>"prízemie"</t>
  </si>
  <si>
    <t xml:space="preserve">"m.č.101"                1,9*2,93*0,35+0,55*0,3*2,0+1,8*2,93*0,5</t>
  </si>
  <si>
    <t xml:space="preserve">"m.č.107"                 1,35*2,05*0,35+1,15*1,4*0,5</t>
  </si>
  <si>
    <t xml:space="preserve">"m.č.108"                 (1,8+9,35+1,8)*0,3*1,87-0,8*1,84*0,3*2-1,0*0,8*0,3</t>
  </si>
  <si>
    <t xml:space="preserve">"m.č.109"                 3,1*0,3*2,4</t>
  </si>
  <si>
    <t xml:space="preserve">"povala"                    0,9*1,2*0,5+1,1*1,2*0,5+0,63*1,1*3,7</t>
  </si>
  <si>
    <t>962081131.S</t>
  </si>
  <si>
    <t xml:space="preserve">Búranie muriva priečok zo sklenených tvárnic, hr. do 100 mm,  -0,05500t</t>
  </si>
  <si>
    <t>1790886365</t>
  </si>
  <si>
    <t xml:space="preserve">"zhoz paliva"          1,05*0,65*7</t>
  </si>
  <si>
    <t>963053935.S</t>
  </si>
  <si>
    <t xml:space="preserve">Búranie železobetónových schodiskových ramien monolitických,  -0,39200t</t>
  </si>
  <si>
    <t>-1066535522</t>
  </si>
  <si>
    <t xml:space="preserve">"suterén"            2,73*1,0</t>
  </si>
  <si>
    <t>5</t>
  </si>
  <si>
    <t>965032121.S</t>
  </si>
  <si>
    <t xml:space="preserve">Búranie podláh z tehál, bez lôžka,bez ohľadu na výplň škár, kladené na stojato,  -0,27200t</t>
  </si>
  <si>
    <t>1201477866</t>
  </si>
  <si>
    <t xml:space="preserve">"P5"            </t>
  </si>
  <si>
    <t xml:space="preserve">"m.č.105+106+107"        102+101,4+204</t>
  </si>
  <si>
    <t>6</t>
  </si>
  <si>
    <t>965043441.S</t>
  </si>
  <si>
    <t xml:space="preserve">Búranie podkladov pod dlažby, liatych dlažieb a mazanín,betón s poterom,teracom hr.do 150 mm,  plochy nad 4 m2 -2,20000t</t>
  </si>
  <si>
    <t>-1846167900</t>
  </si>
  <si>
    <t xml:space="preserve">"P4"            </t>
  </si>
  <si>
    <t xml:space="preserve">"m.č.102+103+104+108+109"            (5,8+9,2+40,52+15,75+6,36)*0,15</t>
  </si>
  <si>
    <t xml:space="preserve">"m.č.105+106+107"                             (102+101,4+204)*0,1</t>
  </si>
  <si>
    <t>7</t>
  </si>
  <si>
    <t>965081812.S</t>
  </si>
  <si>
    <t xml:space="preserve">Búranie dlažieb, z kamen., cement., terazzových, čadičových alebo keramických, hr. nad 10 mm,  -0,06500t</t>
  </si>
  <si>
    <t>729276900</t>
  </si>
  <si>
    <t xml:space="preserve">"P2 -m.č.101"         28,62</t>
  </si>
  <si>
    <t>8</t>
  </si>
  <si>
    <t>968061115.S</t>
  </si>
  <si>
    <t>Demontáž okien drevených, 1 bm obvodu - 0,008t</t>
  </si>
  <si>
    <t>m</t>
  </si>
  <si>
    <t>1528063061</t>
  </si>
  <si>
    <t>(1,15+0,9)*2*41+(1,15+0,6)*2*4+(1,15+2,0)*2*4+(1,35+2,1)*2*2+(0,8+2,0)*2*2+(0,9+2,0)*2*2</t>
  </si>
  <si>
    <t>978011191.S</t>
  </si>
  <si>
    <t xml:space="preserve">Otlčenie omietok stropov vnútorných vápenných alebo vápennocementových v rozsahu do 100 %,  -0,05000t</t>
  </si>
  <si>
    <t>1225585219</t>
  </si>
  <si>
    <t xml:space="preserve">"m.č.105-107"            102,0+101,4+204,0</t>
  </si>
  <si>
    <t>10</t>
  </si>
  <si>
    <t>978013191.S</t>
  </si>
  <si>
    <t xml:space="preserve">Otlčenie omietok stien vnútorných vápenných alebo vápennocementových v rozsahu do 100 %,  -0,04600t</t>
  </si>
  <si>
    <t>-1013721266</t>
  </si>
  <si>
    <t xml:space="preserve">"m.č.105-107"                     (51+4,0+25,3+4,0+25,5+4,0)*2*2,25</t>
  </si>
  <si>
    <t xml:space="preserve">"odpočet otvorov"           ((1,15*0,9)*41+(1,15*0,6)*4+(1,15*2,0)*4+(1,35*2,1)*2+(0,8*2,0)*2+(0,9*2,0)*2)*-1</t>
  </si>
  <si>
    <t>11</t>
  </si>
  <si>
    <t>979011111.S</t>
  </si>
  <si>
    <t>Zvislá doprava sutiny a vybúraných hmôt za prvé podlažie nad alebo pod základným podlažím</t>
  </si>
  <si>
    <t>t</t>
  </si>
  <si>
    <t>-915546987</t>
  </si>
  <si>
    <t>12</t>
  </si>
  <si>
    <t>979081111.S</t>
  </si>
  <si>
    <t xml:space="preserve">Odvoz sutiny a vybúraných hmôt na skládku do 1 km </t>
  </si>
  <si>
    <t>-312655324</t>
  </si>
  <si>
    <t>13</t>
  </si>
  <si>
    <t>979082111.S</t>
  </si>
  <si>
    <t>Vnútrostavenisková doprava sutiny a vybúraných hmôt do 10 m</t>
  </si>
  <si>
    <t>-1578777536</t>
  </si>
  <si>
    <t>14</t>
  </si>
  <si>
    <t>979089012.S</t>
  </si>
  <si>
    <t>Poplatok za skládku - betón, tehly, dlaždice (17 01) ostatné</t>
  </si>
  <si>
    <t>823483226</t>
  </si>
  <si>
    <t>PSV</t>
  </si>
  <si>
    <t>Práce a dodávky PSV</t>
  </si>
  <si>
    <t>762</t>
  </si>
  <si>
    <t>Konštrukcie tesárske</t>
  </si>
  <si>
    <t>15</t>
  </si>
  <si>
    <t>762331812.S</t>
  </si>
  <si>
    <t>Demontáž viazaných konštrukcií krovov so sklonom do 60°, prierezovej plochy 120 - 224 cm2, -0,01400 t</t>
  </si>
  <si>
    <t>16</t>
  </si>
  <si>
    <t>-1184099455</t>
  </si>
  <si>
    <t xml:space="preserve">"prízemie - m.č.108"           2,5*9,35/0,8+9,35*2</t>
  </si>
  <si>
    <t xml:space="preserve">"m.č.201"                                12*6,3*2+11*4+3,9*5+2,5*8</t>
  </si>
  <si>
    <t>762342811.S</t>
  </si>
  <si>
    <t>Demontáž latovania striech so sklonom do 60° pri osovej vzdialenosti lát do 0,22 m, -0,00700 t</t>
  </si>
  <si>
    <t>-2037577651</t>
  </si>
  <si>
    <t xml:space="preserve">"prízemie - m.č.108"           2,5*9,35</t>
  </si>
  <si>
    <t xml:space="preserve">"K1"                                           631,29+223,98</t>
  </si>
  <si>
    <t>17</t>
  </si>
  <si>
    <t>762351812.S</t>
  </si>
  <si>
    <t>Demontáž nadstrešných konštrukcií krovov, svetlíkov z hraneného reziva plochy 120 - 224 cm2, -0,01400 t</t>
  </si>
  <si>
    <t>1296034155</t>
  </si>
  <si>
    <t xml:space="preserve">"pultový vikier"            3,5*1,8*3+1,0*3,0*2</t>
  </si>
  <si>
    <t>765</t>
  </si>
  <si>
    <t>Konštrukcie - krytiny tvrdé</t>
  </si>
  <si>
    <t>18</t>
  </si>
  <si>
    <t>765311815.S</t>
  </si>
  <si>
    <t>Demontáž keramickej krytiny pálenej uloženej na sucho do 30 ks/m2, do sutiny, sklon strechy do 45°, -0,05t</t>
  </si>
  <si>
    <t>1868998108</t>
  </si>
  <si>
    <t>24-58a-01-02 - Architektonická časť</t>
  </si>
  <si>
    <t>Úroveň 3:</t>
  </si>
  <si>
    <t xml:space="preserve">24-58a-01-02-01 - Suterén 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</si>
  <si>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</si>
  <si>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</si>
  <si>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</si>
  <si>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</si>
  <si>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</si>
  <si>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</si>
  <si>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</si>
  <si>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</si>
  <si>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</si>
  <si>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784 - Maľby</t>
  </si>
  <si>
    <t>Zemné práce</t>
  </si>
  <si>
    <t>132201101.S</t>
  </si>
  <si>
    <t>Výkop ryhy do šírky 600 mm v horn.3 do 100 m3</t>
  </si>
  <si>
    <t>-774507886</t>
  </si>
  <si>
    <t xml:space="preserve">"pod silo"                                   (2,8+2,2)*2*0,3*1,0*4</t>
  </si>
  <si>
    <t xml:space="preserve">"pod TČ"                                     1,2*1,2*0,8+1,5*0,73*0,8</t>
  </si>
  <si>
    <t xml:space="preserve">"pod schodisko"                      1,7*0,5*0,5+1,25*0,5*0,8+0,6*0,6*0,8*2+1,2*0,5*0,8</t>
  </si>
  <si>
    <t xml:space="preserve">"pre zateplenie sokla"           (9,3+62,6+52,3)*0,75*0,5</t>
  </si>
  <si>
    <t>Súčet</t>
  </si>
  <si>
    <t>162201102.S</t>
  </si>
  <si>
    <t>Vodorovné premiestnenie výkopku z horniny 1-4 nad 20-50m</t>
  </si>
  <si>
    <t>-931078135</t>
  </si>
  <si>
    <t>171201101.S</t>
  </si>
  <si>
    <t>Uloženie sypaniny do násypov s rozprestretím sypaniny vo vrstvách a s hrubým urovnaním nezhutnených</t>
  </si>
  <si>
    <t>-204468451</t>
  </si>
  <si>
    <t>174101102.S</t>
  </si>
  <si>
    <t>Zásyp sypaninou v uzavretých priestoroch s urovnaním povrchu zásypu</t>
  </si>
  <si>
    <t>228874396</t>
  </si>
  <si>
    <t xml:space="preserve">"zásyp násypníkov-použije sa vybúraný materiál"            1,05*0,65*0,7*5</t>
  </si>
  <si>
    <t xml:space="preserve">"pre zateplenie sokla-spätný zásyp"                                       (9,3+62,6+52,3)*0,75*0,5</t>
  </si>
  <si>
    <t>Zakladanie</t>
  </si>
  <si>
    <t>271573001.S</t>
  </si>
  <si>
    <t>Násyp pod základové konštrukcie so zhutnením zo štrkopiesku fr.0-32 mm</t>
  </si>
  <si>
    <t>2137848379</t>
  </si>
  <si>
    <t xml:space="preserve">"pod silo"            2,2*2,2*4*0,2</t>
  </si>
  <si>
    <t>274321312.S</t>
  </si>
  <si>
    <t>Betón základových pásov, železový (bez výstuže), tr. C 20/25</t>
  </si>
  <si>
    <t>397103032</t>
  </si>
  <si>
    <t>274361821.S</t>
  </si>
  <si>
    <t>Výstuž základových pásov z ocele B500 (10505)</t>
  </si>
  <si>
    <t>-484875908</t>
  </si>
  <si>
    <t xml:space="preserve">"predpoklad 40 kg/m3"            16,009*40*0,001</t>
  </si>
  <si>
    <t>Zvislé a kompletné konštrukcie</t>
  </si>
  <si>
    <t>342272051.S</t>
  </si>
  <si>
    <t>Priečky z pórobetónových tvárnic hladkých s objemovou hmotnosťou do 600 kg/m3 hrúbky 150 mm</t>
  </si>
  <si>
    <t>213201946</t>
  </si>
  <si>
    <t xml:space="preserve">"m.č.003"            (5,0+2,0)*2,25</t>
  </si>
  <si>
    <t xml:space="preserve">"násypníky"       1,05*0,65*5</t>
  </si>
  <si>
    <t>Vodorovné konštrukcie</t>
  </si>
  <si>
    <t>411321414.S</t>
  </si>
  <si>
    <t xml:space="preserve">Betón stropov doskových a trámových,  železový tr. C 25/30</t>
  </si>
  <si>
    <t>2017892224</t>
  </si>
  <si>
    <t xml:space="preserve">"m.č.003 - schodiskový otvor"            2,5*1,0*0,1</t>
  </si>
  <si>
    <t>411354173.S</t>
  </si>
  <si>
    <t>Podporná konštrukcia stropov výšky do 4 m pre zaťaženie do 12 kPa zhotovenie</t>
  </si>
  <si>
    <t>392391228</t>
  </si>
  <si>
    <t xml:space="preserve">"m.č.003 - schodiskový otvor"            2,5*1,0</t>
  </si>
  <si>
    <t>411354174.S</t>
  </si>
  <si>
    <t>Podporná konštrukcia stropov výšky do 4 m pre zaťaženie do 12 kPa odstránenie</t>
  </si>
  <si>
    <t>-59132442</t>
  </si>
  <si>
    <t>411354236.S</t>
  </si>
  <si>
    <t>Debnenie stropu, zabudované s plechom vlnitým lesklým, výšky vĺn do 50 mm hr. 1,0 mm</t>
  </si>
  <si>
    <t>-847072842</t>
  </si>
  <si>
    <t>Úpravy povrchov, podlahy, osadenie</t>
  </si>
  <si>
    <t>611460112.S</t>
  </si>
  <si>
    <t>Príprava vnútorného podkladu stropov na betónové podklady kontaktným mostíkom</t>
  </si>
  <si>
    <t>449796879</t>
  </si>
  <si>
    <t xml:space="preserve">"m.č.001"            6,36</t>
  </si>
  <si>
    <t xml:space="preserve">"m.č.002"            33,93</t>
  </si>
  <si>
    <t xml:space="preserve">"m.č.003"            10,00</t>
  </si>
  <si>
    <t>611460363.S</t>
  </si>
  <si>
    <t>Vnútorná omietka stropov vápennocementová jednovrstvová, hr. 10 mm</t>
  </si>
  <si>
    <t>1237928939</t>
  </si>
  <si>
    <t>612460112.S</t>
  </si>
  <si>
    <t>Príprava vnútorného podkladu stien na betónové podklady kontaktným mostíkom</t>
  </si>
  <si>
    <t>-2059270109</t>
  </si>
  <si>
    <t xml:space="preserve">"m.č.001"            (2,0+3,2)*2*2,25</t>
  </si>
  <si>
    <t xml:space="preserve">"m.č.002"            (5,4+8,35)*2*2,25-0,8*2,0*2-1,1*2,0</t>
  </si>
  <si>
    <t xml:space="preserve">"m.č.003"            (5,0+2,0)*2*2,25-0,8*2,0*2</t>
  </si>
  <si>
    <t>612460363.S</t>
  </si>
  <si>
    <t>Vnútorná omietka stien vápennocementová jednovrstvová, hr. 10 mm</t>
  </si>
  <si>
    <t>1385330759</t>
  </si>
  <si>
    <t>617455420.S</t>
  </si>
  <si>
    <t>Oprava omietok cementových v šachtách a svetlíkoch plochy 30-50 % oceľovým hladidlom hladené</t>
  </si>
  <si>
    <t>-1973979413</t>
  </si>
  <si>
    <t xml:space="preserve">"m.č.001"           (2,0+3,0)*2*2,2+2*3*2</t>
  </si>
  <si>
    <t>622460114.S</t>
  </si>
  <si>
    <t>Príprava vonkajšieho podkladu stien na hladké nenasiakavé podklady adhéznym mostíkom</t>
  </si>
  <si>
    <t>1520680807</t>
  </si>
  <si>
    <t>19</t>
  </si>
  <si>
    <t>622903111.S</t>
  </si>
  <si>
    <t>Očist., nosného muriva alebo betónu, múrov a valov pred začatím opráv ručne</t>
  </si>
  <si>
    <t>1403059960</t>
  </si>
  <si>
    <t>625250548.S</t>
  </si>
  <si>
    <t>Kontaktný zatepľovací systém soklovej alebo vodou namáhanej časti hr. 100 mm, skrutkovacie kotvy</t>
  </si>
  <si>
    <t>-1212233582</t>
  </si>
  <si>
    <t>(9,3+62,6+52,3)*0,75</t>
  </si>
  <si>
    <t>21</t>
  </si>
  <si>
    <t>632001051.S</t>
  </si>
  <si>
    <t>Zhotovenie jednonásobného penetračného náteru pre potery a stierky</t>
  </si>
  <si>
    <t>643775968</t>
  </si>
  <si>
    <t>22</t>
  </si>
  <si>
    <t>M</t>
  </si>
  <si>
    <t>585520009100.S</t>
  </si>
  <si>
    <t>Základný penetračný náter na zvýšenie priľnavosti k nasiakavému podkladu</t>
  </si>
  <si>
    <t>kg</t>
  </si>
  <si>
    <t>639884795</t>
  </si>
  <si>
    <t>23</t>
  </si>
  <si>
    <t>632452249.S</t>
  </si>
  <si>
    <t>Cementový poter (vhodný aj ako spádový), pevnosti v tlaku 25 MPa, hr. 50 mm</t>
  </si>
  <si>
    <t>-1412391633</t>
  </si>
  <si>
    <t>24</t>
  </si>
  <si>
    <t>642942111.S</t>
  </si>
  <si>
    <t>Osadenie oceľovej dverovej zárubne alebo rámu, plochy otvoru do 2,5 m2</t>
  </si>
  <si>
    <t>ks</t>
  </si>
  <si>
    <t>849193852</t>
  </si>
  <si>
    <t xml:space="preserve">"m.č.002"            1+2</t>
  </si>
  <si>
    <t>25</t>
  </si>
  <si>
    <t>553310008800.S</t>
  </si>
  <si>
    <t>Zárubňa oceľová oblá šxvxhr 800x1970x160 mm P</t>
  </si>
  <si>
    <t>608454493</t>
  </si>
  <si>
    <t xml:space="preserve">"D30"            2</t>
  </si>
  <si>
    <t>26</t>
  </si>
  <si>
    <t>553310009100.S</t>
  </si>
  <si>
    <t>Zárubňa oceľová oblá šxvxhr 1100x1970x160 mm L</t>
  </si>
  <si>
    <t>-141756793</t>
  </si>
  <si>
    <t xml:space="preserve">"D11"            1</t>
  </si>
  <si>
    <t>27</t>
  </si>
  <si>
    <t>933901311.S</t>
  </si>
  <si>
    <t>Naplnenie a vyprázdnenie nádrže pre účely vymývacie (preplachovacie) s obsahom do 1000 m3</t>
  </si>
  <si>
    <t>-404558610</t>
  </si>
  <si>
    <t xml:space="preserve">"m.č.001"           (2,0*3,0)*2,2*2</t>
  </si>
  <si>
    <t>28</t>
  </si>
  <si>
    <t>938901411.S</t>
  </si>
  <si>
    <t>Dezinfekcia nádrže roztokom chlórnamu sodného</t>
  </si>
  <si>
    <t>915871772</t>
  </si>
  <si>
    <t>29</t>
  </si>
  <si>
    <t>938902031.S</t>
  </si>
  <si>
    <t xml:space="preserve">Otryskanie degradovaného betónu vodou do 20 mm,  -0,02200t</t>
  </si>
  <si>
    <t>-1726159428</t>
  </si>
  <si>
    <t>30</t>
  </si>
  <si>
    <t>938902302.S</t>
  </si>
  <si>
    <t>Čistenie betónového podkladu vysokotlakovým vodným lúčom do hrúbky 1 mm - stien</t>
  </si>
  <si>
    <t>-806202521</t>
  </si>
  <si>
    <t>31</t>
  </si>
  <si>
    <t>952901111.S</t>
  </si>
  <si>
    <t>Vyčistenie budov pri výške podlaží do 4 m</t>
  </si>
  <si>
    <t>-970236181</t>
  </si>
  <si>
    <t>32</t>
  </si>
  <si>
    <t>953171024.S</t>
  </si>
  <si>
    <t>Osadenie kovového poklopu liatinového alebo oceľového vrátane rámu, hmotnosti nad 150 kg</t>
  </si>
  <si>
    <t>-1094551562</t>
  </si>
  <si>
    <t>33</t>
  </si>
  <si>
    <t>5524100027001.S1</t>
  </si>
  <si>
    <t>Poklop oceľový 2000x1100 s rámom</t>
  </si>
  <si>
    <t>-651295988</t>
  </si>
  <si>
    <t>99</t>
  </si>
  <si>
    <t>Presun hmôt HSV</t>
  </si>
  <si>
    <t>34</t>
  </si>
  <si>
    <t>999281111.S</t>
  </si>
  <si>
    <t>Presun hmôt pre opravy a údržbu objektov vrátane vonkajších plášťov výšky do 25 m</t>
  </si>
  <si>
    <t>881028149</t>
  </si>
  <si>
    <t>711</t>
  </si>
  <si>
    <t>Izolácie proti vode a vlhkosti</t>
  </si>
  <si>
    <t>35</t>
  </si>
  <si>
    <t>711132107.S</t>
  </si>
  <si>
    <t>Zhotovenie izolácie proti zemnej vlhkosti nopovou fóliou položenou voľne na ploche zvislej</t>
  </si>
  <si>
    <t>110681663</t>
  </si>
  <si>
    <t>36</t>
  </si>
  <si>
    <t>283230002700.S</t>
  </si>
  <si>
    <t>Nopová HDPE fólia hrúbky 0,5 mm, výška nopu 8 mm, proti zemnej vlhkosti s radónovou ochranou, pre spodnú stavbu</t>
  </si>
  <si>
    <t>1777172516</t>
  </si>
  <si>
    <t>93,15*1,15 'Prepočítané koeficientom množstva</t>
  </si>
  <si>
    <t>37</t>
  </si>
  <si>
    <t>998711201.S</t>
  </si>
  <si>
    <t>Presun hmôt pre izoláciu proti vode v objektoch výšky do 6 m</t>
  </si>
  <si>
    <t>%</t>
  </si>
  <si>
    <t>197264985</t>
  </si>
  <si>
    <t>766</t>
  </si>
  <si>
    <t>Konštrukcie stolárske</t>
  </si>
  <si>
    <t>38</t>
  </si>
  <si>
    <t>766662112.S</t>
  </si>
  <si>
    <t>Montáž dverového krídla otočného jednokrídlového poldrážkového, do existujúcej zárubne, vrátane kovania</t>
  </si>
  <si>
    <t>1948290874</t>
  </si>
  <si>
    <t xml:space="preserve">"m.č.002"          </t>
  </si>
  <si>
    <t>39</t>
  </si>
  <si>
    <t>549150000600.S</t>
  </si>
  <si>
    <t>Kľučka dverová a rozeta 2x, nehrdzavejúca oceľ, povrch nerez brúsený</t>
  </si>
  <si>
    <t>-767510928</t>
  </si>
  <si>
    <t>40</t>
  </si>
  <si>
    <t>611610000800.S</t>
  </si>
  <si>
    <t>Dvere vnútorné jednokrídlové, šírka 600-900 mm, výplň papierová voština, povrch CPL laminát, mechanicky odolné plné</t>
  </si>
  <si>
    <t>1974116903</t>
  </si>
  <si>
    <t>41</t>
  </si>
  <si>
    <t>611650001120.S</t>
  </si>
  <si>
    <t>Dvere vnútorné protipožiarne drevené EI EW 30 D3, šxv 1100x1970 mm, požiarna výplň DTD, SK certifikát, fólia</t>
  </si>
  <si>
    <t>-1246587854</t>
  </si>
  <si>
    <t>42</t>
  </si>
  <si>
    <t>998766201.S</t>
  </si>
  <si>
    <t>Presun hmot pre konštrukcie stolárske v objektoch výšky do 6 m</t>
  </si>
  <si>
    <t>-74484724</t>
  </si>
  <si>
    <t>767</t>
  </si>
  <si>
    <t>Konštrukcie doplnkové kovové</t>
  </si>
  <si>
    <t>43</t>
  </si>
  <si>
    <t>767131112.S</t>
  </si>
  <si>
    <t>Montáž stien a priečok z plechu spojených zváraním</t>
  </si>
  <si>
    <t>1800759618</t>
  </si>
  <si>
    <t xml:space="preserve">"uzatvorenie násypníkov"            1,05*0,6*5</t>
  </si>
  <si>
    <t>44</t>
  </si>
  <si>
    <t>136410000200.S</t>
  </si>
  <si>
    <t>Plech nerezový podlahový-slza rozmer 5x1000x2000 mm, akosť ocele 1.4301+ podkonštrukcia</t>
  </si>
  <si>
    <t>626919259</t>
  </si>
  <si>
    <t xml:space="preserve">"uzatvorenie násypníkov"            1,05*0,6*5*50</t>
  </si>
  <si>
    <t>45</t>
  </si>
  <si>
    <t>767832100.S</t>
  </si>
  <si>
    <t>Montáž rebríkov do muriva s vodovodnou ochrannou rúrkou</t>
  </si>
  <si>
    <t>1829693197</t>
  </si>
  <si>
    <t xml:space="preserve">"m.č.001"            2,25</t>
  </si>
  <si>
    <t>46</t>
  </si>
  <si>
    <t>286610047100.S</t>
  </si>
  <si>
    <t xml:space="preserve">Rebrík s 10 nášľapnými stupňami, dĺ. do 3 m, ku kanalizačnej revíznej šachte 1000 mm, </t>
  </si>
  <si>
    <t>1610799882</t>
  </si>
  <si>
    <t>47</t>
  </si>
  <si>
    <t>998767201.S</t>
  </si>
  <si>
    <t>Presun hmôt pre kovové stavebné doplnkové konštrukcie v objektoch výšky do 6 m</t>
  </si>
  <si>
    <t>-140267424</t>
  </si>
  <si>
    <t>784</t>
  </si>
  <si>
    <t>Maľby</t>
  </si>
  <si>
    <t>48</t>
  </si>
  <si>
    <t>784410100.S</t>
  </si>
  <si>
    <t>Penetrovanie jednonásobné jemnozrnných podkladov výšky do 3,80 m</t>
  </si>
  <si>
    <t>1437177469</t>
  </si>
  <si>
    <t>49</t>
  </si>
  <si>
    <t>784430010.S</t>
  </si>
  <si>
    <t>Maľby akrylátové základné dvojnásobné, ručne nanášané na jemnozrnný podklad výšky do 3,80 m</t>
  </si>
  <si>
    <t>-657551242</t>
  </si>
  <si>
    <t>24-58a-01-02-02 - Prízemie</t>
  </si>
  <si>
    <t xml:space="preserve">    713 - Izolácie tepelné</t>
  </si>
  <si>
    <t xml:space="preserve">    771 - Podlahy z dlaždíc</t>
  </si>
  <si>
    <t xml:space="preserve">    781 - Obklady</t>
  </si>
  <si>
    <t xml:space="preserve">    783 - Nátery</t>
  </si>
  <si>
    <t>273313612.S</t>
  </si>
  <si>
    <t>Betón základových dosiek, prostý tr. C 20/25</t>
  </si>
  <si>
    <t>1207151786</t>
  </si>
  <si>
    <t xml:space="preserve">"zabetonovanie žlabov v podlahe"            (0,5+51,0+0,35)*0,5*0,2*2+(2,65+0,35+2,65)*0,5*0,2</t>
  </si>
  <si>
    <t>273326241.S</t>
  </si>
  <si>
    <t>Základové dosky z betónu železového vodostavebného C 25/30 (bez výstuže)</t>
  </si>
  <si>
    <t>1121140146</t>
  </si>
  <si>
    <t xml:space="preserve">"m.č.118"  16,41*0,15</t>
  </si>
  <si>
    <t>273362442.S</t>
  </si>
  <si>
    <t>Výstuž základových dosiek zo zvár. sietí KARI, priemer drôtu 8/8 mm, veľkosť oka 150x150 mm</t>
  </si>
  <si>
    <t>1480198629</t>
  </si>
  <si>
    <t xml:space="preserve">"P8"            206,18+103,15+103,09</t>
  </si>
  <si>
    <t xml:space="preserve">"m.č.118"  16,41</t>
  </si>
  <si>
    <t>311275031.S</t>
  </si>
  <si>
    <t>Murivo nosné (m3) z pórobetónových tvárnic hladkých pevnosti P2 až P4, nad 400 do 600 kg/m3 hrúbky 300 mm</t>
  </si>
  <si>
    <t>-604097134</t>
  </si>
  <si>
    <t xml:space="preserve">"m.č.101"            1,8*2,05*0,5+1,05*1,4*0,5*2</t>
  </si>
  <si>
    <t xml:space="preserve">"m.č.102"            1,25*2,0*0,5+1,05*1,4*0,5</t>
  </si>
  <si>
    <t xml:space="preserve">"m.č.105"            1,15*2,0*0,35</t>
  </si>
  <si>
    <t xml:space="preserve">"m.č.108"            (0,5+1,05)*1,4*0,5</t>
  </si>
  <si>
    <t xml:space="preserve">"m.č.114"            1,25*2,1*0,5</t>
  </si>
  <si>
    <t>317161142.S</t>
  </si>
  <si>
    <t>Pórobetónový preklad nenosný šírky 150 mm, výšky 250 mm, dĺžky 1250 mm</t>
  </si>
  <si>
    <t>1343421817</t>
  </si>
  <si>
    <t xml:space="preserve">"m.č.101"            2,0</t>
  </si>
  <si>
    <t xml:space="preserve">"m.č.102"            2,0</t>
  </si>
  <si>
    <t xml:space="preserve">"m.č.105"            2,0</t>
  </si>
  <si>
    <t>317161143.S</t>
  </si>
  <si>
    <t>Pórobetónový preklad nenosný šírky 150 mm, výšky 250 mm, dĺžky 1500 mm</t>
  </si>
  <si>
    <t>-570999959</t>
  </si>
  <si>
    <t xml:space="preserve">"m.č.101"            1,0</t>
  </si>
  <si>
    <t>-1121492162</t>
  </si>
  <si>
    <t xml:space="preserve">"m.č.101"            (4,8+2,625+0,15+2,625)*3,25-0,8*2,0*2-1,25*2,0</t>
  </si>
  <si>
    <t xml:space="preserve">"m.č.102"            (6,3+0,9+3,6+0,9)*3,25-0,6*2,0*2</t>
  </si>
  <si>
    <t xml:space="preserve">"m.č.105"            (0,9+3,6+0,9)*3,25-0,6*2,0*2</t>
  </si>
  <si>
    <t>611460124.S</t>
  </si>
  <si>
    <t>Príprava vnútorného podkladu stropov penetráciou pod omietky a nátery</t>
  </si>
  <si>
    <t>-949293822</t>
  </si>
  <si>
    <t xml:space="preserve">"m.č.101"            22,33</t>
  </si>
  <si>
    <t xml:space="preserve">"m.č.102"            13,04</t>
  </si>
  <si>
    <t xml:space="preserve">"m.č.103"            1,70</t>
  </si>
  <si>
    <t xml:space="preserve">"m.č.104"            1,06</t>
  </si>
  <si>
    <t xml:space="preserve">"m.č.105"            12,91</t>
  </si>
  <si>
    <t xml:space="preserve">"m.č.106"            1,70</t>
  </si>
  <si>
    <t xml:space="preserve">"m.č.107"            1,06</t>
  </si>
  <si>
    <t xml:space="preserve">"m.č.115"            206,18</t>
  </si>
  <si>
    <t xml:space="preserve">"m.č.116"            103,15</t>
  </si>
  <si>
    <t xml:space="preserve">"m.č.117"            103,09</t>
  </si>
  <si>
    <t>611460383.S</t>
  </si>
  <si>
    <t>Vnútorná omietka stropov vápennocementová štuková (jemná), hr. 3 mm</t>
  </si>
  <si>
    <t>-1563445792</t>
  </si>
  <si>
    <t>611481119.S</t>
  </si>
  <si>
    <t>Potiahnutie vnútorných stropov sklotextilnou mriežkou s celoplošným prilepením</t>
  </si>
  <si>
    <t>-873377476</t>
  </si>
  <si>
    <t>612460124.S</t>
  </si>
  <si>
    <t>Príprava vnútorného podkladu stien penetráciou pod omietky a nátery</t>
  </si>
  <si>
    <t>-322837512</t>
  </si>
  <si>
    <t xml:space="preserve">"m.č.101"            (1,9+11,05)*2*3,0-1,25*2,0*2-0,8*2,0*2-1,05*1,4-1,8*2,2*2+(1,05+2*1,4+1,8+2*2,2)*0,35</t>
  </si>
  <si>
    <t xml:space="preserve">"m.č.102"            (6,3+2,625)*2*3,0-0,8*2,0-0,9*2,0-0,6*2,0*2+(0,9+2*2,0)*0,3</t>
  </si>
  <si>
    <t xml:space="preserve">"m.č.103"            (0,9+2,0)*2*3,0-0,6*2,0</t>
  </si>
  <si>
    <t xml:space="preserve">"m.č.104"            (0,9+1,5)*2*3,0-0,6*2,0</t>
  </si>
  <si>
    <t xml:space="preserve">"m.č.105"            (6,3+2,625)*2*3,0-0,9*2,0-0,6*2,0*2-0,8*2,0+(0,9+2*2,0)*0,3</t>
  </si>
  <si>
    <t xml:space="preserve">"m.č.106"            (0,9+2,0)*2*3,0-0,6*2,0</t>
  </si>
  <si>
    <t xml:space="preserve">"m.č.107"            (0,9+1,5)*2*3,0-0,6*2,0</t>
  </si>
  <si>
    <t xml:space="preserve">"m.č.115"            (4,0+51)*2*2,25-1,15*0,9*23-0,95*1,15*2,0*3-1,25*2,0-0,8*2,0*2-1,2*2,0+(1,15+2*0,9)*0,35*23+(1,2+2*2,0)*0,35+(1,152*2,0)*3*0,35</t>
  </si>
  <si>
    <t xml:space="preserve">"m.č.116"            (4,0+25,5)*2*2,25-1,15*0,9*11-1,15*2,0-0,8*2,0+(1,15+2*0,9)*11*0,35</t>
  </si>
  <si>
    <t xml:space="preserve">"m.č.117"            (4,0+25,35)*2*2,25-1,2*2,0-1,15*0,9*11-0,9*2,0-1,0*2,0-0,8*2,0+(1,15+2*0,9)*0,35*11</t>
  </si>
  <si>
    <t>612460383.S</t>
  </si>
  <si>
    <t>Vnútorná omietka stien vápennocementová štuková (jemná), hr. 3 mm</t>
  </si>
  <si>
    <t>-1172386289</t>
  </si>
  <si>
    <t>612481119.S</t>
  </si>
  <si>
    <t>Potiahnutie vnútorných stien sklotextilnou mriežkou s celoplošným prilepením</t>
  </si>
  <si>
    <t>-1504769930</t>
  </si>
  <si>
    <t>631319101.S</t>
  </si>
  <si>
    <t>Ochranný nástrek betónových podláh, ošetrovací prostriedok na čerstvý betón, na zníženie odparovania vody z povrchu betónu</t>
  </si>
  <si>
    <t>766164052</t>
  </si>
  <si>
    <t xml:space="preserve">"P8"            (206,18+103,15+103,09)</t>
  </si>
  <si>
    <t>"P2"</t>
  </si>
  <si>
    <t xml:space="preserve">"m.č.101"             22,33</t>
  </si>
  <si>
    <t xml:space="preserve">"m.č.102"             13,04</t>
  </si>
  <si>
    <t xml:space="preserve">"m.č.103"             1,70</t>
  </si>
  <si>
    <t xml:space="preserve">"m.č.104"             1,06</t>
  </si>
  <si>
    <t xml:space="preserve">"m.č.105"             12,91</t>
  </si>
  <si>
    <t xml:space="preserve">"m.č.106"             1,70</t>
  </si>
  <si>
    <t xml:space="preserve">"m.č.107"             1,06</t>
  </si>
  <si>
    <t>632452248.S</t>
  </si>
  <si>
    <t>Cementový poter (vhodný aj ako spádový), pevnosti v tlaku 25 MPa, hr. 45 mm</t>
  </si>
  <si>
    <t>539317993</t>
  </si>
  <si>
    <t>632452255.S</t>
  </si>
  <si>
    <t>Cementový poter (vhodný aj ako spádový), pevnosti v tlaku 25 MPa, hr. 80 mm</t>
  </si>
  <si>
    <t>-1891283658</t>
  </si>
  <si>
    <t>941955001.S</t>
  </si>
  <si>
    <t>Lešenie ľahké pracovné pomocné, s výškou lešeňovej podlahy do 1,20 m</t>
  </si>
  <si>
    <t>2058838796</t>
  </si>
  <si>
    <t>-1657165024</t>
  </si>
  <si>
    <t>-220645595</t>
  </si>
  <si>
    <t>711111001.S</t>
  </si>
  <si>
    <t>Zhotovenie izolácie proti zemnej vlhkosti vodorovná náterom penetračným za studena</t>
  </si>
  <si>
    <t>-492699947</t>
  </si>
  <si>
    <t>246170000900.S</t>
  </si>
  <si>
    <t>Lak asfaltový penetračný</t>
  </si>
  <si>
    <t>393318695</t>
  </si>
  <si>
    <t>412,42*0,0003 'Prepočítané koeficientom množstva</t>
  </si>
  <si>
    <t>711131103.S</t>
  </si>
  <si>
    <t>Zhotovenie izolácie proti zemnej vlhkosti vodorovne, separačná fólia na sucho</t>
  </si>
  <si>
    <t>2033890534</t>
  </si>
  <si>
    <t xml:space="preserve">"P8"                      (206,18+103,15+103,09)</t>
  </si>
  <si>
    <t>283230003000.S</t>
  </si>
  <si>
    <t>Fólia separačná rastrovaná LDPE, hr. 0,2 mm, š. 1,2 m, pre podlahové vykurovanie</t>
  </si>
  <si>
    <t>731031354</t>
  </si>
  <si>
    <t>466,22*1,15 'Prepočítané koeficientom množstva</t>
  </si>
  <si>
    <t>711141559.S</t>
  </si>
  <si>
    <t>Zhotovenie izolácie proti zemnej vlhkosti a tlakovej vode vodorovná NAIP pritavením</t>
  </si>
  <si>
    <t>-1235378700</t>
  </si>
  <si>
    <t>628310001000.S</t>
  </si>
  <si>
    <t>Pás asfaltový s posypom hr. 3,5 mm vystužený sklenenou rohožou</t>
  </si>
  <si>
    <t>-1382616210</t>
  </si>
  <si>
    <t>412,42*1,15 'Prepočítané koeficientom množstva</t>
  </si>
  <si>
    <t>711211001.S</t>
  </si>
  <si>
    <t>Jednozlož. hydroizolačná hmota disperzná, náter na vnútorne použitie vodorovná</t>
  </si>
  <si>
    <t>-949770034</t>
  </si>
  <si>
    <t>-380867074</t>
  </si>
  <si>
    <t>713</t>
  </si>
  <si>
    <t>Izolácie tepelné</t>
  </si>
  <si>
    <t>713122111.S</t>
  </si>
  <si>
    <t>Montáž tepelnej izolácie podláh polystyrénom, kladeným voľne v jednej vrstve</t>
  </si>
  <si>
    <t>1748908451</t>
  </si>
  <si>
    <t>283720000800.S</t>
  </si>
  <si>
    <t>Doska EPS hr. 40 mm, pevnosť v tlaku 150 kPa, na zateplenie podláh a plochých striech</t>
  </si>
  <si>
    <t>-1462742219</t>
  </si>
  <si>
    <t>53,8*1,02 'Prepočítané koeficientom množstva</t>
  </si>
  <si>
    <t>283720001100.S</t>
  </si>
  <si>
    <t>Doska EPS hr. 70 mm, pevnosť v tlaku 150 kPa, na zateplenie podláh a plochých striech</t>
  </si>
  <si>
    <t>1569230510</t>
  </si>
  <si>
    <t>998713201.S</t>
  </si>
  <si>
    <t>Presun hmôt pre izolácie tepelné v objektoch výšky do 6 m</t>
  </si>
  <si>
    <t>1545424695</t>
  </si>
  <si>
    <t>771</t>
  </si>
  <si>
    <t>Podlahy z dlaždíc</t>
  </si>
  <si>
    <t>771411005.S</t>
  </si>
  <si>
    <t>Montáž soklíkov z obkladačiek do malty veľ. 333 x 80 mm</t>
  </si>
  <si>
    <t>394550869</t>
  </si>
  <si>
    <t xml:space="preserve">"m.č.102"            (6,3+2,625)*2-0,8-0,9-0,6*2</t>
  </si>
  <si>
    <t xml:space="preserve">"m.č.105"            (6,3+2,625)*2-0,9-0,6*2-0,8</t>
  </si>
  <si>
    <t>597640005600.S</t>
  </si>
  <si>
    <t>Sokel keramický, lxvxhr 333x80x8 mm</t>
  </si>
  <si>
    <t>-1266762268</t>
  </si>
  <si>
    <t>29,9*3,12 'Prepočítané koeficientom množstva</t>
  </si>
  <si>
    <t>771541215.S</t>
  </si>
  <si>
    <t>Montáž podláh z dlaždíc gres kladených do tmelu flexibil. mrazuvzdorného veľ. 300 x 300 mm</t>
  </si>
  <si>
    <t>-1787662774</t>
  </si>
  <si>
    <t>597740001910.S</t>
  </si>
  <si>
    <t>Dlaždice keramické, lxvxhr 298x298x9 mm, gresové neglazované</t>
  </si>
  <si>
    <t>1394951365</t>
  </si>
  <si>
    <t>53,8*1,04 'Prepočítané koeficientom množstva</t>
  </si>
  <si>
    <t>998771201.S</t>
  </si>
  <si>
    <t>Presun hmôt pre podlahy z dlaždíc v objektoch výšky do 6m</t>
  </si>
  <si>
    <t>1197055831</t>
  </si>
  <si>
    <t>781</t>
  </si>
  <si>
    <t>Obklady</t>
  </si>
  <si>
    <t>781445215.S</t>
  </si>
  <si>
    <t>Montáž obkladov vnútor. stien z obkladačiek kladených do tmelu flexibilného veľ. 250x330 mm</t>
  </si>
  <si>
    <t>-402075885</t>
  </si>
  <si>
    <t>597640001900.S</t>
  </si>
  <si>
    <t>Obkladačky keramické lxvxhr 250x330x7 mm</t>
  </si>
  <si>
    <t>1761066630</t>
  </si>
  <si>
    <t>122,428*1,04 'Prepočítané koeficientom množstva</t>
  </si>
  <si>
    <t>998781201.S</t>
  </si>
  <si>
    <t>Presun hmôt pre obklady keramické v objektoch výšky do 6 m</t>
  </si>
  <si>
    <t>1016803506</t>
  </si>
  <si>
    <t>783</t>
  </si>
  <si>
    <t>Nátery</t>
  </si>
  <si>
    <t>783894112.S</t>
  </si>
  <si>
    <t>Náter farbami ekologickými riediteľnými vodou latexovými umývateľnými stropov dvojnásobný</t>
  </si>
  <si>
    <t>-771873201</t>
  </si>
  <si>
    <t>783894122.S</t>
  </si>
  <si>
    <t>Náter farbami ekologickými riediteľnými vodou latexovými umývateľnými stien dvojnásobný</t>
  </si>
  <si>
    <t>1295882300</t>
  </si>
  <si>
    <t>24-58a-01-02-03 - Poschodie + povala</t>
  </si>
  <si>
    <t>719790877</t>
  </si>
  <si>
    <t xml:space="preserve">"m.č.212"            0,9*2,0+1,0*0,5</t>
  </si>
  <si>
    <t>-1452345283</t>
  </si>
  <si>
    <t>-1357828700</t>
  </si>
  <si>
    <t>-983001700</t>
  </si>
  <si>
    <t xml:space="preserve">"m.č.212"            423,67</t>
  </si>
  <si>
    <t>585520000750.S</t>
  </si>
  <si>
    <t>Adhézny mostík na hladké nenasiakavé podklady</t>
  </si>
  <si>
    <t>1410591999</t>
  </si>
  <si>
    <t>423,67*0,3 'Prepočítané koeficientom množstva</t>
  </si>
  <si>
    <t>2089797789</t>
  </si>
  <si>
    <t>-1822343641</t>
  </si>
  <si>
    <t>24-58a-01-02-04 - Strecha + krov</t>
  </si>
  <si>
    <t xml:space="preserve">    712 - Izolácie striech, povlakové krytiny</t>
  </si>
  <si>
    <t xml:space="preserve">    764 - Konštrukcie klampiarske</t>
  </si>
  <si>
    <t xml:space="preserve">    769 - Montáže vzduchotechnických zariadení</t>
  </si>
  <si>
    <t>949942101.S</t>
  </si>
  <si>
    <t>Hydraulická zdvíhacia plošina vrátane obsluhy inštalovaná na automobilovom podvozku výšky zdvihu do 27 m</t>
  </si>
  <si>
    <t>hod</t>
  </si>
  <si>
    <t>-736372435</t>
  </si>
  <si>
    <t>712</t>
  </si>
  <si>
    <t>Izolácie striech, povlakové krytiny</t>
  </si>
  <si>
    <t>712290030.S</t>
  </si>
  <si>
    <t>Zhotovenie parozábrany pre strechy šikmé nad 30°</t>
  </si>
  <si>
    <t>2056442221</t>
  </si>
  <si>
    <t xml:space="preserve">"K1"            6,152*51,83*2+2,284</t>
  </si>
  <si>
    <t>283230006700.S</t>
  </si>
  <si>
    <t>Parozábrana š. 1,5 m, hliníková vrstva uložená medzi vysoko transparentnou PES fóliou a PE fóliou s vystužujúcou mriežkou (180 g/m2)</t>
  </si>
  <si>
    <t>-477817736</t>
  </si>
  <si>
    <t>640*1,15 'Prepočítané koeficientom množstva</t>
  </si>
  <si>
    <t>713161600.S</t>
  </si>
  <si>
    <t>Montáž tepelnej izolácie striech šikmých nad krokvy z minerálnej vlny hr. do 10 cm</t>
  </si>
  <si>
    <t>1924959937</t>
  </si>
  <si>
    <t>631440003900.S</t>
  </si>
  <si>
    <t>Doska z minerálnej vlny hr. 80 mm, izolácia pre šikmé strechy, nezaťažené stropy, priečky</t>
  </si>
  <si>
    <t>453169707</t>
  </si>
  <si>
    <t>640*1,02 'Prepočítané koeficientom množstva</t>
  </si>
  <si>
    <t>762311103.S</t>
  </si>
  <si>
    <t>Dodávka a montáž kotevných želiez, príložiek, pätiek, ťahadiel, s pripojením k drevenej konštrukcii</t>
  </si>
  <si>
    <t>-697356387</t>
  </si>
  <si>
    <t>762332120.S</t>
  </si>
  <si>
    <t>Montáž viazaných konštrukcií krovov striech z reziva priemernej plochy 120 - 224 cm2</t>
  </si>
  <si>
    <t>1478736546</t>
  </si>
  <si>
    <t>"krov - vikier v pôvodnej sedlovej streche"</t>
  </si>
  <si>
    <t xml:space="preserve">"stĺpik 100x160"                     2,08*4</t>
  </si>
  <si>
    <t xml:space="preserve">"väznica krajná 100x160"    3,36*2</t>
  </si>
  <si>
    <t xml:space="preserve">"stĺpik vrchol. väz. 100x160"     0,85*2</t>
  </si>
  <si>
    <t xml:space="preserve">"pásik 100x100"                       0,78*3</t>
  </si>
  <si>
    <t xml:space="preserve">"väznica 160x100"                  4,904*1</t>
  </si>
  <si>
    <t xml:space="preserve">"krokva 100x160"                    2,278*8+1,42*2</t>
  </si>
  <si>
    <t xml:space="preserve">"klieština 40*160"                   3,707*8</t>
  </si>
  <si>
    <t>605710003603.S</t>
  </si>
  <si>
    <t>Hranoly z konštrukčného dreva KVH, nepohľadová kvalita</t>
  </si>
  <si>
    <t>1504621335</t>
  </si>
  <si>
    <t xml:space="preserve">"stĺpik 100x160"                     2,08*4*0,1*0,16</t>
  </si>
  <si>
    <t xml:space="preserve">"väznica krajná 100x160"    3,36*2*0,1*0,16</t>
  </si>
  <si>
    <t xml:space="preserve">"stĺpik vrchol. väz. 100x160"     0,85*2*0,1*0,16</t>
  </si>
  <si>
    <t xml:space="preserve">"pásik 100x100"                       0,78*3*0,1*0,1</t>
  </si>
  <si>
    <t xml:space="preserve">"väznica 160x100"                  4,904*1*0,16*0,1</t>
  </si>
  <si>
    <t xml:space="preserve">"krokva 100x160"                    (2,278*8+1,42*2)*0,1*0,16</t>
  </si>
  <si>
    <t xml:space="preserve">"klieština 40*160"                   3,707*8*0,04*0,16</t>
  </si>
  <si>
    <t>0,896*1,02 'Prepočítané koeficientom množstva</t>
  </si>
  <si>
    <t>762341004.S</t>
  </si>
  <si>
    <t>Montáž debnenia jednoduchých striech, na krokvy a kontralaty z dosiek na zraz</t>
  </si>
  <si>
    <t>-966743009</t>
  </si>
  <si>
    <t>605110000100.S</t>
  </si>
  <si>
    <t>Dosky a fošne z mäkkého reziva neopracované neomietané akosť I</t>
  </si>
  <si>
    <t>-508321967</t>
  </si>
  <si>
    <t>640*0,0264 'Prepočítané koeficientom množstva</t>
  </si>
  <si>
    <t>762341252.S</t>
  </si>
  <si>
    <t>Montáž kontralát pre sklon od 22° do 35°</t>
  </si>
  <si>
    <t>-222698299</t>
  </si>
  <si>
    <t xml:space="preserve">"krov - vikier v pôvodnej sedlovej streche"                   6,0*5</t>
  </si>
  <si>
    <t xml:space="preserve">"krov - pôvodná sedlová strecha (kontralaty+laty)"    6,0*119+6,0*410</t>
  </si>
  <si>
    <t>605430000300</t>
  </si>
  <si>
    <t>Rezivo stavebné zo smreku - strešné laty impregnované hr. 40 mm, š. 60 mm, dĺ. 4000-5000 mm, JAFHOLZ</t>
  </si>
  <si>
    <t>-1434582524</t>
  </si>
  <si>
    <t>3204*0,04*0,06</t>
  </si>
  <si>
    <t>7,69*1,02 'Prepočítané koeficientom množstva</t>
  </si>
  <si>
    <t>762395000.S</t>
  </si>
  <si>
    <t>Spojovacie prostriedky pre viazané konštrukcie krovov, debnenie a laťovanie, nadstrešné konštr., spádové kliny - svorky, dosky, klince, pásová oceľ, vruty</t>
  </si>
  <si>
    <t>-1496037609</t>
  </si>
  <si>
    <t>16,896+0,503+7,844</t>
  </si>
  <si>
    <t>762810114.S</t>
  </si>
  <si>
    <t>Záklop stropov z dosiek cementotrieskových jednovrstvových skrutkovaných na trámy na zraz hr. dosky 18 mm</t>
  </si>
  <si>
    <t>1042322937</t>
  </si>
  <si>
    <t xml:space="preserve">"K1"            51,83*2*0,6</t>
  </si>
  <si>
    <t>998762202.S</t>
  </si>
  <si>
    <t>Presun hmôt pre konštrukcie tesárske v objektoch výšky do 12 m</t>
  </si>
  <si>
    <t>1602233374</t>
  </si>
  <si>
    <t>764</t>
  </si>
  <si>
    <t>Konštrukcie klampiarske</t>
  </si>
  <si>
    <t>764352427.S</t>
  </si>
  <si>
    <t>Žľaby z pozinkovaného farbeného PZf plechu, pododkvapové polkruhové r.š. 330 mm</t>
  </si>
  <si>
    <t>-369245053</t>
  </si>
  <si>
    <t xml:space="preserve">"K1"            51,83*2</t>
  </si>
  <si>
    <t>764359436.S</t>
  </si>
  <si>
    <t>Kotlík zberný z pozinkovaného farbeného PZf plechu, pre rúry s priemerom D 80 - 120 mm</t>
  </si>
  <si>
    <t>-205952431</t>
  </si>
  <si>
    <t>764454434.S</t>
  </si>
  <si>
    <t>Montáž kruhových kolien z pozinkovaného farbeného PZf plechu, pre zvodové rúry s priemerom 60 - 150 mm</t>
  </si>
  <si>
    <t>-1530182286</t>
  </si>
  <si>
    <t>9*3</t>
  </si>
  <si>
    <t>553440048700</t>
  </si>
  <si>
    <t>Koleno lisované pozink farebný K 120, 72°, priemer 120 mm, KJG</t>
  </si>
  <si>
    <t>-1481677038</t>
  </si>
  <si>
    <t>764454454.S</t>
  </si>
  <si>
    <t>Zvodové rúry z pozinkovaného farbeného PZf plechu, kruhové priemer 120 mm</t>
  </si>
  <si>
    <t>306448530</t>
  </si>
  <si>
    <t>2,6*9</t>
  </si>
  <si>
    <t>998764201.S</t>
  </si>
  <si>
    <t>Presun hmôt pre konštrukcie klampiarske v objektoch výšky do 6 m</t>
  </si>
  <si>
    <t>1894187943</t>
  </si>
  <si>
    <t>765331621.S</t>
  </si>
  <si>
    <t>Prirezanie a uchytenie rezaných škridiel betónových, sklon do 35°</t>
  </si>
  <si>
    <t>-469374737</t>
  </si>
  <si>
    <t xml:space="preserve">"K1"             (3,2+2,8)*2</t>
  </si>
  <si>
    <t>765331701.S</t>
  </si>
  <si>
    <t>Štítová hrana z okrajových škridiel pre betónovú krytinu drážkovú</t>
  </si>
  <si>
    <t>-189591728</t>
  </si>
  <si>
    <t xml:space="preserve">"K1"            6,152*2</t>
  </si>
  <si>
    <t>765331743.S</t>
  </si>
  <si>
    <t>Odkvapová hrana pre profilovanú krytinu</t>
  </si>
  <si>
    <t>62801019</t>
  </si>
  <si>
    <t>765331841.S</t>
  </si>
  <si>
    <t>Olemovanie komína tesniacim pásom</t>
  </si>
  <si>
    <t>-706789036</t>
  </si>
  <si>
    <t xml:space="preserve">"K1"            4*4</t>
  </si>
  <si>
    <t>765332001.S</t>
  </si>
  <si>
    <t>Betónová krytina drážková, jednoduchých striech, sklon do 35°</t>
  </si>
  <si>
    <t>760273825</t>
  </si>
  <si>
    <t>765332165.S</t>
  </si>
  <si>
    <t>Úžľabie - hliníkový pás, r.š. 500 mm</t>
  </si>
  <si>
    <t>-2001780758</t>
  </si>
  <si>
    <t>765332561.S</t>
  </si>
  <si>
    <t>Protisnehový hák pre krytinu betónovú</t>
  </si>
  <si>
    <t>-2072180573</t>
  </si>
  <si>
    <t xml:space="preserve">"K1"            51,83*2*5</t>
  </si>
  <si>
    <t>765334501.S</t>
  </si>
  <si>
    <t>Hrebeň s použitím vetracieho pásu so samolepiacim okrajom pre betónovú krytinu, sklon do 35°</t>
  </si>
  <si>
    <t>926608441</t>
  </si>
  <si>
    <t xml:space="preserve">"K1"            51,83+4,775</t>
  </si>
  <si>
    <t>765363042.S</t>
  </si>
  <si>
    <t>Ochranný pás proti vtákom šírky 10 cm</t>
  </si>
  <si>
    <t>-32400939</t>
  </si>
  <si>
    <t>765363043.S</t>
  </si>
  <si>
    <t>Vetracia mriežka</t>
  </si>
  <si>
    <t>1880986675</t>
  </si>
  <si>
    <t>765901612.S</t>
  </si>
  <si>
    <t>Strešná fólia paropriepustná, od 22° do 35°, na krokvy, trieda tesnosti 6 až 4</t>
  </si>
  <si>
    <t>1124990143</t>
  </si>
  <si>
    <t xml:space="preserve">"K2"            (5,915+4,793)*20,07+9,1*1,122</t>
  </si>
  <si>
    <t xml:space="preserve">"K3"            19,3*3,501</t>
  </si>
  <si>
    <t>998765201.S</t>
  </si>
  <si>
    <t>Presun hmôt pre tvrdé krytiny v objektoch výšky do 6 m</t>
  </si>
  <si>
    <t>-63632456</t>
  </si>
  <si>
    <t>769</t>
  </si>
  <si>
    <t>Montáže vzduchotechnických zariadení</t>
  </si>
  <si>
    <t>769021496.S</t>
  </si>
  <si>
    <t>Montáž výfukovej hlavice kruhovej do priemeru 230 mm</t>
  </si>
  <si>
    <t>869300719</t>
  </si>
  <si>
    <t xml:space="preserve">"Komíny"            4*2</t>
  </si>
  <si>
    <t>598220004400.S</t>
  </si>
  <si>
    <t>Meidingerova hlavica DN 200, pre jednovrstvový komínový systém z nehrdzavejúcej ocele</t>
  </si>
  <si>
    <t>-431580560</t>
  </si>
  <si>
    <t>998769201.S</t>
  </si>
  <si>
    <t>Presun hmôt pre montáž vzduchotechnických zariadení v stavbe (objekte) výšky do 7 m</t>
  </si>
  <si>
    <t>1724707676</t>
  </si>
  <si>
    <t>783782404.S</t>
  </si>
  <si>
    <t>Nátery tesárskych konštrukcií, povrchová impregnácia proti drevokaznému hmyzu, hubám a plesniam, jednonásobná</t>
  </si>
  <si>
    <t>-1242325933</t>
  </si>
  <si>
    <t xml:space="preserve">"stĺpik 100x160"                     2,08*4*(0,1+0,16)*2</t>
  </si>
  <si>
    <t xml:space="preserve">"väznica krajná 100x160"    3,36*2*(0,1+0,16)*2</t>
  </si>
  <si>
    <t xml:space="preserve">"stĺpik vrchol. väz. 100x160"     0,85*2*(0,1+0,16)*2</t>
  </si>
  <si>
    <t xml:space="preserve">"pásik 100x100"                       0,78*3*0,1*4</t>
  </si>
  <si>
    <t xml:space="preserve">"väznica 160x100"                  4,904*1*(0,16+0,1)*2</t>
  </si>
  <si>
    <t xml:space="preserve">"krokva 100x160"                    (2,278*8+1,42*2)*(0,1+0,16)*2</t>
  </si>
  <si>
    <t xml:space="preserve">"klieština 40*160"                   3,707*8*(0,04+0,16)*2</t>
  </si>
  <si>
    <t xml:space="preserve">"K1"            (6,152*51,83*2+2,284)*2</t>
  </si>
  <si>
    <t>24-58a-01-02-05 - Zateplenie obodových stien + výplň otvorov prízenie a poschodie</t>
  </si>
  <si>
    <t>622460124.S</t>
  </si>
  <si>
    <t>Príprava vonkajšieho podkladu stien penetráciou pod omietky a nátery</t>
  </si>
  <si>
    <t>-1586532416</t>
  </si>
  <si>
    <t xml:space="preserve">"S1"            (9,35+62,6+52,3)*2,6+9,35*3,63*0,5*2</t>
  </si>
  <si>
    <t>"odpočet otvorov"</t>
  </si>
  <si>
    <t xml:space="preserve">"O4-1020/1370"            (1,02*1,37)*-1</t>
  </si>
  <si>
    <t xml:space="preserve">"O5-1020/870"              (1,02*0,87)*-24</t>
  </si>
  <si>
    <t xml:space="preserve">"O6-1020/870"              (1,02*0,87)*-20</t>
  </si>
  <si>
    <t xml:space="preserve">"D1-1770/2185"                   (1,77*2,185)*-1</t>
  </si>
  <si>
    <t xml:space="preserve">"D2-1120/1985"                    (1,120*1,985)*-2</t>
  </si>
  <si>
    <t xml:space="preserve">"D3-1320/1985"                   (1,32*1,985)*-1</t>
  </si>
  <si>
    <t xml:space="preserve">"D4-1320/2085"                  (1,32*2,085)*-1</t>
  </si>
  <si>
    <t xml:space="preserve">"D5-1320/2085"                  (1,32*2,085)*-1</t>
  </si>
  <si>
    <t xml:space="preserve">"D6-1120/1985"                 (1,12*1,985)*-2</t>
  </si>
  <si>
    <t xml:space="preserve">"O4-1020/1370"            (1,02+2*1,37)*0,2</t>
  </si>
  <si>
    <t xml:space="preserve">"O5-1020/870"              (1,02+2*0,87)*0,2*24</t>
  </si>
  <si>
    <t xml:space="preserve">"O6-1020/870"              (1,02+2*0,87)*0,2*20</t>
  </si>
  <si>
    <t xml:space="preserve">"D1-1770/2185"                   (1,77+2*2,185)*0,2</t>
  </si>
  <si>
    <t xml:space="preserve">"D2-1120/1985"                    (1,12+2*1,985)*0,2*2</t>
  </si>
  <si>
    <t xml:space="preserve">"D3-1320/1985"                   (1,32+2*1,985)*0,2</t>
  </si>
  <si>
    <t xml:space="preserve">"D4-1320/2085"                  (1,32+2*2,085)*0,2</t>
  </si>
  <si>
    <t xml:space="preserve">"D5-1320/2085"                  (1,32+2*2,085)*0,2</t>
  </si>
  <si>
    <t xml:space="preserve">"D6-1120/1985"                 (1,12+2*1,985)*0,2*2</t>
  </si>
  <si>
    <t>622461053.S</t>
  </si>
  <si>
    <t>Vonkajšia omietka stien pastovitá silikónová roztieraná, hr. 2 mm</t>
  </si>
  <si>
    <t>1109242471</t>
  </si>
  <si>
    <t>625250706.S</t>
  </si>
  <si>
    <t>Kontaktný zatepľovací systém z minerálnej vlny hr. 80 mm, skrutkovacie kotvy</t>
  </si>
  <si>
    <t>162413781</t>
  </si>
  <si>
    <t>625250762.S</t>
  </si>
  <si>
    <t>Kontaktný zatepľovací systém ostenia z minerálnej vlny hr. 30 mm</t>
  </si>
  <si>
    <t>-2054619216</t>
  </si>
  <si>
    <t>941941031.S</t>
  </si>
  <si>
    <t>Montáž lešenia ľahkého pracovného radového s podlahami šírky od 0,80 do 1,00 m, výšky do 10 m</t>
  </si>
  <si>
    <t>-1377321759</t>
  </si>
  <si>
    <t>941941191.S</t>
  </si>
  <si>
    <t>Príplatok za prvý a každý ďalší i začatý mesiac použitia lešenia ľahkého pracovného radového s podlahami šírky od 0,80 do 1,00 m, výšky do 10 m</t>
  </si>
  <si>
    <t>-491803757</t>
  </si>
  <si>
    <t>356,991*2 'Prepočítané koeficientom množstva</t>
  </si>
  <si>
    <t>941941831.S</t>
  </si>
  <si>
    <t>Demontáž lešenia ľahkého pracovného radového s podlahami šírky nad 0,80 do 1,00 m, výšky do 10 m</t>
  </si>
  <si>
    <t>-1157272681</t>
  </si>
  <si>
    <t>953945351.S</t>
  </si>
  <si>
    <t>Hliníkový rohový ochranný profil s integrovanou mriežkou</t>
  </si>
  <si>
    <t>-1530132346</t>
  </si>
  <si>
    <t xml:space="preserve">"O4-1020/1370"            (1,02+2*1,37)*1</t>
  </si>
  <si>
    <t xml:space="preserve">"O5-1020/870"              (1,02+2*0,87)*24</t>
  </si>
  <si>
    <t xml:space="preserve">"O6-1020/870"              (1,02+2*0,87)*20</t>
  </si>
  <si>
    <t xml:space="preserve">"D1-1770/2185"                   (1,77+2*2,185)*1</t>
  </si>
  <si>
    <t xml:space="preserve">"D2-1120/1985"                    (1,12+2*1,985)*2</t>
  </si>
  <si>
    <t xml:space="preserve">"D3-1320/1985"                   (1,32+2*1,985)*1</t>
  </si>
  <si>
    <t xml:space="preserve">"D4-1320/2085"                  (1,32+2*2,085)*1</t>
  </si>
  <si>
    <t xml:space="preserve">"D5-1320/2085"                  (1,32+2*2,085)*1</t>
  </si>
  <si>
    <t xml:space="preserve">"D6-1120/1985"                 (1,12+2*1,985)*2</t>
  </si>
  <si>
    <t xml:space="preserve">"rohy"                                    3,0*4</t>
  </si>
  <si>
    <t>953995406.S</t>
  </si>
  <si>
    <t>Okenný a dverový začisťovací profil</t>
  </si>
  <si>
    <t>1622877885</t>
  </si>
  <si>
    <t>1480302377</t>
  </si>
  <si>
    <t>766621400.S</t>
  </si>
  <si>
    <t>Montáž okien plastových s hydroizolačnými páskami (exteriérová a interiérová)</t>
  </si>
  <si>
    <t>-1904919553</t>
  </si>
  <si>
    <t xml:space="preserve">"O4-1020/1370"            (1,02+1,37)*2</t>
  </si>
  <si>
    <t xml:space="preserve">"O5-1020/870"              (1,02+0,87)*2*24</t>
  </si>
  <si>
    <t xml:space="preserve">"O6-1020/870"              (1,02+0,87)*2*20</t>
  </si>
  <si>
    <t>283290006100.S</t>
  </si>
  <si>
    <t>Tesniaca paropriepustná fólia polymér-flísová, š. 290 mm, dĺ. 30 m, pre tesnenie pripájacej škáry okenného rámu a muriva z exteriéru</t>
  </si>
  <si>
    <t>-430140308</t>
  </si>
  <si>
    <t>283290006200.S</t>
  </si>
  <si>
    <t>Tesniaca paronepriepustná fólia polymér-flísová, š. 70 mm, dĺ. 30 m, pre tesnenie pripájacej škáry okenného rámu a muriva z interiéru</t>
  </si>
  <si>
    <t>1480671779</t>
  </si>
  <si>
    <t>611410091020.S</t>
  </si>
  <si>
    <t>Okno plastové jednokrídlové OS, izolačné dvojsklo</t>
  </si>
  <si>
    <t>671129365</t>
  </si>
  <si>
    <t>553410091020.S</t>
  </si>
  <si>
    <t>Okno hliníkové jednokrídlové OS, izolačné trojsklo protipožiarne</t>
  </si>
  <si>
    <t>-1984746646</t>
  </si>
  <si>
    <t>766641161.S</t>
  </si>
  <si>
    <t>Montáž dverí plastových, vchodových exteriíérových, 1 m obvodu dverí</t>
  </si>
  <si>
    <t>-1489187723</t>
  </si>
  <si>
    <t xml:space="preserve">"D1-1770/2185"                   (1,77+2,185)*2</t>
  </si>
  <si>
    <t xml:space="preserve">"D2-1120/1985"                    (1,12+1,985)*2*2</t>
  </si>
  <si>
    <t xml:space="preserve">"D3-1320/1985"                   (1,32+1,985)*2</t>
  </si>
  <si>
    <t xml:space="preserve">"D4-1320/2085"                  (1,32+2,085)*2</t>
  </si>
  <si>
    <t xml:space="preserve">"D5-1320/2085"                  (1,32+2,085)*2</t>
  </si>
  <si>
    <t xml:space="preserve">"D6-1120/1985"                 (1,12+1,985)*2*2</t>
  </si>
  <si>
    <t>611730000010.S</t>
  </si>
  <si>
    <t>Dvere vchodové plastové jednokrídlové s vodorovnou priečkou, izolačné trojsklo</t>
  </si>
  <si>
    <t>327642496</t>
  </si>
  <si>
    <t>-528847644</t>
  </si>
  <si>
    <t xml:space="preserve">"D20-800/1970"            1</t>
  </si>
  <si>
    <t xml:space="preserve">"D23-800/1970"            1</t>
  </si>
  <si>
    <t xml:space="preserve">"D25-900/1970"            2</t>
  </si>
  <si>
    <t>-688098507</t>
  </si>
  <si>
    <t>-531462601</t>
  </si>
  <si>
    <t>-306262057</t>
  </si>
  <si>
    <t>766662132.S</t>
  </si>
  <si>
    <t>Montáž dverového krídla otočného dvojkrídlového poldrážkového, do existujúcej zárubne, vrátane kovania</t>
  </si>
  <si>
    <t>1396334583</t>
  </si>
  <si>
    <t xml:space="preserve">"D24-1350/2020"                (1,35+2,02)*2</t>
  </si>
  <si>
    <t>-72621460</t>
  </si>
  <si>
    <t>611650001160.S</t>
  </si>
  <si>
    <t>Dvere vnútorné protipožiarne drevené EI EW 30 D3, šxv 1250x1970 mm, požiarna výplň DTD, SK certifikát, fólia</t>
  </si>
  <si>
    <t>227621323</t>
  </si>
  <si>
    <t>-1590016026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</si>
</sst>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4" fillId="0" borderId="19" xfId="0" applyFont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7</v>
      </c>
    </row>
    <row r="4" s="1" customFormat="1" ht="24.96" customHeight="1">
      <c r="B4" s="22"/>
      <c r="D4" s="23" t="s">
        <v>8</v>
      </c>
      <c r="AR4" s="22"/>
      <c r="AS4" s="24" t="s">
        <v>9</v>
      </c>
      <c r="BS4" s="19" t="s">
        <v>10</v>
      </c>
    </row>
    <row r="5" s="1" customFormat="1" ht="12" customHeight="1">
      <c r="B5" s="22"/>
      <c r="D5" s="25" t="s">
        <v>11</v>
      </c>
      <c r="K5" s="26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S5" s="19" t="s">
        <v>6</v>
      </c>
    </row>
    <row r="6" s="1" customFormat="1" ht="36.96" customHeight="1">
      <c r="B6" s="22"/>
      <c r="D6" s="27" t="s">
        <v>13</v>
      </c>
      <c r="K6" s="28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S6" s="19" t="s">
        <v>6</v>
      </c>
    </row>
    <row r="7" s="1" customFormat="1" ht="12" customHeight="1">
      <c r="B7" s="22"/>
      <c r="D7" s="29" t="s">
        <v>15</v>
      </c>
      <c r="K7" s="26" t="s">
        <v>1</v>
      </c>
      <c r="AK7" s="29" t="s">
        <v>16</v>
      </c>
      <c r="AN7" s="26" t="s">
        <v>1</v>
      </c>
      <c r="AR7" s="22"/>
      <c r="BS7" s="19" t="s">
        <v>6</v>
      </c>
    </row>
    <row r="8" s="1" customFormat="1" ht="12" customHeight="1">
      <c r="B8" s="22"/>
      <c r="D8" s="29" t="s">
        <v>17</v>
      </c>
      <c r="K8" s="26" t="s">
        <v>18</v>
      </c>
      <c r="AK8" s="29" t="s">
        <v>19</v>
      </c>
      <c r="AN8" s="26" t="s">
        <v>20</v>
      </c>
      <c r="AR8" s="22"/>
      <c r="BS8" s="19" t="s">
        <v>6</v>
      </c>
    </row>
    <row r="9" s="1" customFormat="1" ht="14.4" customHeight="1">
      <c r="B9" s="22"/>
      <c r="AR9" s="22"/>
      <c r="BS9" s="19" t="s">
        <v>6</v>
      </c>
    </row>
    <row r="10" s="1" customFormat="1" ht="12" customHeight="1">
      <c r="B10" s="22"/>
      <c r="D10" s="29" t="s">
        <v>21</v>
      </c>
      <c r="AK10" s="29" t="s">
        <v>22</v>
      </c>
      <c r="AN10" s="26" t="s">
        <v>23</v>
      </c>
      <c r="AR10" s="22"/>
      <c r="BS10" s="19" t="s">
        <v>6</v>
      </c>
    </row>
    <row r="11" s="1" customFormat="1" ht="18.48" customHeight="1">
      <c r="B11" s="22"/>
      <c r="E11" s="26" t="s">
        <v>24</v>
      </c>
      <c r="AK11" s="29" t="s">
        <v>25</v>
      </c>
      <c r="AN11" s="26" t="s">
        <v>1</v>
      </c>
      <c r="AR11" s="22"/>
      <c r="BS11" s="19" t="s">
        <v>6</v>
      </c>
    </row>
    <row r="12" s="1" customFormat="1" ht="6.96" customHeight="1">
      <c r="B12" s="22"/>
      <c r="AR12" s="22"/>
      <c r="BS12" s="19" t="s">
        <v>6</v>
      </c>
    </row>
    <row r="13" s="1" customFormat="1" ht="12" customHeight="1">
      <c r="B13" s="22"/>
      <c r="D13" s="29" t="s">
        <v>26</v>
      </c>
      <c r="AK13" s="29" t="s">
        <v>22</v>
      </c>
      <c r="AN13" s="26" t="s">
        <v>1</v>
      </c>
      <c r="AR13" s="22"/>
      <c r="BS13" s="19" t="s">
        <v>6</v>
      </c>
    </row>
    <row r="14">
      <c r="B14" s="22"/>
      <c r="E14" s="26" t="s">
        <v>18</v>
      </c>
      <c r="AK14" s="29" t="s">
        <v>25</v>
      </c>
      <c r="AN14" s="26" t="s">
        <v>1</v>
      </c>
      <c r="AR14" s="22"/>
      <c r="BS14" s="19" t="s">
        <v>6</v>
      </c>
    </row>
    <row r="15" s="1" customFormat="1" ht="6.96" customHeight="1">
      <c r="B15" s="22"/>
      <c r="AR15" s="22"/>
      <c r="BS15" s="19" t="s">
        <v>3</v>
      </c>
    </row>
    <row r="16" s="1" customFormat="1" ht="12" customHeight="1">
      <c r="B16" s="22"/>
      <c r="D16" s="29" t="s">
        <v>27</v>
      </c>
      <c r="AK16" s="29" t="s">
        <v>22</v>
      </c>
      <c r="AN16" s="26" t="s">
        <v>1</v>
      </c>
      <c r="AR16" s="22"/>
      <c r="BS16" s="19" t="s">
        <v>3</v>
      </c>
    </row>
    <row r="17" s="1" customFormat="1" ht="18.48" customHeight="1">
      <c r="B17" s="22"/>
      <c r="E17" s="26" t="s">
        <v>28</v>
      </c>
      <c r="AK17" s="29" t="s">
        <v>25</v>
      </c>
      <c r="AN17" s="26" t="s">
        <v>1</v>
      </c>
      <c r="AR17" s="22"/>
      <c r="BS17" s="19" t="s">
        <v>29</v>
      </c>
    </row>
    <row r="18" s="1" customFormat="1" ht="6.96" customHeight="1">
      <c r="B18" s="22"/>
      <c r="AR18" s="22"/>
      <c r="BS18" s="19" t="s">
        <v>6</v>
      </c>
    </row>
    <row r="19" s="1" customFormat="1" ht="12" customHeight="1">
      <c r="B19" s="22"/>
      <c r="D19" s="29" t="s">
        <v>30</v>
      </c>
      <c r="AK19" s="29" t="s">
        <v>22</v>
      </c>
      <c r="AN19" s="26" t="s">
        <v>1</v>
      </c>
      <c r="AR19" s="22"/>
      <c r="BS19" s="19" t="s">
        <v>6</v>
      </c>
    </row>
    <row r="20" s="1" customFormat="1" ht="18.48" customHeight="1">
      <c r="B20" s="22"/>
      <c r="E20" s="26" t="s">
        <v>31</v>
      </c>
      <c r="AK20" s="29" t="s">
        <v>25</v>
      </c>
      <c r="AN20" s="26" t="s">
        <v>1</v>
      </c>
      <c r="AR20" s="22"/>
      <c r="BS20" s="19" t="s">
        <v>29</v>
      </c>
    </row>
    <row r="21" s="1" customFormat="1" ht="6.96" customHeight="1">
      <c r="B21" s="22"/>
      <c r="AR21" s="22"/>
    </row>
    <row r="22" s="1" customFormat="1" ht="12" customHeight="1">
      <c r="B22" s="22"/>
      <c r="D22" s="29" t="s">
        <v>32</v>
      </c>
      <c r="AR22" s="22"/>
    </row>
    <row r="23" s="1" customFormat="1" ht="16.5" customHeight="1">
      <c r="B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R23" s="22"/>
    </row>
    <row r="24" s="1" customFormat="1" ht="6.96" customHeight="1">
      <c r="B24" s="22"/>
      <c r="AR24" s="22"/>
    </row>
    <row r="25" s="1" customFormat="1" ht="6.96" customHeight="1">
      <c r="B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2"/>
    </row>
    <row r="26" s="2" customFormat="1" ht="25.92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371587.87</v>
      </c>
      <c r="AL26" s="35"/>
      <c r="AM26" s="35"/>
      <c r="AN26" s="35"/>
      <c r="AO26" s="35"/>
      <c r="AP26" s="32"/>
      <c r="AQ26" s="32"/>
      <c r="AR26" s="33"/>
      <c r="B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2"/>
    </row>
    <row r="28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34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35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36</v>
      </c>
      <c r="AL28" s="37"/>
      <c r="AM28" s="37"/>
      <c r="AN28" s="37"/>
      <c r="AO28" s="37"/>
      <c r="AP28" s="32"/>
      <c r="AQ28" s="32"/>
      <c r="AR28" s="33"/>
      <c r="BE28" s="32"/>
    </row>
    <row r="29" s="3" customFormat="1" ht="14.4" customHeight="1">
      <c r="A29" s="3"/>
      <c r="B29" s="38"/>
      <c r="C29" s="3"/>
      <c r="D29" s="29" t="s">
        <v>37</v>
      </c>
      <c r="E29" s="3"/>
      <c r="F29" s="39" t="s">
        <v>38</v>
      </c>
      <c r="G29" s="3"/>
      <c r="H29" s="3"/>
      <c r="I29" s="3"/>
      <c r="J29" s="3"/>
      <c r="K29" s="3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1"/>
      <c r="AT29" s="41"/>
      <c r="AU29" s="41"/>
      <c r="AV29" s="41"/>
      <c r="AW29" s="41"/>
      <c r="AX29" s="41"/>
      <c r="AY29" s="41"/>
      <c r="AZ29" s="41"/>
      <c r="BE29" s="3"/>
    </row>
    <row r="30" s="3" customFormat="1" ht="14.4" customHeight="1">
      <c r="A30" s="3"/>
      <c r="B30" s="38"/>
      <c r="C30" s="3"/>
      <c r="D30" s="3"/>
      <c r="E30" s="3"/>
      <c r="F30" s="39" t="s">
        <v>39</v>
      </c>
      <c r="G30" s="3"/>
      <c r="H30" s="3"/>
      <c r="I30" s="3"/>
      <c r="J30" s="3"/>
      <c r="K30" s="3"/>
      <c r="L30" s="44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371587.87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74317.570000000007</v>
      </c>
      <c r="AL30" s="3"/>
      <c r="AM30" s="3"/>
      <c r="AN30" s="3"/>
      <c r="AO30" s="3"/>
      <c r="AP30" s="3"/>
      <c r="AQ30" s="3"/>
      <c r="AR30" s="38"/>
      <c r="BE30" s="3"/>
    </row>
    <row r="31" hidden="1" s="3" customFormat="1" ht="14.4" customHeight="1">
      <c r="A31" s="3"/>
      <c r="B31" s="38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4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38"/>
      <c r="BE31" s="3"/>
    </row>
    <row r="32" hidden="1" s="3" customFormat="1" ht="14.4" customHeight="1">
      <c r="A32" s="3"/>
      <c r="B32" s="38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4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38"/>
      <c r="BE32" s="3"/>
    </row>
    <row r="33" hidden="1" s="3" customFormat="1" ht="14.4" customHeight="1">
      <c r="A33" s="3"/>
      <c r="B33" s="38"/>
      <c r="C33" s="3"/>
      <c r="D33" s="3"/>
      <c r="E33" s="3"/>
      <c r="F33" s="39" t="s">
        <v>42</v>
      </c>
      <c r="G33" s="3"/>
      <c r="H33" s="3"/>
      <c r="I33" s="3"/>
      <c r="J33" s="3"/>
      <c r="K33" s="3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1"/>
      <c r="AT33" s="41"/>
      <c r="AU33" s="41"/>
      <c r="AV33" s="41"/>
      <c r="AW33" s="41"/>
      <c r="AX33" s="41"/>
      <c r="AY33" s="41"/>
      <c r="AZ33" s="41"/>
      <c r="BE33" s="3"/>
    </row>
    <row r="34" s="2" customFormat="1" ht="6.96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445905.44</v>
      </c>
      <c r="AL35" s="48"/>
      <c r="AM35" s="48"/>
      <c r="AN35" s="48"/>
      <c r="AO35" s="52"/>
      <c r="AP35" s="46"/>
      <c r="AQ35" s="46"/>
      <c r="AR35" s="33"/>
      <c r="BE35" s="32"/>
    </row>
    <row r="36" s="2" customFormat="1" ht="6.96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2"/>
      <c r="B60" s="33"/>
      <c r="C60" s="32"/>
      <c r="D60" s="56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6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6" t="s">
        <v>48</v>
      </c>
      <c r="AI60" s="35"/>
      <c r="AJ60" s="35"/>
      <c r="AK60" s="35"/>
      <c r="AL60" s="35"/>
      <c r="AM60" s="56" t="s">
        <v>49</v>
      </c>
      <c r="AN60" s="35"/>
      <c r="AO60" s="35"/>
      <c r="AP60" s="32"/>
      <c r="AQ60" s="32"/>
      <c r="AR60" s="33"/>
      <c r="BE60" s="32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2"/>
      <c r="B64" s="33"/>
      <c r="C64" s="32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2"/>
      <c r="AQ64" s="32"/>
      <c r="AR64" s="33"/>
      <c r="BE64" s="32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2"/>
      <c r="B75" s="33"/>
      <c r="C75" s="32"/>
      <c r="D75" s="56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6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6" t="s">
        <v>48</v>
      </c>
      <c r="AI75" s="35"/>
      <c r="AJ75" s="35"/>
      <c r="AK75" s="35"/>
      <c r="AL75" s="35"/>
      <c r="AM75" s="56" t="s">
        <v>49</v>
      </c>
      <c r="AN75" s="35"/>
      <c r="AO75" s="35"/>
      <c r="AP75" s="32"/>
      <c r="AQ75" s="32"/>
      <c r="AR75" s="33"/>
      <c r="BE75" s="32"/>
    </row>
    <row r="76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="2" customFormat="1" ht="6.96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3"/>
      <c r="B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3"/>
      <c r="BE81" s="32"/>
    </row>
    <row r="82" s="2" customFormat="1" ht="24.96" customHeight="1">
      <c r="A82" s="32"/>
      <c r="B82" s="33"/>
      <c r="C82" s="23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="4" customFormat="1" ht="12" customHeight="1">
      <c r="A84" s="4"/>
      <c r="B84" s="62"/>
      <c r="C84" s="29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24-58a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13</v>
      </c>
      <c r="D85" s="5"/>
      <c r="E85" s="5"/>
      <c r="F85" s="5"/>
      <c r="G85" s="5"/>
      <c r="H85" s="5"/>
      <c r="I85" s="5"/>
      <c r="J85" s="5"/>
      <c r="K85" s="5"/>
      <c r="L85" s="65" t="str">
        <f>K6</f>
        <v>Rekonštrukcia maštale D - Hydina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="2" customFormat="1" ht="12" customHeight="1">
      <c r="A87" s="32"/>
      <c r="B87" s="33"/>
      <c r="C87" s="29" t="s">
        <v>17</v>
      </c>
      <c r="D87" s="32"/>
      <c r="E87" s="32"/>
      <c r="F87" s="32"/>
      <c r="G87" s="32"/>
      <c r="H87" s="32"/>
      <c r="I87" s="32"/>
      <c r="J87" s="32"/>
      <c r="K87" s="32"/>
      <c r="L87" s="66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9" t="s">
        <v>19</v>
      </c>
      <c r="AJ87" s="32"/>
      <c r="AK87" s="32"/>
      <c r="AL87" s="32"/>
      <c r="AM87" s="67" t="str">
        <f>IF(AN8= "","",AN8)</f>
        <v>14. 10. 2024</v>
      </c>
      <c r="AN87" s="67"/>
      <c r="AO87" s="32"/>
      <c r="AP87" s="32"/>
      <c r="AQ87" s="32"/>
      <c r="AR87" s="33"/>
      <c r="B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="2" customFormat="1" ht="15.15" customHeight="1">
      <c r="A89" s="32"/>
      <c r="B89" s="33"/>
      <c r="C89" s="29" t="s">
        <v>21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AGRIKA s.r.o.Tulská 19 Zvolen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9" t="s">
        <v>27</v>
      </c>
      <c r="AJ89" s="32"/>
      <c r="AK89" s="32"/>
      <c r="AL89" s="32"/>
      <c r="AM89" s="68" t="str">
        <f>IF(E17="","",E17)</f>
        <v>HS partner s.r.o. Sielnica</v>
      </c>
      <c r="AN89" s="4"/>
      <c r="AO89" s="4"/>
      <c r="AP89" s="4"/>
      <c r="AQ89" s="32"/>
      <c r="AR89" s="33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2"/>
    </row>
    <row r="90" s="2" customFormat="1" ht="15.15" customHeight="1">
      <c r="A90" s="32"/>
      <c r="B90" s="33"/>
      <c r="C90" s="29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9" t="s">
        <v>30</v>
      </c>
      <c r="AJ90" s="32"/>
      <c r="AK90" s="32"/>
      <c r="AL90" s="32"/>
      <c r="AM90" s="68" t="str">
        <f>IF(E20="","",E20)</f>
        <v>Ing. Miroslav Plevka</v>
      </c>
      <c r="AN90" s="4"/>
      <c r="AO90" s="4"/>
      <c r="AP90" s="4"/>
      <c r="AQ90" s="32"/>
      <c r="AR90" s="33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2"/>
    </row>
    <row r="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2"/>
    </row>
    <row r="92" s="2" customFormat="1" ht="29.28" customHeight="1">
      <c r="A92" s="32"/>
      <c r="B92" s="33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3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2"/>
    </row>
    <row r="93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2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371587.87</v>
      </c>
      <c r="AH94" s="93"/>
      <c r="AI94" s="93"/>
      <c r="AJ94" s="93"/>
      <c r="AK94" s="93"/>
      <c r="AL94" s="93"/>
      <c r="AM94" s="93"/>
      <c r="AN94" s="94">
        <f>SUM(AG94,AT94)</f>
        <v>445905.44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74317.570000000007</v>
      </c>
      <c r="AU94" s="98">
        <f>ROUND(AU95,5)</f>
        <v>7556.5223100000003</v>
      </c>
      <c r="AV94" s="97">
        <f>ROUND(AZ94*L29,2)</f>
        <v>0</v>
      </c>
      <c r="AW94" s="97">
        <f>ROUND(BA94*L30,2)</f>
        <v>74317.570000000007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371587.87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ROUND(AG96+AG97,2)</f>
        <v>371587.87</v>
      </c>
      <c r="AH95" s="105"/>
      <c r="AI95" s="105"/>
      <c r="AJ95" s="105"/>
      <c r="AK95" s="105"/>
      <c r="AL95" s="105"/>
      <c r="AM95" s="105"/>
      <c r="AN95" s="107">
        <f>SUM(AG95,AT95)</f>
        <v>445905.44</v>
      </c>
      <c r="AO95" s="105"/>
      <c r="AP95" s="105"/>
      <c r="AQ95" s="108" t="s">
        <v>79</v>
      </c>
      <c r="AR95" s="102"/>
      <c r="AS95" s="109">
        <f>ROUND(AS96+AS97,2)</f>
        <v>0</v>
      </c>
      <c r="AT95" s="110">
        <f>ROUND(SUM(AV95:AW95),2)</f>
        <v>74317.570000000007</v>
      </c>
      <c r="AU95" s="111">
        <f>ROUND(AU96+AU97,5)</f>
        <v>7556.5223100000003</v>
      </c>
      <c r="AV95" s="110">
        <f>ROUND(AZ95*L29,2)</f>
        <v>0</v>
      </c>
      <c r="AW95" s="110">
        <f>ROUND(BA95*L30,2)</f>
        <v>74317.570000000007</v>
      </c>
      <c r="AX95" s="110">
        <f>ROUND(BB95*L29,2)</f>
        <v>0</v>
      </c>
      <c r="AY95" s="110">
        <f>ROUND(BC95*L30,2)</f>
        <v>0</v>
      </c>
      <c r="AZ95" s="110">
        <f>ROUND(AZ96+AZ97,2)</f>
        <v>0</v>
      </c>
      <c r="BA95" s="110">
        <f>ROUND(BA96+BA97,2)</f>
        <v>371587.87</v>
      </c>
      <c r="BB95" s="110">
        <f>ROUND(BB96+BB97,2)</f>
        <v>0</v>
      </c>
      <c r="BC95" s="110">
        <f>ROUND(BC96+BC97,2)</f>
        <v>0</v>
      </c>
      <c r="BD95" s="112">
        <f>ROUND(BD96+BD97,2)</f>
        <v>0</v>
      </c>
      <c r="BE95" s="7"/>
      <c r="BS95" s="113" t="s">
        <v>72</v>
      </c>
      <c r="BT95" s="113" t="s">
        <v>80</v>
      </c>
      <c r="BU95" s="113" t="s">
        <v>74</v>
      </c>
      <c r="BV95" s="113" t="s">
        <v>75</v>
      </c>
      <c r="BW95" s="113" t="s">
        <v>81</v>
      </c>
      <c r="BX95" s="113" t="s">
        <v>4</v>
      </c>
      <c r="CL95" s="113" t="s">
        <v>1</v>
      </c>
      <c r="CM95" s="113" t="s">
        <v>73</v>
      </c>
    </row>
    <row r="96" s="4" customFormat="1" ht="23.25" customHeight="1">
      <c r="A96" s="114" t="s">
        <v>82</v>
      </c>
      <c r="B96" s="62"/>
      <c r="C96" s="10"/>
      <c r="D96" s="10"/>
      <c r="E96" s="115" t="s">
        <v>83</v>
      </c>
      <c r="F96" s="115"/>
      <c r="G96" s="115"/>
      <c r="H96" s="115"/>
      <c r="I96" s="115"/>
      <c r="J96" s="10"/>
      <c r="K96" s="115" t="s">
        <v>84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'24-58a-01-01 - Búracie práce'!J32</f>
        <v>64570.540000000001</v>
      </c>
      <c r="AH96" s="10"/>
      <c r="AI96" s="10"/>
      <c r="AJ96" s="10"/>
      <c r="AK96" s="10"/>
      <c r="AL96" s="10"/>
      <c r="AM96" s="10"/>
      <c r="AN96" s="116">
        <f>SUM(AG96,AT96)</f>
        <v>77484.649999999994</v>
      </c>
      <c r="AO96" s="10"/>
      <c r="AP96" s="10"/>
      <c r="AQ96" s="117" t="s">
        <v>85</v>
      </c>
      <c r="AR96" s="62"/>
      <c r="AS96" s="118">
        <v>0</v>
      </c>
      <c r="AT96" s="119">
        <f>ROUND(SUM(AV96:AW96),2)</f>
        <v>12914.110000000001</v>
      </c>
      <c r="AU96" s="120">
        <f>'24-58a-01-01 - Búracie práce'!P125</f>
        <v>2076.5266969999998</v>
      </c>
      <c r="AV96" s="119">
        <f>'24-58a-01-01 - Búracie práce'!J35</f>
        <v>0</v>
      </c>
      <c r="AW96" s="119">
        <f>'24-58a-01-01 - Búracie práce'!J36</f>
        <v>12914.110000000001</v>
      </c>
      <c r="AX96" s="119">
        <f>'24-58a-01-01 - Búracie práce'!J37</f>
        <v>0</v>
      </c>
      <c r="AY96" s="119">
        <f>'24-58a-01-01 - Búracie práce'!J38</f>
        <v>0</v>
      </c>
      <c r="AZ96" s="119">
        <f>'24-58a-01-01 - Búracie práce'!F35</f>
        <v>0</v>
      </c>
      <c r="BA96" s="119">
        <f>'24-58a-01-01 - Búracie práce'!F36</f>
        <v>64570.540000000001</v>
      </c>
      <c r="BB96" s="119">
        <f>'24-58a-01-01 - Búracie práce'!F37</f>
        <v>0</v>
      </c>
      <c r="BC96" s="119">
        <f>'24-58a-01-01 - Búracie práce'!F38</f>
        <v>0</v>
      </c>
      <c r="BD96" s="121">
        <f>'24-58a-01-01 - Búracie práce'!F39</f>
        <v>0</v>
      </c>
      <c r="BE96" s="4"/>
      <c r="BT96" s="26" t="s">
        <v>86</v>
      </c>
      <c r="BV96" s="26" t="s">
        <v>75</v>
      </c>
      <c r="BW96" s="26" t="s">
        <v>87</v>
      </c>
      <c r="BX96" s="26" t="s">
        <v>81</v>
      </c>
      <c r="CL96" s="26" t="s">
        <v>1</v>
      </c>
    </row>
    <row r="97" s="4" customFormat="1" ht="23.25" customHeight="1">
      <c r="A97" s="4"/>
      <c r="B97" s="62"/>
      <c r="C97" s="10"/>
      <c r="D97" s="10"/>
      <c r="E97" s="115" t="s">
        <v>88</v>
      </c>
      <c r="F97" s="115"/>
      <c r="G97" s="115"/>
      <c r="H97" s="115"/>
      <c r="I97" s="115"/>
      <c r="J97" s="10"/>
      <c r="K97" s="115" t="s">
        <v>89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22">
        <f>ROUND(SUM(AG98:AG102),2)</f>
        <v>307017.33000000002</v>
      </c>
      <c r="AH97" s="10"/>
      <c r="AI97" s="10"/>
      <c r="AJ97" s="10"/>
      <c r="AK97" s="10"/>
      <c r="AL97" s="10"/>
      <c r="AM97" s="10"/>
      <c r="AN97" s="116">
        <f>SUM(AG97,AT97)</f>
        <v>368420.80000000005</v>
      </c>
      <c r="AO97" s="10"/>
      <c r="AP97" s="10"/>
      <c r="AQ97" s="117" t="s">
        <v>85</v>
      </c>
      <c r="AR97" s="62"/>
      <c r="AS97" s="118">
        <f>ROUND(SUM(AS98:AS102),2)</f>
        <v>0</v>
      </c>
      <c r="AT97" s="119">
        <f>ROUND(SUM(AV97:AW97),2)</f>
        <v>61403.470000000001</v>
      </c>
      <c r="AU97" s="120">
        <f>ROUND(SUM(AU98:AU102),5)</f>
        <v>5479.9956099999999</v>
      </c>
      <c r="AV97" s="119">
        <f>ROUND(AZ97*L29,2)</f>
        <v>0</v>
      </c>
      <c r="AW97" s="119">
        <f>ROUND(BA97*L30,2)</f>
        <v>61403.470000000001</v>
      </c>
      <c r="AX97" s="119">
        <f>ROUND(BB97*L29,2)</f>
        <v>0</v>
      </c>
      <c r="AY97" s="119">
        <f>ROUND(BC97*L30,2)</f>
        <v>0</v>
      </c>
      <c r="AZ97" s="119">
        <f>ROUND(SUM(AZ98:AZ102),2)</f>
        <v>0</v>
      </c>
      <c r="BA97" s="119">
        <f>ROUND(SUM(BA98:BA102),2)</f>
        <v>307017.33000000002</v>
      </c>
      <c r="BB97" s="119">
        <f>ROUND(SUM(BB98:BB102),2)</f>
        <v>0</v>
      </c>
      <c r="BC97" s="119">
        <f>ROUND(SUM(BC98:BC102),2)</f>
        <v>0</v>
      </c>
      <c r="BD97" s="121">
        <f>ROUND(SUM(BD98:BD102),2)</f>
        <v>0</v>
      </c>
      <c r="BE97" s="4"/>
      <c r="BS97" s="26" t="s">
        <v>72</v>
      </c>
      <c r="BT97" s="26" t="s">
        <v>86</v>
      </c>
      <c r="BU97" s="26" t="s">
        <v>74</v>
      </c>
      <c r="BV97" s="26" t="s">
        <v>75</v>
      </c>
      <c r="BW97" s="26" t="s">
        <v>90</v>
      </c>
      <c r="BX97" s="26" t="s">
        <v>81</v>
      </c>
      <c r="CL97" s="26" t="s">
        <v>1</v>
      </c>
    </row>
    <row r="98" s="4" customFormat="1" ht="23.25" customHeight="1">
      <c r="A98" s="114" t="s">
        <v>82</v>
      </c>
      <c r="B98" s="62"/>
      <c r="C98" s="10"/>
      <c r="D98" s="10"/>
      <c r="E98" s="10"/>
      <c r="F98" s="115" t="s">
        <v>91</v>
      </c>
      <c r="G98" s="115"/>
      <c r="H98" s="115"/>
      <c r="I98" s="115"/>
      <c r="J98" s="115"/>
      <c r="K98" s="10"/>
      <c r="L98" s="115" t="s">
        <v>92</v>
      </c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'24-58a-01-02-01 - Suterén '!J34</f>
        <v>27580.509999999998</v>
      </c>
      <c r="AH98" s="10"/>
      <c r="AI98" s="10"/>
      <c r="AJ98" s="10"/>
      <c r="AK98" s="10"/>
      <c r="AL98" s="10"/>
      <c r="AM98" s="10"/>
      <c r="AN98" s="116">
        <f>SUM(AG98,AT98)</f>
        <v>33096.610000000001</v>
      </c>
      <c r="AO98" s="10"/>
      <c r="AP98" s="10"/>
      <c r="AQ98" s="117" t="s">
        <v>85</v>
      </c>
      <c r="AR98" s="62"/>
      <c r="AS98" s="118">
        <v>0</v>
      </c>
      <c r="AT98" s="119">
        <f>ROUND(SUM(AV98:AW98),2)</f>
        <v>5516.1000000000004</v>
      </c>
      <c r="AU98" s="120">
        <f>'24-58a-01-02-01 - Suterén '!P137</f>
        <v>698.15901499999995</v>
      </c>
      <c r="AV98" s="119">
        <f>'24-58a-01-02-01 - Suterén '!J37</f>
        <v>0</v>
      </c>
      <c r="AW98" s="119">
        <f>'24-58a-01-02-01 - Suterén '!J38</f>
        <v>5516.1000000000004</v>
      </c>
      <c r="AX98" s="119">
        <f>'24-58a-01-02-01 - Suterén '!J39</f>
        <v>0</v>
      </c>
      <c r="AY98" s="119">
        <f>'24-58a-01-02-01 - Suterén '!J40</f>
        <v>0</v>
      </c>
      <c r="AZ98" s="119">
        <f>'24-58a-01-02-01 - Suterén '!F37</f>
        <v>0</v>
      </c>
      <c r="BA98" s="119">
        <f>'24-58a-01-02-01 - Suterén '!F38</f>
        <v>27580.509999999998</v>
      </c>
      <c r="BB98" s="119">
        <f>'24-58a-01-02-01 - Suterén '!F39</f>
        <v>0</v>
      </c>
      <c r="BC98" s="119">
        <f>'24-58a-01-02-01 - Suterén '!F40</f>
        <v>0</v>
      </c>
      <c r="BD98" s="121">
        <f>'24-58a-01-02-01 - Suterén '!F41</f>
        <v>0</v>
      </c>
      <c r="BE98" s="4"/>
      <c r="BT98" s="26" t="s">
        <v>93</v>
      </c>
      <c r="BV98" s="26" t="s">
        <v>75</v>
      </c>
      <c r="BW98" s="26" t="s">
        <v>94</v>
      </c>
      <c r="BX98" s="26" t="s">
        <v>90</v>
      </c>
      <c r="CL98" s="26" t="s">
        <v>1</v>
      </c>
    </row>
    <row r="99" s="4" customFormat="1" ht="23.25" customHeight="1">
      <c r="A99" s="114" t="s">
        <v>82</v>
      </c>
      <c r="B99" s="62"/>
      <c r="C99" s="10"/>
      <c r="D99" s="10"/>
      <c r="E99" s="10"/>
      <c r="F99" s="115" t="s">
        <v>95</v>
      </c>
      <c r="G99" s="115"/>
      <c r="H99" s="115"/>
      <c r="I99" s="115"/>
      <c r="J99" s="115"/>
      <c r="K99" s="10"/>
      <c r="L99" s="115" t="s">
        <v>96</v>
      </c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6">
        <f>'24-58a-01-02-02 - Prízemie'!J34</f>
        <v>104348.14999999999</v>
      </c>
      <c r="AH99" s="10"/>
      <c r="AI99" s="10"/>
      <c r="AJ99" s="10"/>
      <c r="AK99" s="10"/>
      <c r="AL99" s="10"/>
      <c r="AM99" s="10"/>
      <c r="AN99" s="116">
        <f>SUM(AG99,AT99)</f>
        <v>125217.78</v>
      </c>
      <c r="AO99" s="10"/>
      <c r="AP99" s="10"/>
      <c r="AQ99" s="117" t="s">
        <v>85</v>
      </c>
      <c r="AR99" s="62"/>
      <c r="AS99" s="118">
        <v>0</v>
      </c>
      <c r="AT99" s="119">
        <f>ROUND(SUM(AV99:AW99),2)</f>
        <v>20869.630000000001</v>
      </c>
      <c r="AU99" s="120">
        <f>'24-58a-01-02-02 - Prízemie'!P136</f>
        <v>2016.9057080000002</v>
      </c>
      <c r="AV99" s="119">
        <f>'24-58a-01-02-02 - Prízemie'!J37</f>
        <v>0</v>
      </c>
      <c r="AW99" s="119">
        <f>'24-58a-01-02-02 - Prízemie'!J38</f>
        <v>20869.630000000001</v>
      </c>
      <c r="AX99" s="119">
        <f>'24-58a-01-02-02 - Prízemie'!J39</f>
        <v>0</v>
      </c>
      <c r="AY99" s="119">
        <f>'24-58a-01-02-02 - Prízemie'!J40</f>
        <v>0</v>
      </c>
      <c r="AZ99" s="119">
        <f>'24-58a-01-02-02 - Prízemie'!F37</f>
        <v>0</v>
      </c>
      <c r="BA99" s="119">
        <f>'24-58a-01-02-02 - Prízemie'!F38</f>
        <v>104348.14999999999</v>
      </c>
      <c r="BB99" s="119">
        <f>'24-58a-01-02-02 - Prízemie'!F39</f>
        <v>0</v>
      </c>
      <c r="BC99" s="119">
        <f>'24-58a-01-02-02 - Prízemie'!F40</f>
        <v>0</v>
      </c>
      <c r="BD99" s="121">
        <f>'24-58a-01-02-02 - Prízemie'!F41</f>
        <v>0</v>
      </c>
      <c r="BE99" s="4"/>
      <c r="BT99" s="26" t="s">
        <v>93</v>
      </c>
      <c r="BV99" s="26" t="s">
        <v>75</v>
      </c>
      <c r="BW99" s="26" t="s">
        <v>97</v>
      </c>
      <c r="BX99" s="26" t="s">
        <v>90</v>
      </c>
      <c r="CL99" s="26" t="s">
        <v>1</v>
      </c>
    </row>
    <row r="100" s="4" customFormat="1" ht="23.25" customHeight="1">
      <c r="A100" s="114" t="s">
        <v>82</v>
      </c>
      <c r="B100" s="62"/>
      <c r="C100" s="10"/>
      <c r="D100" s="10"/>
      <c r="E100" s="10"/>
      <c r="F100" s="115" t="s">
        <v>98</v>
      </c>
      <c r="G100" s="115"/>
      <c r="H100" s="115"/>
      <c r="I100" s="115"/>
      <c r="J100" s="115"/>
      <c r="K100" s="10"/>
      <c r="L100" s="115" t="s">
        <v>99</v>
      </c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6">
        <f>'24-58a-01-02-03 - Poschod...'!J34</f>
        <v>23092.849999999999</v>
      </c>
      <c r="AH100" s="10"/>
      <c r="AI100" s="10"/>
      <c r="AJ100" s="10"/>
      <c r="AK100" s="10"/>
      <c r="AL100" s="10"/>
      <c r="AM100" s="10"/>
      <c r="AN100" s="116">
        <f>SUM(AG100,AT100)</f>
        <v>27711.419999999998</v>
      </c>
      <c r="AO100" s="10"/>
      <c r="AP100" s="10"/>
      <c r="AQ100" s="117" t="s">
        <v>85</v>
      </c>
      <c r="AR100" s="62"/>
      <c r="AS100" s="118">
        <v>0</v>
      </c>
      <c r="AT100" s="119">
        <f>ROUND(SUM(AV100:AW100),2)</f>
        <v>4618.5699999999997</v>
      </c>
      <c r="AU100" s="120">
        <f>'24-58a-01-02-03 - Poschod...'!P127</f>
        <v>352.03896100000003</v>
      </c>
      <c r="AV100" s="119">
        <f>'24-58a-01-02-03 - Poschod...'!J37</f>
        <v>0</v>
      </c>
      <c r="AW100" s="119">
        <f>'24-58a-01-02-03 - Poschod...'!J38</f>
        <v>4618.5699999999997</v>
      </c>
      <c r="AX100" s="119">
        <f>'24-58a-01-02-03 - Poschod...'!J39</f>
        <v>0</v>
      </c>
      <c r="AY100" s="119">
        <f>'24-58a-01-02-03 - Poschod...'!J40</f>
        <v>0</v>
      </c>
      <c r="AZ100" s="119">
        <f>'24-58a-01-02-03 - Poschod...'!F37</f>
        <v>0</v>
      </c>
      <c r="BA100" s="119">
        <f>'24-58a-01-02-03 - Poschod...'!F38</f>
        <v>23092.849999999999</v>
      </c>
      <c r="BB100" s="119">
        <f>'24-58a-01-02-03 - Poschod...'!F39</f>
        <v>0</v>
      </c>
      <c r="BC100" s="119">
        <f>'24-58a-01-02-03 - Poschod...'!F40</f>
        <v>0</v>
      </c>
      <c r="BD100" s="121">
        <f>'24-58a-01-02-03 - Poschod...'!F41</f>
        <v>0</v>
      </c>
      <c r="BE100" s="4"/>
      <c r="BT100" s="26" t="s">
        <v>93</v>
      </c>
      <c r="BV100" s="26" t="s">
        <v>75</v>
      </c>
      <c r="BW100" s="26" t="s">
        <v>100</v>
      </c>
      <c r="BX100" s="26" t="s">
        <v>90</v>
      </c>
      <c r="CL100" s="26" t="s">
        <v>1</v>
      </c>
    </row>
    <row r="101" s="4" customFormat="1" ht="23.25" customHeight="1">
      <c r="A101" s="114" t="s">
        <v>82</v>
      </c>
      <c r="B101" s="62"/>
      <c r="C101" s="10"/>
      <c r="D101" s="10"/>
      <c r="E101" s="10"/>
      <c r="F101" s="115" t="s">
        <v>101</v>
      </c>
      <c r="G101" s="115"/>
      <c r="H101" s="115"/>
      <c r="I101" s="115"/>
      <c r="J101" s="115"/>
      <c r="K101" s="10"/>
      <c r="L101" s="115" t="s">
        <v>102</v>
      </c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6">
        <f>'24-58a-01-02-04 - Strecha...'!J34</f>
        <v>96601.619999999995</v>
      </c>
      <c r="AH101" s="10"/>
      <c r="AI101" s="10"/>
      <c r="AJ101" s="10"/>
      <c r="AK101" s="10"/>
      <c r="AL101" s="10"/>
      <c r="AM101" s="10"/>
      <c r="AN101" s="116">
        <f>SUM(AG101,AT101)</f>
        <v>115921.94</v>
      </c>
      <c r="AO101" s="10"/>
      <c r="AP101" s="10"/>
      <c r="AQ101" s="117" t="s">
        <v>85</v>
      </c>
      <c r="AR101" s="62"/>
      <c r="AS101" s="118">
        <v>0</v>
      </c>
      <c r="AT101" s="119">
        <f>ROUND(SUM(AV101:AW101),2)</f>
        <v>19320.32</v>
      </c>
      <c r="AU101" s="120">
        <f>'24-58a-01-02-04 - Strecha...'!P134</f>
        <v>1624.3849719999998</v>
      </c>
      <c r="AV101" s="119">
        <f>'24-58a-01-02-04 - Strecha...'!J37</f>
        <v>0</v>
      </c>
      <c r="AW101" s="119">
        <f>'24-58a-01-02-04 - Strecha...'!J38</f>
        <v>19320.32</v>
      </c>
      <c r="AX101" s="119">
        <f>'24-58a-01-02-04 - Strecha...'!J39</f>
        <v>0</v>
      </c>
      <c r="AY101" s="119">
        <f>'24-58a-01-02-04 - Strecha...'!J40</f>
        <v>0</v>
      </c>
      <c r="AZ101" s="119">
        <f>'24-58a-01-02-04 - Strecha...'!F37</f>
        <v>0</v>
      </c>
      <c r="BA101" s="119">
        <f>'24-58a-01-02-04 - Strecha...'!F38</f>
        <v>96601.619999999995</v>
      </c>
      <c r="BB101" s="119">
        <f>'24-58a-01-02-04 - Strecha...'!F39</f>
        <v>0</v>
      </c>
      <c r="BC101" s="119">
        <f>'24-58a-01-02-04 - Strecha...'!F40</f>
        <v>0</v>
      </c>
      <c r="BD101" s="121">
        <f>'24-58a-01-02-04 - Strecha...'!F41</f>
        <v>0</v>
      </c>
      <c r="BE101" s="4"/>
      <c r="BT101" s="26" t="s">
        <v>93</v>
      </c>
      <c r="BV101" s="26" t="s">
        <v>75</v>
      </c>
      <c r="BW101" s="26" t="s">
        <v>103</v>
      </c>
      <c r="BX101" s="26" t="s">
        <v>90</v>
      </c>
      <c r="CL101" s="26" t="s">
        <v>1</v>
      </c>
    </row>
    <row r="102" s="4" customFormat="1" ht="23.25" customHeight="1">
      <c r="A102" s="114" t="s">
        <v>82</v>
      </c>
      <c r="B102" s="62"/>
      <c r="C102" s="10"/>
      <c r="D102" s="10"/>
      <c r="E102" s="10"/>
      <c r="F102" s="115" t="s">
        <v>104</v>
      </c>
      <c r="G102" s="115"/>
      <c r="H102" s="115"/>
      <c r="I102" s="115"/>
      <c r="J102" s="115"/>
      <c r="K102" s="10"/>
      <c r="L102" s="115" t="s">
        <v>105</v>
      </c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6">
        <f>'24-58a-01-02-05 - Zateple...'!J34</f>
        <v>55394.199999999997</v>
      </c>
      <c r="AH102" s="10"/>
      <c r="AI102" s="10"/>
      <c r="AJ102" s="10"/>
      <c r="AK102" s="10"/>
      <c r="AL102" s="10"/>
      <c r="AM102" s="10"/>
      <c r="AN102" s="116">
        <f>SUM(AG102,AT102)</f>
        <v>66473.039999999994</v>
      </c>
      <c r="AO102" s="10"/>
      <c r="AP102" s="10"/>
      <c r="AQ102" s="117" t="s">
        <v>85</v>
      </c>
      <c r="AR102" s="62"/>
      <c r="AS102" s="123">
        <v>0</v>
      </c>
      <c r="AT102" s="124">
        <f>ROUND(SUM(AV102:AW102),2)</f>
        <v>11078.84</v>
      </c>
      <c r="AU102" s="125">
        <f>'24-58a-01-02-05 - Zateple...'!P130</f>
        <v>788.50695600000006</v>
      </c>
      <c r="AV102" s="124">
        <f>'24-58a-01-02-05 - Zateple...'!J37</f>
        <v>0</v>
      </c>
      <c r="AW102" s="124">
        <f>'24-58a-01-02-05 - Zateple...'!J38</f>
        <v>11078.84</v>
      </c>
      <c r="AX102" s="124">
        <f>'24-58a-01-02-05 - Zateple...'!J39</f>
        <v>0</v>
      </c>
      <c r="AY102" s="124">
        <f>'24-58a-01-02-05 - Zateple...'!J40</f>
        <v>0</v>
      </c>
      <c r="AZ102" s="124">
        <f>'24-58a-01-02-05 - Zateple...'!F37</f>
        <v>0</v>
      </c>
      <c r="BA102" s="124">
        <f>'24-58a-01-02-05 - Zateple...'!F38</f>
        <v>55394.199999999997</v>
      </c>
      <c r="BB102" s="124">
        <f>'24-58a-01-02-05 - Zateple...'!F39</f>
        <v>0</v>
      </c>
      <c r="BC102" s="124">
        <f>'24-58a-01-02-05 - Zateple...'!F40</f>
        <v>0</v>
      </c>
      <c r="BD102" s="126">
        <f>'24-58a-01-02-05 - Zateple...'!F41</f>
        <v>0</v>
      </c>
      <c r="BE102" s="4"/>
      <c r="BT102" s="26" t="s">
        <v>93</v>
      </c>
      <c r="BV102" s="26" t="s">
        <v>75</v>
      </c>
      <c r="BW102" s="26" t="s">
        <v>106</v>
      </c>
      <c r="BX102" s="26" t="s">
        <v>90</v>
      </c>
      <c r="CL102" s="26" t="s">
        <v>1</v>
      </c>
    </row>
    <row r="103" s="2" customFormat="1" ht="30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3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="2" customFormat="1" ht="6.96" customHeight="1">
      <c r="A104" s="32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33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</sheetData>
  <mergeCells count="68">
    <mergeCell ref="L85:AJ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J95:AF95"/>
    <mergeCell ref="AG95:AM95"/>
    <mergeCell ref="D95:H95"/>
    <mergeCell ref="AN95:AP95"/>
    <mergeCell ref="K96:AF96"/>
    <mergeCell ref="AG96:AM96"/>
    <mergeCell ref="E96:I96"/>
    <mergeCell ref="AN96:AP96"/>
    <mergeCell ref="K97:AF97"/>
    <mergeCell ref="E97:I97"/>
    <mergeCell ref="AN97:AP97"/>
    <mergeCell ref="AG97:AM97"/>
    <mergeCell ref="L98:AF98"/>
    <mergeCell ref="AG98:AM98"/>
    <mergeCell ref="AN98:AP98"/>
    <mergeCell ref="F98:J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F102:J102"/>
    <mergeCell ref="L102:AF102"/>
    <mergeCell ref="AG94:AM94"/>
    <mergeCell ref="AN94:AP94"/>
    <mergeCell ref="K5:AJ5"/>
    <mergeCell ref="K6:AJ6"/>
    <mergeCell ref="E23:AN23"/>
    <mergeCell ref="AK26:AO26"/>
    <mergeCell ref="L28:P28"/>
    <mergeCell ref="AK28:AO28"/>
    <mergeCell ref="W28:AE28"/>
    <mergeCell ref="W29:AE29"/>
    <mergeCell ref="AK29:AO29"/>
    <mergeCell ref="L29:P29"/>
    <mergeCell ref="L30:P30"/>
    <mergeCell ref="AK30:AO30"/>
    <mergeCell ref="W30:AE30"/>
    <mergeCell ref="L31:P31"/>
    <mergeCell ref="AK31:AO31"/>
    <mergeCell ref="W31:AE31"/>
    <mergeCell ref="AK32:AO32"/>
    <mergeCell ref="L32:P32"/>
    <mergeCell ref="W32:AE32"/>
    <mergeCell ref="W33:AE33"/>
    <mergeCell ref="L33:P33"/>
    <mergeCell ref="AK33:AO33"/>
    <mergeCell ref="AK35:AO35"/>
    <mergeCell ref="X35:AB35"/>
    <mergeCell ref="AR2:BE2"/>
  </mergeCells>
  <hyperlinks>
    <hyperlink ref="A96" location="'24-58a-01-01 - Búracie práce'!C2" display="/"/>
    <hyperlink ref="A98" location="'24-58a-01-02-01 - Suterén '!C2" display="/"/>
    <hyperlink ref="A99" location="'24-58a-01-02-02 - Prízemie'!C2" display="/"/>
    <hyperlink ref="A100" location="'24-58a-01-02-03 - Poschod...'!C2" display="/"/>
    <hyperlink ref="A101" location="'24-58a-01-02-04 - Strecha...'!C2" display="/"/>
    <hyperlink ref="A102" location="'24-58a-01-02-05 - Zatep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7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107</v>
      </c>
      <c r="L4" s="22"/>
      <c r="M4" s="128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13</v>
      </c>
      <c r="L6" s="22"/>
    </row>
    <row r="7" s="1" customFormat="1" ht="16.5" customHeight="1">
      <c r="B7" s="22"/>
      <c r="E7" s="129" t="str">
        <f>'Rekapitulácia stavby'!K6</f>
        <v>Rekonštrukcia maštale D - Hydina</v>
      </c>
      <c r="F7" s="29"/>
      <c r="G7" s="29"/>
      <c r="H7" s="29"/>
      <c r="L7" s="22"/>
    </row>
    <row r="8" s="1" customFormat="1" ht="12" customHeight="1">
      <c r="B8" s="22"/>
      <c r="D8" s="29" t="s">
        <v>108</v>
      </c>
      <c r="L8" s="22"/>
    </row>
    <row r="9" s="2" customFormat="1" ht="16.5" customHeight="1">
      <c r="A9" s="32"/>
      <c r="B9" s="33"/>
      <c r="C9" s="32"/>
      <c r="D9" s="32"/>
      <c r="E9" s="129" t="s">
        <v>109</v>
      </c>
      <c r="F9" s="32"/>
      <c r="G9" s="32"/>
      <c r="H9" s="32"/>
      <c r="I9" s="32"/>
      <c r="J9" s="32"/>
      <c r="K9" s="32"/>
      <c r="L9" s="53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110</v>
      </c>
      <c r="E10" s="32"/>
      <c r="F10" s="32"/>
      <c r="G10" s="32"/>
      <c r="H10" s="32"/>
      <c r="I10" s="32"/>
      <c r="J10" s="32"/>
      <c r="K10" s="32"/>
      <c r="L10" s="53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5" t="s">
        <v>111</v>
      </c>
      <c r="F11" s="32"/>
      <c r="G11" s="32"/>
      <c r="H11" s="32"/>
      <c r="I11" s="32"/>
      <c r="J11" s="32"/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15</v>
      </c>
      <c r="E13" s="32"/>
      <c r="F13" s="26" t="s">
        <v>1</v>
      </c>
      <c r="G13" s="32"/>
      <c r="H13" s="32"/>
      <c r="I13" s="29" t="s">
        <v>16</v>
      </c>
      <c r="J13" s="26" t="s">
        <v>1</v>
      </c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17</v>
      </c>
      <c r="E14" s="32"/>
      <c r="F14" s="26" t="s">
        <v>18</v>
      </c>
      <c r="G14" s="32"/>
      <c r="H14" s="32"/>
      <c r="I14" s="29" t="s">
        <v>19</v>
      </c>
      <c r="J14" s="67" t="str">
        <f>'Rekapitulácia stavby'!AN8</f>
        <v>14. 10. 2024</v>
      </c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21</v>
      </c>
      <c r="E16" s="32"/>
      <c r="F16" s="32"/>
      <c r="G16" s="32"/>
      <c r="H16" s="32"/>
      <c r="I16" s="29" t="s">
        <v>22</v>
      </c>
      <c r="J16" s="26" t="s">
        <v>23</v>
      </c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24</v>
      </c>
      <c r="F17" s="32"/>
      <c r="G17" s="32"/>
      <c r="H17" s="32"/>
      <c r="I17" s="29" t="s">
        <v>25</v>
      </c>
      <c r="J17" s="26" t="s">
        <v>1</v>
      </c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26</v>
      </c>
      <c r="E19" s="32"/>
      <c r="F19" s="32"/>
      <c r="G19" s="32"/>
      <c r="H19" s="32"/>
      <c r="I19" s="29" t="s">
        <v>22</v>
      </c>
      <c r="J19" s="26" t="str">
        <f>'Rekapitulácia stavby'!AN13</f>
        <v/>
      </c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tr">
        <f>'Rekapitulácia stavby'!E14</f>
        <v xml:space="preserve"> </v>
      </c>
      <c r="F20" s="26"/>
      <c r="G20" s="26"/>
      <c r="H20" s="26"/>
      <c r="I20" s="29" t="s">
        <v>25</v>
      </c>
      <c r="J20" s="26" t="str">
        <f>'Rekapitulácia stavby'!AN14</f>
        <v/>
      </c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27</v>
      </c>
      <c r="E22" s="32"/>
      <c r="F22" s="32"/>
      <c r="G22" s="32"/>
      <c r="H22" s="32"/>
      <c r="I22" s="29" t="s">
        <v>22</v>
      </c>
      <c r="J22" s="26" t="s">
        <v>1</v>
      </c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28</v>
      </c>
      <c r="F23" s="32"/>
      <c r="G23" s="32"/>
      <c r="H23" s="32"/>
      <c r="I23" s="29" t="s">
        <v>25</v>
      </c>
      <c r="J23" s="26" t="s">
        <v>1</v>
      </c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30</v>
      </c>
      <c r="E25" s="32"/>
      <c r="F25" s="32"/>
      <c r="G25" s="32"/>
      <c r="H25" s="32"/>
      <c r="I25" s="29" t="s">
        <v>22</v>
      </c>
      <c r="J25" s="26" t="s">
        <v>1</v>
      </c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">
        <v>31</v>
      </c>
      <c r="F26" s="32"/>
      <c r="G26" s="32"/>
      <c r="H26" s="32"/>
      <c r="I26" s="29" t="s">
        <v>25</v>
      </c>
      <c r="J26" s="26" t="s">
        <v>1</v>
      </c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53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32</v>
      </c>
      <c r="E28" s="32"/>
      <c r="F28" s="32"/>
      <c r="G28" s="32"/>
      <c r="H28" s="32"/>
      <c r="I28" s="32"/>
      <c r="J28" s="32"/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30"/>
      <c r="B29" s="131"/>
      <c r="C29" s="130"/>
      <c r="D29" s="130"/>
      <c r="E29" s="30" t="s">
        <v>1</v>
      </c>
      <c r="F29" s="30"/>
      <c r="G29" s="30"/>
      <c r="H29" s="30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8"/>
      <c r="E31" s="88"/>
      <c r="F31" s="88"/>
      <c r="G31" s="88"/>
      <c r="H31" s="88"/>
      <c r="I31" s="88"/>
      <c r="J31" s="88"/>
      <c r="K31" s="88"/>
      <c r="L31" s="53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33" t="s">
        <v>33</v>
      </c>
      <c r="E32" s="32"/>
      <c r="F32" s="32"/>
      <c r="G32" s="32"/>
      <c r="H32" s="32"/>
      <c r="I32" s="32"/>
      <c r="J32" s="94">
        <f>ROUND(J125, 2)</f>
        <v>64570.540000000001</v>
      </c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8"/>
      <c r="E33" s="88"/>
      <c r="F33" s="88"/>
      <c r="G33" s="88"/>
      <c r="H33" s="88"/>
      <c r="I33" s="88"/>
      <c r="J33" s="88"/>
      <c r="K33" s="88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35</v>
      </c>
      <c r="G34" s="32"/>
      <c r="H34" s="32"/>
      <c r="I34" s="37" t="s">
        <v>34</v>
      </c>
      <c r="J34" s="37" t="s">
        <v>36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34" t="s">
        <v>37</v>
      </c>
      <c r="E35" s="39" t="s">
        <v>38</v>
      </c>
      <c r="F35" s="135">
        <f>ROUND((SUM(BE125:BE184)),  2)</f>
        <v>0</v>
      </c>
      <c r="G35" s="136"/>
      <c r="H35" s="136"/>
      <c r="I35" s="137">
        <v>0.20000000000000001</v>
      </c>
      <c r="J35" s="135">
        <f>ROUND(((SUM(BE125:BE184))*I35),  2)</f>
        <v>0</v>
      </c>
      <c r="K35" s="32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39" t="s">
        <v>39</v>
      </c>
      <c r="F36" s="138">
        <f>ROUND((SUM(BF125:BF184)),  2)</f>
        <v>64570.540000000001</v>
      </c>
      <c r="G36" s="32"/>
      <c r="H36" s="32"/>
      <c r="I36" s="139">
        <v>0.20000000000000001</v>
      </c>
      <c r="J36" s="138">
        <f>ROUND(((SUM(BF125:BF184))*I36),  2)</f>
        <v>12914.110000000001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40</v>
      </c>
      <c r="F37" s="138">
        <f>ROUND((SUM(BG125:BG184)),  2)</f>
        <v>0</v>
      </c>
      <c r="G37" s="32"/>
      <c r="H37" s="32"/>
      <c r="I37" s="139">
        <v>0.20000000000000001</v>
      </c>
      <c r="J37" s="138">
        <f>0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41</v>
      </c>
      <c r="F38" s="138">
        <f>ROUND((SUM(BH125:BH184)),  2)</f>
        <v>0</v>
      </c>
      <c r="G38" s="32"/>
      <c r="H38" s="32"/>
      <c r="I38" s="139">
        <v>0.20000000000000001</v>
      </c>
      <c r="J38" s="138">
        <f>0</f>
        <v>0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39" t="s">
        <v>42</v>
      </c>
      <c r="F39" s="135">
        <f>ROUND((SUM(BI125:BI184)),  2)</f>
        <v>0</v>
      </c>
      <c r="G39" s="136"/>
      <c r="H39" s="136"/>
      <c r="I39" s="137">
        <v>0</v>
      </c>
      <c r="J39" s="135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40"/>
      <c r="D41" s="141" t="s">
        <v>43</v>
      </c>
      <c r="E41" s="79"/>
      <c r="F41" s="79"/>
      <c r="G41" s="142" t="s">
        <v>44</v>
      </c>
      <c r="H41" s="143" t="s">
        <v>45</v>
      </c>
      <c r="I41" s="79"/>
      <c r="J41" s="144">
        <f>SUM(J32:J39)</f>
        <v>77484.649999999994</v>
      </c>
      <c r="K41" s="145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6" t="s">
        <v>48</v>
      </c>
      <c r="E61" s="35"/>
      <c r="F61" s="146" t="s">
        <v>49</v>
      </c>
      <c r="G61" s="56" t="s">
        <v>48</v>
      </c>
      <c r="H61" s="35"/>
      <c r="I61" s="35"/>
      <c r="J61" s="147" t="s">
        <v>49</v>
      </c>
      <c r="K61" s="35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6" t="s">
        <v>48</v>
      </c>
      <c r="E76" s="35"/>
      <c r="F76" s="146" t="s">
        <v>49</v>
      </c>
      <c r="G76" s="56" t="s">
        <v>48</v>
      </c>
      <c r="H76" s="35"/>
      <c r="I76" s="35"/>
      <c r="J76" s="147" t="s">
        <v>49</v>
      </c>
      <c r="K76" s="35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112</v>
      </c>
      <c r="D82" s="32"/>
      <c r="E82" s="32"/>
      <c r="F82" s="32"/>
      <c r="G82" s="32"/>
      <c r="H82" s="32"/>
      <c r="I82" s="32"/>
      <c r="J82" s="32"/>
      <c r="K82" s="32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9" t="str">
        <f>E7</f>
        <v>Rekonštrukcia maštale D - Hydina</v>
      </c>
      <c r="F85" s="29"/>
      <c r="G85" s="29"/>
      <c r="H85" s="29"/>
      <c r="I85" s="32"/>
      <c r="J85" s="32"/>
      <c r="K85" s="32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108</v>
      </c>
      <c r="L86" s="22"/>
    </row>
    <row r="87" s="2" customFormat="1" ht="16.5" customHeight="1">
      <c r="A87" s="32"/>
      <c r="B87" s="33"/>
      <c r="C87" s="32"/>
      <c r="D87" s="32"/>
      <c r="E87" s="129" t="s">
        <v>109</v>
      </c>
      <c r="F87" s="32"/>
      <c r="G87" s="32"/>
      <c r="H87" s="32"/>
      <c r="I87" s="32"/>
      <c r="J87" s="32"/>
      <c r="K87" s="32"/>
      <c r="L87" s="53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110</v>
      </c>
      <c r="D88" s="32"/>
      <c r="E88" s="32"/>
      <c r="F88" s="32"/>
      <c r="G88" s="32"/>
      <c r="H88" s="32"/>
      <c r="I88" s="32"/>
      <c r="J88" s="32"/>
      <c r="K88" s="32"/>
      <c r="L88" s="53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5" t="str">
        <f>E11</f>
        <v>24-58a-01-01 - Búracie práce</v>
      </c>
      <c r="F89" s="32"/>
      <c r="G89" s="32"/>
      <c r="H89" s="32"/>
      <c r="I89" s="32"/>
      <c r="J89" s="32"/>
      <c r="K89" s="32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17</v>
      </c>
      <c r="D91" s="32"/>
      <c r="E91" s="32"/>
      <c r="F91" s="26" t="str">
        <f>F14</f>
        <v xml:space="preserve"> </v>
      </c>
      <c r="G91" s="32"/>
      <c r="H91" s="32"/>
      <c r="I91" s="29" t="s">
        <v>19</v>
      </c>
      <c r="J91" s="67" t="str">
        <f>IF(J14="","",J14)</f>
        <v>14. 10. 2024</v>
      </c>
      <c r="K91" s="32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21</v>
      </c>
      <c r="D93" s="32"/>
      <c r="E93" s="32"/>
      <c r="F93" s="26" t="str">
        <f>E17</f>
        <v>AGRIKA s.r.o.Tulská 19 Zvolen</v>
      </c>
      <c r="G93" s="32"/>
      <c r="H93" s="32"/>
      <c r="I93" s="29" t="s">
        <v>27</v>
      </c>
      <c r="J93" s="30" t="str">
        <f>E23</f>
        <v>HS partner s.r.o. Sielnica</v>
      </c>
      <c r="K93" s="32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26</v>
      </c>
      <c r="D94" s="32"/>
      <c r="E94" s="32"/>
      <c r="F94" s="26" t="str">
        <f>IF(E20="","",E20)</f>
        <v xml:space="preserve"> </v>
      </c>
      <c r="G94" s="32"/>
      <c r="H94" s="32"/>
      <c r="I94" s="29" t="s">
        <v>30</v>
      </c>
      <c r="J94" s="30" t="str">
        <f>E26</f>
        <v>Ing. Miroslav Plevka</v>
      </c>
      <c r="K94" s="32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48" t="s">
        <v>113</v>
      </c>
      <c r="D96" s="140"/>
      <c r="E96" s="140"/>
      <c r="F96" s="140"/>
      <c r="G96" s="140"/>
      <c r="H96" s="140"/>
      <c r="I96" s="140"/>
      <c r="J96" s="149" t="s">
        <v>114</v>
      </c>
      <c r="K96" s="140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53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50" t="s">
        <v>115</v>
      </c>
      <c r="D98" s="32"/>
      <c r="E98" s="32"/>
      <c r="F98" s="32"/>
      <c r="G98" s="32"/>
      <c r="H98" s="32"/>
      <c r="I98" s="32"/>
      <c r="J98" s="94">
        <f>J125</f>
        <v>64570.540000000001</v>
      </c>
      <c r="K98" s="32"/>
      <c r="L98" s="53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116</v>
      </c>
    </row>
    <row r="99" s="9" customFormat="1" ht="24.96" customHeight="1">
      <c r="A99" s="9"/>
      <c r="B99" s="151"/>
      <c r="C99" s="9"/>
      <c r="D99" s="152" t="s">
        <v>117</v>
      </c>
      <c r="E99" s="153"/>
      <c r="F99" s="153"/>
      <c r="G99" s="153"/>
      <c r="H99" s="153"/>
      <c r="I99" s="153"/>
      <c r="J99" s="154">
        <f>J126</f>
        <v>58549.510000000002</v>
      </c>
      <c r="K99" s="9"/>
      <c r="L99" s="15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5"/>
      <c r="C100" s="10"/>
      <c r="D100" s="156" t="s">
        <v>118</v>
      </c>
      <c r="E100" s="157"/>
      <c r="F100" s="157"/>
      <c r="G100" s="157"/>
      <c r="H100" s="157"/>
      <c r="I100" s="157"/>
      <c r="J100" s="158">
        <f>J127</f>
        <v>58549.510000000002</v>
      </c>
      <c r="K100" s="10"/>
      <c r="L100" s="15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1"/>
      <c r="C101" s="9"/>
      <c r="D101" s="152" t="s">
        <v>119</v>
      </c>
      <c r="E101" s="153"/>
      <c r="F101" s="153"/>
      <c r="G101" s="153"/>
      <c r="H101" s="153"/>
      <c r="I101" s="153"/>
      <c r="J101" s="154">
        <f>J168</f>
        <v>6021.0300000000007</v>
      </c>
      <c r="K101" s="9"/>
      <c r="L101" s="15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120</v>
      </c>
      <c r="E102" s="157"/>
      <c r="F102" s="157"/>
      <c r="G102" s="157"/>
      <c r="H102" s="157"/>
      <c r="I102" s="157"/>
      <c r="J102" s="158">
        <f>J169</f>
        <v>1917.7600000000002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121</v>
      </c>
      <c r="E103" s="157"/>
      <c r="F103" s="157"/>
      <c r="G103" s="157"/>
      <c r="H103" s="157"/>
      <c r="I103" s="157"/>
      <c r="J103" s="158">
        <f>J180</f>
        <v>4103.2700000000004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53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122</v>
      </c>
      <c r="D110" s="32"/>
      <c r="E110" s="32"/>
      <c r="F110" s="32"/>
      <c r="G110" s="32"/>
      <c r="H110" s="32"/>
      <c r="I110" s="32"/>
      <c r="J110" s="32"/>
      <c r="K110" s="32"/>
      <c r="L110" s="53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53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13</v>
      </c>
      <c r="D112" s="32"/>
      <c r="E112" s="32"/>
      <c r="F112" s="32"/>
      <c r="G112" s="32"/>
      <c r="H112" s="32"/>
      <c r="I112" s="32"/>
      <c r="J112" s="32"/>
      <c r="K112" s="32"/>
      <c r="L112" s="53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2"/>
      <c r="D113" s="32"/>
      <c r="E113" s="129" t="str">
        <f>E7</f>
        <v>Rekonštrukcia maštale D - Hydina</v>
      </c>
      <c r="F113" s="29"/>
      <c r="G113" s="29"/>
      <c r="H113" s="29"/>
      <c r="I113" s="32"/>
      <c r="J113" s="32"/>
      <c r="K113" s="32"/>
      <c r="L113" s="53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2"/>
      <c r="C114" s="29" t="s">
        <v>108</v>
      </c>
      <c r="L114" s="22"/>
    </row>
    <row r="115" s="2" customFormat="1" ht="16.5" customHeight="1">
      <c r="A115" s="32"/>
      <c r="B115" s="33"/>
      <c r="C115" s="32"/>
      <c r="D115" s="32"/>
      <c r="E115" s="129" t="s">
        <v>109</v>
      </c>
      <c r="F115" s="32"/>
      <c r="G115" s="32"/>
      <c r="H115" s="32"/>
      <c r="I115" s="32"/>
      <c r="J115" s="32"/>
      <c r="K115" s="32"/>
      <c r="L115" s="53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110</v>
      </c>
      <c r="D116" s="32"/>
      <c r="E116" s="32"/>
      <c r="F116" s="32"/>
      <c r="G116" s="32"/>
      <c r="H116" s="32"/>
      <c r="I116" s="32"/>
      <c r="J116" s="32"/>
      <c r="K116" s="32"/>
      <c r="L116" s="53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2"/>
      <c r="D117" s="32"/>
      <c r="E117" s="65" t="str">
        <f>E11</f>
        <v>24-58a-01-01 - Búracie práce</v>
      </c>
      <c r="F117" s="32"/>
      <c r="G117" s="32"/>
      <c r="H117" s="32"/>
      <c r="I117" s="32"/>
      <c r="J117" s="32"/>
      <c r="K117" s="32"/>
      <c r="L117" s="53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53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17</v>
      </c>
      <c r="D119" s="32"/>
      <c r="E119" s="32"/>
      <c r="F119" s="26" t="str">
        <f>F14</f>
        <v xml:space="preserve"> </v>
      </c>
      <c r="G119" s="32"/>
      <c r="H119" s="32"/>
      <c r="I119" s="29" t="s">
        <v>19</v>
      </c>
      <c r="J119" s="67" t="str">
        <f>IF(J14="","",J14)</f>
        <v>14. 10. 2024</v>
      </c>
      <c r="K119" s="32"/>
      <c r="L119" s="53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25.65" customHeight="1">
      <c r="A121" s="32"/>
      <c r="B121" s="33"/>
      <c r="C121" s="29" t="s">
        <v>21</v>
      </c>
      <c r="D121" s="32"/>
      <c r="E121" s="32"/>
      <c r="F121" s="26" t="str">
        <f>E17</f>
        <v>AGRIKA s.r.o.Tulská 19 Zvolen</v>
      </c>
      <c r="G121" s="32"/>
      <c r="H121" s="32"/>
      <c r="I121" s="29" t="s">
        <v>27</v>
      </c>
      <c r="J121" s="30" t="str">
        <f>E23</f>
        <v>HS partner s.r.o. Sielnica</v>
      </c>
      <c r="K121" s="32"/>
      <c r="L121" s="53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26</v>
      </c>
      <c r="D122" s="32"/>
      <c r="E122" s="32"/>
      <c r="F122" s="26" t="str">
        <f>IF(E20="","",E20)</f>
        <v xml:space="preserve"> </v>
      </c>
      <c r="G122" s="32"/>
      <c r="H122" s="32"/>
      <c r="I122" s="29" t="s">
        <v>30</v>
      </c>
      <c r="J122" s="30" t="str">
        <f>E26</f>
        <v>Ing. Miroslav Plevka</v>
      </c>
      <c r="K122" s="32"/>
      <c r="L122" s="53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0.32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53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1" customFormat="1" ht="29.28" customHeight="1">
      <c r="A124" s="159"/>
      <c r="B124" s="160"/>
      <c r="C124" s="161" t="s">
        <v>123</v>
      </c>
      <c r="D124" s="162" t="s">
        <v>58</v>
      </c>
      <c r="E124" s="162" t="s">
        <v>54</v>
      </c>
      <c r="F124" s="162" t="s">
        <v>55</v>
      </c>
      <c r="G124" s="162" t="s">
        <v>124</v>
      </c>
      <c r="H124" s="162" t="s">
        <v>125</v>
      </c>
      <c r="I124" s="162" t="s">
        <v>126</v>
      </c>
      <c r="J124" s="163" t="s">
        <v>114</v>
      </c>
      <c r="K124" s="164" t="s">
        <v>127</v>
      </c>
      <c r="L124" s="165"/>
      <c r="M124" s="84" t="s">
        <v>1</v>
      </c>
      <c r="N124" s="85" t="s">
        <v>37</v>
      </c>
      <c r="O124" s="85" t="s">
        <v>128</v>
      </c>
      <c r="P124" s="85" t="s">
        <v>129</v>
      </c>
      <c r="Q124" s="85" t="s">
        <v>130</v>
      </c>
      <c r="R124" s="85" t="s">
        <v>131</v>
      </c>
      <c r="S124" s="85" t="s">
        <v>132</v>
      </c>
      <c r="T124" s="86" t="s">
        <v>133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="2" customFormat="1" ht="22.8" customHeight="1">
      <c r="A125" s="32"/>
      <c r="B125" s="33"/>
      <c r="C125" s="91" t="s">
        <v>115</v>
      </c>
      <c r="D125" s="32"/>
      <c r="E125" s="32"/>
      <c r="F125" s="32"/>
      <c r="G125" s="32"/>
      <c r="H125" s="32"/>
      <c r="I125" s="32"/>
      <c r="J125" s="166">
        <f>BK125</f>
        <v>64570.540000000001</v>
      </c>
      <c r="K125" s="32"/>
      <c r="L125" s="33"/>
      <c r="M125" s="87"/>
      <c r="N125" s="71"/>
      <c r="O125" s="88"/>
      <c r="P125" s="167">
        <f>P126+P168</f>
        <v>2076.5266969999998</v>
      </c>
      <c r="Q125" s="88"/>
      <c r="R125" s="167">
        <f>R126+R168</f>
        <v>0</v>
      </c>
      <c r="S125" s="88"/>
      <c r="T125" s="168">
        <f>T126+T168</f>
        <v>382.50838299999998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9" t="s">
        <v>72</v>
      </c>
      <c r="AU125" s="19" t="s">
        <v>116</v>
      </c>
      <c r="BK125" s="169">
        <f>BK126+BK168</f>
        <v>64570.540000000001</v>
      </c>
    </row>
    <row r="126" s="12" customFormat="1" ht="25.92" customHeight="1">
      <c r="A126" s="12"/>
      <c r="B126" s="170"/>
      <c r="C126" s="12"/>
      <c r="D126" s="171" t="s">
        <v>72</v>
      </c>
      <c r="E126" s="172" t="s">
        <v>134</v>
      </c>
      <c r="F126" s="172" t="s">
        <v>135</v>
      </c>
      <c r="G126" s="12"/>
      <c r="H126" s="12"/>
      <c r="I126" s="12"/>
      <c r="J126" s="173">
        <f>BK126</f>
        <v>58549.510000000002</v>
      </c>
      <c r="K126" s="12"/>
      <c r="L126" s="170"/>
      <c r="M126" s="174"/>
      <c r="N126" s="175"/>
      <c r="O126" s="175"/>
      <c r="P126" s="176">
        <f>P127</f>
        <v>1778.4909779999998</v>
      </c>
      <c r="Q126" s="175"/>
      <c r="R126" s="176">
        <f>R127</f>
        <v>0</v>
      </c>
      <c r="S126" s="175"/>
      <c r="T126" s="177">
        <f>T127</f>
        <v>328.12035199999997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1" t="s">
        <v>80</v>
      </c>
      <c r="AT126" s="178" t="s">
        <v>72</v>
      </c>
      <c r="AU126" s="178" t="s">
        <v>73</v>
      </c>
      <c r="AY126" s="171" t="s">
        <v>136</v>
      </c>
      <c r="BK126" s="179">
        <f>BK127</f>
        <v>58549.510000000002</v>
      </c>
    </row>
    <row r="127" s="12" customFormat="1" ht="22.8" customHeight="1">
      <c r="A127" s="12"/>
      <c r="B127" s="170"/>
      <c r="C127" s="12"/>
      <c r="D127" s="171" t="s">
        <v>72</v>
      </c>
      <c r="E127" s="180" t="s">
        <v>137</v>
      </c>
      <c r="F127" s="180" t="s">
        <v>138</v>
      </c>
      <c r="G127" s="12"/>
      <c r="H127" s="12"/>
      <c r="I127" s="12"/>
      <c r="J127" s="181">
        <f>BK127</f>
        <v>58549.510000000002</v>
      </c>
      <c r="K127" s="12"/>
      <c r="L127" s="170"/>
      <c r="M127" s="174"/>
      <c r="N127" s="175"/>
      <c r="O127" s="175"/>
      <c r="P127" s="176">
        <f>SUM(P128:P167)</f>
        <v>1778.4909779999998</v>
      </c>
      <c r="Q127" s="175"/>
      <c r="R127" s="176">
        <f>SUM(R128:R167)</f>
        <v>0</v>
      </c>
      <c r="S127" s="175"/>
      <c r="T127" s="177">
        <f>SUM(T128:T167)</f>
        <v>328.12035199999997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1" t="s">
        <v>80</v>
      </c>
      <c r="AT127" s="178" t="s">
        <v>72</v>
      </c>
      <c r="AU127" s="178" t="s">
        <v>80</v>
      </c>
      <c r="AY127" s="171" t="s">
        <v>136</v>
      </c>
      <c r="BK127" s="179">
        <f>SUM(BK128:BK167)</f>
        <v>58549.510000000002</v>
      </c>
    </row>
    <row r="128" s="2" customFormat="1" ht="37.8" customHeight="1">
      <c r="A128" s="32"/>
      <c r="B128" s="182"/>
      <c r="C128" s="183" t="s">
        <v>80</v>
      </c>
      <c r="D128" s="183" t="s">
        <v>139</v>
      </c>
      <c r="E128" s="184" t="s">
        <v>140</v>
      </c>
      <c r="F128" s="185" t="s">
        <v>141</v>
      </c>
      <c r="G128" s="186" t="s">
        <v>142</v>
      </c>
      <c r="H128" s="187">
        <v>34.427</v>
      </c>
      <c r="I128" s="188">
        <v>3.7000000000000002</v>
      </c>
      <c r="J128" s="188">
        <f>ROUND(I128*H128,2)</f>
        <v>127.38</v>
      </c>
      <c r="K128" s="189"/>
      <c r="L128" s="33"/>
      <c r="M128" s="190" t="s">
        <v>1</v>
      </c>
      <c r="N128" s="191" t="s">
        <v>39</v>
      </c>
      <c r="O128" s="192">
        <v>0.16400000000000001</v>
      </c>
      <c r="P128" s="192">
        <f>O128*H128</f>
        <v>5.6460280000000003</v>
      </c>
      <c r="Q128" s="192">
        <v>0</v>
      </c>
      <c r="R128" s="192">
        <f>Q128*H128</f>
        <v>0</v>
      </c>
      <c r="S128" s="192">
        <v>0.19600000000000001</v>
      </c>
      <c r="T128" s="193">
        <f>S128*H128</f>
        <v>6.7476919999999998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4" t="s">
        <v>143</v>
      </c>
      <c r="AT128" s="194" t="s">
        <v>139</v>
      </c>
      <c r="AU128" s="194" t="s">
        <v>86</v>
      </c>
      <c r="AY128" s="19" t="s">
        <v>136</v>
      </c>
      <c r="BE128" s="195">
        <f>IF(N128="základná",J128,0)</f>
        <v>0</v>
      </c>
      <c r="BF128" s="195">
        <f>IF(N128="znížená",J128,0)</f>
        <v>127.38</v>
      </c>
      <c r="BG128" s="195">
        <f>IF(N128="zákl. prenesená",J128,0)</f>
        <v>0</v>
      </c>
      <c r="BH128" s="195">
        <f>IF(N128="zníž. prenesená",J128,0)</f>
        <v>0</v>
      </c>
      <c r="BI128" s="195">
        <f>IF(N128="nulová",J128,0)</f>
        <v>0</v>
      </c>
      <c r="BJ128" s="19" t="s">
        <v>86</v>
      </c>
      <c r="BK128" s="195">
        <f>ROUND(I128*H128,2)</f>
        <v>127.38</v>
      </c>
      <c r="BL128" s="19" t="s">
        <v>143</v>
      </c>
      <c r="BM128" s="194" t="s">
        <v>144</v>
      </c>
    </row>
    <row r="129" s="13" customFormat="1">
      <c r="A129" s="13"/>
      <c r="B129" s="196"/>
      <c r="C129" s="13"/>
      <c r="D129" s="197" t="s">
        <v>145</v>
      </c>
      <c r="E129" s="198" t="s">
        <v>1</v>
      </c>
      <c r="F129" s="199" t="s">
        <v>146</v>
      </c>
      <c r="G129" s="13"/>
      <c r="H129" s="200">
        <v>29.827000000000002</v>
      </c>
      <c r="I129" s="13"/>
      <c r="J129" s="13"/>
      <c r="K129" s="13"/>
      <c r="L129" s="196"/>
      <c r="M129" s="201"/>
      <c r="N129" s="202"/>
      <c r="O129" s="202"/>
      <c r="P129" s="202"/>
      <c r="Q129" s="202"/>
      <c r="R129" s="202"/>
      <c r="S129" s="202"/>
      <c r="T129" s="20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8" t="s">
        <v>145</v>
      </c>
      <c r="AU129" s="198" t="s">
        <v>86</v>
      </c>
      <c r="AV129" s="13" t="s">
        <v>86</v>
      </c>
      <c r="AW129" s="13" t="s">
        <v>29</v>
      </c>
      <c r="AX129" s="13" t="s">
        <v>73</v>
      </c>
      <c r="AY129" s="198" t="s">
        <v>136</v>
      </c>
    </row>
    <row r="130" s="13" customFormat="1">
      <c r="A130" s="13"/>
      <c r="B130" s="196"/>
      <c r="C130" s="13"/>
      <c r="D130" s="197" t="s">
        <v>145</v>
      </c>
      <c r="E130" s="198" t="s">
        <v>1</v>
      </c>
      <c r="F130" s="199" t="s">
        <v>147</v>
      </c>
      <c r="G130" s="13"/>
      <c r="H130" s="200">
        <v>4.5999999999999996</v>
      </c>
      <c r="I130" s="13"/>
      <c r="J130" s="13"/>
      <c r="K130" s="13"/>
      <c r="L130" s="196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8" t="s">
        <v>145</v>
      </c>
      <c r="AU130" s="198" t="s">
        <v>86</v>
      </c>
      <c r="AV130" s="13" t="s">
        <v>86</v>
      </c>
      <c r="AW130" s="13" t="s">
        <v>29</v>
      </c>
      <c r="AX130" s="13" t="s">
        <v>73</v>
      </c>
      <c r="AY130" s="198" t="s">
        <v>136</v>
      </c>
    </row>
    <row r="131" s="14" customFormat="1">
      <c r="A131" s="14"/>
      <c r="B131" s="204"/>
      <c r="C131" s="14"/>
      <c r="D131" s="197" t="s">
        <v>145</v>
      </c>
      <c r="E131" s="205" t="s">
        <v>1</v>
      </c>
      <c r="F131" s="206" t="s">
        <v>148</v>
      </c>
      <c r="G131" s="14"/>
      <c r="H131" s="207">
        <v>34.427</v>
      </c>
      <c r="I131" s="14"/>
      <c r="J131" s="14"/>
      <c r="K131" s="14"/>
      <c r="L131" s="204"/>
      <c r="M131" s="208"/>
      <c r="N131" s="209"/>
      <c r="O131" s="209"/>
      <c r="P131" s="209"/>
      <c r="Q131" s="209"/>
      <c r="R131" s="209"/>
      <c r="S131" s="209"/>
      <c r="T131" s="21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145</v>
      </c>
      <c r="AU131" s="205" t="s">
        <v>86</v>
      </c>
      <c r="AV131" s="14" t="s">
        <v>93</v>
      </c>
      <c r="AW131" s="14" t="s">
        <v>29</v>
      </c>
      <c r="AX131" s="14" t="s">
        <v>80</v>
      </c>
      <c r="AY131" s="205" t="s">
        <v>136</v>
      </c>
    </row>
    <row r="132" s="2" customFormat="1" ht="33" customHeight="1">
      <c r="A132" s="32"/>
      <c r="B132" s="182"/>
      <c r="C132" s="183" t="s">
        <v>86</v>
      </c>
      <c r="D132" s="183" t="s">
        <v>139</v>
      </c>
      <c r="E132" s="184" t="s">
        <v>149</v>
      </c>
      <c r="F132" s="185" t="s">
        <v>150</v>
      </c>
      <c r="G132" s="186" t="s">
        <v>151</v>
      </c>
      <c r="H132" s="187">
        <v>20.548999999999999</v>
      </c>
      <c r="I132" s="188">
        <v>179.19</v>
      </c>
      <c r="J132" s="188">
        <f>ROUND(I132*H132,2)</f>
        <v>3682.1799999999998</v>
      </c>
      <c r="K132" s="189"/>
      <c r="L132" s="33"/>
      <c r="M132" s="190" t="s">
        <v>1</v>
      </c>
      <c r="N132" s="191" t="s">
        <v>39</v>
      </c>
      <c r="O132" s="192">
        <v>7.9290000000000003</v>
      </c>
      <c r="P132" s="192">
        <f>O132*H132</f>
        <v>162.933021</v>
      </c>
      <c r="Q132" s="192">
        <v>0</v>
      </c>
      <c r="R132" s="192">
        <f>Q132*H132</f>
        <v>0</v>
      </c>
      <c r="S132" s="192">
        <v>2.3999999999999999</v>
      </c>
      <c r="T132" s="193">
        <f>S132*H132</f>
        <v>49.317599999999999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4" t="s">
        <v>143</v>
      </c>
      <c r="AT132" s="194" t="s">
        <v>139</v>
      </c>
      <c r="AU132" s="194" t="s">
        <v>86</v>
      </c>
      <c r="AY132" s="19" t="s">
        <v>136</v>
      </c>
      <c r="BE132" s="195">
        <f>IF(N132="základná",J132,0)</f>
        <v>0</v>
      </c>
      <c r="BF132" s="195">
        <f>IF(N132="znížená",J132,0)</f>
        <v>3682.1799999999998</v>
      </c>
      <c r="BG132" s="195">
        <f>IF(N132="zákl. prenesená",J132,0)</f>
        <v>0</v>
      </c>
      <c r="BH132" s="195">
        <f>IF(N132="zníž. prenesená",J132,0)</f>
        <v>0</v>
      </c>
      <c r="BI132" s="195">
        <f>IF(N132="nulová",J132,0)</f>
        <v>0</v>
      </c>
      <c r="BJ132" s="19" t="s">
        <v>86</v>
      </c>
      <c r="BK132" s="195">
        <f>ROUND(I132*H132,2)</f>
        <v>3682.1799999999998</v>
      </c>
      <c r="BL132" s="19" t="s">
        <v>143</v>
      </c>
      <c r="BM132" s="194" t="s">
        <v>152</v>
      </c>
    </row>
    <row r="133" s="13" customFormat="1">
      <c r="A133" s="13"/>
      <c r="B133" s="196"/>
      <c r="C133" s="13"/>
      <c r="D133" s="197" t="s">
        <v>145</v>
      </c>
      <c r="E133" s="198" t="s">
        <v>1</v>
      </c>
      <c r="F133" s="199" t="s">
        <v>153</v>
      </c>
      <c r="G133" s="13"/>
      <c r="H133" s="200">
        <v>1.722</v>
      </c>
      <c r="I133" s="13"/>
      <c r="J133" s="13"/>
      <c r="K133" s="13"/>
      <c r="L133" s="196"/>
      <c r="M133" s="201"/>
      <c r="N133" s="202"/>
      <c r="O133" s="202"/>
      <c r="P133" s="202"/>
      <c r="Q133" s="202"/>
      <c r="R133" s="202"/>
      <c r="S133" s="202"/>
      <c r="T133" s="20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8" t="s">
        <v>145</v>
      </c>
      <c r="AU133" s="198" t="s">
        <v>86</v>
      </c>
      <c r="AV133" s="13" t="s">
        <v>86</v>
      </c>
      <c r="AW133" s="13" t="s">
        <v>29</v>
      </c>
      <c r="AX133" s="13" t="s">
        <v>73</v>
      </c>
      <c r="AY133" s="198" t="s">
        <v>136</v>
      </c>
    </row>
    <row r="134" s="15" customFormat="1">
      <c r="A134" s="15"/>
      <c r="B134" s="211"/>
      <c r="C134" s="15"/>
      <c r="D134" s="197" t="s">
        <v>145</v>
      </c>
      <c r="E134" s="212" t="s">
        <v>1</v>
      </c>
      <c r="F134" s="213" t="s">
        <v>154</v>
      </c>
      <c r="G134" s="15"/>
      <c r="H134" s="212" t="s">
        <v>1</v>
      </c>
      <c r="I134" s="15"/>
      <c r="J134" s="15"/>
      <c r="K134" s="15"/>
      <c r="L134" s="211"/>
      <c r="M134" s="214"/>
      <c r="N134" s="215"/>
      <c r="O134" s="215"/>
      <c r="P134" s="215"/>
      <c r="Q134" s="215"/>
      <c r="R134" s="215"/>
      <c r="S134" s="215"/>
      <c r="T134" s="21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12" t="s">
        <v>145</v>
      </c>
      <c r="AU134" s="212" t="s">
        <v>86</v>
      </c>
      <c r="AV134" s="15" t="s">
        <v>80</v>
      </c>
      <c r="AW134" s="15" t="s">
        <v>29</v>
      </c>
      <c r="AX134" s="15" t="s">
        <v>73</v>
      </c>
      <c r="AY134" s="212" t="s">
        <v>136</v>
      </c>
    </row>
    <row r="135" s="13" customFormat="1">
      <c r="A135" s="13"/>
      <c r="B135" s="196"/>
      <c r="C135" s="13"/>
      <c r="D135" s="197" t="s">
        <v>145</v>
      </c>
      <c r="E135" s="198" t="s">
        <v>1</v>
      </c>
      <c r="F135" s="199" t="s">
        <v>155</v>
      </c>
      <c r="G135" s="13"/>
      <c r="H135" s="200">
        <v>4.915</v>
      </c>
      <c r="I135" s="13"/>
      <c r="J135" s="13"/>
      <c r="K135" s="13"/>
      <c r="L135" s="196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8" t="s">
        <v>145</v>
      </c>
      <c r="AU135" s="198" t="s">
        <v>86</v>
      </c>
      <c r="AV135" s="13" t="s">
        <v>86</v>
      </c>
      <c r="AW135" s="13" t="s">
        <v>29</v>
      </c>
      <c r="AX135" s="13" t="s">
        <v>73</v>
      </c>
      <c r="AY135" s="198" t="s">
        <v>136</v>
      </c>
    </row>
    <row r="136" s="13" customFormat="1">
      <c r="A136" s="13"/>
      <c r="B136" s="196"/>
      <c r="C136" s="13"/>
      <c r="D136" s="197" t="s">
        <v>145</v>
      </c>
      <c r="E136" s="198" t="s">
        <v>1</v>
      </c>
      <c r="F136" s="199" t="s">
        <v>156</v>
      </c>
      <c r="G136" s="13"/>
      <c r="H136" s="200">
        <v>1.774</v>
      </c>
      <c r="I136" s="13"/>
      <c r="J136" s="13"/>
      <c r="K136" s="13"/>
      <c r="L136" s="196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145</v>
      </c>
      <c r="AU136" s="198" t="s">
        <v>86</v>
      </c>
      <c r="AV136" s="13" t="s">
        <v>86</v>
      </c>
      <c r="AW136" s="13" t="s">
        <v>29</v>
      </c>
      <c r="AX136" s="13" t="s">
        <v>73</v>
      </c>
      <c r="AY136" s="198" t="s">
        <v>136</v>
      </c>
    </row>
    <row r="137" s="13" customFormat="1">
      <c r="A137" s="13"/>
      <c r="B137" s="196"/>
      <c r="C137" s="13"/>
      <c r="D137" s="197" t="s">
        <v>145</v>
      </c>
      <c r="E137" s="198" t="s">
        <v>1</v>
      </c>
      <c r="F137" s="199" t="s">
        <v>157</v>
      </c>
      <c r="G137" s="13"/>
      <c r="H137" s="200">
        <v>6.1420000000000003</v>
      </c>
      <c r="I137" s="13"/>
      <c r="J137" s="13"/>
      <c r="K137" s="13"/>
      <c r="L137" s="196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8" t="s">
        <v>145</v>
      </c>
      <c r="AU137" s="198" t="s">
        <v>86</v>
      </c>
      <c r="AV137" s="13" t="s">
        <v>86</v>
      </c>
      <c r="AW137" s="13" t="s">
        <v>29</v>
      </c>
      <c r="AX137" s="13" t="s">
        <v>73</v>
      </c>
      <c r="AY137" s="198" t="s">
        <v>136</v>
      </c>
    </row>
    <row r="138" s="13" customFormat="1">
      <c r="A138" s="13"/>
      <c r="B138" s="196"/>
      <c r="C138" s="13"/>
      <c r="D138" s="197" t="s">
        <v>145</v>
      </c>
      <c r="E138" s="198" t="s">
        <v>1</v>
      </c>
      <c r="F138" s="199" t="s">
        <v>158</v>
      </c>
      <c r="G138" s="13"/>
      <c r="H138" s="200">
        <v>2.2320000000000002</v>
      </c>
      <c r="I138" s="13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8" t="s">
        <v>145</v>
      </c>
      <c r="AU138" s="198" t="s">
        <v>86</v>
      </c>
      <c r="AV138" s="13" t="s">
        <v>86</v>
      </c>
      <c r="AW138" s="13" t="s">
        <v>29</v>
      </c>
      <c r="AX138" s="13" t="s">
        <v>73</v>
      </c>
      <c r="AY138" s="198" t="s">
        <v>136</v>
      </c>
    </row>
    <row r="139" s="13" customFormat="1">
      <c r="A139" s="13"/>
      <c r="B139" s="196"/>
      <c r="C139" s="13"/>
      <c r="D139" s="197" t="s">
        <v>145</v>
      </c>
      <c r="E139" s="198" t="s">
        <v>1</v>
      </c>
      <c r="F139" s="199" t="s">
        <v>159</v>
      </c>
      <c r="G139" s="13"/>
      <c r="H139" s="200">
        <v>3.7639999999999998</v>
      </c>
      <c r="I139" s="13"/>
      <c r="J139" s="13"/>
      <c r="K139" s="13"/>
      <c r="L139" s="196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8" t="s">
        <v>145</v>
      </c>
      <c r="AU139" s="198" t="s">
        <v>86</v>
      </c>
      <c r="AV139" s="13" t="s">
        <v>86</v>
      </c>
      <c r="AW139" s="13" t="s">
        <v>29</v>
      </c>
      <c r="AX139" s="13" t="s">
        <v>73</v>
      </c>
      <c r="AY139" s="198" t="s">
        <v>136</v>
      </c>
    </row>
    <row r="140" s="14" customFormat="1">
      <c r="A140" s="14"/>
      <c r="B140" s="204"/>
      <c r="C140" s="14"/>
      <c r="D140" s="197" t="s">
        <v>145</v>
      </c>
      <c r="E140" s="205" t="s">
        <v>1</v>
      </c>
      <c r="F140" s="206" t="s">
        <v>148</v>
      </c>
      <c r="G140" s="14"/>
      <c r="H140" s="207">
        <v>20.548999999999999</v>
      </c>
      <c r="I140" s="14"/>
      <c r="J140" s="14"/>
      <c r="K140" s="14"/>
      <c r="L140" s="204"/>
      <c r="M140" s="208"/>
      <c r="N140" s="209"/>
      <c r="O140" s="209"/>
      <c r="P140" s="209"/>
      <c r="Q140" s="209"/>
      <c r="R140" s="209"/>
      <c r="S140" s="209"/>
      <c r="T140" s="21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5" t="s">
        <v>145</v>
      </c>
      <c r="AU140" s="205" t="s">
        <v>86</v>
      </c>
      <c r="AV140" s="14" t="s">
        <v>93</v>
      </c>
      <c r="AW140" s="14" t="s">
        <v>29</v>
      </c>
      <c r="AX140" s="14" t="s">
        <v>80</v>
      </c>
      <c r="AY140" s="205" t="s">
        <v>136</v>
      </c>
    </row>
    <row r="141" s="2" customFormat="1" ht="24.15" customHeight="1">
      <c r="A141" s="32"/>
      <c r="B141" s="182"/>
      <c r="C141" s="183" t="s">
        <v>93</v>
      </c>
      <c r="D141" s="183" t="s">
        <v>139</v>
      </c>
      <c r="E141" s="184" t="s">
        <v>160</v>
      </c>
      <c r="F141" s="185" t="s">
        <v>161</v>
      </c>
      <c r="G141" s="186" t="s">
        <v>142</v>
      </c>
      <c r="H141" s="187">
        <v>4.7779999999999996</v>
      </c>
      <c r="I141" s="188">
        <v>5.6799999999999997</v>
      </c>
      <c r="J141" s="188">
        <f>ROUND(I141*H141,2)</f>
        <v>27.140000000000001</v>
      </c>
      <c r="K141" s="189"/>
      <c r="L141" s="33"/>
      <c r="M141" s="190" t="s">
        <v>1</v>
      </c>
      <c r="N141" s="191" t="s">
        <v>39</v>
      </c>
      <c r="O141" s="192">
        <v>0.30299999999999999</v>
      </c>
      <c r="P141" s="192">
        <f>O141*H141</f>
        <v>1.4477339999999999</v>
      </c>
      <c r="Q141" s="192">
        <v>0</v>
      </c>
      <c r="R141" s="192">
        <f>Q141*H141</f>
        <v>0</v>
      </c>
      <c r="S141" s="192">
        <v>0.055</v>
      </c>
      <c r="T141" s="193">
        <f>S141*H141</f>
        <v>0.26278999999999997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4" t="s">
        <v>143</v>
      </c>
      <c r="AT141" s="194" t="s">
        <v>139</v>
      </c>
      <c r="AU141" s="194" t="s">
        <v>86</v>
      </c>
      <c r="AY141" s="19" t="s">
        <v>136</v>
      </c>
      <c r="BE141" s="195">
        <f>IF(N141="základná",J141,0)</f>
        <v>0</v>
      </c>
      <c r="BF141" s="195">
        <f>IF(N141="znížená",J141,0)</f>
        <v>27.140000000000001</v>
      </c>
      <c r="BG141" s="195">
        <f>IF(N141="zákl. prenesená",J141,0)</f>
        <v>0</v>
      </c>
      <c r="BH141" s="195">
        <f>IF(N141="zníž. prenesená",J141,0)</f>
        <v>0</v>
      </c>
      <c r="BI141" s="195">
        <f>IF(N141="nulová",J141,0)</f>
        <v>0</v>
      </c>
      <c r="BJ141" s="19" t="s">
        <v>86</v>
      </c>
      <c r="BK141" s="195">
        <f>ROUND(I141*H141,2)</f>
        <v>27.140000000000001</v>
      </c>
      <c r="BL141" s="19" t="s">
        <v>143</v>
      </c>
      <c r="BM141" s="194" t="s">
        <v>162</v>
      </c>
    </row>
    <row r="142" s="13" customFormat="1">
      <c r="A142" s="13"/>
      <c r="B142" s="196"/>
      <c r="C142" s="13"/>
      <c r="D142" s="197" t="s">
        <v>145</v>
      </c>
      <c r="E142" s="198" t="s">
        <v>1</v>
      </c>
      <c r="F142" s="199" t="s">
        <v>163</v>
      </c>
      <c r="G142" s="13"/>
      <c r="H142" s="200">
        <v>4.7779999999999996</v>
      </c>
      <c r="I142" s="13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145</v>
      </c>
      <c r="AU142" s="198" t="s">
        <v>86</v>
      </c>
      <c r="AV142" s="13" t="s">
        <v>86</v>
      </c>
      <c r="AW142" s="13" t="s">
        <v>29</v>
      </c>
      <c r="AX142" s="13" t="s">
        <v>80</v>
      </c>
      <c r="AY142" s="198" t="s">
        <v>136</v>
      </c>
    </row>
    <row r="143" s="2" customFormat="1" ht="24.15" customHeight="1">
      <c r="A143" s="32"/>
      <c r="B143" s="182"/>
      <c r="C143" s="183" t="s">
        <v>143</v>
      </c>
      <c r="D143" s="183" t="s">
        <v>139</v>
      </c>
      <c r="E143" s="184" t="s">
        <v>164</v>
      </c>
      <c r="F143" s="185" t="s">
        <v>165</v>
      </c>
      <c r="G143" s="186" t="s">
        <v>142</v>
      </c>
      <c r="H143" s="187">
        <v>2.73</v>
      </c>
      <c r="I143" s="188">
        <v>56.079999999999998</v>
      </c>
      <c r="J143" s="188">
        <f>ROUND(I143*H143,2)</f>
        <v>153.09999999999999</v>
      </c>
      <c r="K143" s="189"/>
      <c r="L143" s="33"/>
      <c r="M143" s="190" t="s">
        <v>1</v>
      </c>
      <c r="N143" s="191" t="s">
        <v>39</v>
      </c>
      <c r="O143" s="192">
        <v>2.9889999999999999</v>
      </c>
      <c r="P143" s="192">
        <f>O143*H143</f>
        <v>8.1599699999999995</v>
      </c>
      <c r="Q143" s="192">
        <v>0</v>
      </c>
      <c r="R143" s="192">
        <f>Q143*H143</f>
        <v>0</v>
      </c>
      <c r="S143" s="192">
        <v>0.39200000000000002</v>
      </c>
      <c r="T143" s="193">
        <f>S143*H143</f>
        <v>1.07016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4" t="s">
        <v>143</v>
      </c>
      <c r="AT143" s="194" t="s">
        <v>139</v>
      </c>
      <c r="AU143" s="194" t="s">
        <v>86</v>
      </c>
      <c r="AY143" s="19" t="s">
        <v>136</v>
      </c>
      <c r="BE143" s="195">
        <f>IF(N143="základná",J143,0)</f>
        <v>0</v>
      </c>
      <c r="BF143" s="195">
        <f>IF(N143="znížená",J143,0)</f>
        <v>153.09999999999999</v>
      </c>
      <c r="BG143" s="195">
        <f>IF(N143="zákl. prenesená",J143,0)</f>
        <v>0</v>
      </c>
      <c r="BH143" s="195">
        <f>IF(N143="zníž. prenesená",J143,0)</f>
        <v>0</v>
      </c>
      <c r="BI143" s="195">
        <f>IF(N143="nulová",J143,0)</f>
        <v>0</v>
      </c>
      <c r="BJ143" s="19" t="s">
        <v>86</v>
      </c>
      <c r="BK143" s="195">
        <f>ROUND(I143*H143,2)</f>
        <v>153.09999999999999</v>
      </c>
      <c r="BL143" s="19" t="s">
        <v>143</v>
      </c>
      <c r="BM143" s="194" t="s">
        <v>166</v>
      </c>
    </row>
    <row r="144" s="13" customFormat="1">
      <c r="A144" s="13"/>
      <c r="B144" s="196"/>
      <c r="C144" s="13"/>
      <c r="D144" s="197" t="s">
        <v>145</v>
      </c>
      <c r="E144" s="198" t="s">
        <v>1</v>
      </c>
      <c r="F144" s="199" t="s">
        <v>167</v>
      </c>
      <c r="G144" s="13"/>
      <c r="H144" s="200">
        <v>2.73</v>
      </c>
      <c r="I144" s="13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145</v>
      </c>
      <c r="AU144" s="198" t="s">
        <v>86</v>
      </c>
      <c r="AV144" s="13" t="s">
        <v>86</v>
      </c>
      <c r="AW144" s="13" t="s">
        <v>29</v>
      </c>
      <c r="AX144" s="13" t="s">
        <v>80</v>
      </c>
      <c r="AY144" s="198" t="s">
        <v>136</v>
      </c>
    </row>
    <row r="145" s="2" customFormat="1" ht="24.15" customHeight="1">
      <c r="A145" s="32"/>
      <c r="B145" s="182"/>
      <c r="C145" s="183" t="s">
        <v>168</v>
      </c>
      <c r="D145" s="183" t="s">
        <v>139</v>
      </c>
      <c r="E145" s="184" t="s">
        <v>169</v>
      </c>
      <c r="F145" s="185" t="s">
        <v>170</v>
      </c>
      <c r="G145" s="186" t="s">
        <v>142</v>
      </c>
      <c r="H145" s="187">
        <v>407.39999999999998</v>
      </c>
      <c r="I145" s="188">
        <v>3.8399999999999999</v>
      </c>
      <c r="J145" s="188">
        <f>ROUND(I145*H145,2)</f>
        <v>1564.4200000000001</v>
      </c>
      <c r="K145" s="189"/>
      <c r="L145" s="33"/>
      <c r="M145" s="190" t="s">
        <v>1</v>
      </c>
      <c r="N145" s="191" t="s">
        <v>39</v>
      </c>
      <c r="O145" s="192">
        <v>0.219</v>
      </c>
      <c r="P145" s="192">
        <f>O145*H145</f>
        <v>89.22059999999999</v>
      </c>
      <c r="Q145" s="192">
        <v>0</v>
      </c>
      <c r="R145" s="192">
        <f>Q145*H145</f>
        <v>0</v>
      </c>
      <c r="S145" s="192">
        <v>0.27200000000000002</v>
      </c>
      <c r="T145" s="193">
        <f>S145*H145</f>
        <v>110.8128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4" t="s">
        <v>143</v>
      </c>
      <c r="AT145" s="194" t="s">
        <v>139</v>
      </c>
      <c r="AU145" s="194" t="s">
        <v>86</v>
      </c>
      <c r="AY145" s="19" t="s">
        <v>136</v>
      </c>
      <c r="BE145" s="195">
        <f>IF(N145="základná",J145,0)</f>
        <v>0</v>
      </c>
      <c r="BF145" s="195">
        <f>IF(N145="znížená",J145,0)</f>
        <v>1564.4200000000001</v>
      </c>
      <c r="BG145" s="195">
        <f>IF(N145="zákl. prenesená",J145,0)</f>
        <v>0</v>
      </c>
      <c r="BH145" s="195">
        <f>IF(N145="zníž. prenesená",J145,0)</f>
        <v>0</v>
      </c>
      <c r="BI145" s="195">
        <f>IF(N145="nulová",J145,0)</f>
        <v>0</v>
      </c>
      <c r="BJ145" s="19" t="s">
        <v>86</v>
      </c>
      <c r="BK145" s="195">
        <f>ROUND(I145*H145,2)</f>
        <v>1564.4200000000001</v>
      </c>
      <c r="BL145" s="19" t="s">
        <v>143</v>
      </c>
      <c r="BM145" s="194" t="s">
        <v>171</v>
      </c>
    </row>
    <row r="146" s="15" customFormat="1">
      <c r="A146" s="15"/>
      <c r="B146" s="211"/>
      <c r="C146" s="15"/>
      <c r="D146" s="197" t="s">
        <v>145</v>
      </c>
      <c r="E146" s="212" t="s">
        <v>1</v>
      </c>
      <c r="F146" s="213" t="s">
        <v>172</v>
      </c>
      <c r="G146" s="15"/>
      <c r="H146" s="212" t="s">
        <v>1</v>
      </c>
      <c r="I146" s="15"/>
      <c r="J146" s="15"/>
      <c r="K146" s="15"/>
      <c r="L146" s="211"/>
      <c r="M146" s="214"/>
      <c r="N146" s="215"/>
      <c r="O146" s="215"/>
      <c r="P146" s="215"/>
      <c r="Q146" s="215"/>
      <c r="R146" s="215"/>
      <c r="S146" s="215"/>
      <c r="T146" s="21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12" t="s">
        <v>145</v>
      </c>
      <c r="AU146" s="212" t="s">
        <v>86</v>
      </c>
      <c r="AV146" s="15" t="s">
        <v>80</v>
      </c>
      <c r="AW146" s="15" t="s">
        <v>29</v>
      </c>
      <c r="AX146" s="15" t="s">
        <v>73</v>
      </c>
      <c r="AY146" s="212" t="s">
        <v>136</v>
      </c>
    </row>
    <row r="147" s="13" customFormat="1">
      <c r="A147" s="13"/>
      <c r="B147" s="196"/>
      <c r="C147" s="13"/>
      <c r="D147" s="197" t="s">
        <v>145</v>
      </c>
      <c r="E147" s="198" t="s">
        <v>1</v>
      </c>
      <c r="F147" s="199" t="s">
        <v>173</v>
      </c>
      <c r="G147" s="13"/>
      <c r="H147" s="200">
        <v>407.39999999999998</v>
      </c>
      <c r="I147" s="13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145</v>
      </c>
      <c r="AU147" s="198" t="s">
        <v>86</v>
      </c>
      <c r="AV147" s="13" t="s">
        <v>86</v>
      </c>
      <c r="AW147" s="13" t="s">
        <v>29</v>
      </c>
      <c r="AX147" s="13" t="s">
        <v>80</v>
      </c>
      <c r="AY147" s="198" t="s">
        <v>136</v>
      </c>
    </row>
    <row r="148" s="2" customFormat="1" ht="37.8" customHeight="1">
      <c r="A148" s="32"/>
      <c r="B148" s="182"/>
      <c r="C148" s="183" t="s">
        <v>174</v>
      </c>
      <c r="D148" s="183" t="s">
        <v>139</v>
      </c>
      <c r="E148" s="184" t="s">
        <v>175</v>
      </c>
      <c r="F148" s="185" t="s">
        <v>176</v>
      </c>
      <c r="G148" s="186" t="s">
        <v>151</v>
      </c>
      <c r="H148" s="187">
        <v>52.384999999999998</v>
      </c>
      <c r="I148" s="188">
        <v>103.53</v>
      </c>
      <c r="J148" s="188">
        <f>ROUND(I148*H148,2)</f>
        <v>5423.4200000000001</v>
      </c>
      <c r="K148" s="189"/>
      <c r="L148" s="33"/>
      <c r="M148" s="190" t="s">
        <v>1</v>
      </c>
      <c r="N148" s="191" t="s">
        <v>39</v>
      </c>
      <c r="O148" s="192">
        <v>5.843</v>
      </c>
      <c r="P148" s="192">
        <f>O148*H148</f>
        <v>306.085555</v>
      </c>
      <c r="Q148" s="192">
        <v>0</v>
      </c>
      <c r="R148" s="192">
        <f>Q148*H148</f>
        <v>0</v>
      </c>
      <c r="S148" s="192">
        <v>2.2000000000000002</v>
      </c>
      <c r="T148" s="193">
        <f>S148*H148</f>
        <v>115.247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4" t="s">
        <v>143</v>
      </c>
      <c r="AT148" s="194" t="s">
        <v>139</v>
      </c>
      <c r="AU148" s="194" t="s">
        <v>86</v>
      </c>
      <c r="AY148" s="19" t="s">
        <v>136</v>
      </c>
      <c r="BE148" s="195">
        <f>IF(N148="základná",J148,0)</f>
        <v>0</v>
      </c>
      <c r="BF148" s="195">
        <f>IF(N148="znížená",J148,0)</f>
        <v>5423.4200000000001</v>
      </c>
      <c r="BG148" s="195">
        <f>IF(N148="zákl. prenesená",J148,0)</f>
        <v>0</v>
      </c>
      <c r="BH148" s="195">
        <f>IF(N148="zníž. prenesená",J148,0)</f>
        <v>0</v>
      </c>
      <c r="BI148" s="195">
        <f>IF(N148="nulová",J148,0)</f>
        <v>0</v>
      </c>
      <c r="BJ148" s="19" t="s">
        <v>86</v>
      </c>
      <c r="BK148" s="195">
        <f>ROUND(I148*H148,2)</f>
        <v>5423.4200000000001</v>
      </c>
      <c r="BL148" s="19" t="s">
        <v>143</v>
      </c>
      <c r="BM148" s="194" t="s">
        <v>177</v>
      </c>
    </row>
    <row r="149" s="15" customFormat="1">
      <c r="A149" s="15"/>
      <c r="B149" s="211"/>
      <c r="C149" s="15"/>
      <c r="D149" s="197" t="s">
        <v>145</v>
      </c>
      <c r="E149" s="212" t="s">
        <v>1</v>
      </c>
      <c r="F149" s="213" t="s">
        <v>178</v>
      </c>
      <c r="G149" s="15"/>
      <c r="H149" s="212" t="s">
        <v>1</v>
      </c>
      <c r="I149" s="15"/>
      <c r="J149" s="15"/>
      <c r="K149" s="15"/>
      <c r="L149" s="211"/>
      <c r="M149" s="214"/>
      <c r="N149" s="215"/>
      <c r="O149" s="215"/>
      <c r="P149" s="215"/>
      <c r="Q149" s="215"/>
      <c r="R149" s="215"/>
      <c r="S149" s="215"/>
      <c r="T149" s="21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2" t="s">
        <v>145</v>
      </c>
      <c r="AU149" s="212" t="s">
        <v>86</v>
      </c>
      <c r="AV149" s="15" t="s">
        <v>80</v>
      </c>
      <c r="AW149" s="15" t="s">
        <v>29</v>
      </c>
      <c r="AX149" s="15" t="s">
        <v>73</v>
      </c>
      <c r="AY149" s="212" t="s">
        <v>136</v>
      </c>
    </row>
    <row r="150" s="13" customFormat="1">
      <c r="A150" s="13"/>
      <c r="B150" s="196"/>
      <c r="C150" s="13"/>
      <c r="D150" s="197" t="s">
        <v>145</v>
      </c>
      <c r="E150" s="198" t="s">
        <v>1</v>
      </c>
      <c r="F150" s="199" t="s">
        <v>179</v>
      </c>
      <c r="G150" s="13"/>
      <c r="H150" s="200">
        <v>11.645</v>
      </c>
      <c r="I150" s="13"/>
      <c r="J150" s="13"/>
      <c r="K150" s="13"/>
      <c r="L150" s="196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8" t="s">
        <v>145</v>
      </c>
      <c r="AU150" s="198" t="s">
        <v>86</v>
      </c>
      <c r="AV150" s="13" t="s">
        <v>86</v>
      </c>
      <c r="AW150" s="13" t="s">
        <v>29</v>
      </c>
      <c r="AX150" s="13" t="s">
        <v>73</v>
      </c>
      <c r="AY150" s="198" t="s">
        <v>136</v>
      </c>
    </row>
    <row r="151" s="15" customFormat="1">
      <c r="A151" s="15"/>
      <c r="B151" s="211"/>
      <c r="C151" s="15"/>
      <c r="D151" s="197" t="s">
        <v>145</v>
      </c>
      <c r="E151" s="212" t="s">
        <v>1</v>
      </c>
      <c r="F151" s="213" t="s">
        <v>172</v>
      </c>
      <c r="G151" s="15"/>
      <c r="H151" s="212" t="s">
        <v>1</v>
      </c>
      <c r="I151" s="15"/>
      <c r="J151" s="15"/>
      <c r="K151" s="15"/>
      <c r="L151" s="211"/>
      <c r="M151" s="214"/>
      <c r="N151" s="215"/>
      <c r="O151" s="215"/>
      <c r="P151" s="215"/>
      <c r="Q151" s="215"/>
      <c r="R151" s="215"/>
      <c r="S151" s="215"/>
      <c r="T151" s="21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2" t="s">
        <v>145</v>
      </c>
      <c r="AU151" s="212" t="s">
        <v>86</v>
      </c>
      <c r="AV151" s="15" t="s">
        <v>80</v>
      </c>
      <c r="AW151" s="15" t="s">
        <v>29</v>
      </c>
      <c r="AX151" s="15" t="s">
        <v>73</v>
      </c>
      <c r="AY151" s="212" t="s">
        <v>136</v>
      </c>
    </row>
    <row r="152" s="13" customFormat="1">
      <c r="A152" s="13"/>
      <c r="B152" s="196"/>
      <c r="C152" s="13"/>
      <c r="D152" s="197" t="s">
        <v>145</v>
      </c>
      <c r="E152" s="198" t="s">
        <v>1</v>
      </c>
      <c r="F152" s="199" t="s">
        <v>180</v>
      </c>
      <c r="G152" s="13"/>
      <c r="H152" s="200">
        <v>40.740000000000002</v>
      </c>
      <c r="I152" s="13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145</v>
      </c>
      <c r="AU152" s="198" t="s">
        <v>86</v>
      </c>
      <c r="AV152" s="13" t="s">
        <v>86</v>
      </c>
      <c r="AW152" s="13" t="s">
        <v>29</v>
      </c>
      <c r="AX152" s="13" t="s">
        <v>73</v>
      </c>
      <c r="AY152" s="198" t="s">
        <v>136</v>
      </c>
    </row>
    <row r="153" s="14" customFormat="1">
      <c r="A153" s="14"/>
      <c r="B153" s="204"/>
      <c r="C153" s="14"/>
      <c r="D153" s="197" t="s">
        <v>145</v>
      </c>
      <c r="E153" s="205" t="s">
        <v>1</v>
      </c>
      <c r="F153" s="206" t="s">
        <v>148</v>
      </c>
      <c r="G153" s="14"/>
      <c r="H153" s="207">
        <v>52.385000000000005</v>
      </c>
      <c r="I153" s="14"/>
      <c r="J153" s="14"/>
      <c r="K153" s="14"/>
      <c r="L153" s="204"/>
      <c r="M153" s="208"/>
      <c r="N153" s="209"/>
      <c r="O153" s="209"/>
      <c r="P153" s="209"/>
      <c r="Q153" s="209"/>
      <c r="R153" s="209"/>
      <c r="S153" s="209"/>
      <c r="T153" s="21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145</v>
      </c>
      <c r="AU153" s="205" t="s">
        <v>86</v>
      </c>
      <c r="AV153" s="14" t="s">
        <v>93</v>
      </c>
      <c r="AW153" s="14" t="s">
        <v>29</v>
      </c>
      <c r="AX153" s="14" t="s">
        <v>80</v>
      </c>
      <c r="AY153" s="205" t="s">
        <v>136</v>
      </c>
    </row>
    <row r="154" s="2" customFormat="1" ht="37.8" customHeight="1">
      <c r="A154" s="32"/>
      <c r="B154" s="182"/>
      <c r="C154" s="183" t="s">
        <v>181</v>
      </c>
      <c r="D154" s="183" t="s">
        <v>139</v>
      </c>
      <c r="E154" s="184" t="s">
        <v>182</v>
      </c>
      <c r="F154" s="185" t="s">
        <v>183</v>
      </c>
      <c r="G154" s="186" t="s">
        <v>142</v>
      </c>
      <c r="H154" s="187">
        <v>28.620000000000001</v>
      </c>
      <c r="I154" s="188">
        <v>5.0599999999999996</v>
      </c>
      <c r="J154" s="188">
        <f>ROUND(I154*H154,2)</f>
        <v>144.81999999999999</v>
      </c>
      <c r="K154" s="189"/>
      <c r="L154" s="33"/>
      <c r="M154" s="190" t="s">
        <v>1</v>
      </c>
      <c r="N154" s="191" t="s">
        <v>39</v>
      </c>
      <c r="O154" s="192">
        <v>0.29099999999999998</v>
      </c>
      <c r="P154" s="192">
        <f>O154*H154</f>
        <v>8.3284199999999995</v>
      </c>
      <c r="Q154" s="192">
        <v>0</v>
      </c>
      <c r="R154" s="192">
        <f>Q154*H154</f>
        <v>0</v>
      </c>
      <c r="S154" s="192">
        <v>0.065000000000000002</v>
      </c>
      <c r="T154" s="193">
        <f>S154*H154</f>
        <v>1.8603000000000001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4" t="s">
        <v>143</v>
      </c>
      <c r="AT154" s="194" t="s">
        <v>139</v>
      </c>
      <c r="AU154" s="194" t="s">
        <v>86</v>
      </c>
      <c r="AY154" s="19" t="s">
        <v>136</v>
      </c>
      <c r="BE154" s="195">
        <f>IF(N154="základná",J154,0)</f>
        <v>0</v>
      </c>
      <c r="BF154" s="195">
        <f>IF(N154="znížená",J154,0)</f>
        <v>144.81999999999999</v>
      </c>
      <c r="BG154" s="195">
        <f>IF(N154="zákl. prenesená",J154,0)</f>
        <v>0</v>
      </c>
      <c r="BH154" s="195">
        <f>IF(N154="zníž. prenesená",J154,0)</f>
        <v>0</v>
      </c>
      <c r="BI154" s="195">
        <f>IF(N154="nulová",J154,0)</f>
        <v>0</v>
      </c>
      <c r="BJ154" s="19" t="s">
        <v>86</v>
      </c>
      <c r="BK154" s="195">
        <f>ROUND(I154*H154,2)</f>
        <v>144.81999999999999</v>
      </c>
      <c r="BL154" s="19" t="s">
        <v>143</v>
      </c>
      <c r="BM154" s="194" t="s">
        <v>184</v>
      </c>
    </row>
    <row r="155" s="13" customFormat="1">
      <c r="A155" s="13"/>
      <c r="B155" s="196"/>
      <c r="C155" s="13"/>
      <c r="D155" s="197" t="s">
        <v>145</v>
      </c>
      <c r="E155" s="198" t="s">
        <v>1</v>
      </c>
      <c r="F155" s="199" t="s">
        <v>185</v>
      </c>
      <c r="G155" s="13"/>
      <c r="H155" s="200">
        <v>28.620000000000001</v>
      </c>
      <c r="I155" s="13"/>
      <c r="J155" s="13"/>
      <c r="K155" s="13"/>
      <c r="L155" s="196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8" t="s">
        <v>145</v>
      </c>
      <c r="AU155" s="198" t="s">
        <v>86</v>
      </c>
      <c r="AV155" s="13" t="s">
        <v>86</v>
      </c>
      <c r="AW155" s="13" t="s">
        <v>29</v>
      </c>
      <c r="AX155" s="13" t="s">
        <v>80</v>
      </c>
      <c r="AY155" s="198" t="s">
        <v>136</v>
      </c>
    </row>
    <row r="156" s="2" customFormat="1" ht="21.75" customHeight="1">
      <c r="A156" s="32"/>
      <c r="B156" s="182"/>
      <c r="C156" s="183" t="s">
        <v>186</v>
      </c>
      <c r="D156" s="183" t="s">
        <v>139</v>
      </c>
      <c r="E156" s="184" t="s">
        <v>187</v>
      </c>
      <c r="F156" s="185" t="s">
        <v>188</v>
      </c>
      <c r="G156" s="186" t="s">
        <v>189</v>
      </c>
      <c r="H156" s="187">
        <v>243.90000000000001</v>
      </c>
      <c r="I156" s="188">
        <v>3.5299999999999998</v>
      </c>
      <c r="J156" s="188">
        <f>ROUND(I156*H156,2)</f>
        <v>860.97000000000003</v>
      </c>
      <c r="K156" s="189"/>
      <c r="L156" s="33"/>
      <c r="M156" s="190" t="s">
        <v>1</v>
      </c>
      <c r="N156" s="191" t="s">
        <v>39</v>
      </c>
      <c r="O156" s="192">
        <v>0.188</v>
      </c>
      <c r="P156" s="192">
        <f>O156*H156</f>
        <v>45.853200000000001</v>
      </c>
      <c r="Q156" s="192">
        <v>0</v>
      </c>
      <c r="R156" s="192">
        <f>Q156*H156</f>
        <v>0</v>
      </c>
      <c r="S156" s="192">
        <v>0.0080000000000000002</v>
      </c>
      <c r="T156" s="193">
        <f>S156*H156</f>
        <v>1.9512000000000001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4" t="s">
        <v>143</v>
      </c>
      <c r="AT156" s="194" t="s">
        <v>139</v>
      </c>
      <c r="AU156" s="194" t="s">
        <v>86</v>
      </c>
      <c r="AY156" s="19" t="s">
        <v>136</v>
      </c>
      <c r="BE156" s="195">
        <f>IF(N156="základná",J156,0)</f>
        <v>0</v>
      </c>
      <c r="BF156" s="195">
        <f>IF(N156="znížená",J156,0)</f>
        <v>860.97000000000003</v>
      </c>
      <c r="BG156" s="195">
        <f>IF(N156="zákl. prenesená",J156,0)</f>
        <v>0</v>
      </c>
      <c r="BH156" s="195">
        <f>IF(N156="zníž. prenesená",J156,0)</f>
        <v>0</v>
      </c>
      <c r="BI156" s="195">
        <f>IF(N156="nulová",J156,0)</f>
        <v>0</v>
      </c>
      <c r="BJ156" s="19" t="s">
        <v>86</v>
      </c>
      <c r="BK156" s="195">
        <f>ROUND(I156*H156,2)</f>
        <v>860.97000000000003</v>
      </c>
      <c r="BL156" s="19" t="s">
        <v>143</v>
      </c>
      <c r="BM156" s="194" t="s">
        <v>190</v>
      </c>
    </row>
    <row r="157" s="13" customFormat="1">
      <c r="A157" s="13"/>
      <c r="B157" s="196"/>
      <c r="C157" s="13"/>
      <c r="D157" s="197" t="s">
        <v>145</v>
      </c>
      <c r="E157" s="198" t="s">
        <v>1</v>
      </c>
      <c r="F157" s="199" t="s">
        <v>191</v>
      </c>
      <c r="G157" s="13"/>
      <c r="H157" s="200">
        <v>243.90000000000001</v>
      </c>
      <c r="I157" s="13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145</v>
      </c>
      <c r="AU157" s="198" t="s">
        <v>86</v>
      </c>
      <c r="AV157" s="13" t="s">
        <v>86</v>
      </c>
      <c r="AW157" s="13" t="s">
        <v>29</v>
      </c>
      <c r="AX157" s="13" t="s">
        <v>80</v>
      </c>
      <c r="AY157" s="198" t="s">
        <v>136</v>
      </c>
    </row>
    <row r="158" s="2" customFormat="1" ht="33" customHeight="1">
      <c r="A158" s="32"/>
      <c r="B158" s="182"/>
      <c r="C158" s="183" t="s">
        <v>137</v>
      </c>
      <c r="D158" s="183" t="s">
        <v>139</v>
      </c>
      <c r="E158" s="184" t="s">
        <v>192</v>
      </c>
      <c r="F158" s="185" t="s">
        <v>193</v>
      </c>
      <c r="G158" s="186" t="s">
        <v>142</v>
      </c>
      <c r="H158" s="187">
        <v>407.39999999999998</v>
      </c>
      <c r="I158" s="188">
        <v>5.0899999999999999</v>
      </c>
      <c r="J158" s="188">
        <f>ROUND(I158*H158,2)</f>
        <v>2073.6700000000001</v>
      </c>
      <c r="K158" s="189"/>
      <c r="L158" s="33"/>
      <c r="M158" s="190" t="s">
        <v>1</v>
      </c>
      <c r="N158" s="191" t="s">
        <v>39</v>
      </c>
      <c r="O158" s="192">
        <v>0.32200000000000001</v>
      </c>
      <c r="P158" s="192">
        <f>O158*H158</f>
        <v>131.18279999999999</v>
      </c>
      <c r="Q158" s="192">
        <v>0</v>
      </c>
      <c r="R158" s="192">
        <f>Q158*H158</f>
        <v>0</v>
      </c>
      <c r="S158" s="192">
        <v>0.050000000000000003</v>
      </c>
      <c r="T158" s="193">
        <f>S158*H158</f>
        <v>20.370000000000001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4" t="s">
        <v>143</v>
      </c>
      <c r="AT158" s="194" t="s">
        <v>139</v>
      </c>
      <c r="AU158" s="194" t="s">
        <v>86</v>
      </c>
      <c r="AY158" s="19" t="s">
        <v>136</v>
      </c>
      <c r="BE158" s="195">
        <f>IF(N158="základná",J158,0)</f>
        <v>0</v>
      </c>
      <c r="BF158" s="195">
        <f>IF(N158="znížená",J158,0)</f>
        <v>2073.6700000000001</v>
      </c>
      <c r="BG158" s="195">
        <f>IF(N158="zákl. prenesená",J158,0)</f>
        <v>0</v>
      </c>
      <c r="BH158" s="195">
        <f>IF(N158="zníž. prenesená",J158,0)</f>
        <v>0</v>
      </c>
      <c r="BI158" s="195">
        <f>IF(N158="nulová",J158,0)</f>
        <v>0</v>
      </c>
      <c r="BJ158" s="19" t="s">
        <v>86</v>
      </c>
      <c r="BK158" s="195">
        <f>ROUND(I158*H158,2)</f>
        <v>2073.6700000000001</v>
      </c>
      <c r="BL158" s="19" t="s">
        <v>143</v>
      </c>
      <c r="BM158" s="194" t="s">
        <v>194</v>
      </c>
    </row>
    <row r="159" s="13" customFormat="1">
      <c r="A159" s="13"/>
      <c r="B159" s="196"/>
      <c r="C159" s="13"/>
      <c r="D159" s="197" t="s">
        <v>145</v>
      </c>
      <c r="E159" s="198" t="s">
        <v>1</v>
      </c>
      <c r="F159" s="199" t="s">
        <v>195</v>
      </c>
      <c r="G159" s="13"/>
      <c r="H159" s="200">
        <v>407.39999999999998</v>
      </c>
      <c r="I159" s="13"/>
      <c r="J159" s="13"/>
      <c r="K159" s="13"/>
      <c r="L159" s="196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145</v>
      </c>
      <c r="AU159" s="198" t="s">
        <v>86</v>
      </c>
      <c r="AV159" s="13" t="s">
        <v>86</v>
      </c>
      <c r="AW159" s="13" t="s">
        <v>29</v>
      </c>
      <c r="AX159" s="13" t="s">
        <v>80</v>
      </c>
      <c r="AY159" s="198" t="s">
        <v>136</v>
      </c>
    </row>
    <row r="160" s="2" customFormat="1" ht="33" customHeight="1">
      <c r="A160" s="32"/>
      <c r="B160" s="182"/>
      <c r="C160" s="183" t="s">
        <v>196</v>
      </c>
      <c r="D160" s="183" t="s">
        <v>139</v>
      </c>
      <c r="E160" s="184" t="s">
        <v>197</v>
      </c>
      <c r="F160" s="185" t="s">
        <v>198</v>
      </c>
      <c r="G160" s="186" t="s">
        <v>142</v>
      </c>
      <c r="H160" s="187">
        <v>445.23500000000001</v>
      </c>
      <c r="I160" s="188">
        <v>4.0099999999999998</v>
      </c>
      <c r="J160" s="188">
        <f>ROUND(I160*H160,2)</f>
        <v>1785.3900000000001</v>
      </c>
      <c r="K160" s="189"/>
      <c r="L160" s="33"/>
      <c r="M160" s="190" t="s">
        <v>1</v>
      </c>
      <c r="N160" s="191" t="s">
        <v>39</v>
      </c>
      <c r="O160" s="192">
        <v>0.254</v>
      </c>
      <c r="P160" s="192">
        <f>O160*H160</f>
        <v>113.08969</v>
      </c>
      <c r="Q160" s="192">
        <v>0</v>
      </c>
      <c r="R160" s="192">
        <f>Q160*H160</f>
        <v>0</v>
      </c>
      <c r="S160" s="192">
        <v>0.045999999999999999</v>
      </c>
      <c r="T160" s="193">
        <f>S160*H160</f>
        <v>20.480810000000002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4" t="s">
        <v>143</v>
      </c>
      <c r="AT160" s="194" t="s">
        <v>139</v>
      </c>
      <c r="AU160" s="194" t="s">
        <v>86</v>
      </c>
      <c r="AY160" s="19" t="s">
        <v>136</v>
      </c>
      <c r="BE160" s="195">
        <f>IF(N160="základná",J160,0)</f>
        <v>0</v>
      </c>
      <c r="BF160" s="195">
        <f>IF(N160="znížená",J160,0)</f>
        <v>1785.3900000000001</v>
      </c>
      <c r="BG160" s="195">
        <f>IF(N160="zákl. prenesená",J160,0)</f>
        <v>0</v>
      </c>
      <c r="BH160" s="195">
        <f>IF(N160="zníž. prenesená",J160,0)</f>
        <v>0</v>
      </c>
      <c r="BI160" s="195">
        <f>IF(N160="nulová",J160,0)</f>
        <v>0</v>
      </c>
      <c r="BJ160" s="19" t="s">
        <v>86</v>
      </c>
      <c r="BK160" s="195">
        <f>ROUND(I160*H160,2)</f>
        <v>1785.3900000000001</v>
      </c>
      <c r="BL160" s="19" t="s">
        <v>143</v>
      </c>
      <c r="BM160" s="194" t="s">
        <v>199</v>
      </c>
    </row>
    <row r="161" s="13" customFormat="1">
      <c r="A161" s="13"/>
      <c r="B161" s="196"/>
      <c r="C161" s="13"/>
      <c r="D161" s="197" t="s">
        <v>145</v>
      </c>
      <c r="E161" s="198" t="s">
        <v>1</v>
      </c>
      <c r="F161" s="199" t="s">
        <v>200</v>
      </c>
      <c r="G161" s="13"/>
      <c r="H161" s="200">
        <v>512.10000000000002</v>
      </c>
      <c r="I161" s="13"/>
      <c r="J161" s="13"/>
      <c r="K161" s="13"/>
      <c r="L161" s="196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8" t="s">
        <v>145</v>
      </c>
      <c r="AU161" s="198" t="s">
        <v>86</v>
      </c>
      <c r="AV161" s="13" t="s">
        <v>86</v>
      </c>
      <c r="AW161" s="13" t="s">
        <v>29</v>
      </c>
      <c r="AX161" s="13" t="s">
        <v>73</v>
      </c>
      <c r="AY161" s="198" t="s">
        <v>136</v>
      </c>
    </row>
    <row r="162" s="13" customFormat="1">
      <c r="A162" s="13"/>
      <c r="B162" s="196"/>
      <c r="C162" s="13"/>
      <c r="D162" s="197" t="s">
        <v>145</v>
      </c>
      <c r="E162" s="198" t="s">
        <v>1</v>
      </c>
      <c r="F162" s="199" t="s">
        <v>201</v>
      </c>
      <c r="G162" s="13"/>
      <c r="H162" s="200">
        <v>-66.864999999999995</v>
      </c>
      <c r="I162" s="13"/>
      <c r="J162" s="13"/>
      <c r="K162" s="13"/>
      <c r="L162" s="196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145</v>
      </c>
      <c r="AU162" s="198" t="s">
        <v>86</v>
      </c>
      <c r="AV162" s="13" t="s">
        <v>86</v>
      </c>
      <c r="AW162" s="13" t="s">
        <v>29</v>
      </c>
      <c r="AX162" s="13" t="s">
        <v>73</v>
      </c>
      <c r="AY162" s="198" t="s">
        <v>136</v>
      </c>
    </row>
    <row r="163" s="14" customFormat="1">
      <c r="A163" s="14"/>
      <c r="B163" s="204"/>
      <c r="C163" s="14"/>
      <c r="D163" s="197" t="s">
        <v>145</v>
      </c>
      <c r="E163" s="205" t="s">
        <v>1</v>
      </c>
      <c r="F163" s="206" t="s">
        <v>148</v>
      </c>
      <c r="G163" s="14"/>
      <c r="H163" s="207">
        <v>445.23500000000001</v>
      </c>
      <c r="I163" s="14"/>
      <c r="J163" s="14"/>
      <c r="K163" s="14"/>
      <c r="L163" s="204"/>
      <c r="M163" s="208"/>
      <c r="N163" s="209"/>
      <c r="O163" s="209"/>
      <c r="P163" s="209"/>
      <c r="Q163" s="209"/>
      <c r="R163" s="209"/>
      <c r="S163" s="209"/>
      <c r="T163" s="21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145</v>
      </c>
      <c r="AU163" s="205" t="s">
        <v>86</v>
      </c>
      <c r="AV163" s="14" t="s">
        <v>93</v>
      </c>
      <c r="AW163" s="14" t="s">
        <v>29</v>
      </c>
      <c r="AX163" s="14" t="s">
        <v>80</v>
      </c>
      <c r="AY163" s="205" t="s">
        <v>136</v>
      </c>
    </row>
    <row r="164" s="2" customFormat="1" ht="24.15" customHeight="1">
      <c r="A164" s="32"/>
      <c r="B164" s="182"/>
      <c r="C164" s="183" t="s">
        <v>202</v>
      </c>
      <c r="D164" s="183" t="s">
        <v>139</v>
      </c>
      <c r="E164" s="184" t="s">
        <v>203</v>
      </c>
      <c r="F164" s="185" t="s">
        <v>204</v>
      </c>
      <c r="G164" s="186" t="s">
        <v>205</v>
      </c>
      <c r="H164" s="187">
        <v>382.50799999999998</v>
      </c>
      <c r="I164" s="188">
        <v>13.92</v>
      </c>
      <c r="J164" s="188">
        <f>ROUND(I164*H164,2)</f>
        <v>5324.5100000000002</v>
      </c>
      <c r="K164" s="189"/>
      <c r="L164" s="33"/>
      <c r="M164" s="190" t="s">
        <v>1</v>
      </c>
      <c r="N164" s="191" t="s">
        <v>39</v>
      </c>
      <c r="O164" s="192">
        <v>0.88200000000000001</v>
      </c>
      <c r="P164" s="192">
        <f>O164*H164</f>
        <v>337.37205599999999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4" t="s">
        <v>143</v>
      </c>
      <c r="AT164" s="194" t="s">
        <v>139</v>
      </c>
      <c r="AU164" s="194" t="s">
        <v>86</v>
      </c>
      <c r="AY164" s="19" t="s">
        <v>136</v>
      </c>
      <c r="BE164" s="195">
        <f>IF(N164="základná",J164,0)</f>
        <v>0</v>
      </c>
      <c r="BF164" s="195">
        <f>IF(N164="znížená",J164,0)</f>
        <v>5324.5100000000002</v>
      </c>
      <c r="BG164" s="195">
        <f>IF(N164="zákl. prenesená",J164,0)</f>
        <v>0</v>
      </c>
      <c r="BH164" s="195">
        <f>IF(N164="zníž. prenesená",J164,0)</f>
        <v>0</v>
      </c>
      <c r="BI164" s="195">
        <f>IF(N164="nulová",J164,0)</f>
        <v>0</v>
      </c>
      <c r="BJ164" s="19" t="s">
        <v>86</v>
      </c>
      <c r="BK164" s="195">
        <f>ROUND(I164*H164,2)</f>
        <v>5324.5100000000002</v>
      </c>
      <c r="BL164" s="19" t="s">
        <v>143</v>
      </c>
      <c r="BM164" s="194" t="s">
        <v>206</v>
      </c>
    </row>
    <row r="165" s="2" customFormat="1" ht="21.75" customHeight="1">
      <c r="A165" s="32"/>
      <c r="B165" s="182"/>
      <c r="C165" s="183" t="s">
        <v>207</v>
      </c>
      <c r="D165" s="183" t="s">
        <v>139</v>
      </c>
      <c r="E165" s="184" t="s">
        <v>208</v>
      </c>
      <c r="F165" s="185" t="s">
        <v>209</v>
      </c>
      <c r="G165" s="186" t="s">
        <v>205</v>
      </c>
      <c r="H165" s="187">
        <v>382.50799999999998</v>
      </c>
      <c r="I165" s="188">
        <v>16.68</v>
      </c>
      <c r="J165" s="188">
        <f>ROUND(I165*H165,2)</f>
        <v>6380.2299999999996</v>
      </c>
      <c r="K165" s="189"/>
      <c r="L165" s="33"/>
      <c r="M165" s="190" t="s">
        <v>1</v>
      </c>
      <c r="N165" s="191" t="s">
        <v>39</v>
      </c>
      <c r="O165" s="192">
        <v>0.59799999999999998</v>
      </c>
      <c r="P165" s="192">
        <f>O165*H165</f>
        <v>228.73978399999999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4" t="s">
        <v>143</v>
      </c>
      <c r="AT165" s="194" t="s">
        <v>139</v>
      </c>
      <c r="AU165" s="194" t="s">
        <v>86</v>
      </c>
      <c r="AY165" s="19" t="s">
        <v>136</v>
      </c>
      <c r="BE165" s="195">
        <f>IF(N165="základná",J165,0)</f>
        <v>0</v>
      </c>
      <c r="BF165" s="195">
        <f>IF(N165="znížená",J165,0)</f>
        <v>6380.2299999999996</v>
      </c>
      <c r="BG165" s="195">
        <f>IF(N165="zákl. prenesená",J165,0)</f>
        <v>0</v>
      </c>
      <c r="BH165" s="195">
        <f>IF(N165="zníž. prenesená",J165,0)</f>
        <v>0</v>
      </c>
      <c r="BI165" s="195">
        <f>IF(N165="nulová",J165,0)</f>
        <v>0</v>
      </c>
      <c r="BJ165" s="19" t="s">
        <v>86</v>
      </c>
      <c r="BK165" s="195">
        <f>ROUND(I165*H165,2)</f>
        <v>6380.2299999999996</v>
      </c>
      <c r="BL165" s="19" t="s">
        <v>143</v>
      </c>
      <c r="BM165" s="194" t="s">
        <v>210</v>
      </c>
    </row>
    <row r="166" s="2" customFormat="1" ht="24.15" customHeight="1">
      <c r="A166" s="32"/>
      <c r="B166" s="182"/>
      <c r="C166" s="183" t="s">
        <v>211</v>
      </c>
      <c r="D166" s="183" t="s">
        <v>139</v>
      </c>
      <c r="E166" s="184" t="s">
        <v>212</v>
      </c>
      <c r="F166" s="185" t="s">
        <v>213</v>
      </c>
      <c r="G166" s="186" t="s">
        <v>205</v>
      </c>
      <c r="H166" s="187">
        <v>382.50799999999998</v>
      </c>
      <c r="I166" s="188">
        <v>14.050000000000001</v>
      </c>
      <c r="J166" s="188">
        <f>ROUND(I166*H166,2)</f>
        <v>5374.2399999999998</v>
      </c>
      <c r="K166" s="189"/>
      <c r="L166" s="33"/>
      <c r="M166" s="190" t="s">
        <v>1</v>
      </c>
      <c r="N166" s="191" t="s">
        <v>39</v>
      </c>
      <c r="O166" s="192">
        <v>0.89000000000000001</v>
      </c>
      <c r="P166" s="192">
        <f>O166*H166</f>
        <v>340.43212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4" t="s">
        <v>143</v>
      </c>
      <c r="AT166" s="194" t="s">
        <v>139</v>
      </c>
      <c r="AU166" s="194" t="s">
        <v>86</v>
      </c>
      <c r="AY166" s="19" t="s">
        <v>136</v>
      </c>
      <c r="BE166" s="195">
        <f>IF(N166="základná",J166,0)</f>
        <v>0</v>
      </c>
      <c r="BF166" s="195">
        <f>IF(N166="znížená",J166,0)</f>
        <v>5374.2399999999998</v>
      </c>
      <c r="BG166" s="195">
        <f>IF(N166="zákl. prenesená",J166,0)</f>
        <v>0</v>
      </c>
      <c r="BH166" s="195">
        <f>IF(N166="zníž. prenesená",J166,0)</f>
        <v>0</v>
      </c>
      <c r="BI166" s="195">
        <f>IF(N166="nulová",J166,0)</f>
        <v>0</v>
      </c>
      <c r="BJ166" s="19" t="s">
        <v>86</v>
      </c>
      <c r="BK166" s="195">
        <f>ROUND(I166*H166,2)</f>
        <v>5374.2399999999998</v>
      </c>
      <c r="BL166" s="19" t="s">
        <v>143</v>
      </c>
      <c r="BM166" s="194" t="s">
        <v>214</v>
      </c>
    </row>
    <row r="167" s="2" customFormat="1" ht="24.15" customHeight="1">
      <c r="A167" s="32"/>
      <c r="B167" s="182"/>
      <c r="C167" s="183" t="s">
        <v>215</v>
      </c>
      <c r="D167" s="183" t="s">
        <v>139</v>
      </c>
      <c r="E167" s="184" t="s">
        <v>216</v>
      </c>
      <c r="F167" s="185" t="s">
        <v>217</v>
      </c>
      <c r="G167" s="186" t="s">
        <v>205</v>
      </c>
      <c r="H167" s="187">
        <v>382.50799999999998</v>
      </c>
      <c r="I167" s="188">
        <v>67</v>
      </c>
      <c r="J167" s="188">
        <f>ROUND(I167*H167,2)</f>
        <v>25628.040000000001</v>
      </c>
      <c r="K167" s="189"/>
      <c r="L167" s="33"/>
      <c r="M167" s="190" t="s">
        <v>1</v>
      </c>
      <c r="N167" s="191" t="s">
        <v>39</v>
      </c>
      <c r="O167" s="192">
        <v>0</v>
      </c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4" t="s">
        <v>143</v>
      </c>
      <c r="AT167" s="194" t="s">
        <v>139</v>
      </c>
      <c r="AU167" s="194" t="s">
        <v>86</v>
      </c>
      <c r="AY167" s="19" t="s">
        <v>136</v>
      </c>
      <c r="BE167" s="195">
        <f>IF(N167="základná",J167,0)</f>
        <v>0</v>
      </c>
      <c r="BF167" s="195">
        <f>IF(N167="znížená",J167,0)</f>
        <v>25628.040000000001</v>
      </c>
      <c r="BG167" s="195">
        <f>IF(N167="zákl. prenesená",J167,0)</f>
        <v>0</v>
      </c>
      <c r="BH167" s="195">
        <f>IF(N167="zníž. prenesená",J167,0)</f>
        <v>0</v>
      </c>
      <c r="BI167" s="195">
        <f>IF(N167="nulová",J167,0)</f>
        <v>0</v>
      </c>
      <c r="BJ167" s="19" t="s">
        <v>86</v>
      </c>
      <c r="BK167" s="195">
        <f>ROUND(I167*H167,2)</f>
        <v>25628.040000000001</v>
      </c>
      <c r="BL167" s="19" t="s">
        <v>143</v>
      </c>
      <c r="BM167" s="194" t="s">
        <v>218</v>
      </c>
    </row>
    <row r="168" s="12" customFormat="1" ht="25.92" customHeight="1">
      <c r="A168" s="12"/>
      <c r="B168" s="170"/>
      <c r="C168" s="12"/>
      <c r="D168" s="171" t="s">
        <v>72</v>
      </c>
      <c r="E168" s="172" t="s">
        <v>219</v>
      </c>
      <c r="F168" s="172" t="s">
        <v>220</v>
      </c>
      <c r="G168" s="12"/>
      <c r="H168" s="12"/>
      <c r="I168" s="12"/>
      <c r="J168" s="173">
        <f>BK168</f>
        <v>6021.0300000000007</v>
      </c>
      <c r="K168" s="12"/>
      <c r="L168" s="170"/>
      <c r="M168" s="174"/>
      <c r="N168" s="175"/>
      <c r="O168" s="175"/>
      <c r="P168" s="176">
        <f>P169+P180</f>
        <v>298.03571899999997</v>
      </c>
      <c r="Q168" s="175"/>
      <c r="R168" s="176">
        <f>R169+R180</f>
        <v>0</v>
      </c>
      <c r="S168" s="175"/>
      <c r="T168" s="177">
        <f>T169+T180</f>
        <v>54.388031000000005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1" t="s">
        <v>86</v>
      </c>
      <c r="AT168" s="178" t="s">
        <v>72</v>
      </c>
      <c r="AU168" s="178" t="s">
        <v>73</v>
      </c>
      <c r="AY168" s="171" t="s">
        <v>136</v>
      </c>
      <c r="BK168" s="179">
        <f>BK169+BK180</f>
        <v>6021.0300000000007</v>
      </c>
    </row>
    <row r="169" s="12" customFormat="1" ht="22.8" customHeight="1">
      <c r="A169" s="12"/>
      <c r="B169" s="170"/>
      <c r="C169" s="12"/>
      <c r="D169" s="171" t="s">
        <v>72</v>
      </c>
      <c r="E169" s="180" t="s">
        <v>221</v>
      </c>
      <c r="F169" s="180" t="s">
        <v>222</v>
      </c>
      <c r="G169" s="12"/>
      <c r="H169" s="12"/>
      <c r="I169" s="12"/>
      <c r="J169" s="181">
        <f>BK169</f>
        <v>1917.7600000000002</v>
      </c>
      <c r="K169" s="12"/>
      <c r="L169" s="170"/>
      <c r="M169" s="174"/>
      <c r="N169" s="175"/>
      <c r="O169" s="175"/>
      <c r="P169" s="176">
        <f>SUM(P170:P179)</f>
        <v>87.160919000000007</v>
      </c>
      <c r="Q169" s="175"/>
      <c r="R169" s="176">
        <f>SUM(R170:R179)</f>
        <v>0</v>
      </c>
      <c r="S169" s="175"/>
      <c r="T169" s="177">
        <f>SUM(T170:T179)</f>
        <v>10.455781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1" t="s">
        <v>86</v>
      </c>
      <c r="AT169" s="178" t="s">
        <v>72</v>
      </c>
      <c r="AU169" s="178" t="s">
        <v>80</v>
      </c>
      <c r="AY169" s="171" t="s">
        <v>136</v>
      </c>
      <c r="BK169" s="179">
        <f>SUM(BK170:BK179)</f>
        <v>1917.7600000000002</v>
      </c>
    </row>
    <row r="170" s="2" customFormat="1" ht="33" customHeight="1">
      <c r="A170" s="32"/>
      <c r="B170" s="182"/>
      <c r="C170" s="183" t="s">
        <v>223</v>
      </c>
      <c r="D170" s="183" t="s">
        <v>139</v>
      </c>
      <c r="E170" s="184" t="s">
        <v>224</v>
      </c>
      <c r="F170" s="185" t="s">
        <v>225</v>
      </c>
      <c r="G170" s="186" t="s">
        <v>189</v>
      </c>
      <c r="H170" s="187">
        <v>282.61900000000003</v>
      </c>
      <c r="I170" s="188">
        <v>2.8799999999999999</v>
      </c>
      <c r="J170" s="188">
        <f>ROUND(I170*H170,2)</f>
        <v>813.94000000000005</v>
      </c>
      <c r="K170" s="189"/>
      <c r="L170" s="33"/>
      <c r="M170" s="190" t="s">
        <v>1</v>
      </c>
      <c r="N170" s="191" t="s">
        <v>39</v>
      </c>
      <c r="O170" s="192">
        <v>0.121</v>
      </c>
      <c r="P170" s="192">
        <f>O170*H170</f>
        <v>34.196899000000002</v>
      </c>
      <c r="Q170" s="192">
        <v>0</v>
      </c>
      <c r="R170" s="192">
        <f>Q170*H170</f>
        <v>0</v>
      </c>
      <c r="S170" s="192">
        <v>0.014</v>
      </c>
      <c r="T170" s="193">
        <f>S170*H170</f>
        <v>3.9566660000000007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4" t="s">
        <v>226</v>
      </c>
      <c r="AT170" s="194" t="s">
        <v>139</v>
      </c>
      <c r="AU170" s="194" t="s">
        <v>86</v>
      </c>
      <c r="AY170" s="19" t="s">
        <v>136</v>
      </c>
      <c r="BE170" s="195">
        <f>IF(N170="základná",J170,0)</f>
        <v>0</v>
      </c>
      <c r="BF170" s="195">
        <f>IF(N170="znížená",J170,0)</f>
        <v>813.94000000000005</v>
      </c>
      <c r="BG170" s="195">
        <f>IF(N170="zákl. prenesená",J170,0)</f>
        <v>0</v>
      </c>
      <c r="BH170" s="195">
        <f>IF(N170="zníž. prenesená",J170,0)</f>
        <v>0</v>
      </c>
      <c r="BI170" s="195">
        <f>IF(N170="nulová",J170,0)</f>
        <v>0</v>
      </c>
      <c r="BJ170" s="19" t="s">
        <v>86</v>
      </c>
      <c r="BK170" s="195">
        <f>ROUND(I170*H170,2)</f>
        <v>813.94000000000005</v>
      </c>
      <c r="BL170" s="19" t="s">
        <v>226</v>
      </c>
      <c r="BM170" s="194" t="s">
        <v>227</v>
      </c>
    </row>
    <row r="171" s="13" customFormat="1">
      <c r="A171" s="13"/>
      <c r="B171" s="196"/>
      <c r="C171" s="13"/>
      <c r="D171" s="197" t="s">
        <v>145</v>
      </c>
      <c r="E171" s="198" t="s">
        <v>1</v>
      </c>
      <c r="F171" s="199" t="s">
        <v>228</v>
      </c>
      <c r="G171" s="13"/>
      <c r="H171" s="200">
        <v>47.918999999999997</v>
      </c>
      <c r="I171" s="13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145</v>
      </c>
      <c r="AU171" s="198" t="s">
        <v>86</v>
      </c>
      <c r="AV171" s="13" t="s">
        <v>86</v>
      </c>
      <c r="AW171" s="13" t="s">
        <v>29</v>
      </c>
      <c r="AX171" s="13" t="s">
        <v>73</v>
      </c>
      <c r="AY171" s="198" t="s">
        <v>136</v>
      </c>
    </row>
    <row r="172" s="13" customFormat="1">
      <c r="A172" s="13"/>
      <c r="B172" s="196"/>
      <c r="C172" s="13"/>
      <c r="D172" s="197" t="s">
        <v>145</v>
      </c>
      <c r="E172" s="198" t="s">
        <v>1</v>
      </c>
      <c r="F172" s="199" t="s">
        <v>229</v>
      </c>
      <c r="G172" s="13"/>
      <c r="H172" s="200">
        <v>234.69999999999999</v>
      </c>
      <c r="I172" s="13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145</v>
      </c>
      <c r="AU172" s="198" t="s">
        <v>86</v>
      </c>
      <c r="AV172" s="13" t="s">
        <v>86</v>
      </c>
      <c r="AW172" s="13" t="s">
        <v>29</v>
      </c>
      <c r="AX172" s="13" t="s">
        <v>73</v>
      </c>
      <c r="AY172" s="198" t="s">
        <v>136</v>
      </c>
    </row>
    <row r="173" s="14" customFormat="1">
      <c r="A173" s="14"/>
      <c r="B173" s="204"/>
      <c r="C173" s="14"/>
      <c r="D173" s="197" t="s">
        <v>145</v>
      </c>
      <c r="E173" s="205" t="s">
        <v>1</v>
      </c>
      <c r="F173" s="206" t="s">
        <v>148</v>
      </c>
      <c r="G173" s="14"/>
      <c r="H173" s="207">
        <v>282.61900000000003</v>
      </c>
      <c r="I173" s="14"/>
      <c r="J173" s="14"/>
      <c r="K173" s="14"/>
      <c r="L173" s="204"/>
      <c r="M173" s="208"/>
      <c r="N173" s="209"/>
      <c r="O173" s="209"/>
      <c r="P173" s="209"/>
      <c r="Q173" s="209"/>
      <c r="R173" s="209"/>
      <c r="S173" s="209"/>
      <c r="T173" s="21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145</v>
      </c>
      <c r="AU173" s="205" t="s">
        <v>86</v>
      </c>
      <c r="AV173" s="14" t="s">
        <v>93</v>
      </c>
      <c r="AW173" s="14" t="s">
        <v>29</v>
      </c>
      <c r="AX173" s="14" t="s">
        <v>80</v>
      </c>
      <c r="AY173" s="205" t="s">
        <v>136</v>
      </c>
    </row>
    <row r="174" s="2" customFormat="1" ht="33" customHeight="1">
      <c r="A174" s="32"/>
      <c r="B174" s="182"/>
      <c r="C174" s="183" t="s">
        <v>226</v>
      </c>
      <c r="D174" s="183" t="s">
        <v>139</v>
      </c>
      <c r="E174" s="184" t="s">
        <v>230</v>
      </c>
      <c r="F174" s="185" t="s">
        <v>231</v>
      </c>
      <c r="G174" s="186" t="s">
        <v>142</v>
      </c>
      <c r="H174" s="187">
        <v>878.64499999999998</v>
      </c>
      <c r="I174" s="188">
        <v>1.1499999999999999</v>
      </c>
      <c r="J174" s="188">
        <f>ROUND(I174*H174,2)</f>
        <v>1010.4400000000001</v>
      </c>
      <c r="K174" s="189"/>
      <c r="L174" s="33"/>
      <c r="M174" s="190" t="s">
        <v>1</v>
      </c>
      <c r="N174" s="191" t="s">
        <v>39</v>
      </c>
      <c r="O174" s="192">
        <v>0.056000000000000001</v>
      </c>
      <c r="P174" s="192">
        <f>O174*H174</f>
        <v>49.204120000000003</v>
      </c>
      <c r="Q174" s="192">
        <v>0</v>
      </c>
      <c r="R174" s="192">
        <f>Q174*H174</f>
        <v>0</v>
      </c>
      <c r="S174" s="192">
        <v>0.0070000000000000001</v>
      </c>
      <c r="T174" s="193">
        <f>S174*H174</f>
        <v>6.1505150000000004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4" t="s">
        <v>226</v>
      </c>
      <c r="AT174" s="194" t="s">
        <v>139</v>
      </c>
      <c r="AU174" s="194" t="s">
        <v>86</v>
      </c>
      <c r="AY174" s="19" t="s">
        <v>136</v>
      </c>
      <c r="BE174" s="195">
        <f>IF(N174="základná",J174,0)</f>
        <v>0</v>
      </c>
      <c r="BF174" s="195">
        <f>IF(N174="znížená",J174,0)</f>
        <v>1010.4400000000001</v>
      </c>
      <c r="BG174" s="195">
        <f>IF(N174="zákl. prenesená",J174,0)</f>
        <v>0</v>
      </c>
      <c r="BH174" s="195">
        <f>IF(N174="zníž. prenesená",J174,0)</f>
        <v>0</v>
      </c>
      <c r="BI174" s="195">
        <f>IF(N174="nulová",J174,0)</f>
        <v>0</v>
      </c>
      <c r="BJ174" s="19" t="s">
        <v>86</v>
      </c>
      <c r="BK174" s="195">
        <f>ROUND(I174*H174,2)</f>
        <v>1010.4400000000001</v>
      </c>
      <c r="BL174" s="19" t="s">
        <v>226</v>
      </c>
      <c r="BM174" s="194" t="s">
        <v>232</v>
      </c>
    </row>
    <row r="175" s="13" customFormat="1">
      <c r="A175" s="13"/>
      <c r="B175" s="196"/>
      <c r="C175" s="13"/>
      <c r="D175" s="197" t="s">
        <v>145</v>
      </c>
      <c r="E175" s="198" t="s">
        <v>1</v>
      </c>
      <c r="F175" s="199" t="s">
        <v>233</v>
      </c>
      <c r="G175" s="13"/>
      <c r="H175" s="200">
        <v>23.375</v>
      </c>
      <c r="I175" s="13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145</v>
      </c>
      <c r="AU175" s="198" t="s">
        <v>86</v>
      </c>
      <c r="AV175" s="13" t="s">
        <v>86</v>
      </c>
      <c r="AW175" s="13" t="s">
        <v>29</v>
      </c>
      <c r="AX175" s="13" t="s">
        <v>73</v>
      </c>
      <c r="AY175" s="198" t="s">
        <v>136</v>
      </c>
    </row>
    <row r="176" s="13" customFormat="1">
      <c r="A176" s="13"/>
      <c r="B176" s="196"/>
      <c r="C176" s="13"/>
      <c r="D176" s="197" t="s">
        <v>145</v>
      </c>
      <c r="E176" s="198" t="s">
        <v>1</v>
      </c>
      <c r="F176" s="199" t="s">
        <v>234</v>
      </c>
      <c r="G176" s="13"/>
      <c r="H176" s="200">
        <v>855.26999999999998</v>
      </c>
      <c r="I176" s="13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8" t="s">
        <v>145</v>
      </c>
      <c r="AU176" s="198" t="s">
        <v>86</v>
      </c>
      <c r="AV176" s="13" t="s">
        <v>86</v>
      </c>
      <c r="AW176" s="13" t="s">
        <v>29</v>
      </c>
      <c r="AX176" s="13" t="s">
        <v>73</v>
      </c>
      <c r="AY176" s="198" t="s">
        <v>136</v>
      </c>
    </row>
    <row r="177" s="14" customFormat="1">
      <c r="A177" s="14"/>
      <c r="B177" s="204"/>
      <c r="C177" s="14"/>
      <c r="D177" s="197" t="s">
        <v>145</v>
      </c>
      <c r="E177" s="205" t="s">
        <v>1</v>
      </c>
      <c r="F177" s="206" t="s">
        <v>148</v>
      </c>
      <c r="G177" s="14"/>
      <c r="H177" s="207">
        <v>878.64499999999998</v>
      </c>
      <c r="I177" s="14"/>
      <c r="J177" s="14"/>
      <c r="K177" s="14"/>
      <c r="L177" s="204"/>
      <c r="M177" s="208"/>
      <c r="N177" s="209"/>
      <c r="O177" s="209"/>
      <c r="P177" s="209"/>
      <c r="Q177" s="209"/>
      <c r="R177" s="209"/>
      <c r="S177" s="209"/>
      <c r="T177" s="21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145</v>
      </c>
      <c r="AU177" s="205" t="s">
        <v>86</v>
      </c>
      <c r="AV177" s="14" t="s">
        <v>93</v>
      </c>
      <c r="AW177" s="14" t="s">
        <v>29</v>
      </c>
      <c r="AX177" s="14" t="s">
        <v>80</v>
      </c>
      <c r="AY177" s="205" t="s">
        <v>136</v>
      </c>
    </row>
    <row r="178" s="2" customFormat="1" ht="33" customHeight="1">
      <c r="A178" s="32"/>
      <c r="B178" s="182"/>
      <c r="C178" s="183" t="s">
        <v>235</v>
      </c>
      <c r="D178" s="183" t="s">
        <v>139</v>
      </c>
      <c r="E178" s="184" t="s">
        <v>236</v>
      </c>
      <c r="F178" s="185" t="s">
        <v>237</v>
      </c>
      <c r="G178" s="186" t="s">
        <v>142</v>
      </c>
      <c r="H178" s="187">
        <v>24.899999999999999</v>
      </c>
      <c r="I178" s="188">
        <v>3.75</v>
      </c>
      <c r="J178" s="188">
        <f>ROUND(I178*H178,2)</f>
        <v>93.379999999999995</v>
      </c>
      <c r="K178" s="189"/>
      <c r="L178" s="33"/>
      <c r="M178" s="190" t="s">
        <v>1</v>
      </c>
      <c r="N178" s="191" t="s">
        <v>39</v>
      </c>
      <c r="O178" s="192">
        <v>0.151</v>
      </c>
      <c r="P178" s="192">
        <f>O178*H178</f>
        <v>3.7598999999999996</v>
      </c>
      <c r="Q178" s="192">
        <v>0</v>
      </c>
      <c r="R178" s="192">
        <f>Q178*H178</f>
        <v>0</v>
      </c>
      <c r="S178" s="192">
        <v>0.014</v>
      </c>
      <c r="T178" s="193">
        <f>S178*H178</f>
        <v>0.34859999999999997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4" t="s">
        <v>226</v>
      </c>
      <c r="AT178" s="194" t="s">
        <v>139</v>
      </c>
      <c r="AU178" s="194" t="s">
        <v>86</v>
      </c>
      <c r="AY178" s="19" t="s">
        <v>136</v>
      </c>
      <c r="BE178" s="195">
        <f>IF(N178="základná",J178,0)</f>
        <v>0</v>
      </c>
      <c r="BF178" s="195">
        <f>IF(N178="znížená",J178,0)</f>
        <v>93.379999999999995</v>
      </c>
      <c r="BG178" s="195">
        <f>IF(N178="zákl. prenesená",J178,0)</f>
        <v>0</v>
      </c>
      <c r="BH178" s="195">
        <f>IF(N178="zníž. prenesená",J178,0)</f>
        <v>0</v>
      </c>
      <c r="BI178" s="195">
        <f>IF(N178="nulová",J178,0)</f>
        <v>0</v>
      </c>
      <c r="BJ178" s="19" t="s">
        <v>86</v>
      </c>
      <c r="BK178" s="195">
        <f>ROUND(I178*H178,2)</f>
        <v>93.379999999999995</v>
      </c>
      <c r="BL178" s="19" t="s">
        <v>226</v>
      </c>
      <c r="BM178" s="194" t="s">
        <v>238</v>
      </c>
    </row>
    <row r="179" s="13" customFormat="1">
      <c r="A179" s="13"/>
      <c r="B179" s="196"/>
      <c r="C179" s="13"/>
      <c r="D179" s="197" t="s">
        <v>145</v>
      </c>
      <c r="E179" s="198" t="s">
        <v>1</v>
      </c>
      <c r="F179" s="199" t="s">
        <v>239</v>
      </c>
      <c r="G179" s="13"/>
      <c r="H179" s="200">
        <v>24.899999999999999</v>
      </c>
      <c r="I179" s="13"/>
      <c r="J179" s="13"/>
      <c r="K179" s="13"/>
      <c r="L179" s="196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8" t="s">
        <v>145</v>
      </c>
      <c r="AU179" s="198" t="s">
        <v>86</v>
      </c>
      <c r="AV179" s="13" t="s">
        <v>86</v>
      </c>
      <c r="AW179" s="13" t="s">
        <v>29</v>
      </c>
      <c r="AX179" s="13" t="s">
        <v>80</v>
      </c>
      <c r="AY179" s="198" t="s">
        <v>136</v>
      </c>
    </row>
    <row r="180" s="12" customFormat="1" ht="22.8" customHeight="1">
      <c r="A180" s="12"/>
      <c r="B180" s="170"/>
      <c r="C180" s="12"/>
      <c r="D180" s="171" t="s">
        <v>72</v>
      </c>
      <c r="E180" s="180" t="s">
        <v>240</v>
      </c>
      <c r="F180" s="180" t="s">
        <v>241</v>
      </c>
      <c r="G180" s="12"/>
      <c r="H180" s="12"/>
      <c r="I180" s="12"/>
      <c r="J180" s="181">
        <f>BK180</f>
        <v>4103.2700000000004</v>
      </c>
      <c r="K180" s="12"/>
      <c r="L180" s="170"/>
      <c r="M180" s="174"/>
      <c r="N180" s="175"/>
      <c r="O180" s="175"/>
      <c r="P180" s="176">
        <f>SUM(P181:P184)</f>
        <v>210.87479999999999</v>
      </c>
      <c r="Q180" s="175"/>
      <c r="R180" s="176">
        <f>SUM(R181:R184)</f>
        <v>0</v>
      </c>
      <c r="S180" s="175"/>
      <c r="T180" s="177">
        <f>SUM(T181:T184)</f>
        <v>43.932250000000003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71" t="s">
        <v>86</v>
      </c>
      <c r="AT180" s="178" t="s">
        <v>72</v>
      </c>
      <c r="AU180" s="178" t="s">
        <v>80</v>
      </c>
      <c r="AY180" s="171" t="s">
        <v>136</v>
      </c>
      <c r="BK180" s="179">
        <f>SUM(BK181:BK184)</f>
        <v>4103.2700000000004</v>
      </c>
    </row>
    <row r="181" s="2" customFormat="1" ht="37.8" customHeight="1">
      <c r="A181" s="32"/>
      <c r="B181" s="182"/>
      <c r="C181" s="183" t="s">
        <v>242</v>
      </c>
      <c r="D181" s="183" t="s">
        <v>139</v>
      </c>
      <c r="E181" s="184" t="s">
        <v>243</v>
      </c>
      <c r="F181" s="185" t="s">
        <v>244</v>
      </c>
      <c r="G181" s="186" t="s">
        <v>142</v>
      </c>
      <c r="H181" s="187">
        <v>878.64499999999998</v>
      </c>
      <c r="I181" s="188">
        <v>4.6699999999999999</v>
      </c>
      <c r="J181" s="188">
        <f>ROUND(I181*H181,2)</f>
        <v>4103.2700000000004</v>
      </c>
      <c r="K181" s="189"/>
      <c r="L181" s="33"/>
      <c r="M181" s="190" t="s">
        <v>1</v>
      </c>
      <c r="N181" s="191" t="s">
        <v>39</v>
      </c>
      <c r="O181" s="192">
        <v>0.23999999999999999</v>
      </c>
      <c r="P181" s="192">
        <f>O181*H181</f>
        <v>210.87479999999999</v>
      </c>
      <c r="Q181" s="192">
        <v>0</v>
      </c>
      <c r="R181" s="192">
        <f>Q181*H181</f>
        <v>0</v>
      </c>
      <c r="S181" s="192">
        <v>0.050000000000000003</v>
      </c>
      <c r="T181" s="193">
        <f>S181*H181</f>
        <v>43.932250000000003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4" t="s">
        <v>226</v>
      </c>
      <c r="AT181" s="194" t="s">
        <v>139</v>
      </c>
      <c r="AU181" s="194" t="s">
        <v>86</v>
      </c>
      <c r="AY181" s="19" t="s">
        <v>136</v>
      </c>
      <c r="BE181" s="195">
        <f>IF(N181="základná",J181,0)</f>
        <v>0</v>
      </c>
      <c r="BF181" s="195">
        <f>IF(N181="znížená",J181,0)</f>
        <v>4103.2700000000004</v>
      </c>
      <c r="BG181" s="195">
        <f>IF(N181="zákl. prenesená",J181,0)</f>
        <v>0</v>
      </c>
      <c r="BH181" s="195">
        <f>IF(N181="zníž. prenesená",J181,0)</f>
        <v>0</v>
      </c>
      <c r="BI181" s="195">
        <f>IF(N181="nulová",J181,0)</f>
        <v>0</v>
      </c>
      <c r="BJ181" s="19" t="s">
        <v>86</v>
      </c>
      <c r="BK181" s="195">
        <f>ROUND(I181*H181,2)</f>
        <v>4103.2700000000004</v>
      </c>
      <c r="BL181" s="19" t="s">
        <v>226</v>
      </c>
      <c r="BM181" s="194" t="s">
        <v>245</v>
      </c>
    </row>
    <row r="182" s="13" customFormat="1">
      <c r="A182" s="13"/>
      <c r="B182" s="196"/>
      <c r="C182" s="13"/>
      <c r="D182" s="197" t="s">
        <v>145</v>
      </c>
      <c r="E182" s="198" t="s">
        <v>1</v>
      </c>
      <c r="F182" s="199" t="s">
        <v>233</v>
      </c>
      <c r="G182" s="13"/>
      <c r="H182" s="200">
        <v>23.375</v>
      </c>
      <c r="I182" s="13"/>
      <c r="J182" s="13"/>
      <c r="K182" s="13"/>
      <c r="L182" s="196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145</v>
      </c>
      <c r="AU182" s="198" t="s">
        <v>86</v>
      </c>
      <c r="AV182" s="13" t="s">
        <v>86</v>
      </c>
      <c r="AW182" s="13" t="s">
        <v>29</v>
      </c>
      <c r="AX182" s="13" t="s">
        <v>73</v>
      </c>
      <c r="AY182" s="198" t="s">
        <v>136</v>
      </c>
    </row>
    <row r="183" s="13" customFormat="1">
      <c r="A183" s="13"/>
      <c r="B183" s="196"/>
      <c r="C183" s="13"/>
      <c r="D183" s="197" t="s">
        <v>145</v>
      </c>
      <c r="E183" s="198" t="s">
        <v>1</v>
      </c>
      <c r="F183" s="199" t="s">
        <v>234</v>
      </c>
      <c r="G183" s="13"/>
      <c r="H183" s="200">
        <v>855.26999999999998</v>
      </c>
      <c r="I183" s="13"/>
      <c r="J183" s="13"/>
      <c r="K183" s="13"/>
      <c r="L183" s="196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8" t="s">
        <v>145</v>
      </c>
      <c r="AU183" s="198" t="s">
        <v>86</v>
      </c>
      <c r="AV183" s="13" t="s">
        <v>86</v>
      </c>
      <c r="AW183" s="13" t="s">
        <v>29</v>
      </c>
      <c r="AX183" s="13" t="s">
        <v>73</v>
      </c>
      <c r="AY183" s="198" t="s">
        <v>136</v>
      </c>
    </row>
    <row r="184" s="14" customFormat="1">
      <c r="A184" s="14"/>
      <c r="B184" s="204"/>
      <c r="C184" s="14"/>
      <c r="D184" s="197" t="s">
        <v>145</v>
      </c>
      <c r="E184" s="205" t="s">
        <v>1</v>
      </c>
      <c r="F184" s="206" t="s">
        <v>148</v>
      </c>
      <c r="G184" s="14"/>
      <c r="H184" s="207">
        <v>878.64499999999998</v>
      </c>
      <c r="I184" s="14"/>
      <c r="J184" s="14"/>
      <c r="K184" s="14"/>
      <c r="L184" s="204"/>
      <c r="M184" s="217"/>
      <c r="N184" s="218"/>
      <c r="O184" s="218"/>
      <c r="P184" s="218"/>
      <c r="Q184" s="218"/>
      <c r="R184" s="218"/>
      <c r="S184" s="218"/>
      <c r="T184" s="21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5" t="s">
        <v>145</v>
      </c>
      <c r="AU184" s="205" t="s">
        <v>86</v>
      </c>
      <c r="AV184" s="14" t="s">
        <v>93</v>
      </c>
      <c r="AW184" s="14" t="s">
        <v>29</v>
      </c>
      <c r="AX184" s="14" t="s">
        <v>80</v>
      </c>
      <c r="AY184" s="205" t="s">
        <v>136</v>
      </c>
    </row>
    <row r="185" s="2" customFormat="1" ht="6.96" customHeight="1">
      <c r="A185" s="32"/>
      <c r="B185" s="58"/>
      <c r="C185" s="59"/>
      <c r="D185" s="59"/>
      <c r="E185" s="59"/>
      <c r="F185" s="59"/>
      <c r="G185" s="59"/>
      <c r="H185" s="59"/>
      <c r="I185" s="59"/>
      <c r="J185" s="59"/>
      <c r="K185" s="59"/>
      <c r="L185" s="33"/>
      <c r="M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</row>
  </sheetData>
  <autoFilter ref="C124:K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7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107</v>
      </c>
      <c r="L4" s="22"/>
      <c r="M4" s="128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13</v>
      </c>
      <c r="L6" s="22"/>
    </row>
    <row r="7" s="1" customFormat="1" ht="16.5" customHeight="1">
      <c r="B7" s="22"/>
      <c r="E7" s="129" t="str">
        <f>'Rekapitulácia stavby'!K6</f>
        <v>Rekonštrukcia maštale D - Hydina</v>
      </c>
      <c r="F7" s="29"/>
      <c r="G7" s="29"/>
      <c r="H7" s="29"/>
      <c r="L7" s="22"/>
    </row>
    <row r="8">
      <c r="B8" s="22"/>
      <c r="D8" s="29" t="s">
        <v>108</v>
      </c>
      <c r="L8" s="22"/>
    </row>
    <row r="9" s="1" customFormat="1" ht="16.5" customHeight="1">
      <c r="B9" s="22"/>
      <c r="E9" s="129" t="s">
        <v>109</v>
      </c>
      <c r="F9" s="1"/>
      <c r="G9" s="1"/>
      <c r="H9" s="1"/>
      <c r="L9" s="22"/>
    </row>
    <row r="10" s="1" customFormat="1" ht="12" customHeight="1">
      <c r="B10" s="22"/>
      <c r="D10" s="29" t="s">
        <v>110</v>
      </c>
      <c r="L10" s="22"/>
    </row>
    <row r="11" s="2" customFormat="1" ht="16.5" customHeight="1">
      <c r="A11" s="32"/>
      <c r="B11" s="33"/>
      <c r="C11" s="32"/>
      <c r="D11" s="32"/>
      <c r="E11" s="134" t="s">
        <v>246</v>
      </c>
      <c r="F11" s="32"/>
      <c r="G11" s="32"/>
      <c r="H11" s="32"/>
      <c r="I11" s="32"/>
      <c r="J11" s="32"/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247</v>
      </c>
      <c r="E12" s="32"/>
      <c r="F12" s="32"/>
      <c r="G12" s="32"/>
      <c r="H12" s="32"/>
      <c r="I12" s="32"/>
      <c r="J12" s="32"/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6.5" customHeight="1">
      <c r="A13" s="32"/>
      <c r="B13" s="33"/>
      <c r="C13" s="32"/>
      <c r="D13" s="32"/>
      <c r="E13" s="65" t="s">
        <v>248</v>
      </c>
      <c r="F13" s="32"/>
      <c r="G13" s="32"/>
      <c r="H13" s="32"/>
      <c r="I13" s="32"/>
      <c r="J13" s="32"/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3"/>
      <c r="C15" s="32"/>
      <c r="D15" s="29" t="s">
        <v>15</v>
      </c>
      <c r="E15" s="32"/>
      <c r="F15" s="26" t="s">
        <v>1</v>
      </c>
      <c r="G15" s="32"/>
      <c r="H15" s="32"/>
      <c r="I15" s="29" t="s">
        <v>16</v>
      </c>
      <c r="J15" s="26" t="s">
        <v>1</v>
      </c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17</v>
      </c>
      <c r="E16" s="32"/>
      <c r="F16" s="26" t="s">
        <v>18</v>
      </c>
      <c r="G16" s="32"/>
      <c r="H16" s="32"/>
      <c r="I16" s="29" t="s">
        <v>19</v>
      </c>
      <c r="J16" s="67" t="str">
        <f>'Rekapitulácia stavby'!AN8</f>
        <v>14. 10. 2024</v>
      </c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0.8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3"/>
      <c r="C18" s="32"/>
      <c r="D18" s="29" t="s">
        <v>21</v>
      </c>
      <c r="E18" s="32"/>
      <c r="F18" s="32"/>
      <c r="G18" s="32"/>
      <c r="H18" s="32"/>
      <c r="I18" s="29" t="s">
        <v>22</v>
      </c>
      <c r="J18" s="26" t="s">
        <v>23</v>
      </c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3"/>
      <c r="C19" s="32"/>
      <c r="D19" s="32"/>
      <c r="E19" s="26" t="s">
        <v>24</v>
      </c>
      <c r="F19" s="32"/>
      <c r="G19" s="32"/>
      <c r="H19" s="32"/>
      <c r="I19" s="29" t="s">
        <v>25</v>
      </c>
      <c r="J19" s="26" t="s">
        <v>1</v>
      </c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3"/>
      <c r="C21" s="32"/>
      <c r="D21" s="29" t="s">
        <v>26</v>
      </c>
      <c r="E21" s="32"/>
      <c r="F21" s="32"/>
      <c r="G21" s="32"/>
      <c r="H21" s="32"/>
      <c r="I21" s="29" t="s">
        <v>22</v>
      </c>
      <c r="J21" s="26" t="str">
        <f>'Rekapitulácia stavby'!AN13</f>
        <v/>
      </c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3"/>
      <c r="C22" s="32"/>
      <c r="D22" s="32"/>
      <c r="E22" s="26" t="str">
        <f>'Rekapitulácia stavby'!E14</f>
        <v xml:space="preserve"> </v>
      </c>
      <c r="F22" s="26"/>
      <c r="G22" s="26"/>
      <c r="H22" s="26"/>
      <c r="I22" s="29" t="s">
        <v>25</v>
      </c>
      <c r="J22" s="26" t="str">
        <f>'Rekapitulácia stavby'!AN14</f>
        <v/>
      </c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3"/>
      <c r="C24" s="32"/>
      <c r="D24" s="29" t="s">
        <v>27</v>
      </c>
      <c r="E24" s="32"/>
      <c r="F24" s="32"/>
      <c r="G24" s="32"/>
      <c r="H24" s="32"/>
      <c r="I24" s="29" t="s">
        <v>22</v>
      </c>
      <c r="J24" s="26" t="s">
        <v>1</v>
      </c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8" customHeight="1">
      <c r="A25" s="32"/>
      <c r="B25" s="33"/>
      <c r="C25" s="32"/>
      <c r="D25" s="32"/>
      <c r="E25" s="26" t="s">
        <v>28</v>
      </c>
      <c r="F25" s="32"/>
      <c r="G25" s="32"/>
      <c r="H25" s="32"/>
      <c r="I25" s="29" t="s">
        <v>25</v>
      </c>
      <c r="J25" s="26" t="s">
        <v>1</v>
      </c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6.96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12" customHeight="1">
      <c r="A27" s="32"/>
      <c r="B27" s="33"/>
      <c r="C27" s="32"/>
      <c r="D27" s="29" t="s">
        <v>30</v>
      </c>
      <c r="E27" s="32"/>
      <c r="F27" s="32"/>
      <c r="G27" s="32"/>
      <c r="H27" s="32"/>
      <c r="I27" s="29" t="s">
        <v>22</v>
      </c>
      <c r="J27" s="26" t="s">
        <v>1</v>
      </c>
      <c r="K27" s="32"/>
      <c r="L27" s="53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8" customHeight="1">
      <c r="A28" s="32"/>
      <c r="B28" s="33"/>
      <c r="C28" s="32"/>
      <c r="D28" s="32"/>
      <c r="E28" s="26" t="s">
        <v>31</v>
      </c>
      <c r="F28" s="32"/>
      <c r="G28" s="32"/>
      <c r="H28" s="32"/>
      <c r="I28" s="29" t="s">
        <v>25</v>
      </c>
      <c r="J28" s="26" t="s">
        <v>1</v>
      </c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32"/>
      <c r="E29" s="32"/>
      <c r="F29" s="32"/>
      <c r="G29" s="32"/>
      <c r="H29" s="32"/>
      <c r="I29" s="32"/>
      <c r="J29" s="32"/>
      <c r="K29" s="32"/>
      <c r="L29" s="5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2" customHeight="1">
      <c r="A30" s="32"/>
      <c r="B30" s="33"/>
      <c r="C30" s="32"/>
      <c r="D30" s="29" t="s">
        <v>32</v>
      </c>
      <c r="E30" s="32"/>
      <c r="F30" s="32"/>
      <c r="G30" s="32"/>
      <c r="H30" s="32"/>
      <c r="I30" s="32"/>
      <c r="J30" s="32"/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8" customFormat="1" ht="16.5" customHeight="1">
      <c r="A31" s="130"/>
      <c r="B31" s="131"/>
      <c r="C31" s="130"/>
      <c r="D31" s="130"/>
      <c r="E31" s="30" t="s">
        <v>1</v>
      </c>
      <c r="F31" s="30"/>
      <c r="G31" s="30"/>
      <c r="H31" s="30"/>
      <c r="I31" s="130"/>
      <c r="J31" s="130"/>
      <c r="K31" s="130"/>
      <c r="L31" s="132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</row>
    <row r="32" s="2" customFormat="1" ht="6.96" customHeight="1">
      <c r="A32" s="32"/>
      <c r="B32" s="33"/>
      <c r="C32" s="32"/>
      <c r="D32" s="32"/>
      <c r="E32" s="32"/>
      <c r="F32" s="32"/>
      <c r="G32" s="32"/>
      <c r="H32" s="32"/>
      <c r="I32" s="32"/>
      <c r="J32" s="32"/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8"/>
      <c r="E33" s="88"/>
      <c r="F33" s="88"/>
      <c r="G33" s="88"/>
      <c r="H33" s="88"/>
      <c r="I33" s="88"/>
      <c r="J33" s="88"/>
      <c r="K33" s="88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3"/>
      <c r="C34" s="32"/>
      <c r="D34" s="133" t="s">
        <v>33</v>
      </c>
      <c r="E34" s="32"/>
      <c r="F34" s="32"/>
      <c r="G34" s="32"/>
      <c r="H34" s="32"/>
      <c r="I34" s="32"/>
      <c r="J34" s="94">
        <f>ROUND(J137, 2)</f>
        <v>27580.509999999998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3"/>
      <c r="C35" s="32"/>
      <c r="D35" s="88"/>
      <c r="E35" s="88"/>
      <c r="F35" s="88"/>
      <c r="G35" s="88"/>
      <c r="H35" s="88"/>
      <c r="I35" s="88"/>
      <c r="J35" s="88"/>
      <c r="K35" s="88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32"/>
      <c r="F36" s="37" t="s">
        <v>35</v>
      </c>
      <c r="G36" s="32"/>
      <c r="H36" s="32"/>
      <c r="I36" s="37" t="s">
        <v>34</v>
      </c>
      <c r="J36" s="37" t="s">
        <v>36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3"/>
      <c r="C37" s="32"/>
      <c r="D37" s="134" t="s">
        <v>37</v>
      </c>
      <c r="E37" s="39" t="s">
        <v>38</v>
      </c>
      <c r="F37" s="135">
        <f>ROUND((SUM(BE137:BE294)),  2)</f>
        <v>0</v>
      </c>
      <c r="G37" s="136"/>
      <c r="H37" s="136"/>
      <c r="I37" s="137">
        <v>0.20000000000000001</v>
      </c>
      <c r="J37" s="135">
        <f>ROUND(((SUM(BE137:BE294))*I37),  2)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3"/>
      <c r="C38" s="32"/>
      <c r="D38" s="32"/>
      <c r="E38" s="39" t="s">
        <v>39</v>
      </c>
      <c r="F38" s="138">
        <f>ROUND((SUM(BF137:BF294)),  2)</f>
        <v>27580.509999999998</v>
      </c>
      <c r="G38" s="32"/>
      <c r="H38" s="32"/>
      <c r="I38" s="139">
        <v>0.20000000000000001</v>
      </c>
      <c r="J38" s="138">
        <f>ROUND(((SUM(BF137:BF294))*I38),  2)</f>
        <v>5516.1000000000004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40</v>
      </c>
      <c r="F39" s="138">
        <f>ROUND((SUM(BG137:BG294)),  2)</f>
        <v>0</v>
      </c>
      <c r="G39" s="32"/>
      <c r="H39" s="32"/>
      <c r="I39" s="139">
        <v>0.20000000000000001</v>
      </c>
      <c r="J39" s="138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3"/>
      <c r="C40" s="32"/>
      <c r="D40" s="32"/>
      <c r="E40" s="29" t="s">
        <v>41</v>
      </c>
      <c r="F40" s="138">
        <f>ROUND((SUM(BH137:BH294)),  2)</f>
        <v>0</v>
      </c>
      <c r="G40" s="32"/>
      <c r="H40" s="32"/>
      <c r="I40" s="139">
        <v>0.20000000000000001</v>
      </c>
      <c r="J40" s="138">
        <f>0</f>
        <v>0</v>
      </c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3"/>
      <c r="C41" s="32"/>
      <c r="D41" s="32"/>
      <c r="E41" s="39" t="s">
        <v>42</v>
      </c>
      <c r="F41" s="135">
        <f>ROUND((SUM(BI137:BI294)),  2)</f>
        <v>0</v>
      </c>
      <c r="G41" s="136"/>
      <c r="H41" s="136"/>
      <c r="I41" s="137">
        <v>0</v>
      </c>
      <c r="J41" s="135">
        <f>0</f>
        <v>0</v>
      </c>
      <c r="K41" s="32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3"/>
      <c r="C43" s="140"/>
      <c r="D43" s="141" t="s">
        <v>43</v>
      </c>
      <c r="E43" s="79"/>
      <c r="F43" s="79"/>
      <c r="G43" s="142" t="s">
        <v>44</v>
      </c>
      <c r="H43" s="143" t="s">
        <v>45</v>
      </c>
      <c r="I43" s="79"/>
      <c r="J43" s="144">
        <f>SUM(J34:J41)</f>
        <v>33096.610000000001</v>
      </c>
      <c r="K43" s="145"/>
      <c r="L43" s="53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53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6" t="s">
        <v>48</v>
      </c>
      <c r="E61" s="35"/>
      <c r="F61" s="146" t="s">
        <v>49</v>
      </c>
      <c r="G61" s="56" t="s">
        <v>48</v>
      </c>
      <c r="H61" s="35"/>
      <c r="I61" s="35"/>
      <c r="J61" s="147" t="s">
        <v>49</v>
      </c>
      <c r="K61" s="35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6" t="s">
        <v>48</v>
      </c>
      <c r="E76" s="35"/>
      <c r="F76" s="146" t="s">
        <v>49</v>
      </c>
      <c r="G76" s="56" t="s">
        <v>48</v>
      </c>
      <c r="H76" s="35"/>
      <c r="I76" s="35"/>
      <c r="J76" s="147" t="s">
        <v>49</v>
      </c>
      <c r="K76" s="35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112</v>
      </c>
      <c r="D82" s="32"/>
      <c r="E82" s="32"/>
      <c r="F82" s="32"/>
      <c r="G82" s="32"/>
      <c r="H82" s="32"/>
      <c r="I82" s="32"/>
      <c r="J82" s="32"/>
      <c r="K82" s="32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9" t="str">
        <f>E7</f>
        <v>Rekonštrukcia maštale D - Hydina</v>
      </c>
      <c r="F85" s="29"/>
      <c r="G85" s="29"/>
      <c r="H85" s="29"/>
      <c r="I85" s="32"/>
      <c r="J85" s="32"/>
      <c r="K85" s="32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108</v>
      </c>
      <c r="L86" s="22"/>
    </row>
    <row r="87" s="1" customFormat="1" ht="16.5" customHeight="1">
      <c r="B87" s="22"/>
      <c r="E87" s="129" t="s">
        <v>109</v>
      </c>
      <c r="F87" s="1"/>
      <c r="G87" s="1"/>
      <c r="H87" s="1"/>
      <c r="L87" s="22"/>
    </row>
    <row r="88" s="1" customFormat="1" ht="12" customHeight="1">
      <c r="B88" s="22"/>
      <c r="C88" s="29" t="s">
        <v>110</v>
      </c>
      <c r="L88" s="22"/>
    </row>
    <row r="89" s="2" customFormat="1" ht="16.5" customHeight="1">
      <c r="A89" s="32"/>
      <c r="B89" s="33"/>
      <c r="C89" s="32"/>
      <c r="D89" s="32"/>
      <c r="E89" s="134" t="s">
        <v>246</v>
      </c>
      <c r="F89" s="32"/>
      <c r="G89" s="32"/>
      <c r="H89" s="32"/>
      <c r="I89" s="32"/>
      <c r="J89" s="32"/>
      <c r="K89" s="32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2" customHeight="1">
      <c r="A90" s="32"/>
      <c r="B90" s="33"/>
      <c r="C90" s="29" t="s">
        <v>247</v>
      </c>
      <c r="D90" s="32"/>
      <c r="E90" s="32"/>
      <c r="F90" s="32"/>
      <c r="G90" s="32"/>
      <c r="H90" s="32"/>
      <c r="I90" s="32"/>
      <c r="J90" s="32"/>
      <c r="K90" s="32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6.5" customHeight="1">
      <c r="A91" s="32"/>
      <c r="B91" s="33"/>
      <c r="C91" s="32"/>
      <c r="D91" s="32"/>
      <c r="E91" s="65" t="str">
        <f>E13</f>
        <v xml:space="preserve">24-58a-01-02-01 - Suterén </v>
      </c>
      <c r="F91" s="32"/>
      <c r="G91" s="32"/>
      <c r="H91" s="32"/>
      <c r="I91" s="32"/>
      <c r="J91" s="32"/>
      <c r="K91" s="32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2" customHeight="1">
      <c r="A93" s="32"/>
      <c r="B93" s="33"/>
      <c r="C93" s="29" t="s">
        <v>17</v>
      </c>
      <c r="D93" s="32"/>
      <c r="E93" s="32"/>
      <c r="F93" s="26" t="str">
        <f>F16</f>
        <v xml:space="preserve"> </v>
      </c>
      <c r="G93" s="32"/>
      <c r="H93" s="32"/>
      <c r="I93" s="29" t="s">
        <v>19</v>
      </c>
      <c r="J93" s="67" t="str">
        <f>IF(J16="","",J16)</f>
        <v>14. 10. 2024</v>
      </c>
      <c r="K93" s="32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6.96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25.65" customHeight="1">
      <c r="A95" s="32"/>
      <c r="B95" s="33"/>
      <c r="C95" s="29" t="s">
        <v>21</v>
      </c>
      <c r="D95" s="32"/>
      <c r="E95" s="32"/>
      <c r="F95" s="26" t="str">
        <f>E19</f>
        <v>AGRIKA s.r.o.Tulská 19 Zvolen</v>
      </c>
      <c r="G95" s="32"/>
      <c r="H95" s="32"/>
      <c r="I95" s="29" t="s">
        <v>27</v>
      </c>
      <c r="J95" s="30" t="str">
        <f>E25</f>
        <v>HS partner s.r.o. Sielnica</v>
      </c>
      <c r="K95" s="32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15.15" customHeight="1">
      <c r="A96" s="32"/>
      <c r="B96" s="33"/>
      <c r="C96" s="29" t="s">
        <v>26</v>
      </c>
      <c r="D96" s="32"/>
      <c r="E96" s="32"/>
      <c r="F96" s="26" t="str">
        <f>IF(E22="","",E22)</f>
        <v xml:space="preserve"> </v>
      </c>
      <c r="G96" s="32"/>
      <c r="H96" s="32"/>
      <c r="I96" s="29" t="s">
        <v>30</v>
      </c>
      <c r="J96" s="30" t="str">
        <f>E28</f>
        <v>Ing. Miroslav Plevka</v>
      </c>
      <c r="K96" s="32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53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9.28" customHeight="1">
      <c r="A98" s="32"/>
      <c r="B98" s="33"/>
      <c r="C98" s="148" t="s">
        <v>113</v>
      </c>
      <c r="D98" s="140"/>
      <c r="E98" s="140"/>
      <c r="F98" s="140"/>
      <c r="G98" s="140"/>
      <c r="H98" s="140"/>
      <c r="I98" s="140"/>
      <c r="J98" s="149" t="s">
        <v>114</v>
      </c>
      <c r="K98" s="140"/>
      <c r="L98" s="53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="2" customFormat="1" ht="10.32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53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22.8" customHeight="1">
      <c r="A100" s="32"/>
      <c r="B100" s="33"/>
      <c r="C100" s="150" t="s">
        <v>115</v>
      </c>
      <c r="D100" s="32"/>
      <c r="E100" s="32"/>
      <c r="F100" s="32"/>
      <c r="G100" s="32"/>
      <c r="H100" s="32"/>
      <c r="I100" s="32"/>
      <c r="J100" s="94">
        <f>J137</f>
        <v>27580.510000000002</v>
      </c>
      <c r="K100" s="32"/>
      <c r="L100" s="53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U100" s="19" t="s">
        <v>116</v>
      </c>
    </row>
    <row r="101" s="9" customFormat="1" ht="24.96" customHeight="1">
      <c r="A101" s="9"/>
      <c r="B101" s="151"/>
      <c r="C101" s="9"/>
      <c r="D101" s="152" t="s">
        <v>117</v>
      </c>
      <c r="E101" s="153"/>
      <c r="F101" s="153"/>
      <c r="G101" s="153"/>
      <c r="H101" s="153"/>
      <c r="I101" s="153"/>
      <c r="J101" s="154">
        <f>J138</f>
        <v>22998.090000000004</v>
      </c>
      <c r="K101" s="9"/>
      <c r="L101" s="15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249</v>
      </c>
      <c r="E102" s="157"/>
      <c r="F102" s="157"/>
      <c r="G102" s="157"/>
      <c r="H102" s="157"/>
      <c r="I102" s="157"/>
      <c r="J102" s="158">
        <f>J139</f>
        <v>3650.6399999999999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250</v>
      </c>
      <c r="E103" s="157"/>
      <c r="F103" s="157"/>
      <c r="G103" s="157"/>
      <c r="H103" s="157"/>
      <c r="I103" s="157"/>
      <c r="J103" s="158">
        <f>J160</f>
        <v>3536.2600000000002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251</v>
      </c>
      <c r="E104" s="157"/>
      <c r="F104" s="157"/>
      <c r="G104" s="157"/>
      <c r="H104" s="157"/>
      <c r="I104" s="157"/>
      <c r="J104" s="158">
        <f>J170</f>
        <v>824.97000000000003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252</v>
      </c>
      <c r="E105" s="157"/>
      <c r="F105" s="157"/>
      <c r="G105" s="157"/>
      <c r="H105" s="157"/>
      <c r="I105" s="157"/>
      <c r="J105" s="158">
        <f>J175</f>
        <v>130.56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253</v>
      </c>
      <c r="E106" s="157"/>
      <c r="F106" s="157"/>
      <c r="G106" s="157"/>
      <c r="H106" s="157"/>
      <c r="I106" s="157"/>
      <c r="J106" s="158">
        <f>J183</f>
        <v>10666.789999999999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5"/>
      <c r="C107" s="10"/>
      <c r="D107" s="156" t="s">
        <v>118</v>
      </c>
      <c r="E107" s="157"/>
      <c r="F107" s="157"/>
      <c r="G107" s="157"/>
      <c r="H107" s="157"/>
      <c r="I107" s="157"/>
      <c r="J107" s="158">
        <f>J229</f>
        <v>1426.3800000000001</v>
      </c>
      <c r="K107" s="10"/>
      <c r="L107" s="15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5"/>
      <c r="C108" s="10"/>
      <c r="D108" s="156" t="s">
        <v>254</v>
      </c>
      <c r="E108" s="157"/>
      <c r="F108" s="157"/>
      <c r="G108" s="157"/>
      <c r="H108" s="157"/>
      <c r="I108" s="157"/>
      <c r="J108" s="158">
        <f>J244</f>
        <v>2762.4899999999998</v>
      </c>
      <c r="K108" s="10"/>
      <c r="L108" s="15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51"/>
      <c r="C109" s="9"/>
      <c r="D109" s="152" t="s">
        <v>119</v>
      </c>
      <c r="E109" s="153"/>
      <c r="F109" s="153"/>
      <c r="G109" s="153"/>
      <c r="H109" s="153"/>
      <c r="I109" s="153"/>
      <c r="J109" s="154">
        <f>J246</f>
        <v>4582.4200000000001</v>
      </c>
      <c r="K109" s="9"/>
      <c r="L109" s="15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5"/>
      <c r="C110" s="10"/>
      <c r="D110" s="156" t="s">
        <v>255</v>
      </c>
      <c r="E110" s="157"/>
      <c r="F110" s="157"/>
      <c r="G110" s="157"/>
      <c r="H110" s="157"/>
      <c r="I110" s="157"/>
      <c r="J110" s="158">
        <f>J247</f>
        <v>606.39999999999998</v>
      </c>
      <c r="K110" s="10"/>
      <c r="L110" s="15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5"/>
      <c r="C111" s="10"/>
      <c r="D111" s="156" t="s">
        <v>256</v>
      </c>
      <c r="E111" s="157"/>
      <c r="F111" s="157"/>
      <c r="G111" s="157"/>
      <c r="H111" s="157"/>
      <c r="I111" s="157"/>
      <c r="J111" s="158">
        <f>J253</f>
        <v>810.65999999999997</v>
      </c>
      <c r="K111" s="10"/>
      <c r="L111" s="15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5"/>
      <c r="C112" s="10"/>
      <c r="D112" s="156" t="s">
        <v>257</v>
      </c>
      <c r="E112" s="157"/>
      <c r="F112" s="157"/>
      <c r="G112" s="157"/>
      <c r="H112" s="157"/>
      <c r="I112" s="157"/>
      <c r="J112" s="158">
        <f>J265</f>
        <v>2319.1600000000003</v>
      </c>
      <c r="K112" s="10"/>
      <c r="L112" s="15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5"/>
      <c r="C113" s="10"/>
      <c r="D113" s="156" t="s">
        <v>258</v>
      </c>
      <c r="E113" s="157"/>
      <c r="F113" s="157"/>
      <c r="G113" s="157"/>
      <c r="H113" s="157"/>
      <c r="I113" s="157"/>
      <c r="J113" s="158">
        <f>J274</f>
        <v>846.20000000000005</v>
      </c>
      <c r="K113" s="10"/>
      <c r="L113" s="15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53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3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="2" customFormat="1" ht="6.96" customHeight="1">
      <c r="A119" s="32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53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24.96" customHeight="1">
      <c r="A120" s="32"/>
      <c r="B120" s="33"/>
      <c r="C120" s="23" t="s">
        <v>122</v>
      </c>
      <c r="D120" s="32"/>
      <c r="E120" s="32"/>
      <c r="F120" s="32"/>
      <c r="G120" s="32"/>
      <c r="H120" s="32"/>
      <c r="I120" s="32"/>
      <c r="J120" s="32"/>
      <c r="K120" s="32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53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13</v>
      </c>
      <c r="D122" s="32"/>
      <c r="E122" s="32"/>
      <c r="F122" s="32"/>
      <c r="G122" s="32"/>
      <c r="H122" s="32"/>
      <c r="I122" s="32"/>
      <c r="J122" s="32"/>
      <c r="K122" s="32"/>
      <c r="L122" s="53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6.5" customHeight="1">
      <c r="A123" s="32"/>
      <c r="B123" s="33"/>
      <c r="C123" s="32"/>
      <c r="D123" s="32"/>
      <c r="E123" s="129" t="str">
        <f>E7</f>
        <v>Rekonštrukcia maštale D - Hydina</v>
      </c>
      <c r="F123" s="29"/>
      <c r="G123" s="29"/>
      <c r="H123" s="29"/>
      <c r="I123" s="32"/>
      <c r="J123" s="32"/>
      <c r="K123" s="32"/>
      <c r="L123" s="53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" customFormat="1" ht="12" customHeight="1">
      <c r="B124" s="22"/>
      <c r="C124" s="29" t="s">
        <v>108</v>
      </c>
      <c r="L124" s="22"/>
    </row>
    <row r="125" s="1" customFormat="1" ht="16.5" customHeight="1">
      <c r="B125" s="22"/>
      <c r="E125" s="129" t="s">
        <v>109</v>
      </c>
      <c r="F125" s="1"/>
      <c r="G125" s="1"/>
      <c r="H125" s="1"/>
      <c r="L125" s="22"/>
    </row>
    <row r="126" s="1" customFormat="1" ht="12" customHeight="1">
      <c r="B126" s="22"/>
      <c r="C126" s="29" t="s">
        <v>110</v>
      </c>
      <c r="L126" s="22"/>
    </row>
    <row r="127" s="2" customFormat="1" ht="16.5" customHeight="1">
      <c r="A127" s="32"/>
      <c r="B127" s="33"/>
      <c r="C127" s="32"/>
      <c r="D127" s="32"/>
      <c r="E127" s="134" t="s">
        <v>246</v>
      </c>
      <c r="F127" s="32"/>
      <c r="G127" s="32"/>
      <c r="H127" s="32"/>
      <c r="I127" s="32"/>
      <c r="J127" s="32"/>
      <c r="K127" s="32"/>
      <c r="L127" s="53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2" customHeight="1">
      <c r="A128" s="32"/>
      <c r="B128" s="33"/>
      <c r="C128" s="29" t="s">
        <v>247</v>
      </c>
      <c r="D128" s="32"/>
      <c r="E128" s="32"/>
      <c r="F128" s="32"/>
      <c r="G128" s="32"/>
      <c r="H128" s="32"/>
      <c r="I128" s="32"/>
      <c r="J128" s="32"/>
      <c r="K128" s="32"/>
      <c r="L128" s="53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16.5" customHeight="1">
      <c r="A129" s="32"/>
      <c r="B129" s="33"/>
      <c r="C129" s="32"/>
      <c r="D129" s="32"/>
      <c r="E129" s="65" t="str">
        <f>E13</f>
        <v xml:space="preserve">24-58a-01-02-01 - Suterén </v>
      </c>
      <c r="F129" s="32"/>
      <c r="G129" s="32"/>
      <c r="H129" s="32"/>
      <c r="I129" s="32"/>
      <c r="J129" s="32"/>
      <c r="K129" s="32"/>
      <c r="L129" s="53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6.96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53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12" customHeight="1">
      <c r="A131" s="32"/>
      <c r="B131" s="33"/>
      <c r="C131" s="29" t="s">
        <v>17</v>
      </c>
      <c r="D131" s="32"/>
      <c r="E131" s="32"/>
      <c r="F131" s="26" t="str">
        <f>F16</f>
        <v xml:space="preserve"> </v>
      </c>
      <c r="G131" s="32"/>
      <c r="H131" s="32"/>
      <c r="I131" s="29" t="s">
        <v>19</v>
      </c>
      <c r="J131" s="67" t="str">
        <f>IF(J16="","",J16)</f>
        <v>14. 10. 2024</v>
      </c>
      <c r="K131" s="32"/>
      <c r="L131" s="53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2" customFormat="1" ht="6.96" customHeight="1">
      <c r="A132" s="32"/>
      <c r="B132" s="33"/>
      <c r="C132" s="32"/>
      <c r="D132" s="32"/>
      <c r="E132" s="32"/>
      <c r="F132" s="32"/>
      <c r="G132" s="32"/>
      <c r="H132" s="32"/>
      <c r="I132" s="32"/>
      <c r="J132" s="32"/>
      <c r="K132" s="32"/>
      <c r="L132" s="53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="2" customFormat="1" ht="25.65" customHeight="1">
      <c r="A133" s="32"/>
      <c r="B133" s="33"/>
      <c r="C133" s="29" t="s">
        <v>21</v>
      </c>
      <c r="D133" s="32"/>
      <c r="E133" s="32"/>
      <c r="F133" s="26" t="str">
        <f>E19</f>
        <v>AGRIKA s.r.o.Tulská 19 Zvolen</v>
      </c>
      <c r="G133" s="32"/>
      <c r="H133" s="32"/>
      <c r="I133" s="29" t="s">
        <v>27</v>
      </c>
      <c r="J133" s="30" t="str">
        <f>E25</f>
        <v>HS partner s.r.o. Sielnica</v>
      </c>
      <c r="K133" s="32"/>
      <c r="L133" s="53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="2" customFormat="1" ht="15.15" customHeight="1">
      <c r="A134" s="32"/>
      <c r="B134" s="33"/>
      <c r="C134" s="29" t="s">
        <v>26</v>
      </c>
      <c r="D134" s="32"/>
      <c r="E134" s="32"/>
      <c r="F134" s="26" t="str">
        <f>IF(E22="","",E22)</f>
        <v xml:space="preserve"> </v>
      </c>
      <c r="G134" s="32"/>
      <c r="H134" s="32"/>
      <c r="I134" s="29" t="s">
        <v>30</v>
      </c>
      <c r="J134" s="30" t="str">
        <f>E28</f>
        <v>Ing. Miroslav Plevka</v>
      </c>
      <c r="K134" s="32"/>
      <c r="L134" s="53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="2" customFormat="1" ht="10.32" customHeight="1">
      <c r="A135" s="32"/>
      <c r="B135" s="33"/>
      <c r="C135" s="32"/>
      <c r="D135" s="32"/>
      <c r="E135" s="32"/>
      <c r="F135" s="32"/>
      <c r="G135" s="32"/>
      <c r="H135" s="32"/>
      <c r="I135" s="32"/>
      <c r="J135" s="32"/>
      <c r="K135" s="32"/>
      <c r="L135" s="53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="11" customFormat="1" ht="29.28" customHeight="1">
      <c r="A136" s="159"/>
      <c r="B136" s="160"/>
      <c r="C136" s="161" t="s">
        <v>123</v>
      </c>
      <c r="D136" s="162" t="s">
        <v>58</v>
      </c>
      <c r="E136" s="162" t="s">
        <v>54</v>
      </c>
      <c r="F136" s="162" t="s">
        <v>55</v>
      </c>
      <c r="G136" s="162" t="s">
        <v>124</v>
      </c>
      <c r="H136" s="162" t="s">
        <v>125</v>
      </c>
      <c r="I136" s="162" t="s">
        <v>126</v>
      </c>
      <c r="J136" s="163" t="s">
        <v>114</v>
      </c>
      <c r="K136" s="164" t="s">
        <v>127</v>
      </c>
      <c r="L136" s="165"/>
      <c r="M136" s="84" t="s">
        <v>1</v>
      </c>
      <c r="N136" s="85" t="s">
        <v>37</v>
      </c>
      <c r="O136" s="85" t="s">
        <v>128</v>
      </c>
      <c r="P136" s="85" t="s">
        <v>129</v>
      </c>
      <c r="Q136" s="85" t="s">
        <v>130</v>
      </c>
      <c r="R136" s="85" t="s">
        <v>131</v>
      </c>
      <c r="S136" s="85" t="s">
        <v>132</v>
      </c>
      <c r="T136" s="86" t="s">
        <v>133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="2" customFormat="1" ht="22.8" customHeight="1">
      <c r="A137" s="32"/>
      <c r="B137" s="33"/>
      <c r="C137" s="91" t="s">
        <v>115</v>
      </c>
      <c r="D137" s="32"/>
      <c r="E137" s="32"/>
      <c r="F137" s="32"/>
      <c r="G137" s="32"/>
      <c r="H137" s="32"/>
      <c r="I137" s="32"/>
      <c r="J137" s="166">
        <f>BK137</f>
        <v>27580.510000000002</v>
      </c>
      <c r="K137" s="32"/>
      <c r="L137" s="33"/>
      <c r="M137" s="87"/>
      <c r="N137" s="71"/>
      <c r="O137" s="88"/>
      <c r="P137" s="167">
        <f>P138+P246</f>
        <v>698.15901499999995</v>
      </c>
      <c r="Q137" s="88"/>
      <c r="R137" s="167">
        <f>R138+R246</f>
        <v>57.54114174</v>
      </c>
      <c r="S137" s="88"/>
      <c r="T137" s="168">
        <f>T138+T246</f>
        <v>0.748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9" t="s">
        <v>72</v>
      </c>
      <c r="AU137" s="19" t="s">
        <v>116</v>
      </c>
      <c r="BK137" s="169">
        <f>BK138+BK246</f>
        <v>27580.510000000002</v>
      </c>
    </row>
    <row r="138" s="12" customFormat="1" ht="25.92" customHeight="1">
      <c r="A138" s="12"/>
      <c r="B138" s="170"/>
      <c r="C138" s="12"/>
      <c r="D138" s="171" t="s">
        <v>72</v>
      </c>
      <c r="E138" s="172" t="s">
        <v>134</v>
      </c>
      <c r="F138" s="172" t="s">
        <v>135</v>
      </c>
      <c r="G138" s="12"/>
      <c r="H138" s="12"/>
      <c r="I138" s="12"/>
      <c r="J138" s="173">
        <f>BK138</f>
        <v>22998.090000000004</v>
      </c>
      <c r="K138" s="12"/>
      <c r="L138" s="170"/>
      <c r="M138" s="174"/>
      <c r="N138" s="175"/>
      <c r="O138" s="175"/>
      <c r="P138" s="176">
        <f>P139+P160+P170+P175+P183+P229+P244</f>
        <v>657.51797499999998</v>
      </c>
      <c r="Q138" s="175"/>
      <c r="R138" s="176">
        <f>R139+R160+R170+R175+R183+R229+R244</f>
        <v>56.935422090000003</v>
      </c>
      <c r="S138" s="175"/>
      <c r="T138" s="177">
        <f>T139+T160+T170+T175+T183+T229+T244</f>
        <v>0.748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1" t="s">
        <v>80</v>
      </c>
      <c r="AT138" s="178" t="s">
        <v>72</v>
      </c>
      <c r="AU138" s="178" t="s">
        <v>73</v>
      </c>
      <c r="AY138" s="171" t="s">
        <v>136</v>
      </c>
      <c r="BK138" s="179">
        <f>BK139+BK160+BK170+BK175+BK183+BK229+BK244</f>
        <v>22998.090000000004</v>
      </c>
    </row>
    <row r="139" s="12" customFormat="1" ht="22.8" customHeight="1">
      <c r="A139" s="12"/>
      <c r="B139" s="170"/>
      <c r="C139" s="12"/>
      <c r="D139" s="171" t="s">
        <v>72</v>
      </c>
      <c r="E139" s="180" t="s">
        <v>80</v>
      </c>
      <c r="F139" s="180" t="s">
        <v>259</v>
      </c>
      <c r="G139" s="12"/>
      <c r="H139" s="12"/>
      <c r="I139" s="12"/>
      <c r="J139" s="181">
        <f>BK139</f>
        <v>3650.6399999999999</v>
      </c>
      <c r="K139" s="12"/>
      <c r="L139" s="170"/>
      <c r="M139" s="174"/>
      <c r="N139" s="175"/>
      <c r="O139" s="175"/>
      <c r="P139" s="176">
        <f>SUM(P140:P159)</f>
        <v>216.32288399999999</v>
      </c>
      <c r="Q139" s="175"/>
      <c r="R139" s="176">
        <f>SUM(R140:R159)</f>
        <v>0</v>
      </c>
      <c r="S139" s="175"/>
      <c r="T139" s="177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1" t="s">
        <v>80</v>
      </c>
      <c r="AT139" s="178" t="s">
        <v>72</v>
      </c>
      <c r="AU139" s="178" t="s">
        <v>80</v>
      </c>
      <c r="AY139" s="171" t="s">
        <v>136</v>
      </c>
      <c r="BK139" s="179">
        <f>SUM(BK140:BK159)</f>
        <v>3650.6399999999999</v>
      </c>
    </row>
    <row r="140" s="2" customFormat="1" ht="21.75" customHeight="1">
      <c r="A140" s="32"/>
      <c r="B140" s="182"/>
      <c r="C140" s="183" t="s">
        <v>80</v>
      </c>
      <c r="D140" s="183" t="s">
        <v>139</v>
      </c>
      <c r="E140" s="184" t="s">
        <v>260</v>
      </c>
      <c r="F140" s="185" t="s">
        <v>261</v>
      </c>
      <c r="G140" s="186" t="s">
        <v>151</v>
      </c>
      <c r="H140" s="187">
        <v>62.584000000000003</v>
      </c>
      <c r="I140" s="188">
        <v>43.299999999999997</v>
      </c>
      <c r="J140" s="188">
        <f>ROUND(I140*H140,2)</f>
        <v>2709.8899999999999</v>
      </c>
      <c r="K140" s="189"/>
      <c r="L140" s="33"/>
      <c r="M140" s="190" t="s">
        <v>1</v>
      </c>
      <c r="N140" s="191" t="s">
        <v>39</v>
      </c>
      <c r="O140" s="192">
        <v>2.5139999999999998</v>
      </c>
      <c r="P140" s="192">
        <f>O140*H140</f>
        <v>157.336176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4" t="s">
        <v>143</v>
      </c>
      <c r="AT140" s="194" t="s">
        <v>139</v>
      </c>
      <c r="AU140" s="194" t="s">
        <v>86</v>
      </c>
      <c r="AY140" s="19" t="s">
        <v>136</v>
      </c>
      <c r="BE140" s="195">
        <f>IF(N140="základná",J140,0)</f>
        <v>0</v>
      </c>
      <c r="BF140" s="195">
        <f>IF(N140="znížená",J140,0)</f>
        <v>2709.8899999999999</v>
      </c>
      <c r="BG140" s="195">
        <f>IF(N140="zákl. prenesená",J140,0)</f>
        <v>0</v>
      </c>
      <c r="BH140" s="195">
        <f>IF(N140="zníž. prenesená",J140,0)</f>
        <v>0</v>
      </c>
      <c r="BI140" s="195">
        <f>IF(N140="nulová",J140,0)</f>
        <v>0</v>
      </c>
      <c r="BJ140" s="19" t="s">
        <v>86</v>
      </c>
      <c r="BK140" s="195">
        <f>ROUND(I140*H140,2)</f>
        <v>2709.8899999999999</v>
      </c>
      <c r="BL140" s="19" t="s">
        <v>143</v>
      </c>
      <c r="BM140" s="194" t="s">
        <v>262</v>
      </c>
    </row>
    <row r="141" s="13" customFormat="1">
      <c r="A141" s="13"/>
      <c r="B141" s="196"/>
      <c r="C141" s="13"/>
      <c r="D141" s="197" t="s">
        <v>145</v>
      </c>
      <c r="E141" s="198" t="s">
        <v>1</v>
      </c>
      <c r="F141" s="199" t="s">
        <v>263</v>
      </c>
      <c r="G141" s="13"/>
      <c r="H141" s="200">
        <v>12</v>
      </c>
      <c r="I141" s="13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145</v>
      </c>
      <c r="AU141" s="198" t="s">
        <v>86</v>
      </c>
      <c r="AV141" s="13" t="s">
        <v>86</v>
      </c>
      <c r="AW141" s="13" t="s">
        <v>29</v>
      </c>
      <c r="AX141" s="13" t="s">
        <v>73</v>
      </c>
      <c r="AY141" s="198" t="s">
        <v>136</v>
      </c>
    </row>
    <row r="142" s="13" customFormat="1">
      <c r="A142" s="13"/>
      <c r="B142" s="196"/>
      <c r="C142" s="13"/>
      <c r="D142" s="197" t="s">
        <v>145</v>
      </c>
      <c r="E142" s="198" t="s">
        <v>1</v>
      </c>
      <c r="F142" s="199" t="s">
        <v>264</v>
      </c>
      <c r="G142" s="13"/>
      <c r="H142" s="200">
        <v>2.028</v>
      </c>
      <c r="I142" s="13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145</v>
      </c>
      <c r="AU142" s="198" t="s">
        <v>86</v>
      </c>
      <c r="AV142" s="13" t="s">
        <v>86</v>
      </c>
      <c r="AW142" s="13" t="s">
        <v>29</v>
      </c>
      <c r="AX142" s="13" t="s">
        <v>73</v>
      </c>
      <c r="AY142" s="198" t="s">
        <v>136</v>
      </c>
    </row>
    <row r="143" s="13" customFormat="1">
      <c r="A143" s="13"/>
      <c r="B143" s="196"/>
      <c r="C143" s="13"/>
      <c r="D143" s="197" t="s">
        <v>145</v>
      </c>
      <c r="E143" s="198" t="s">
        <v>1</v>
      </c>
      <c r="F143" s="199" t="s">
        <v>265</v>
      </c>
      <c r="G143" s="13"/>
      <c r="H143" s="200">
        <v>1.9810000000000001</v>
      </c>
      <c r="I143" s="13"/>
      <c r="J143" s="13"/>
      <c r="K143" s="13"/>
      <c r="L143" s="196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8" t="s">
        <v>145</v>
      </c>
      <c r="AU143" s="198" t="s">
        <v>86</v>
      </c>
      <c r="AV143" s="13" t="s">
        <v>86</v>
      </c>
      <c r="AW143" s="13" t="s">
        <v>29</v>
      </c>
      <c r="AX143" s="13" t="s">
        <v>73</v>
      </c>
      <c r="AY143" s="198" t="s">
        <v>136</v>
      </c>
    </row>
    <row r="144" s="13" customFormat="1">
      <c r="A144" s="13"/>
      <c r="B144" s="196"/>
      <c r="C144" s="13"/>
      <c r="D144" s="197" t="s">
        <v>145</v>
      </c>
      <c r="E144" s="198" t="s">
        <v>1</v>
      </c>
      <c r="F144" s="199" t="s">
        <v>266</v>
      </c>
      <c r="G144" s="13"/>
      <c r="H144" s="200">
        <v>46.575000000000003</v>
      </c>
      <c r="I144" s="13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145</v>
      </c>
      <c r="AU144" s="198" t="s">
        <v>86</v>
      </c>
      <c r="AV144" s="13" t="s">
        <v>86</v>
      </c>
      <c r="AW144" s="13" t="s">
        <v>29</v>
      </c>
      <c r="AX144" s="13" t="s">
        <v>73</v>
      </c>
      <c r="AY144" s="198" t="s">
        <v>136</v>
      </c>
    </row>
    <row r="145" s="16" customFormat="1">
      <c r="A145" s="16"/>
      <c r="B145" s="220"/>
      <c r="C145" s="16"/>
      <c r="D145" s="197" t="s">
        <v>145</v>
      </c>
      <c r="E145" s="221" t="s">
        <v>1</v>
      </c>
      <c r="F145" s="222" t="s">
        <v>267</v>
      </c>
      <c r="G145" s="16"/>
      <c r="H145" s="223">
        <v>62.584000000000003</v>
      </c>
      <c r="I145" s="16"/>
      <c r="J145" s="16"/>
      <c r="K145" s="16"/>
      <c r="L145" s="220"/>
      <c r="M145" s="224"/>
      <c r="N145" s="225"/>
      <c r="O145" s="225"/>
      <c r="P145" s="225"/>
      <c r="Q145" s="225"/>
      <c r="R145" s="225"/>
      <c r="S145" s="225"/>
      <c r="T145" s="22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21" t="s">
        <v>145</v>
      </c>
      <c r="AU145" s="221" t="s">
        <v>86</v>
      </c>
      <c r="AV145" s="16" t="s">
        <v>143</v>
      </c>
      <c r="AW145" s="16" t="s">
        <v>29</v>
      </c>
      <c r="AX145" s="16" t="s">
        <v>80</v>
      </c>
      <c r="AY145" s="221" t="s">
        <v>136</v>
      </c>
    </row>
    <row r="146" s="2" customFormat="1" ht="24.15" customHeight="1">
      <c r="A146" s="32"/>
      <c r="B146" s="182"/>
      <c r="C146" s="183" t="s">
        <v>86</v>
      </c>
      <c r="D146" s="183" t="s">
        <v>139</v>
      </c>
      <c r="E146" s="184" t="s">
        <v>268</v>
      </c>
      <c r="F146" s="185" t="s">
        <v>269</v>
      </c>
      <c r="G146" s="186" t="s">
        <v>151</v>
      </c>
      <c r="H146" s="187">
        <v>16.009</v>
      </c>
      <c r="I146" s="188">
        <v>2.0299999999999998</v>
      </c>
      <c r="J146" s="188">
        <f>ROUND(I146*H146,2)</f>
        <v>32.5</v>
      </c>
      <c r="K146" s="189"/>
      <c r="L146" s="33"/>
      <c r="M146" s="190" t="s">
        <v>1</v>
      </c>
      <c r="N146" s="191" t="s">
        <v>39</v>
      </c>
      <c r="O146" s="192">
        <v>0.069000000000000006</v>
      </c>
      <c r="P146" s="192">
        <f>O146*H146</f>
        <v>1.1046210000000001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4" t="s">
        <v>143</v>
      </c>
      <c r="AT146" s="194" t="s">
        <v>139</v>
      </c>
      <c r="AU146" s="194" t="s">
        <v>86</v>
      </c>
      <c r="AY146" s="19" t="s">
        <v>136</v>
      </c>
      <c r="BE146" s="195">
        <f>IF(N146="základná",J146,0)</f>
        <v>0</v>
      </c>
      <c r="BF146" s="195">
        <f>IF(N146="znížená",J146,0)</f>
        <v>32.5</v>
      </c>
      <c r="BG146" s="195">
        <f>IF(N146="zákl. prenesená",J146,0)</f>
        <v>0</v>
      </c>
      <c r="BH146" s="195">
        <f>IF(N146="zníž. prenesená",J146,0)</f>
        <v>0</v>
      </c>
      <c r="BI146" s="195">
        <f>IF(N146="nulová",J146,0)</f>
        <v>0</v>
      </c>
      <c r="BJ146" s="19" t="s">
        <v>86</v>
      </c>
      <c r="BK146" s="195">
        <f>ROUND(I146*H146,2)</f>
        <v>32.5</v>
      </c>
      <c r="BL146" s="19" t="s">
        <v>143</v>
      </c>
      <c r="BM146" s="194" t="s">
        <v>270</v>
      </c>
    </row>
    <row r="147" s="13" customFormat="1">
      <c r="A147" s="13"/>
      <c r="B147" s="196"/>
      <c r="C147" s="13"/>
      <c r="D147" s="197" t="s">
        <v>145</v>
      </c>
      <c r="E147" s="198" t="s">
        <v>1</v>
      </c>
      <c r="F147" s="199" t="s">
        <v>263</v>
      </c>
      <c r="G147" s="13"/>
      <c r="H147" s="200">
        <v>12</v>
      </c>
      <c r="I147" s="13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145</v>
      </c>
      <c r="AU147" s="198" t="s">
        <v>86</v>
      </c>
      <c r="AV147" s="13" t="s">
        <v>86</v>
      </c>
      <c r="AW147" s="13" t="s">
        <v>29</v>
      </c>
      <c r="AX147" s="13" t="s">
        <v>73</v>
      </c>
      <c r="AY147" s="198" t="s">
        <v>136</v>
      </c>
    </row>
    <row r="148" s="13" customFormat="1">
      <c r="A148" s="13"/>
      <c r="B148" s="196"/>
      <c r="C148" s="13"/>
      <c r="D148" s="197" t="s">
        <v>145</v>
      </c>
      <c r="E148" s="198" t="s">
        <v>1</v>
      </c>
      <c r="F148" s="199" t="s">
        <v>264</v>
      </c>
      <c r="G148" s="13"/>
      <c r="H148" s="200">
        <v>2.028</v>
      </c>
      <c r="I148" s="13"/>
      <c r="J148" s="13"/>
      <c r="K148" s="13"/>
      <c r="L148" s="196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8" t="s">
        <v>145</v>
      </c>
      <c r="AU148" s="198" t="s">
        <v>86</v>
      </c>
      <c r="AV148" s="13" t="s">
        <v>86</v>
      </c>
      <c r="AW148" s="13" t="s">
        <v>29</v>
      </c>
      <c r="AX148" s="13" t="s">
        <v>73</v>
      </c>
      <c r="AY148" s="198" t="s">
        <v>136</v>
      </c>
    </row>
    <row r="149" s="13" customFormat="1">
      <c r="A149" s="13"/>
      <c r="B149" s="196"/>
      <c r="C149" s="13"/>
      <c r="D149" s="197" t="s">
        <v>145</v>
      </c>
      <c r="E149" s="198" t="s">
        <v>1</v>
      </c>
      <c r="F149" s="199" t="s">
        <v>265</v>
      </c>
      <c r="G149" s="13"/>
      <c r="H149" s="200">
        <v>1.9810000000000001</v>
      </c>
      <c r="I149" s="13"/>
      <c r="J149" s="13"/>
      <c r="K149" s="13"/>
      <c r="L149" s="196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145</v>
      </c>
      <c r="AU149" s="198" t="s">
        <v>86</v>
      </c>
      <c r="AV149" s="13" t="s">
        <v>86</v>
      </c>
      <c r="AW149" s="13" t="s">
        <v>29</v>
      </c>
      <c r="AX149" s="13" t="s">
        <v>73</v>
      </c>
      <c r="AY149" s="198" t="s">
        <v>136</v>
      </c>
    </row>
    <row r="150" s="16" customFormat="1">
      <c r="A150" s="16"/>
      <c r="B150" s="220"/>
      <c r="C150" s="16"/>
      <c r="D150" s="197" t="s">
        <v>145</v>
      </c>
      <c r="E150" s="221" t="s">
        <v>1</v>
      </c>
      <c r="F150" s="222" t="s">
        <v>267</v>
      </c>
      <c r="G150" s="16"/>
      <c r="H150" s="223">
        <v>16.009</v>
      </c>
      <c r="I150" s="16"/>
      <c r="J150" s="16"/>
      <c r="K150" s="16"/>
      <c r="L150" s="220"/>
      <c r="M150" s="224"/>
      <c r="N150" s="225"/>
      <c r="O150" s="225"/>
      <c r="P150" s="225"/>
      <c r="Q150" s="225"/>
      <c r="R150" s="225"/>
      <c r="S150" s="225"/>
      <c r="T150" s="22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21" t="s">
        <v>145</v>
      </c>
      <c r="AU150" s="221" t="s">
        <v>86</v>
      </c>
      <c r="AV150" s="16" t="s">
        <v>143</v>
      </c>
      <c r="AW150" s="16" t="s">
        <v>29</v>
      </c>
      <c r="AX150" s="16" t="s">
        <v>80</v>
      </c>
      <c r="AY150" s="221" t="s">
        <v>136</v>
      </c>
    </row>
    <row r="151" s="2" customFormat="1" ht="33" customHeight="1">
      <c r="A151" s="32"/>
      <c r="B151" s="182"/>
      <c r="C151" s="183" t="s">
        <v>93</v>
      </c>
      <c r="D151" s="183" t="s">
        <v>139</v>
      </c>
      <c r="E151" s="184" t="s">
        <v>271</v>
      </c>
      <c r="F151" s="185" t="s">
        <v>272</v>
      </c>
      <c r="G151" s="186" t="s">
        <v>151</v>
      </c>
      <c r="H151" s="187">
        <v>16.009</v>
      </c>
      <c r="I151" s="188">
        <v>1.1599999999999999</v>
      </c>
      <c r="J151" s="188">
        <f>ROUND(I151*H151,2)</f>
        <v>18.57</v>
      </c>
      <c r="K151" s="189"/>
      <c r="L151" s="33"/>
      <c r="M151" s="190" t="s">
        <v>1</v>
      </c>
      <c r="N151" s="191" t="s">
        <v>39</v>
      </c>
      <c r="O151" s="192">
        <v>0.031</v>
      </c>
      <c r="P151" s="192">
        <f>O151*H151</f>
        <v>0.49627900000000003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4" t="s">
        <v>143</v>
      </c>
      <c r="AT151" s="194" t="s">
        <v>139</v>
      </c>
      <c r="AU151" s="194" t="s">
        <v>86</v>
      </c>
      <c r="AY151" s="19" t="s">
        <v>136</v>
      </c>
      <c r="BE151" s="195">
        <f>IF(N151="základná",J151,0)</f>
        <v>0</v>
      </c>
      <c r="BF151" s="195">
        <f>IF(N151="znížená",J151,0)</f>
        <v>18.57</v>
      </c>
      <c r="BG151" s="195">
        <f>IF(N151="zákl. prenesená",J151,0)</f>
        <v>0</v>
      </c>
      <c r="BH151" s="195">
        <f>IF(N151="zníž. prenesená",J151,0)</f>
        <v>0</v>
      </c>
      <c r="BI151" s="195">
        <f>IF(N151="nulová",J151,0)</f>
        <v>0</v>
      </c>
      <c r="BJ151" s="19" t="s">
        <v>86</v>
      </c>
      <c r="BK151" s="195">
        <f>ROUND(I151*H151,2)</f>
        <v>18.57</v>
      </c>
      <c r="BL151" s="19" t="s">
        <v>143</v>
      </c>
      <c r="BM151" s="194" t="s">
        <v>273</v>
      </c>
    </row>
    <row r="152" s="13" customFormat="1">
      <c r="A152" s="13"/>
      <c r="B152" s="196"/>
      <c r="C152" s="13"/>
      <c r="D152" s="197" t="s">
        <v>145</v>
      </c>
      <c r="E152" s="198" t="s">
        <v>1</v>
      </c>
      <c r="F152" s="199" t="s">
        <v>263</v>
      </c>
      <c r="G152" s="13"/>
      <c r="H152" s="200">
        <v>12</v>
      </c>
      <c r="I152" s="13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145</v>
      </c>
      <c r="AU152" s="198" t="s">
        <v>86</v>
      </c>
      <c r="AV152" s="13" t="s">
        <v>86</v>
      </c>
      <c r="AW152" s="13" t="s">
        <v>29</v>
      </c>
      <c r="AX152" s="13" t="s">
        <v>73</v>
      </c>
      <c r="AY152" s="198" t="s">
        <v>136</v>
      </c>
    </row>
    <row r="153" s="13" customFormat="1">
      <c r="A153" s="13"/>
      <c r="B153" s="196"/>
      <c r="C153" s="13"/>
      <c r="D153" s="197" t="s">
        <v>145</v>
      </c>
      <c r="E153" s="198" t="s">
        <v>1</v>
      </c>
      <c r="F153" s="199" t="s">
        <v>264</v>
      </c>
      <c r="G153" s="13"/>
      <c r="H153" s="200">
        <v>2.028</v>
      </c>
      <c r="I153" s="13"/>
      <c r="J153" s="13"/>
      <c r="K153" s="13"/>
      <c r="L153" s="196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8" t="s">
        <v>145</v>
      </c>
      <c r="AU153" s="198" t="s">
        <v>86</v>
      </c>
      <c r="AV153" s="13" t="s">
        <v>86</v>
      </c>
      <c r="AW153" s="13" t="s">
        <v>29</v>
      </c>
      <c r="AX153" s="13" t="s">
        <v>73</v>
      </c>
      <c r="AY153" s="198" t="s">
        <v>136</v>
      </c>
    </row>
    <row r="154" s="13" customFormat="1">
      <c r="A154" s="13"/>
      <c r="B154" s="196"/>
      <c r="C154" s="13"/>
      <c r="D154" s="197" t="s">
        <v>145</v>
      </c>
      <c r="E154" s="198" t="s">
        <v>1</v>
      </c>
      <c r="F154" s="199" t="s">
        <v>265</v>
      </c>
      <c r="G154" s="13"/>
      <c r="H154" s="200">
        <v>1.9810000000000001</v>
      </c>
      <c r="I154" s="13"/>
      <c r="J154" s="13"/>
      <c r="K154" s="13"/>
      <c r="L154" s="196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145</v>
      </c>
      <c r="AU154" s="198" t="s">
        <v>86</v>
      </c>
      <c r="AV154" s="13" t="s">
        <v>86</v>
      </c>
      <c r="AW154" s="13" t="s">
        <v>29</v>
      </c>
      <c r="AX154" s="13" t="s">
        <v>73</v>
      </c>
      <c r="AY154" s="198" t="s">
        <v>136</v>
      </c>
    </row>
    <row r="155" s="16" customFormat="1">
      <c r="A155" s="16"/>
      <c r="B155" s="220"/>
      <c r="C155" s="16"/>
      <c r="D155" s="197" t="s">
        <v>145</v>
      </c>
      <c r="E155" s="221" t="s">
        <v>1</v>
      </c>
      <c r="F155" s="222" t="s">
        <v>267</v>
      </c>
      <c r="G155" s="16"/>
      <c r="H155" s="223">
        <v>16.009</v>
      </c>
      <c r="I155" s="16"/>
      <c r="J155" s="16"/>
      <c r="K155" s="16"/>
      <c r="L155" s="220"/>
      <c r="M155" s="224"/>
      <c r="N155" s="225"/>
      <c r="O155" s="225"/>
      <c r="P155" s="225"/>
      <c r="Q155" s="225"/>
      <c r="R155" s="225"/>
      <c r="S155" s="225"/>
      <c r="T155" s="22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21" t="s">
        <v>145</v>
      </c>
      <c r="AU155" s="221" t="s">
        <v>86</v>
      </c>
      <c r="AV155" s="16" t="s">
        <v>143</v>
      </c>
      <c r="AW155" s="16" t="s">
        <v>29</v>
      </c>
      <c r="AX155" s="16" t="s">
        <v>80</v>
      </c>
      <c r="AY155" s="221" t="s">
        <v>136</v>
      </c>
    </row>
    <row r="156" s="2" customFormat="1" ht="24.15" customHeight="1">
      <c r="A156" s="32"/>
      <c r="B156" s="182"/>
      <c r="C156" s="183" t="s">
        <v>143</v>
      </c>
      <c r="D156" s="183" t="s">
        <v>139</v>
      </c>
      <c r="E156" s="184" t="s">
        <v>274</v>
      </c>
      <c r="F156" s="185" t="s">
        <v>275</v>
      </c>
      <c r="G156" s="186" t="s">
        <v>151</v>
      </c>
      <c r="H156" s="187">
        <v>48.963999999999999</v>
      </c>
      <c r="I156" s="188">
        <v>18.170000000000002</v>
      </c>
      <c r="J156" s="188">
        <f>ROUND(I156*H156,2)</f>
        <v>889.67999999999995</v>
      </c>
      <c r="K156" s="189"/>
      <c r="L156" s="33"/>
      <c r="M156" s="190" t="s">
        <v>1</v>
      </c>
      <c r="N156" s="191" t="s">
        <v>39</v>
      </c>
      <c r="O156" s="192">
        <v>1.1719999999999999</v>
      </c>
      <c r="P156" s="192">
        <f>O156*H156</f>
        <v>57.385807999999997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4" t="s">
        <v>143</v>
      </c>
      <c r="AT156" s="194" t="s">
        <v>139</v>
      </c>
      <c r="AU156" s="194" t="s">
        <v>86</v>
      </c>
      <c r="AY156" s="19" t="s">
        <v>136</v>
      </c>
      <c r="BE156" s="195">
        <f>IF(N156="základná",J156,0)</f>
        <v>0</v>
      </c>
      <c r="BF156" s="195">
        <f>IF(N156="znížená",J156,0)</f>
        <v>889.67999999999995</v>
      </c>
      <c r="BG156" s="195">
        <f>IF(N156="zákl. prenesená",J156,0)</f>
        <v>0</v>
      </c>
      <c r="BH156" s="195">
        <f>IF(N156="zníž. prenesená",J156,0)</f>
        <v>0</v>
      </c>
      <c r="BI156" s="195">
        <f>IF(N156="nulová",J156,0)</f>
        <v>0</v>
      </c>
      <c r="BJ156" s="19" t="s">
        <v>86</v>
      </c>
      <c r="BK156" s="195">
        <f>ROUND(I156*H156,2)</f>
        <v>889.67999999999995</v>
      </c>
      <c r="BL156" s="19" t="s">
        <v>143</v>
      </c>
      <c r="BM156" s="194" t="s">
        <v>276</v>
      </c>
    </row>
    <row r="157" s="13" customFormat="1">
      <c r="A157" s="13"/>
      <c r="B157" s="196"/>
      <c r="C157" s="13"/>
      <c r="D157" s="197" t="s">
        <v>145</v>
      </c>
      <c r="E157" s="198" t="s">
        <v>1</v>
      </c>
      <c r="F157" s="199" t="s">
        <v>277</v>
      </c>
      <c r="G157" s="13"/>
      <c r="H157" s="200">
        <v>2.3889999999999998</v>
      </c>
      <c r="I157" s="13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145</v>
      </c>
      <c r="AU157" s="198" t="s">
        <v>86</v>
      </c>
      <c r="AV157" s="13" t="s">
        <v>86</v>
      </c>
      <c r="AW157" s="13" t="s">
        <v>29</v>
      </c>
      <c r="AX157" s="13" t="s">
        <v>73</v>
      </c>
      <c r="AY157" s="198" t="s">
        <v>136</v>
      </c>
    </row>
    <row r="158" s="13" customFormat="1">
      <c r="A158" s="13"/>
      <c r="B158" s="196"/>
      <c r="C158" s="13"/>
      <c r="D158" s="197" t="s">
        <v>145</v>
      </c>
      <c r="E158" s="198" t="s">
        <v>1</v>
      </c>
      <c r="F158" s="199" t="s">
        <v>278</v>
      </c>
      <c r="G158" s="13"/>
      <c r="H158" s="200">
        <v>46.575000000000003</v>
      </c>
      <c r="I158" s="13"/>
      <c r="J158" s="13"/>
      <c r="K158" s="13"/>
      <c r="L158" s="196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145</v>
      </c>
      <c r="AU158" s="198" t="s">
        <v>86</v>
      </c>
      <c r="AV158" s="13" t="s">
        <v>86</v>
      </c>
      <c r="AW158" s="13" t="s">
        <v>29</v>
      </c>
      <c r="AX158" s="13" t="s">
        <v>73</v>
      </c>
      <c r="AY158" s="198" t="s">
        <v>136</v>
      </c>
    </row>
    <row r="159" s="14" customFormat="1">
      <c r="A159" s="14"/>
      <c r="B159" s="204"/>
      <c r="C159" s="14"/>
      <c r="D159" s="197" t="s">
        <v>145</v>
      </c>
      <c r="E159" s="205" t="s">
        <v>1</v>
      </c>
      <c r="F159" s="206" t="s">
        <v>148</v>
      </c>
      <c r="G159" s="14"/>
      <c r="H159" s="207">
        <v>48.964000000000006</v>
      </c>
      <c r="I159" s="14"/>
      <c r="J159" s="14"/>
      <c r="K159" s="14"/>
      <c r="L159" s="204"/>
      <c r="M159" s="208"/>
      <c r="N159" s="209"/>
      <c r="O159" s="209"/>
      <c r="P159" s="209"/>
      <c r="Q159" s="209"/>
      <c r="R159" s="209"/>
      <c r="S159" s="209"/>
      <c r="T159" s="21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145</v>
      </c>
      <c r="AU159" s="205" t="s">
        <v>86</v>
      </c>
      <c r="AV159" s="14" t="s">
        <v>93</v>
      </c>
      <c r="AW159" s="14" t="s">
        <v>29</v>
      </c>
      <c r="AX159" s="14" t="s">
        <v>80</v>
      </c>
      <c r="AY159" s="205" t="s">
        <v>136</v>
      </c>
    </row>
    <row r="160" s="12" customFormat="1" ht="22.8" customHeight="1">
      <c r="A160" s="12"/>
      <c r="B160" s="170"/>
      <c r="C160" s="12"/>
      <c r="D160" s="171" t="s">
        <v>72</v>
      </c>
      <c r="E160" s="180" t="s">
        <v>86</v>
      </c>
      <c r="F160" s="180" t="s">
        <v>279</v>
      </c>
      <c r="G160" s="12"/>
      <c r="H160" s="12"/>
      <c r="I160" s="12"/>
      <c r="J160" s="181">
        <f>BK160</f>
        <v>3536.2600000000002</v>
      </c>
      <c r="K160" s="12"/>
      <c r="L160" s="170"/>
      <c r="M160" s="174"/>
      <c r="N160" s="175"/>
      <c r="O160" s="175"/>
      <c r="P160" s="176">
        <f>SUM(P161:P169)</f>
        <v>35.546911000000001</v>
      </c>
      <c r="Q160" s="175"/>
      <c r="R160" s="176">
        <f>SUM(R161:R169)</f>
        <v>44.129190569999999</v>
      </c>
      <c r="S160" s="175"/>
      <c r="T160" s="177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1" t="s">
        <v>80</v>
      </c>
      <c r="AT160" s="178" t="s">
        <v>72</v>
      </c>
      <c r="AU160" s="178" t="s">
        <v>80</v>
      </c>
      <c r="AY160" s="171" t="s">
        <v>136</v>
      </c>
      <c r="BK160" s="179">
        <f>SUM(BK161:BK169)</f>
        <v>3536.2600000000002</v>
      </c>
    </row>
    <row r="161" s="2" customFormat="1" ht="24.15" customHeight="1">
      <c r="A161" s="32"/>
      <c r="B161" s="182"/>
      <c r="C161" s="183" t="s">
        <v>168</v>
      </c>
      <c r="D161" s="183" t="s">
        <v>139</v>
      </c>
      <c r="E161" s="184" t="s">
        <v>280</v>
      </c>
      <c r="F161" s="185" t="s">
        <v>281</v>
      </c>
      <c r="G161" s="186" t="s">
        <v>151</v>
      </c>
      <c r="H161" s="187">
        <v>3.8719999999999999</v>
      </c>
      <c r="I161" s="188">
        <v>59.100000000000001</v>
      </c>
      <c r="J161" s="188">
        <f>ROUND(I161*H161,2)</f>
        <v>228.84</v>
      </c>
      <c r="K161" s="189"/>
      <c r="L161" s="33"/>
      <c r="M161" s="190" t="s">
        <v>1</v>
      </c>
      <c r="N161" s="191" t="s">
        <v>39</v>
      </c>
      <c r="O161" s="192">
        <v>1.097</v>
      </c>
      <c r="P161" s="192">
        <f>O161*H161</f>
        <v>4.2475839999999998</v>
      </c>
      <c r="Q161" s="192">
        <v>2.0699999999999998</v>
      </c>
      <c r="R161" s="192">
        <f>Q161*H161</f>
        <v>8.0150399999999991</v>
      </c>
      <c r="S161" s="192">
        <v>0</v>
      </c>
      <c r="T161" s="19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4" t="s">
        <v>143</v>
      </c>
      <c r="AT161" s="194" t="s">
        <v>139</v>
      </c>
      <c r="AU161" s="194" t="s">
        <v>86</v>
      </c>
      <c r="AY161" s="19" t="s">
        <v>136</v>
      </c>
      <c r="BE161" s="195">
        <f>IF(N161="základná",J161,0)</f>
        <v>0</v>
      </c>
      <c r="BF161" s="195">
        <f>IF(N161="znížená",J161,0)</f>
        <v>228.84</v>
      </c>
      <c r="BG161" s="195">
        <f>IF(N161="zákl. prenesená",J161,0)</f>
        <v>0</v>
      </c>
      <c r="BH161" s="195">
        <f>IF(N161="zníž. prenesená",J161,0)</f>
        <v>0</v>
      </c>
      <c r="BI161" s="195">
        <f>IF(N161="nulová",J161,0)</f>
        <v>0</v>
      </c>
      <c r="BJ161" s="19" t="s">
        <v>86</v>
      </c>
      <c r="BK161" s="195">
        <f>ROUND(I161*H161,2)</f>
        <v>228.84</v>
      </c>
      <c r="BL161" s="19" t="s">
        <v>143</v>
      </c>
      <c r="BM161" s="194" t="s">
        <v>282</v>
      </c>
    </row>
    <row r="162" s="13" customFormat="1">
      <c r="A162" s="13"/>
      <c r="B162" s="196"/>
      <c r="C162" s="13"/>
      <c r="D162" s="197" t="s">
        <v>145</v>
      </c>
      <c r="E162" s="198" t="s">
        <v>1</v>
      </c>
      <c r="F162" s="199" t="s">
        <v>283</v>
      </c>
      <c r="G162" s="13"/>
      <c r="H162" s="200">
        <v>3.8719999999999999</v>
      </c>
      <c r="I162" s="13"/>
      <c r="J162" s="13"/>
      <c r="K162" s="13"/>
      <c r="L162" s="196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145</v>
      </c>
      <c r="AU162" s="198" t="s">
        <v>86</v>
      </c>
      <c r="AV162" s="13" t="s">
        <v>86</v>
      </c>
      <c r="AW162" s="13" t="s">
        <v>29</v>
      </c>
      <c r="AX162" s="13" t="s">
        <v>80</v>
      </c>
      <c r="AY162" s="198" t="s">
        <v>136</v>
      </c>
    </row>
    <row r="163" s="2" customFormat="1" ht="24.15" customHeight="1">
      <c r="A163" s="32"/>
      <c r="B163" s="182"/>
      <c r="C163" s="183" t="s">
        <v>174</v>
      </c>
      <c r="D163" s="183" t="s">
        <v>139</v>
      </c>
      <c r="E163" s="184" t="s">
        <v>284</v>
      </c>
      <c r="F163" s="185" t="s">
        <v>285</v>
      </c>
      <c r="G163" s="186" t="s">
        <v>151</v>
      </c>
      <c r="H163" s="187">
        <v>16.009</v>
      </c>
      <c r="I163" s="188">
        <v>131.74000000000001</v>
      </c>
      <c r="J163" s="188">
        <f>ROUND(I163*H163,2)</f>
        <v>2109.0300000000002</v>
      </c>
      <c r="K163" s="189"/>
      <c r="L163" s="33"/>
      <c r="M163" s="190" t="s">
        <v>1</v>
      </c>
      <c r="N163" s="191" t="s">
        <v>39</v>
      </c>
      <c r="O163" s="192">
        <v>0.58299999999999996</v>
      </c>
      <c r="P163" s="192">
        <f>O163*H163</f>
        <v>9.3332470000000001</v>
      </c>
      <c r="Q163" s="192">
        <v>2.2151299999999998</v>
      </c>
      <c r="R163" s="192">
        <f>Q163*H163</f>
        <v>35.462016169999998</v>
      </c>
      <c r="S163" s="192">
        <v>0</v>
      </c>
      <c r="T163" s="193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4" t="s">
        <v>143</v>
      </c>
      <c r="AT163" s="194" t="s">
        <v>139</v>
      </c>
      <c r="AU163" s="194" t="s">
        <v>86</v>
      </c>
      <c r="AY163" s="19" t="s">
        <v>136</v>
      </c>
      <c r="BE163" s="195">
        <f>IF(N163="základná",J163,0)</f>
        <v>0</v>
      </c>
      <c r="BF163" s="195">
        <f>IF(N163="znížená",J163,0)</f>
        <v>2109.0300000000002</v>
      </c>
      <c r="BG163" s="195">
        <f>IF(N163="zákl. prenesená",J163,0)</f>
        <v>0</v>
      </c>
      <c r="BH163" s="195">
        <f>IF(N163="zníž. prenesená",J163,0)</f>
        <v>0</v>
      </c>
      <c r="BI163" s="195">
        <f>IF(N163="nulová",J163,0)</f>
        <v>0</v>
      </c>
      <c r="BJ163" s="19" t="s">
        <v>86</v>
      </c>
      <c r="BK163" s="195">
        <f>ROUND(I163*H163,2)</f>
        <v>2109.0300000000002</v>
      </c>
      <c r="BL163" s="19" t="s">
        <v>143</v>
      </c>
      <c r="BM163" s="194" t="s">
        <v>286</v>
      </c>
    </row>
    <row r="164" s="13" customFormat="1">
      <c r="A164" s="13"/>
      <c r="B164" s="196"/>
      <c r="C164" s="13"/>
      <c r="D164" s="197" t="s">
        <v>145</v>
      </c>
      <c r="E164" s="198" t="s">
        <v>1</v>
      </c>
      <c r="F164" s="199" t="s">
        <v>263</v>
      </c>
      <c r="G164" s="13"/>
      <c r="H164" s="200">
        <v>12</v>
      </c>
      <c r="I164" s="13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145</v>
      </c>
      <c r="AU164" s="198" t="s">
        <v>86</v>
      </c>
      <c r="AV164" s="13" t="s">
        <v>86</v>
      </c>
      <c r="AW164" s="13" t="s">
        <v>29</v>
      </c>
      <c r="AX164" s="13" t="s">
        <v>73</v>
      </c>
      <c r="AY164" s="198" t="s">
        <v>136</v>
      </c>
    </row>
    <row r="165" s="13" customFormat="1">
      <c r="A165" s="13"/>
      <c r="B165" s="196"/>
      <c r="C165" s="13"/>
      <c r="D165" s="197" t="s">
        <v>145</v>
      </c>
      <c r="E165" s="198" t="s">
        <v>1</v>
      </c>
      <c r="F165" s="199" t="s">
        <v>264</v>
      </c>
      <c r="G165" s="13"/>
      <c r="H165" s="200">
        <v>2.028</v>
      </c>
      <c r="I165" s="13"/>
      <c r="J165" s="13"/>
      <c r="K165" s="13"/>
      <c r="L165" s="196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145</v>
      </c>
      <c r="AU165" s="198" t="s">
        <v>86</v>
      </c>
      <c r="AV165" s="13" t="s">
        <v>86</v>
      </c>
      <c r="AW165" s="13" t="s">
        <v>29</v>
      </c>
      <c r="AX165" s="13" t="s">
        <v>73</v>
      </c>
      <c r="AY165" s="198" t="s">
        <v>136</v>
      </c>
    </row>
    <row r="166" s="13" customFormat="1">
      <c r="A166" s="13"/>
      <c r="B166" s="196"/>
      <c r="C166" s="13"/>
      <c r="D166" s="197" t="s">
        <v>145</v>
      </c>
      <c r="E166" s="198" t="s">
        <v>1</v>
      </c>
      <c r="F166" s="199" t="s">
        <v>265</v>
      </c>
      <c r="G166" s="13"/>
      <c r="H166" s="200">
        <v>1.9810000000000001</v>
      </c>
      <c r="I166" s="13"/>
      <c r="J166" s="13"/>
      <c r="K166" s="13"/>
      <c r="L166" s="196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145</v>
      </c>
      <c r="AU166" s="198" t="s">
        <v>86</v>
      </c>
      <c r="AV166" s="13" t="s">
        <v>86</v>
      </c>
      <c r="AW166" s="13" t="s">
        <v>29</v>
      </c>
      <c r="AX166" s="13" t="s">
        <v>73</v>
      </c>
      <c r="AY166" s="198" t="s">
        <v>136</v>
      </c>
    </row>
    <row r="167" s="16" customFormat="1">
      <c r="A167" s="16"/>
      <c r="B167" s="220"/>
      <c r="C167" s="16"/>
      <c r="D167" s="197" t="s">
        <v>145</v>
      </c>
      <c r="E167" s="221" t="s">
        <v>1</v>
      </c>
      <c r="F167" s="222" t="s">
        <v>267</v>
      </c>
      <c r="G167" s="16"/>
      <c r="H167" s="223">
        <v>16.009</v>
      </c>
      <c r="I167" s="16"/>
      <c r="J167" s="16"/>
      <c r="K167" s="16"/>
      <c r="L167" s="220"/>
      <c r="M167" s="224"/>
      <c r="N167" s="225"/>
      <c r="O167" s="225"/>
      <c r="P167" s="225"/>
      <c r="Q167" s="225"/>
      <c r="R167" s="225"/>
      <c r="S167" s="225"/>
      <c r="T167" s="22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21" t="s">
        <v>145</v>
      </c>
      <c r="AU167" s="221" t="s">
        <v>86</v>
      </c>
      <c r="AV167" s="16" t="s">
        <v>143</v>
      </c>
      <c r="AW167" s="16" t="s">
        <v>29</v>
      </c>
      <c r="AX167" s="16" t="s">
        <v>80</v>
      </c>
      <c r="AY167" s="221" t="s">
        <v>136</v>
      </c>
    </row>
    <row r="168" s="2" customFormat="1" ht="16.5" customHeight="1">
      <c r="A168" s="32"/>
      <c r="B168" s="182"/>
      <c r="C168" s="183" t="s">
        <v>181</v>
      </c>
      <c r="D168" s="183" t="s">
        <v>139</v>
      </c>
      <c r="E168" s="184" t="s">
        <v>287</v>
      </c>
      <c r="F168" s="185" t="s">
        <v>288</v>
      </c>
      <c r="G168" s="186" t="s">
        <v>205</v>
      </c>
      <c r="H168" s="187">
        <v>0.64000000000000001</v>
      </c>
      <c r="I168" s="188">
        <v>1872.48</v>
      </c>
      <c r="J168" s="188">
        <f>ROUND(I168*H168,2)</f>
        <v>1198.3900000000001</v>
      </c>
      <c r="K168" s="189"/>
      <c r="L168" s="33"/>
      <c r="M168" s="190" t="s">
        <v>1</v>
      </c>
      <c r="N168" s="191" t="s">
        <v>39</v>
      </c>
      <c r="O168" s="192">
        <v>34.322000000000003</v>
      </c>
      <c r="P168" s="192">
        <f>O168*H168</f>
        <v>21.966080000000002</v>
      </c>
      <c r="Q168" s="192">
        <v>1.0189600000000001</v>
      </c>
      <c r="R168" s="192">
        <f>Q168*H168</f>
        <v>0.65213440000000011</v>
      </c>
      <c r="S168" s="192">
        <v>0</v>
      </c>
      <c r="T168" s="19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4" t="s">
        <v>143</v>
      </c>
      <c r="AT168" s="194" t="s">
        <v>139</v>
      </c>
      <c r="AU168" s="194" t="s">
        <v>86</v>
      </c>
      <c r="AY168" s="19" t="s">
        <v>136</v>
      </c>
      <c r="BE168" s="195">
        <f>IF(N168="základná",J168,0)</f>
        <v>0</v>
      </c>
      <c r="BF168" s="195">
        <f>IF(N168="znížená",J168,0)</f>
        <v>1198.3900000000001</v>
      </c>
      <c r="BG168" s="195">
        <f>IF(N168="zákl. prenesená",J168,0)</f>
        <v>0</v>
      </c>
      <c r="BH168" s="195">
        <f>IF(N168="zníž. prenesená",J168,0)</f>
        <v>0</v>
      </c>
      <c r="BI168" s="195">
        <f>IF(N168="nulová",J168,0)</f>
        <v>0</v>
      </c>
      <c r="BJ168" s="19" t="s">
        <v>86</v>
      </c>
      <c r="BK168" s="195">
        <f>ROUND(I168*H168,2)</f>
        <v>1198.3900000000001</v>
      </c>
      <c r="BL168" s="19" t="s">
        <v>143</v>
      </c>
      <c r="BM168" s="194" t="s">
        <v>289</v>
      </c>
    </row>
    <row r="169" s="13" customFormat="1">
      <c r="A169" s="13"/>
      <c r="B169" s="196"/>
      <c r="C169" s="13"/>
      <c r="D169" s="197" t="s">
        <v>145</v>
      </c>
      <c r="E169" s="198" t="s">
        <v>1</v>
      </c>
      <c r="F169" s="199" t="s">
        <v>290</v>
      </c>
      <c r="G169" s="13"/>
      <c r="H169" s="200">
        <v>0.64000000000000001</v>
      </c>
      <c r="I169" s="13"/>
      <c r="J169" s="13"/>
      <c r="K169" s="13"/>
      <c r="L169" s="196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145</v>
      </c>
      <c r="AU169" s="198" t="s">
        <v>86</v>
      </c>
      <c r="AV169" s="13" t="s">
        <v>86</v>
      </c>
      <c r="AW169" s="13" t="s">
        <v>29</v>
      </c>
      <c r="AX169" s="13" t="s">
        <v>80</v>
      </c>
      <c r="AY169" s="198" t="s">
        <v>136</v>
      </c>
    </row>
    <row r="170" s="12" customFormat="1" ht="22.8" customHeight="1">
      <c r="A170" s="12"/>
      <c r="B170" s="170"/>
      <c r="C170" s="12"/>
      <c r="D170" s="171" t="s">
        <v>72</v>
      </c>
      <c r="E170" s="180" t="s">
        <v>93</v>
      </c>
      <c r="F170" s="180" t="s">
        <v>291</v>
      </c>
      <c r="G170" s="12"/>
      <c r="H170" s="12"/>
      <c r="I170" s="12"/>
      <c r="J170" s="181">
        <f>BK170</f>
        <v>824.97000000000003</v>
      </c>
      <c r="K170" s="12"/>
      <c r="L170" s="170"/>
      <c r="M170" s="174"/>
      <c r="N170" s="175"/>
      <c r="O170" s="175"/>
      <c r="P170" s="176">
        <f>SUM(P171:P174)</f>
        <v>9.3898700000000002</v>
      </c>
      <c r="Q170" s="175"/>
      <c r="R170" s="176">
        <f>SUM(R171:R174)</f>
        <v>2.1297758199999999</v>
      </c>
      <c r="S170" s="175"/>
      <c r="T170" s="177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1" t="s">
        <v>80</v>
      </c>
      <c r="AT170" s="178" t="s">
        <v>72</v>
      </c>
      <c r="AU170" s="178" t="s">
        <v>80</v>
      </c>
      <c r="AY170" s="171" t="s">
        <v>136</v>
      </c>
      <c r="BK170" s="179">
        <f>SUM(BK171:BK174)</f>
        <v>824.97000000000003</v>
      </c>
    </row>
    <row r="171" s="2" customFormat="1" ht="33" customHeight="1">
      <c r="A171" s="32"/>
      <c r="B171" s="182"/>
      <c r="C171" s="183" t="s">
        <v>186</v>
      </c>
      <c r="D171" s="183" t="s">
        <v>139</v>
      </c>
      <c r="E171" s="184" t="s">
        <v>292</v>
      </c>
      <c r="F171" s="185" t="s">
        <v>293</v>
      </c>
      <c r="G171" s="186" t="s">
        <v>142</v>
      </c>
      <c r="H171" s="187">
        <v>19.163</v>
      </c>
      <c r="I171" s="188">
        <v>43.049999999999997</v>
      </c>
      <c r="J171" s="188">
        <f>ROUND(I171*H171,2)</f>
        <v>824.97000000000003</v>
      </c>
      <c r="K171" s="189"/>
      <c r="L171" s="33"/>
      <c r="M171" s="190" t="s">
        <v>1</v>
      </c>
      <c r="N171" s="191" t="s">
        <v>39</v>
      </c>
      <c r="O171" s="192">
        <v>0.48999999999999999</v>
      </c>
      <c r="P171" s="192">
        <f>O171*H171</f>
        <v>9.3898700000000002</v>
      </c>
      <c r="Q171" s="192">
        <v>0.11114</v>
      </c>
      <c r="R171" s="192">
        <f>Q171*H171</f>
        <v>2.1297758199999999</v>
      </c>
      <c r="S171" s="192">
        <v>0</v>
      </c>
      <c r="T171" s="193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4" t="s">
        <v>143</v>
      </c>
      <c r="AT171" s="194" t="s">
        <v>139</v>
      </c>
      <c r="AU171" s="194" t="s">
        <v>86</v>
      </c>
      <c r="AY171" s="19" t="s">
        <v>136</v>
      </c>
      <c r="BE171" s="195">
        <f>IF(N171="základná",J171,0)</f>
        <v>0</v>
      </c>
      <c r="BF171" s="195">
        <f>IF(N171="znížená",J171,0)</f>
        <v>824.97000000000003</v>
      </c>
      <c r="BG171" s="195">
        <f>IF(N171="zákl. prenesená",J171,0)</f>
        <v>0</v>
      </c>
      <c r="BH171" s="195">
        <f>IF(N171="zníž. prenesená",J171,0)</f>
        <v>0</v>
      </c>
      <c r="BI171" s="195">
        <f>IF(N171="nulová",J171,0)</f>
        <v>0</v>
      </c>
      <c r="BJ171" s="19" t="s">
        <v>86</v>
      </c>
      <c r="BK171" s="195">
        <f>ROUND(I171*H171,2)</f>
        <v>824.97000000000003</v>
      </c>
      <c r="BL171" s="19" t="s">
        <v>143</v>
      </c>
      <c r="BM171" s="194" t="s">
        <v>294</v>
      </c>
    </row>
    <row r="172" s="13" customFormat="1">
      <c r="A172" s="13"/>
      <c r="B172" s="196"/>
      <c r="C172" s="13"/>
      <c r="D172" s="197" t="s">
        <v>145</v>
      </c>
      <c r="E172" s="198" t="s">
        <v>1</v>
      </c>
      <c r="F172" s="199" t="s">
        <v>295</v>
      </c>
      <c r="G172" s="13"/>
      <c r="H172" s="200">
        <v>15.75</v>
      </c>
      <c r="I172" s="13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145</v>
      </c>
      <c r="AU172" s="198" t="s">
        <v>86</v>
      </c>
      <c r="AV172" s="13" t="s">
        <v>86</v>
      </c>
      <c r="AW172" s="13" t="s">
        <v>29</v>
      </c>
      <c r="AX172" s="13" t="s">
        <v>73</v>
      </c>
      <c r="AY172" s="198" t="s">
        <v>136</v>
      </c>
    </row>
    <row r="173" s="13" customFormat="1">
      <c r="A173" s="13"/>
      <c r="B173" s="196"/>
      <c r="C173" s="13"/>
      <c r="D173" s="197" t="s">
        <v>145</v>
      </c>
      <c r="E173" s="198" t="s">
        <v>1</v>
      </c>
      <c r="F173" s="199" t="s">
        <v>296</v>
      </c>
      <c r="G173" s="13"/>
      <c r="H173" s="200">
        <v>3.4129999999999998</v>
      </c>
      <c r="I173" s="13"/>
      <c r="J173" s="13"/>
      <c r="K173" s="13"/>
      <c r="L173" s="196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8" t="s">
        <v>145</v>
      </c>
      <c r="AU173" s="198" t="s">
        <v>86</v>
      </c>
      <c r="AV173" s="13" t="s">
        <v>86</v>
      </c>
      <c r="AW173" s="13" t="s">
        <v>29</v>
      </c>
      <c r="AX173" s="13" t="s">
        <v>73</v>
      </c>
      <c r="AY173" s="198" t="s">
        <v>136</v>
      </c>
    </row>
    <row r="174" s="14" customFormat="1">
      <c r="A174" s="14"/>
      <c r="B174" s="204"/>
      <c r="C174" s="14"/>
      <c r="D174" s="197" t="s">
        <v>145</v>
      </c>
      <c r="E174" s="205" t="s">
        <v>1</v>
      </c>
      <c r="F174" s="206" t="s">
        <v>148</v>
      </c>
      <c r="G174" s="14"/>
      <c r="H174" s="207">
        <v>19.163</v>
      </c>
      <c r="I174" s="14"/>
      <c r="J174" s="14"/>
      <c r="K174" s="14"/>
      <c r="L174" s="204"/>
      <c r="M174" s="208"/>
      <c r="N174" s="209"/>
      <c r="O174" s="209"/>
      <c r="P174" s="209"/>
      <c r="Q174" s="209"/>
      <c r="R174" s="209"/>
      <c r="S174" s="209"/>
      <c r="T174" s="21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5" t="s">
        <v>145</v>
      </c>
      <c r="AU174" s="205" t="s">
        <v>86</v>
      </c>
      <c r="AV174" s="14" t="s">
        <v>93</v>
      </c>
      <c r="AW174" s="14" t="s">
        <v>29</v>
      </c>
      <c r="AX174" s="14" t="s">
        <v>80</v>
      </c>
      <c r="AY174" s="205" t="s">
        <v>136</v>
      </c>
    </row>
    <row r="175" s="12" customFormat="1" ht="22.8" customHeight="1">
      <c r="A175" s="12"/>
      <c r="B175" s="170"/>
      <c r="C175" s="12"/>
      <c r="D175" s="171" t="s">
        <v>72</v>
      </c>
      <c r="E175" s="180" t="s">
        <v>143</v>
      </c>
      <c r="F175" s="180" t="s">
        <v>297</v>
      </c>
      <c r="G175" s="12"/>
      <c r="H175" s="12"/>
      <c r="I175" s="12"/>
      <c r="J175" s="181">
        <f>BK175</f>
        <v>130.56</v>
      </c>
      <c r="K175" s="12"/>
      <c r="L175" s="170"/>
      <c r="M175" s="174"/>
      <c r="N175" s="175"/>
      <c r="O175" s="175"/>
      <c r="P175" s="176">
        <f>SUM(P176:P182)</f>
        <v>2.2527499999999998</v>
      </c>
      <c r="Q175" s="175"/>
      <c r="R175" s="176">
        <f>SUM(R176:R182)</f>
        <v>0.64212500000000006</v>
      </c>
      <c r="S175" s="175"/>
      <c r="T175" s="177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71" t="s">
        <v>80</v>
      </c>
      <c r="AT175" s="178" t="s">
        <v>72</v>
      </c>
      <c r="AU175" s="178" t="s">
        <v>80</v>
      </c>
      <c r="AY175" s="171" t="s">
        <v>136</v>
      </c>
      <c r="BK175" s="179">
        <f>SUM(BK176:BK182)</f>
        <v>130.56</v>
      </c>
    </row>
    <row r="176" s="2" customFormat="1" ht="24.15" customHeight="1">
      <c r="A176" s="32"/>
      <c r="B176" s="182"/>
      <c r="C176" s="183" t="s">
        <v>137</v>
      </c>
      <c r="D176" s="183" t="s">
        <v>139</v>
      </c>
      <c r="E176" s="184" t="s">
        <v>298</v>
      </c>
      <c r="F176" s="185" t="s">
        <v>299</v>
      </c>
      <c r="G176" s="186" t="s">
        <v>151</v>
      </c>
      <c r="H176" s="187">
        <v>0.25</v>
      </c>
      <c r="I176" s="188">
        <v>151.03</v>
      </c>
      <c r="J176" s="188">
        <f>ROUND(I176*H176,2)</f>
        <v>37.759999999999998</v>
      </c>
      <c r="K176" s="189"/>
      <c r="L176" s="33"/>
      <c r="M176" s="190" t="s">
        <v>1</v>
      </c>
      <c r="N176" s="191" t="s">
        <v>39</v>
      </c>
      <c r="O176" s="192">
        <v>1.2609999999999999</v>
      </c>
      <c r="P176" s="192">
        <f>O176*H176</f>
        <v>0.31524999999999997</v>
      </c>
      <c r="Q176" s="192">
        <v>2.4018999999999999</v>
      </c>
      <c r="R176" s="192">
        <f>Q176*H176</f>
        <v>0.60047499999999998</v>
      </c>
      <c r="S176" s="192">
        <v>0</v>
      </c>
      <c r="T176" s="19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4" t="s">
        <v>143</v>
      </c>
      <c r="AT176" s="194" t="s">
        <v>139</v>
      </c>
      <c r="AU176" s="194" t="s">
        <v>86</v>
      </c>
      <c r="AY176" s="19" t="s">
        <v>136</v>
      </c>
      <c r="BE176" s="195">
        <f>IF(N176="základná",J176,0)</f>
        <v>0</v>
      </c>
      <c r="BF176" s="195">
        <f>IF(N176="znížená",J176,0)</f>
        <v>37.759999999999998</v>
      </c>
      <c r="BG176" s="195">
        <f>IF(N176="zákl. prenesená",J176,0)</f>
        <v>0</v>
      </c>
      <c r="BH176" s="195">
        <f>IF(N176="zníž. prenesená",J176,0)</f>
        <v>0</v>
      </c>
      <c r="BI176" s="195">
        <f>IF(N176="nulová",J176,0)</f>
        <v>0</v>
      </c>
      <c r="BJ176" s="19" t="s">
        <v>86</v>
      </c>
      <c r="BK176" s="195">
        <f>ROUND(I176*H176,2)</f>
        <v>37.759999999999998</v>
      </c>
      <c r="BL176" s="19" t="s">
        <v>143</v>
      </c>
      <c r="BM176" s="194" t="s">
        <v>300</v>
      </c>
    </row>
    <row r="177" s="13" customFormat="1">
      <c r="A177" s="13"/>
      <c r="B177" s="196"/>
      <c r="C177" s="13"/>
      <c r="D177" s="197" t="s">
        <v>145</v>
      </c>
      <c r="E177" s="198" t="s">
        <v>1</v>
      </c>
      <c r="F177" s="199" t="s">
        <v>301</v>
      </c>
      <c r="G177" s="13"/>
      <c r="H177" s="200">
        <v>0.25</v>
      </c>
      <c r="I177" s="13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145</v>
      </c>
      <c r="AU177" s="198" t="s">
        <v>86</v>
      </c>
      <c r="AV177" s="13" t="s">
        <v>86</v>
      </c>
      <c r="AW177" s="13" t="s">
        <v>29</v>
      </c>
      <c r="AX177" s="13" t="s">
        <v>80</v>
      </c>
      <c r="AY177" s="198" t="s">
        <v>136</v>
      </c>
    </row>
    <row r="178" s="2" customFormat="1" ht="24.15" customHeight="1">
      <c r="A178" s="32"/>
      <c r="B178" s="182"/>
      <c r="C178" s="183" t="s">
        <v>196</v>
      </c>
      <c r="D178" s="183" t="s">
        <v>139</v>
      </c>
      <c r="E178" s="184" t="s">
        <v>302</v>
      </c>
      <c r="F178" s="185" t="s">
        <v>303</v>
      </c>
      <c r="G178" s="186" t="s">
        <v>142</v>
      </c>
      <c r="H178" s="187">
        <v>2.5</v>
      </c>
      <c r="I178" s="188">
        <v>12.52</v>
      </c>
      <c r="J178" s="188">
        <f>ROUND(I178*H178,2)</f>
        <v>31.300000000000001</v>
      </c>
      <c r="K178" s="189"/>
      <c r="L178" s="33"/>
      <c r="M178" s="190" t="s">
        <v>1</v>
      </c>
      <c r="N178" s="191" t="s">
        <v>39</v>
      </c>
      <c r="O178" s="192">
        <v>0.47699999999999998</v>
      </c>
      <c r="P178" s="192">
        <f>O178*H178</f>
        <v>1.1924999999999999</v>
      </c>
      <c r="Q178" s="192">
        <v>0.0037499999999999999</v>
      </c>
      <c r="R178" s="192">
        <f>Q178*H178</f>
        <v>0.0093749999999999997</v>
      </c>
      <c r="S178" s="192">
        <v>0</v>
      </c>
      <c r="T178" s="193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4" t="s">
        <v>143</v>
      </c>
      <c r="AT178" s="194" t="s">
        <v>139</v>
      </c>
      <c r="AU178" s="194" t="s">
        <v>86</v>
      </c>
      <c r="AY178" s="19" t="s">
        <v>136</v>
      </c>
      <c r="BE178" s="195">
        <f>IF(N178="základná",J178,0)</f>
        <v>0</v>
      </c>
      <c r="BF178" s="195">
        <f>IF(N178="znížená",J178,0)</f>
        <v>31.300000000000001</v>
      </c>
      <c r="BG178" s="195">
        <f>IF(N178="zákl. prenesená",J178,0)</f>
        <v>0</v>
      </c>
      <c r="BH178" s="195">
        <f>IF(N178="zníž. prenesená",J178,0)</f>
        <v>0</v>
      </c>
      <c r="BI178" s="195">
        <f>IF(N178="nulová",J178,0)</f>
        <v>0</v>
      </c>
      <c r="BJ178" s="19" t="s">
        <v>86</v>
      </c>
      <c r="BK178" s="195">
        <f>ROUND(I178*H178,2)</f>
        <v>31.300000000000001</v>
      </c>
      <c r="BL178" s="19" t="s">
        <v>143</v>
      </c>
      <c r="BM178" s="194" t="s">
        <v>304</v>
      </c>
    </row>
    <row r="179" s="13" customFormat="1">
      <c r="A179" s="13"/>
      <c r="B179" s="196"/>
      <c r="C179" s="13"/>
      <c r="D179" s="197" t="s">
        <v>145</v>
      </c>
      <c r="E179" s="198" t="s">
        <v>1</v>
      </c>
      <c r="F179" s="199" t="s">
        <v>305</v>
      </c>
      <c r="G179" s="13"/>
      <c r="H179" s="200">
        <v>2.5</v>
      </c>
      <c r="I179" s="13"/>
      <c r="J179" s="13"/>
      <c r="K179" s="13"/>
      <c r="L179" s="196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8" t="s">
        <v>145</v>
      </c>
      <c r="AU179" s="198" t="s">
        <v>86</v>
      </c>
      <c r="AV179" s="13" t="s">
        <v>86</v>
      </c>
      <c r="AW179" s="13" t="s">
        <v>29</v>
      </c>
      <c r="AX179" s="13" t="s">
        <v>80</v>
      </c>
      <c r="AY179" s="198" t="s">
        <v>136</v>
      </c>
    </row>
    <row r="180" s="2" customFormat="1" ht="24.15" customHeight="1">
      <c r="A180" s="32"/>
      <c r="B180" s="182"/>
      <c r="C180" s="183" t="s">
        <v>202</v>
      </c>
      <c r="D180" s="183" t="s">
        <v>139</v>
      </c>
      <c r="E180" s="184" t="s">
        <v>306</v>
      </c>
      <c r="F180" s="185" t="s">
        <v>307</v>
      </c>
      <c r="G180" s="186" t="s">
        <v>142</v>
      </c>
      <c r="H180" s="187">
        <v>2.5</v>
      </c>
      <c r="I180" s="188">
        <v>3.52</v>
      </c>
      <c r="J180" s="188">
        <f>ROUND(I180*H180,2)</f>
        <v>8.8000000000000007</v>
      </c>
      <c r="K180" s="189"/>
      <c r="L180" s="33"/>
      <c r="M180" s="190" t="s">
        <v>1</v>
      </c>
      <c r="N180" s="191" t="s">
        <v>39</v>
      </c>
      <c r="O180" s="192">
        <v>0.158</v>
      </c>
      <c r="P180" s="192">
        <f>O180*H180</f>
        <v>0.39500000000000002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4" t="s">
        <v>143</v>
      </c>
      <c r="AT180" s="194" t="s">
        <v>139</v>
      </c>
      <c r="AU180" s="194" t="s">
        <v>86</v>
      </c>
      <c r="AY180" s="19" t="s">
        <v>136</v>
      </c>
      <c r="BE180" s="195">
        <f>IF(N180="základná",J180,0)</f>
        <v>0</v>
      </c>
      <c r="BF180" s="195">
        <f>IF(N180="znížená",J180,0)</f>
        <v>8.8000000000000007</v>
      </c>
      <c r="BG180" s="195">
        <f>IF(N180="zákl. prenesená",J180,0)</f>
        <v>0</v>
      </c>
      <c r="BH180" s="195">
        <f>IF(N180="zníž. prenesená",J180,0)</f>
        <v>0</v>
      </c>
      <c r="BI180" s="195">
        <f>IF(N180="nulová",J180,0)</f>
        <v>0</v>
      </c>
      <c r="BJ180" s="19" t="s">
        <v>86</v>
      </c>
      <c r="BK180" s="195">
        <f>ROUND(I180*H180,2)</f>
        <v>8.8000000000000007</v>
      </c>
      <c r="BL180" s="19" t="s">
        <v>143</v>
      </c>
      <c r="BM180" s="194" t="s">
        <v>308</v>
      </c>
    </row>
    <row r="181" s="2" customFormat="1" ht="24.15" customHeight="1">
      <c r="A181" s="32"/>
      <c r="B181" s="182"/>
      <c r="C181" s="183" t="s">
        <v>207</v>
      </c>
      <c r="D181" s="183" t="s">
        <v>139</v>
      </c>
      <c r="E181" s="184" t="s">
        <v>309</v>
      </c>
      <c r="F181" s="185" t="s">
        <v>310</v>
      </c>
      <c r="G181" s="186" t="s">
        <v>142</v>
      </c>
      <c r="H181" s="187">
        <v>2.5</v>
      </c>
      <c r="I181" s="188">
        <v>21.079999999999998</v>
      </c>
      <c r="J181" s="188">
        <f>ROUND(I181*H181,2)</f>
        <v>52.700000000000003</v>
      </c>
      <c r="K181" s="189"/>
      <c r="L181" s="33"/>
      <c r="M181" s="190" t="s">
        <v>1</v>
      </c>
      <c r="N181" s="191" t="s">
        <v>39</v>
      </c>
      <c r="O181" s="192">
        <v>0.14000000000000001</v>
      </c>
      <c r="P181" s="192">
        <f>O181*H181</f>
        <v>0.35000000000000003</v>
      </c>
      <c r="Q181" s="192">
        <v>0.01291</v>
      </c>
      <c r="R181" s="192">
        <f>Q181*H181</f>
        <v>0.032274999999999998</v>
      </c>
      <c r="S181" s="192">
        <v>0</v>
      </c>
      <c r="T181" s="193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4" t="s">
        <v>143</v>
      </c>
      <c r="AT181" s="194" t="s">
        <v>139</v>
      </c>
      <c r="AU181" s="194" t="s">
        <v>86</v>
      </c>
      <c r="AY181" s="19" t="s">
        <v>136</v>
      </c>
      <c r="BE181" s="195">
        <f>IF(N181="základná",J181,0)</f>
        <v>0</v>
      </c>
      <c r="BF181" s="195">
        <f>IF(N181="znížená",J181,0)</f>
        <v>52.700000000000003</v>
      </c>
      <c r="BG181" s="195">
        <f>IF(N181="zákl. prenesená",J181,0)</f>
        <v>0</v>
      </c>
      <c r="BH181" s="195">
        <f>IF(N181="zníž. prenesená",J181,0)</f>
        <v>0</v>
      </c>
      <c r="BI181" s="195">
        <f>IF(N181="nulová",J181,0)</f>
        <v>0</v>
      </c>
      <c r="BJ181" s="19" t="s">
        <v>86</v>
      </c>
      <c r="BK181" s="195">
        <f>ROUND(I181*H181,2)</f>
        <v>52.700000000000003</v>
      </c>
      <c r="BL181" s="19" t="s">
        <v>143</v>
      </c>
      <c r="BM181" s="194" t="s">
        <v>311</v>
      </c>
    </row>
    <row r="182" s="13" customFormat="1">
      <c r="A182" s="13"/>
      <c r="B182" s="196"/>
      <c r="C182" s="13"/>
      <c r="D182" s="197" t="s">
        <v>145</v>
      </c>
      <c r="E182" s="198" t="s">
        <v>1</v>
      </c>
      <c r="F182" s="199" t="s">
        <v>305</v>
      </c>
      <c r="G182" s="13"/>
      <c r="H182" s="200">
        <v>2.5</v>
      </c>
      <c r="I182" s="13"/>
      <c r="J182" s="13"/>
      <c r="K182" s="13"/>
      <c r="L182" s="196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145</v>
      </c>
      <c r="AU182" s="198" t="s">
        <v>86</v>
      </c>
      <c r="AV182" s="13" t="s">
        <v>86</v>
      </c>
      <c r="AW182" s="13" t="s">
        <v>29</v>
      </c>
      <c r="AX182" s="13" t="s">
        <v>80</v>
      </c>
      <c r="AY182" s="198" t="s">
        <v>136</v>
      </c>
    </row>
    <row r="183" s="12" customFormat="1" ht="22.8" customHeight="1">
      <c r="A183" s="12"/>
      <c r="B183" s="170"/>
      <c r="C183" s="12"/>
      <c r="D183" s="171" t="s">
        <v>72</v>
      </c>
      <c r="E183" s="180" t="s">
        <v>174</v>
      </c>
      <c r="F183" s="180" t="s">
        <v>312</v>
      </c>
      <c r="G183" s="12"/>
      <c r="H183" s="12"/>
      <c r="I183" s="12"/>
      <c r="J183" s="181">
        <f>BK183</f>
        <v>10666.789999999999</v>
      </c>
      <c r="K183" s="12"/>
      <c r="L183" s="170"/>
      <c r="M183" s="174"/>
      <c r="N183" s="175"/>
      <c r="O183" s="175"/>
      <c r="P183" s="176">
        <f>SUM(P184:P228)</f>
        <v>221.92490500000002</v>
      </c>
      <c r="Q183" s="175"/>
      <c r="R183" s="176">
        <f>SUM(R184:R228)</f>
        <v>9.9955702000000013</v>
      </c>
      <c r="S183" s="175"/>
      <c r="T183" s="177">
        <f>SUM(T184:T228)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71" t="s">
        <v>80</v>
      </c>
      <c r="AT183" s="178" t="s">
        <v>72</v>
      </c>
      <c r="AU183" s="178" t="s">
        <v>80</v>
      </c>
      <c r="AY183" s="171" t="s">
        <v>136</v>
      </c>
      <c r="BK183" s="179">
        <f>SUM(BK184:BK228)</f>
        <v>10666.789999999999</v>
      </c>
    </row>
    <row r="184" s="2" customFormat="1" ht="24.15" customHeight="1">
      <c r="A184" s="32"/>
      <c r="B184" s="182"/>
      <c r="C184" s="183" t="s">
        <v>211</v>
      </c>
      <c r="D184" s="183" t="s">
        <v>139</v>
      </c>
      <c r="E184" s="184" t="s">
        <v>313</v>
      </c>
      <c r="F184" s="185" t="s">
        <v>314</v>
      </c>
      <c r="G184" s="186" t="s">
        <v>142</v>
      </c>
      <c r="H184" s="187">
        <v>50.289999999999999</v>
      </c>
      <c r="I184" s="188">
        <v>3.9100000000000001</v>
      </c>
      <c r="J184" s="188">
        <f>ROUND(I184*H184,2)</f>
        <v>196.63</v>
      </c>
      <c r="K184" s="189"/>
      <c r="L184" s="33"/>
      <c r="M184" s="190" t="s">
        <v>1</v>
      </c>
      <c r="N184" s="191" t="s">
        <v>39</v>
      </c>
      <c r="O184" s="192">
        <v>0.112</v>
      </c>
      <c r="P184" s="192">
        <f>O184*H184</f>
        <v>5.6324800000000002</v>
      </c>
      <c r="Q184" s="192">
        <v>0.00042999999999999999</v>
      </c>
      <c r="R184" s="192">
        <f>Q184*H184</f>
        <v>0.0216247</v>
      </c>
      <c r="S184" s="192">
        <v>0</v>
      </c>
      <c r="T184" s="193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4" t="s">
        <v>143</v>
      </c>
      <c r="AT184" s="194" t="s">
        <v>139</v>
      </c>
      <c r="AU184" s="194" t="s">
        <v>86</v>
      </c>
      <c r="AY184" s="19" t="s">
        <v>136</v>
      </c>
      <c r="BE184" s="195">
        <f>IF(N184="základná",J184,0)</f>
        <v>0</v>
      </c>
      <c r="BF184" s="195">
        <f>IF(N184="znížená",J184,0)</f>
        <v>196.63</v>
      </c>
      <c r="BG184" s="195">
        <f>IF(N184="zákl. prenesená",J184,0)</f>
        <v>0</v>
      </c>
      <c r="BH184" s="195">
        <f>IF(N184="zníž. prenesená",J184,0)</f>
        <v>0</v>
      </c>
      <c r="BI184" s="195">
        <f>IF(N184="nulová",J184,0)</f>
        <v>0</v>
      </c>
      <c r="BJ184" s="19" t="s">
        <v>86</v>
      </c>
      <c r="BK184" s="195">
        <f>ROUND(I184*H184,2)</f>
        <v>196.63</v>
      </c>
      <c r="BL184" s="19" t="s">
        <v>143</v>
      </c>
      <c r="BM184" s="194" t="s">
        <v>315</v>
      </c>
    </row>
    <row r="185" s="13" customFormat="1">
      <c r="A185" s="13"/>
      <c r="B185" s="196"/>
      <c r="C185" s="13"/>
      <c r="D185" s="197" t="s">
        <v>145</v>
      </c>
      <c r="E185" s="198" t="s">
        <v>1</v>
      </c>
      <c r="F185" s="199" t="s">
        <v>316</v>
      </c>
      <c r="G185" s="13"/>
      <c r="H185" s="200">
        <v>6.3600000000000003</v>
      </c>
      <c r="I185" s="13"/>
      <c r="J185" s="13"/>
      <c r="K185" s="13"/>
      <c r="L185" s="196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8" t="s">
        <v>145</v>
      </c>
      <c r="AU185" s="198" t="s">
        <v>86</v>
      </c>
      <c r="AV185" s="13" t="s">
        <v>86</v>
      </c>
      <c r="AW185" s="13" t="s">
        <v>29</v>
      </c>
      <c r="AX185" s="13" t="s">
        <v>73</v>
      </c>
      <c r="AY185" s="198" t="s">
        <v>136</v>
      </c>
    </row>
    <row r="186" s="13" customFormat="1">
      <c r="A186" s="13"/>
      <c r="B186" s="196"/>
      <c r="C186" s="13"/>
      <c r="D186" s="197" t="s">
        <v>145</v>
      </c>
      <c r="E186" s="198" t="s">
        <v>1</v>
      </c>
      <c r="F186" s="199" t="s">
        <v>317</v>
      </c>
      <c r="G186" s="13"/>
      <c r="H186" s="200">
        <v>33.93</v>
      </c>
      <c r="I186" s="13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8" t="s">
        <v>145</v>
      </c>
      <c r="AU186" s="198" t="s">
        <v>86</v>
      </c>
      <c r="AV186" s="13" t="s">
        <v>86</v>
      </c>
      <c r="AW186" s="13" t="s">
        <v>29</v>
      </c>
      <c r="AX186" s="13" t="s">
        <v>73</v>
      </c>
      <c r="AY186" s="198" t="s">
        <v>136</v>
      </c>
    </row>
    <row r="187" s="13" customFormat="1">
      <c r="A187" s="13"/>
      <c r="B187" s="196"/>
      <c r="C187" s="13"/>
      <c r="D187" s="197" t="s">
        <v>145</v>
      </c>
      <c r="E187" s="198" t="s">
        <v>1</v>
      </c>
      <c r="F187" s="199" t="s">
        <v>318</v>
      </c>
      <c r="G187" s="13"/>
      <c r="H187" s="200">
        <v>10</v>
      </c>
      <c r="I187" s="13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145</v>
      </c>
      <c r="AU187" s="198" t="s">
        <v>86</v>
      </c>
      <c r="AV187" s="13" t="s">
        <v>86</v>
      </c>
      <c r="AW187" s="13" t="s">
        <v>29</v>
      </c>
      <c r="AX187" s="13" t="s">
        <v>73</v>
      </c>
      <c r="AY187" s="198" t="s">
        <v>136</v>
      </c>
    </row>
    <row r="188" s="14" customFormat="1">
      <c r="A188" s="14"/>
      <c r="B188" s="204"/>
      <c r="C188" s="14"/>
      <c r="D188" s="197" t="s">
        <v>145</v>
      </c>
      <c r="E188" s="205" t="s">
        <v>1</v>
      </c>
      <c r="F188" s="206" t="s">
        <v>148</v>
      </c>
      <c r="G188" s="14"/>
      <c r="H188" s="207">
        <v>50.289999999999999</v>
      </c>
      <c r="I188" s="14"/>
      <c r="J188" s="14"/>
      <c r="K188" s="14"/>
      <c r="L188" s="204"/>
      <c r="M188" s="208"/>
      <c r="N188" s="209"/>
      <c r="O188" s="209"/>
      <c r="P188" s="209"/>
      <c r="Q188" s="209"/>
      <c r="R188" s="209"/>
      <c r="S188" s="209"/>
      <c r="T188" s="21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145</v>
      </c>
      <c r="AU188" s="205" t="s">
        <v>86</v>
      </c>
      <c r="AV188" s="14" t="s">
        <v>93</v>
      </c>
      <c r="AW188" s="14" t="s">
        <v>29</v>
      </c>
      <c r="AX188" s="14" t="s">
        <v>80</v>
      </c>
      <c r="AY188" s="205" t="s">
        <v>136</v>
      </c>
    </row>
    <row r="189" s="2" customFormat="1" ht="24.15" customHeight="1">
      <c r="A189" s="32"/>
      <c r="B189" s="182"/>
      <c r="C189" s="183" t="s">
        <v>215</v>
      </c>
      <c r="D189" s="183" t="s">
        <v>139</v>
      </c>
      <c r="E189" s="184" t="s">
        <v>319</v>
      </c>
      <c r="F189" s="185" t="s">
        <v>320</v>
      </c>
      <c r="G189" s="186" t="s">
        <v>142</v>
      </c>
      <c r="H189" s="187">
        <v>50.289999999999999</v>
      </c>
      <c r="I189" s="188">
        <v>13.08</v>
      </c>
      <c r="J189" s="188">
        <f>ROUND(I189*H189,2)</f>
        <v>657.78999999999996</v>
      </c>
      <c r="K189" s="189"/>
      <c r="L189" s="33"/>
      <c r="M189" s="190" t="s">
        <v>1</v>
      </c>
      <c r="N189" s="191" t="s">
        <v>39</v>
      </c>
      <c r="O189" s="192">
        <v>0.40899999999999997</v>
      </c>
      <c r="P189" s="192">
        <f>O189*H189</f>
        <v>20.56861</v>
      </c>
      <c r="Q189" s="192">
        <v>0.01375</v>
      </c>
      <c r="R189" s="192">
        <f>Q189*H189</f>
        <v>0.69148750000000003</v>
      </c>
      <c r="S189" s="192">
        <v>0</v>
      </c>
      <c r="T189" s="193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4" t="s">
        <v>143</v>
      </c>
      <c r="AT189" s="194" t="s">
        <v>139</v>
      </c>
      <c r="AU189" s="194" t="s">
        <v>86</v>
      </c>
      <c r="AY189" s="19" t="s">
        <v>136</v>
      </c>
      <c r="BE189" s="195">
        <f>IF(N189="základná",J189,0)</f>
        <v>0</v>
      </c>
      <c r="BF189" s="195">
        <f>IF(N189="znížená",J189,0)</f>
        <v>657.78999999999996</v>
      </c>
      <c r="BG189" s="195">
        <f>IF(N189="zákl. prenesená",J189,0)</f>
        <v>0</v>
      </c>
      <c r="BH189" s="195">
        <f>IF(N189="zníž. prenesená",J189,0)</f>
        <v>0</v>
      </c>
      <c r="BI189" s="195">
        <f>IF(N189="nulová",J189,0)</f>
        <v>0</v>
      </c>
      <c r="BJ189" s="19" t="s">
        <v>86</v>
      </c>
      <c r="BK189" s="195">
        <f>ROUND(I189*H189,2)</f>
        <v>657.78999999999996</v>
      </c>
      <c r="BL189" s="19" t="s">
        <v>143</v>
      </c>
      <c r="BM189" s="194" t="s">
        <v>321</v>
      </c>
    </row>
    <row r="190" s="13" customFormat="1">
      <c r="A190" s="13"/>
      <c r="B190" s="196"/>
      <c r="C190" s="13"/>
      <c r="D190" s="197" t="s">
        <v>145</v>
      </c>
      <c r="E190" s="198" t="s">
        <v>1</v>
      </c>
      <c r="F190" s="199" t="s">
        <v>316</v>
      </c>
      <c r="G190" s="13"/>
      <c r="H190" s="200">
        <v>6.3600000000000003</v>
      </c>
      <c r="I190" s="13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8" t="s">
        <v>145</v>
      </c>
      <c r="AU190" s="198" t="s">
        <v>86</v>
      </c>
      <c r="AV190" s="13" t="s">
        <v>86</v>
      </c>
      <c r="AW190" s="13" t="s">
        <v>29</v>
      </c>
      <c r="AX190" s="13" t="s">
        <v>73</v>
      </c>
      <c r="AY190" s="198" t="s">
        <v>136</v>
      </c>
    </row>
    <row r="191" s="13" customFormat="1">
      <c r="A191" s="13"/>
      <c r="B191" s="196"/>
      <c r="C191" s="13"/>
      <c r="D191" s="197" t="s">
        <v>145</v>
      </c>
      <c r="E191" s="198" t="s">
        <v>1</v>
      </c>
      <c r="F191" s="199" t="s">
        <v>317</v>
      </c>
      <c r="G191" s="13"/>
      <c r="H191" s="200">
        <v>33.93</v>
      </c>
      <c r="I191" s="13"/>
      <c r="J191" s="13"/>
      <c r="K191" s="13"/>
      <c r="L191" s="196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8" t="s">
        <v>145</v>
      </c>
      <c r="AU191" s="198" t="s">
        <v>86</v>
      </c>
      <c r="AV191" s="13" t="s">
        <v>86</v>
      </c>
      <c r="AW191" s="13" t="s">
        <v>29</v>
      </c>
      <c r="AX191" s="13" t="s">
        <v>73</v>
      </c>
      <c r="AY191" s="198" t="s">
        <v>136</v>
      </c>
    </row>
    <row r="192" s="13" customFormat="1">
      <c r="A192" s="13"/>
      <c r="B192" s="196"/>
      <c r="C192" s="13"/>
      <c r="D192" s="197" t="s">
        <v>145</v>
      </c>
      <c r="E192" s="198" t="s">
        <v>1</v>
      </c>
      <c r="F192" s="199" t="s">
        <v>318</v>
      </c>
      <c r="G192" s="13"/>
      <c r="H192" s="200">
        <v>10</v>
      </c>
      <c r="I192" s="13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145</v>
      </c>
      <c r="AU192" s="198" t="s">
        <v>86</v>
      </c>
      <c r="AV192" s="13" t="s">
        <v>86</v>
      </c>
      <c r="AW192" s="13" t="s">
        <v>29</v>
      </c>
      <c r="AX192" s="13" t="s">
        <v>73</v>
      </c>
      <c r="AY192" s="198" t="s">
        <v>136</v>
      </c>
    </row>
    <row r="193" s="14" customFormat="1">
      <c r="A193" s="14"/>
      <c r="B193" s="204"/>
      <c r="C193" s="14"/>
      <c r="D193" s="197" t="s">
        <v>145</v>
      </c>
      <c r="E193" s="205" t="s">
        <v>1</v>
      </c>
      <c r="F193" s="206" t="s">
        <v>148</v>
      </c>
      <c r="G193" s="14"/>
      <c r="H193" s="207">
        <v>50.289999999999999</v>
      </c>
      <c r="I193" s="14"/>
      <c r="J193" s="14"/>
      <c r="K193" s="14"/>
      <c r="L193" s="204"/>
      <c r="M193" s="208"/>
      <c r="N193" s="209"/>
      <c r="O193" s="209"/>
      <c r="P193" s="209"/>
      <c r="Q193" s="209"/>
      <c r="R193" s="209"/>
      <c r="S193" s="209"/>
      <c r="T193" s="21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5" t="s">
        <v>145</v>
      </c>
      <c r="AU193" s="205" t="s">
        <v>86</v>
      </c>
      <c r="AV193" s="14" t="s">
        <v>93</v>
      </c>
      <c r="AW193" s="14" t="s">
        <v>29</v>
      </c>
      <c r="AX193" s="14" t="s">
        <v>80</v>
      </c>
      <c r="AY193" s="205" t="s">
        <v>136</v>
      </c>
    </row>
    <row r="194" s="2" customFormat="1" ht="24.15" customHeight="1">
      <c r="A194" s="32"/>
      <c r="B194" s="182"/>
      <c r="C194" s="183" t="s">
        <v>223</v>
      </c>
      <c r="D194" s="183" t="s">
        <v>139</v>
      </c>
      <c r="E194" s="184" t="s">
        <v>322</v>
      </c>
      <c r="F194" s="185" t="s">
        <v>323</v>
      </c>
      <c r="G194" s="186" t="s">
        <v>142</v>
      </c>
      <c r="H194" s="187">
        <v>108.175</v>
      </c>
      <c r="I194" s="188">
        <v>2.6400000000000001</v>
      </c>
      <c r="J194" s="188">
        <f>ROUND(I194*H194,2)</f>
        <v>285.57999999999998</v>
      </c>
      <c r="K194" s="189"/>
      <c r="L194" s="33"/>
      <c r="M194" s="190" t="s">
        <v>1</v>
      </c>
      <c r="N194" s="191" t="s">
        <v>39</v>
      </c>
      <c r="O194" s="192">
        <v>0.051999999999999998</v>
      </c>
      <c r="P194" s="192">
        <f>O194*H194</f>
        <v>5.6250999999999998</v>
      </c>
      <c r="Q194" s="192">
        <v>0.00042999999999999999</v>
      </c>
      <c r="R194" s="192">
        <f>Q194*H194</f>
        <v>0.046515250000000001</v>
      </c>
      <c r="S194" s="192">
        <v>0</v>
      </c>
      <c r="T194" s="193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4" t="s">
        <v>143</v>
      </c>
      <c r="AT194" s="194" t="s">
        <v>139</v>
      </c>
      <c r="AU194" s="194" t="s">
        <v>86</v>
      </c>
      <c r="AY194" s="19" t="s">
        <v>136</v>
      </c>
      <c r="BE194" s="195">
        <f>IF(N194="základná",J194,0)</f>
        <v>0</v>
      </c>
      <c r="BF194" s="195">
        <f>IF(N194="znížená",J194,0)</f>
        <v>285.57999999999998</v>
      </c>
      <c r="BG194" s="195">
        <f>IF(N194="zákl. prenesená",J194,0)</f>
        <v>0</v>
      </c>
      <c r="BH194" s="195">
        <f>IF(N194="zníž. prenesená",J194,0)</f>
        <v>0</v>
      </c>
      <c r="BI194" s="195">
        <f>IF(N194="nulová",J194,0)</f>
        <v>0</v>
      </c>
      <c r="BJ194" s="19" t="s">
        <v>86</v>
      </c>
      <c r="BK194" s="195">
        <f>ROUND(I194*H194,2)</f>
        <v>285.57999999999998</v>
      </c>
      <c r="BL194" s="19" t="s">
        <v>143</v>
      </c>
      <c r="BM194" s="194" t="s">
        <v>324</v>
      </c>
    </row>
    <row r="195" s="13" customFormat="1">
      <c r="A195" s="13"/>
      <c r="B195" s="196"/>
      <c r="C195" s="13"/>
      <c r="D195" s="197" t="s">
        <v>145</v>
      </c>
      <c r="E195" s="198" t="s">
        <v>1</v>
      </c>
      <c r="F195" s="199" t="s">
        <v>325</v>
      </c>
      <c r="G195" s="13"/>
      <c r="H195" s="200">
        <v>23.399999999999999</v>
      </c>
      <c r="I195" s="13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8" t="s">
        <v>145</v>
      </c>
      <c r="AU195" s="198" t="s">
        <v>86</v>
      </c>
      <c r="AV195" s="13" t="s">
        <v>86</v>
      </c>
      <c r="AW195" s="13" t="s">
        <v>29</v>
      </c>
      <c r="AX195" s="13" t="s">
        <v>73</v>
      </c>
      <c r="AY195" s="198" t="s">
        <v>136</v>
      </c>
    </row>
    <row r="196" s="13" customFormat="1">
      <c r="A196" s="13"/>
      <c r="B196" s="196"/>
      <c r="C196" s="13"/>
      <c r="D196" s="197" t="s">
        <v>145</v>
      </c>
      <c r="E196" s="198" t="s">
        <v>1</v>
      </c>
      <c r="F196" s="199" t="s">
        <v>326</v>
      </c>
      <c r="G196" s="13"/>
      <c r="H196" s="200">
        <v>56.475000000000001</v>
      </c>
      <c r="I196" s="13"/>
      <c r="J196" s="13"/>
      <c r="K196" s="13"/>
      <c r="L196" s="196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145</v>
      </c>
      <c r="AU196" s="198" t="s">
        <v>86</v>
      </c>
      <c r="AV196" s="13" t="s">
        <v>86</v>
      </c>
      <c r="AW196" s="13" t="s">
        <v>29</v>
      </c>
      <c r="AX196" s="13" t="s">
        <v>73</v>
      </c>
      <c r="AY196" s="198" t="s">
        <v>136</v>
      </c>
    </row>
    <row r="197" s="13" customFormat="1">
      <c r="A197" s="13"/>
      <c r="B197" s="196"/>
      <c r="C197" s="13"/>
      <c r="D197" s="197" t="s">
        <v>145</v>
      </c>
      <c r="E197" s="198" t="s">
        <v>1</v>
      </c>
      <c r="F197" s="199" t="s">
        <v>327</v>
      </c>
      <c r="G197" s="13"/>
      <c r="H197" s="200">
        <v>28.300000000000001</v>
      </c>
      <c r="I197" s="13"/>
      <c r="J197" s="13"/>
      <c r="K197" s="13"/>
      <c r="L197" s="196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145</v>
      </c>
      <c r="AU197" s="198" t="s">
        <v>86</v>
      </c>
      <c r="AV197" s="13" t="s">
        <v>86</v>
      </c>
      <c r="AW197" s="13" t="s">
        <v>29</v>
      </c>
      <c r="AX197" s="13" t="s">
        <v>73</v>
      </c>
      <c r="AY197" s="198" t="s">
        <v>136</v>
      </c>
    </row>
    <row r="198" s="14" customFormat="1">
      <c r="A198" s="14"/>
      <c r="B198" s="204"/>
      <c r="C198" s="14"/>
      <c r="D198" s="197" t="s">
        <v>145</v>
      </c>
      <c r="E198" s="205" t="s">
        <v>1</v>
      </c>
      <c r="F198" s="206" t="s">
        <v>148</v>
      </c>
      <c r="G198" s="14"/>
      <c r="H198" s="207">
        <v>108.175</v>
      </c>
      <c r="I198" s="14"/>
      <c r="J198" s="14"/>
      <c r="K198" s="14"/>
      <c r="L198" s="204"/>
      <c r="M198" s="208"/>
      <c r="N198" s="209"/>
      <c r="O198" s="209"/>
      <c r="P198" s="209"/>
      <c r="Q198" s="209"/>
      <c r="R198" s="209"/>
      <c r="S198" s="209"/>
      <c r="T198" s="21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145</v>
      </c>
      <c r="AU198" s="205" t="s">
        <v>86</v>
      </c>
      <c r="AV198" s="14" t="s">
        <v>93</v>
      </c>
      <c r="AW198" s="14" t="s">
        <v>29</v>
      </c>
      <c r="AX198" s="14" t="s">
        <v>80</v>
      </c>
      <c r="AY198" s="205" t="s">
        <v>136</v>
      </c>
    </row>
    <row r="199" s="2" customFormat="1" ht="24.15" customHeight="1">
      <c r="A199" s="32"/>
      <c r="B199" s="182"/>
      <c r="C199" s="183" t="s">
        <v>226</v>
      </c>
      <c r="D199" s="183" t="s">
        <v>139</v>
      </c>
      <c r="E199" s="184" t="s">
        <v>328</v>
      </c>
      <c r="F199" s="185" t="s">
        <v>329</v>
      </c>
      <c r="G199" s="186" t="s">
        <v>142</v>
      </c>
      <c r="H199" s="187">
        <v>108.175</v>
      </c>
      <c r="I199" s="188">
        <v>10.76</v>
      </c>
      <c r="J199" s="188">
        <f>ROUND(I199*H199,2)</f>
        <v>1163.96</v>
      </c>
      <c r="K199" s="189"/>
      <c r="L199" s="33"/>
      <c r="M199" s="190" t="s">
        <v>1</v>
      </c>
      <c r="N199" s="191" t="s">
        <v>39</v>
      </c>
      <c r="O199" s="192">
        <v>0.31900000000000001</v>
      </c>
      <c r="P199" s="192">
        <f>O199*H199</f>
        <v>34.507824999999997</v>
      </c>
      <c r="Q199" s="192">
        <v>0.013129999999999999</v>
      </c>
      <c r="R199" s="192">
        <f>Q199*H199</f>
        <v>1.4203377499999998</v>
      </c>
      <c r="S199" s="192">
        <v>0</v>
      </c>
      <c r="T199" s="193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4" t="s">
        <v>143</v>
      </c>
      <c r="AT199" s="194" t="s">
        <v>139</v>
      </c>
      <c r="AU199" s="194" t="s">
        <v>86</v>
      </c>
      <c r="AY199" s="19" t="s">
        <v>136</v>
      </c>
      <c r="BE199" s="195">
        <f>IF(N199="základná",J199,0)</f>
        <v>0</v>
      </c>
      <c r="BF199" s="195">
        <f>IF(N199="znížená",J199,0)</f>
        <v>1163.96</v>
      </c>
      <c r="BG199" s="195">
        <f>IF(N199="zákl. prenesená",J199,0)</f>
        <v>0</v>
      </c>
      <c r="BH199" s="195">
        <f>IF(N199="zníž. prenesená",J199,0)</f>
        <v>0</v>
      </c>
      <c r="BI199" s="195">
        <f>IF(N199="nulová",J199,0)</f>
        <v>0</v>
      </c>
      <c r="BJ199" s="19" t="s">
        <v>86</v>
      </c>
      <c r="BK199" s="195">
        <f>ROUND(I199*H199,2)</f>
        <v>1163.96</v>
      </c>
      <c r="BL199" s="19" t="s">
        <v>143</v>
      </c>
      <c r="BM199" s="194" t="s">
        <v>330</v>
      </c>
    </row>
    <row r="200" s="13" customFormat="1">
      <c r="A200" s="13"/>
      <c r="B200" s="196"/>
      <c r="C200" s="13"/>
      <c r="D200" s="197" t="s">
        <v>145</v>
      </c>
      <c r="E200" s="198" t="s">
        <v>1</v>
      </c>
      <c r="F200" s="199" t="s">
        <v>325</v>
      </c>
      <c r="G200" s="13"/>
      <c r="H200" s="200">
        <v>23.399999999999999</v>
      </c>
      <c r="I200" s="13"/>
      <c r="J200" s="13"/>
      <c r="K200" s="13"/>
      <c r="L200" s="196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8" t="s">
        <v>145</v>
      </c>
      <c r="AU200" s="198" t="s">
        <v>86</v>
      </c>
      <c r="AV200" s="13" t="s">
        <v>86</v>
      </c>
      <c r="AW200" s="13" t="s">
        <v>29</v>
      </c>
      <c r="AX200" s="13" t="s">
        <v>73</v>
      </c>
      <c r="AY200" s="198" t="s">
        <v>136</v>
      </c>
    </row>
    <row r="201" s="13" customFormat="1">
      <c r="A201" s="13"/>
      <c r="B201" s="196"/>
      <c r="C201" s="13"/>
      <c r="D201" s="197" t="s">
        <v>145</v>
      </c>
      <c r="E201" s="198" t="s">
        <v>1</v>
      </c>
      <c r="F201" s="199" t="s">
        <v>326</v>
      </c>
      <c r="G201" s="13"/>
      <c r="H201" s="200">
        <v>56.475000000000001</v>
      </c>
      <c r="I201" s="13"/>
      <c r="J201" s="13"/>
      <c r="K201" s="13"/>
      <c r="L201" s="196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8" t="s">
        <v>145</v>
      </c>
      <c r="AU201" s="198" t="s">
        <v>86</v>
      </c>
      <c r="AV201" s="13" t="s">
        <v>86</v>
      </c>
      <c r="AW201" s="13" t="s">
        <v>29</v>
      </c>
      <c r="AX201" s="13" t="s">
        <v>73</v>
      </c>
      <c r="AY201" s="198" t="s">
        <v>136</v>
      </c>
    </row>
    <row r="202" s="13" customFormat="1">
      <c r="A202" s="13"/>
      <c r="B202" s="196"/>
      <c r="C202" s="13"/>
      <c r="D202" s="197" t="s">
        <v>145</v>
      </c>
      <c r="E202" s="198" t="s">
        <v>1</v>
      </c>
      <c r="F202" s="199" t="s">
        <v>327</v>
      </c>
      <c r="G202" s="13"/>
      <c r="H202" s="200">
        <v>28.300000000000001</v>
      </c>
      <c r="I202" s="13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145</v>
      </c>
      <c r="AU202" s="198" t="s">
        <v>86</v>
      </c>
      <c r="AV202" s="13" t="s">
        <v>86</v>
      </c>
      <c r="AW202" s="13" t="s">
        <v>29</v>
      </c>
      <c r="AX202" s="13" t="s">
        <v>73</v>
      </c>
      <c r="AY202" s="198" t="s">
        <v>136</v>
      </c>
    </row>
    <row r="203" s="14" customFormat="1">
      <c r="A203" s="14"/>
      <c r="B203" s="204"/>
      <c r="C203" s="14"/>
      <c r="D203" s="197" t="s">
        <v>145</v>
      </c>
      <c r="E203" s="205" t="s">
        <v>1</v>
      </c>
      <c r="F203" s="206" t="s">
        <v>148</v>
      </c>
      <c r="G203" s="14"/>
      <c r="H203" s="207">
        <v>108.175</v>
      </c>
      <c r="I203" s="14"/>
      <c r="J203" s="14"/>
      <c r="K203" s="14"/>
      <c r="L203" s="204"/>
      <c r="M203" s="208"/>
      <c r="N203" s="209"/>
      <c r="O203" s="209"/>
      <c r="P203" s="209"/>
      <c r="Q203" s="209"/>
      <c r="R203" s="209"/>
      <c r="S203" s="209"/>
      <c r="T203" s="21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145</v>
      </c>
      <c r="AU203" s="205" t="s">
        <v>86</v>
      </c>
      <c r="AV203" s="14" t="s">
        <v>93</v>
      </c>
      <c r="AW203" s="14" t="s">
        <v>29</v>
      </c>
      <c r="AX203" s="14" t="s">
        <v>80</v>
      </c>
      <c r="AY203" s="205" t="s">
        <v>136</v>
      </c>
    </row>
    <row r="204" s="2" customFormat="1" ht="33" customHeight="1">
      <c r="A204" s="32"/>
      <c r="B204" s="182"/>
      <c r="C204" s="183" t="s">
        <v>235</v>
      </c>
      <c r="D204" s="183" t="s">
        <v>139</v>
      </c>
      <c r="E204" s="184" t="s">
        <v>331</v>
      </c>
      <c r="F204" s="185" t="s">
        <v>332</v>
      </c>
      <c r="G204" s="186" t="s">
        <v>142</v>
      </c>
      <c r="H204" s="187">
        <v>34</v>
      </c>
      <c r="I204" s="188">
        <v>24.030000000000001</v>
      </c>
      <c r="J204" s="188">
        <f>ROUND(I204*H204,2)</f>
        <v>817.01999999999998</v>
      </c>
      <c r="K204" s="189"/>
      <c r="L204" s="33"/>
      <c r="M204" s="190" t="s">
        <v>1</v>
      </c>
      <c r="N204" s="191" t="s">
        <v>39</v>
      </c>
      <c r="O204" s="192">
        <v>0.81000000000000005</v>
      </c>
      <c r="P204" s="192">
        <f>O204*H204</f>
        <v>27.540000000000003</v>
      </c>
      <c r="Q204" s="192">
        <v>0.044880000000000003</v>
      </c>
      <c r="R204" s="192">
        <f>Q204*H204</f>
        <v>1.5259200000000002</v>
      </c>
      <c r="S204" s="192">
        <v>0</v>
      </c>
      <c r="T204" s="193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4" t="s">
        <v>143</v>
      </c>
      <c r="AT204" s="194" t="s">
        <v>139</v>
      </c>
      <c r="AU204" s="194" t="s">
        <v>86</v>
      </c>
      <c r="AY204" s="19" t="s">
        <v>136</v>
      </c>
      <c r="BE204" s="195">
        <f>IF(N204="základná",J204,0)</f>
        <v>0</v>
      </c>
      <c r="BF204" s="195">
        <f>IF(N204="znížená",J204,0)</f>
        <v>817.01999999999998</v>
      </c>
      <c r="BG204" s="195">
        <f>IF(N204="zákl. prenesená",J204,0)</f>
        <v>0</v>
      </c>
      <c r="BH204" s="195">
        <f>IF(N204="zníž. prenesená",J204,0)</f>
        <v>0</v>
      </c>
      <c r="BI204" s="195">
        <f>IF(N204="nulová",J204,0)</f>
        <v>0</v>
      </c>
      <c r="BJ204" s="19" t="s">
        <v>86</v>
      </c>
      <c r="BK204" s="195">
        <f>ROUND(I204*H204,2)</f>
        <v>817.01999999999998</v>
      </c>
      <c r="BL204" s="19" t="s">
        <v>143</v>
      </c>
      <c r="BM204" s="194" t="s">
        <v>333</v>
      </c>
    </row>
    <row r="205" s="13" customFormat="1">
      <c r="A205" s="13"/>
      <c r="B205" s="196"/>
      <c r="C205" s="13"/>
      <c r="D205" s="197" t="s">
        <v>145</v>
      </c>
      <c r="E205" s="198" t="s">
        <v>1</v>
      </c>
      <c r="F205" s="199" t="s">
        <v>334</v>
      </c>
      <c r="G205" s="13"/>
      <c r="H205" s="200">
        <v>34</v>
      </c>
      <c r="I205" s="13"/>
      <c r="J205" s="13"/>
      <c r="K205" s="13"/>
      <c r="L205" s="196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8" t="s">
        <v>145</v>
      </c>
      <c r="AU205" s="198" t="s">
        <v>86</v>
      </c>
      <c r="AV205" s="13" t="s">
        <v>86</v>
      </c>
      <c r="AW205" s="13" t="s">
        <v>29</v>
      </c>
      <c r="AX205" s="13" t="s">
        <v>80</v>
      </c>
      <c r="AY205" s="198" t="s">
        <v>136</v>
      </c>
    </row>
    <row r="206" s="2" customFormat="1" ht="24.15" customHeight="1">
      <c r="A206" s="32"/>
      <c r="B206" s="182"/>
      <c r="C206" s="183" t="s">
        <v>242</v>
      </c>
      <c r="D206" s="183" t="s">
        <v>139</v>
      </c>
      <c r="E206" s="184" t="s">
        <v>335</v>
      </c>
      <c r="F206" s="185" t="s">
        <v>336</v>
      </c>
      <c r="G206" s="186" t="s">
        <v>142</v>
      </c>
      <c r="H206" s="187">
        <v>34</v>
      </c>
      <c r="I206" s="188">
        <v>4.0899999999999999</v>
      </c>
      <c r="J206" s="188">
        <f>ROUND(I206*H206,2)</f>
        <v>139.06</v>
      </c>
      <c r="K206" s="189"/>
      <c r="L206" s="33"/>
      <c r="M206" s="190" t="s">
        <v>1</v>
      </c>
      <c r="N206" s="191" t="s">
        <v>39</v>
      </c>
      <c r="O206" s="192">
        <v>0.091999999999999998</v>
      </c>
      <c r="P206" s="192">
        <f>O206*H206</f>
        <v>3.1280000000000001</v>
      </c>
      <c r="Q206" s="192">
        <v>0.00035</v>
      </c>
      <c r="R206" s="192">
        <f>Q206*H206</f>
        <v>0.011899999999999999</v>
      </c>
      <c r="S206" s="192">
        <v>0</v>
      </c>
      <c r="T206" s="193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4" t="s">
        <v>143</v>
      </c>
      <c r="AT206" s="194" t="s">
        <v>139</v>
      </c>
      <c r="AU206" s="194" t="s">
        <v>86</v>
      </c>
      <c r="AY206" s="19" t="s">
        <v>136</v>
      </c>
      <c r="BE206" s="195">
        <f>IF(N206="základná",J206,0)</f>
        <v>0</v>
      </c>
      <c r="BF206" s="195">
        <f>IF(N206="znížená",J206,0)</f>
        <v>139.06</v>
      </c>
      <c r="BG206" s="195">
        <f>IF(N206="zákl. prenesená",J206,0)</f>
        <v>0</v>
      </c>
      <c r="BH206" s="195">
        <f>IF(N206="zníž. prenesená",J206,0)</f>
        <v>0</v>
      </c>
      <c r="BI206" s="195">
        <f>IF(N206="nulová",J206,0)</f>
        <v>0</v>
      </c>
      <c r="BJ206" s="19" t="s">
        <v>86</v>
      </c>
      <c r="BK206" s="195">
        <f>ROUND(I206*H206,2)</f>
        <v>139.06</v>
      </c>
      <c r="BL206" s="19" t="s">
        <v>143</v>
      </c>
      <c r="BM206" s="194" t="s">
        <v>337</v>
      </c>
    </row>
    <row r="207" s="13" customFormat="1">
      <c r="A207" s="13"/>
      <c r="B207" s="196"/>
      <c r="C207" s="13"/>
      <c r="D207" s="197" t="s">
        <v>145</v>
      </c>
      <c r="E207" s="198" t="s">
        <v>1</v>
      </c>
      <c r="F207" s="199" t="s">
        <v>334</v>
      </c>
      <c r="G207" s="13"/>
      <c r="H207" s="200">
        <v>34</v>
      </c>
      <c r="I207" s="13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8" t="s">
        <v>145</v>
      </c>
      <c r="AU207" s="198" t="s">
        <v>86</v>
      </c>
      <c r="AV207" s="13" t="s">
        <v>86</v>
      </c>
      <c r="AW207" s="13" t="s">
        <v>29</v>
      </c>
      <c r="AX207" s="13" t="s">
        <v>80</v>
      </c>
      <c r="AY207" s="198" t="s">
        <v>136</v>
      </c>
    </row>
    <row r="208" s="2" customFormat="1" ht="24.15" customHeight="1">
      <c r="A208" s="32"/>
      <c r="B208" s="182"/>
      <c r="C208" s="183" t="s">
        <v>338</v>
      </c>
      <c r="D208" s="183" t="s">
        <v>139</v>
      </c>
      <c r="E208" s="184" t="s">
        <v>339</v>
      </c>
      <c r="F208" s="185" t="s">
        <v>340</v>
      </c>
      <c r="G208" s="186" t="s">
        <v>142</v>
      </c>
      <c r="H208" s="187">
        <v>34</v>
      </c>
      <c r="I208" s="188">
        <v>6.5099999999999998</v>
      </c>
      <c r="J208" s="188">
        <f>ROUND(I208*H208,2)</f>
        <v>221.34</v>
      </c>
      <c r="K208" s="189"/>
      <c r="L208" s="33"/>
      <c r="M208" s="190" t="s">
        <v>1</v>
      </c>
      <c r="N208" s="191" t="s">
        <v>39</v>
      </c>
      <c r="O208" s="192">
        <v>0.36599999999999999</v>
      </c>
      <c r="P208" s="192">
        <f>O208*H208</f>
        <v>12.443999999999999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4" t="s">
        <v>143</v>
      </c>
      <c r="AT208" s="194" t="s">
        <v>139</v>
      </c>
      <c r="AU208" s="194" t="s">
        <v>86</v>
      </c>
      <c r="AY208" s="19" t="s">
        <v>136</v>
      </c>
      <c r="BE208" s="195">
        <f>IF(N208="základná",J208,0)</f>
        <v>0</v>
      </c>
      <c r="BF208" s="195">
        <f>IF(N208="znížená",J208,0)</f>
        <v>221.34</v>
      </c>
      <c r="BG208" s="195">
        <f>IF(N208="zákl. prenesená",J208,0)</f>
        <v>0</v>
      </c>
      <c r="BH208" s="195">
        <f>IF(N208="zníž. prenesená",J208,0)</f>
        <v>0</v>
      </c>
      <c r="BI208" s="195">
        <f>IF(N208="nulová",J208,0)</f>
        <v>0</v>
      </c>
      <c r="BJ208" s="19" t="s">
        <v>86</v>
      </c>
      <c r="BK208" s="195">
        <f>ROUND(I208*H208,2)</f>
        <v>221.34</v>
      </c>
      <c r="BL208" s="19" t="s">
        <v>143</v>
      </c>
      <c r="BM208" s="194" t="s">
        <v>341</v>
      </c>
    </row>
    <row r="209" s="13" customFormat="1">
      <c r="A209" s="13"/>
      <c r="B209" s="196"/>
      <c r="C209" s="13"/>
      <c r="D209" s="197" t="s">
        <v>145</v>
      </c>
      <c r="E209" s="198" t="s">
        <v>1</v>
      </c>
      <c r="F209" s="199" t="s">
        <v>334</v>
      </c>
      <c r="G209" s="13"/>
      <c r="H209" s="200">
        <v>34</v>
      </c>
      <c r="I209" s="13"/>
      <c r="J209" s="13"/>
      <c r="K209" s="13"/>
      <c r="L209" s="196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8" t="s">
        <v>145</v>
      </c>
      <c r="AU209" s="198" t="s">
        <v>86</v>
      </c>
      <c r="AV209" s="13" t="s">
        <v>86</v>
      </c>
      <c r="AW209" s="13" t="s">
        <v>29</v>
      </c>
      <c r="AX209" s="13" t="s">
        <v>80</v>
      </c>
      <c r="AY209" s="198" t="s">
        <v>136</v>
      </c>
    </row>
    <row r="210" s="2" customFormat="1" ht="33" customHeight="1">
      <c r="A210" s="32"/>
      <c r="B210" s="182"/>
      <c r="C210" s="183" t="s">
        <v>7</v>
      </c>
      <c r="D210" s="183" t="s">
        <v>139</v>
      </c>
      <c r="E210" s="184" t="s">
        <v>342</v>
      </c>
      <c r="F210" s="185" t="s">
        <v>343</v>
      </c>
      <c r="G210" s="186" t="s">
        <v>142</v>
      </c>
      <c r="H210" s="187">
        <v>93.150000000000006</v>
      </c>
      <c r="I210" s="188">
        <v>44.719999999999999</v>
      </c>
      <c r="J210" s="188">
        <f>ROUND(I210*H210,2)</f>
        <v>4165.6700000000001</v>
      </c>
      <c r="K210" s="189"/>
      <c r="L210" s="33"/>
      <c r="M210" s="190" t="s">
        <v>1</v>
      </c>
      <c r="N210" s="191" t="s">
        <v>39</v>
      </c>
      <c r="O210" s="192">
        <v>0.79300000000000004</v>
      </c>
      <c r="P210" s="192">
        <f>O210*H210</f>
        <v>73.867950000000008</v>
      </c>
      <c r="Q210" s="192">
        <v>0.01299</v>
      </c>
      <c r="R210" s="192">
        <f>Q210*H210</f>
        <v>1.2100185000000001</v>
      </c>
      <c r="S210" s="192">
        <v>0</v>
      </c>
      <c r="T210" s="193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4" t="s">
        <v>143</v>
      </c>
      <c r="AT210" s="194" t="s">
        <v>139</v>
      </c>
      <c r="AU210" s="194" t="s">
        <v>86</v>
      </c>
      <c r="AY210" s="19" t="s">
        <v>136</v>
      </c>
      <c r="BE210" s="195">
        <f>IF(N210="základná",J210,0)</f>
        <v>0</v>
      </c>
      <c r="BF210" s="195">
        <f>IF(N210="znížená",J210,0)</f>
        <v>4165.6700000000001</v>
      </c>
      <c r="BG210" s="195">
        <f>IF(N210="zákl. prenesená",J210,0)</f>
        <v>0</v>
      </c>
      <c r="BH210" s="195">
        <f>IF(N210="zníž. prenesená",J210,0)</f>
        <v>0</v>
      </c>
      <c r="BI210" s="195">
        <f>IF(N210="nulová",J210,0)</f>
        <v>0</v>
      </c>
      <c r="BJ210" s="19" t="s">
        <v>86</v>
      </c>
      <c r="BK210" s="195">
        <f>ROUND(I210*H210,2)</f>
        <v>4165.6700000000001</v>
      </c>
      <c r="BL210" s="19" t="s">
        <v>143</v>
      </c>
      <c r="BM210" s="194" t="s">
        <v>344</v>
      </c>
    </row>
    <row r="211" s="13" customFormat="1">
      <c r="A211" s="13"/>
      <c r="B211" s="196"/>
      <c r="C211" s="13"/>
      <c r="D211" s="197" t="s">
        <v>145</v>
      </c>
      <c r="E211" s="198" t="s">
        <v>1</v>
      </c>
      <c r="F211" s="199" t="s">
        <v>345</v>
      </c>
      <c r="G211" s="13"/>
      <c r="H211" s="200">
        <v>93.150000000000006</v>
      </c>
      <c r="I211" s="13"/>
      <c r="J211" s="13"/>
      <c r="K211" s="13"/>
      <c r="L211" s="196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8" t="s">
        <v>145</v>
      </c>
      <c r="AU211" s="198" t="s">
        <v>86</v>
      </c>
      <c r="AV211" s="13" t="s">
        <v>86</v>
      </c>
      <c r="AW211" s="13" t="s">
        <v>29</v>
      </c>
      <c r="AX211" s="13" t="s">
        <v>80</v>
      </c>
      <c r="AY211" s="198" t="s">
        <v>136</v>
      </c>
    </row>
    <row r="212" s="2" customFormat="1" ht="24.15" customHeight="1">
      <c r="A212" s="32"/>
      <c r="B212" s="182"/>
      <c r="C212" s="183" t="s">
        <v>346</v>
      </c>
      <c r="D212" s="183" t="s">
        <v>139</v>
      </c>
      <c r="E212" s="184" t="s">
        <v>347</v>
      </c>
      <c r="F212" s="185" t="s">
        <v>348</v>
      </c>
      <c r="G212" s="186" t="s">
        <v>142</v>
      </c>
      <c r="H212" s="187">
        <v>50.289999999999999</v>
      </c>
      <c r="I212" s="188">
        <v>0.73999999999999999</v>
      </c>
      <c r="J212" s="188">
        <f>ROUND(I212*H212,2)</f>
        <v>37.210000000000001</v>
      </c>
      <c r="K212" s="189"/>
      <c r="L212" s="33"/>
      <c r="M212" s="190" t="s">
        <v>1</v>
      </c>
      <c r="N212" s="191" t="s">
        <v>39</v>
      </c>
      <c r="O212" s="192">
        <v>0.035000000000000003</v>
      </c>
      <c r="P212" s="192">
        <f>O212*H212</f>
        <v>1.7601500000000001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4" t="s">
        <v>143</v>
      </c>
      <c r="AT212" s="194" t="s">
        <v>139</v>
      </c>
      <c r="AU212" s="194" t="s">
        <v>86</v>
      </c>
      <c r="AY212" s="19" t="s">
        <v>136</v>
      </c>
      <c r="BE212" s="195">
        <f>IF(N212="základná",J212,0)</f>
        <v>0</v>
      </c>
      <c r="BF212" s="195">
        <f>IF(N212="znížená",J212,0)</f>
        <v>37.210000000000001</v>
      </c>
      <c r="BG212" s="195">
        <f>IF(N212="zákl. prenesená",J212,0)</f>
        <v>0</v>
      </c>
      <c r="BH212" s="195">
        <f>IF(N212="zníž. prenesená",J212,0)</f>
        <v>0</v>
      </c>
      <c r="BI212" s="195">
        <f>IF(N212="nulová",J212,0)</f>
        <v>0</v>
      </c>
      <c r="BJ212" s="19" t="s">
        <v>86</v>
      </c>
      <c r="BK212" s="195">
        <f>ROUND(I212*H212,2)</f>
        <v>37.210000000000001</v>
      </c>
      <c r="BL212" s="19" t="s">
        <v>143</v>
      </c>
      <c r="BM212" s="194" t="s">
        <v>349</v>
      </c>
    </row>
    <row r="213" s="13" customFormat="1">
      <c r="A213" s="13"/>
      <c r="B213" s="196"/>
      <c r="C213" s="13"/>
      <c r="D213" s="197" t="s">
        <v>145</v>
      </c>
      <c r="E213" s="198" t="s">
        <v>1</v>
      </c>
      <c r="F213" s="199" t="s">
        <v>316</v>
      </c>
      <c r="G213" s="13"/>
      <c r="H213" s="200">
        <v>6.3600000000000003</v>
      </c>
      <c r="I213" s="13"/>
      <c r="J213" s="13"/>
      <c r="K213" s="13"/>
      <c r="L213" s="196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8" t="s">
        <v>145</v>
      </c>
      <c r="AU213" s="198" t="s">
        <v>86</v>
      </c>
      <c r="AV213" s="13" t="s">
        <v>86</v>
      </c>
      <c r="AW213" s="13" t="s">
        <v>29</v>
      </c>
      <c r="AX213" s="13" t="s">
        <v>73</v>
      </c>
      <c r="AY213" s="198" t="s">
        <v>136</v>
      </c>
    </row>
    <row r="214" s="13" customFormat="1">
      <c r="A214" s="13"/>
      <c r="B214" s="196"/>
      <c r="C214" s="13"/>
      <c r="D214" s="197" t="s">
        <v>145</v>
      </c>
      <c r="E214" s="198" t="s">
        <v>1</v>
      </c>
      <c r="F214" s="199" t="s">
        <v>317</v>
      </c>
      <c r="G214" s="13"/>
      <c r="H214" s="200">
        <v>33.93</v>
      </c>
      <c r="I214" s="13"/>
      <c r="J214" s="13"/>
      <c r="K214" s="13"/>
      <c r="L214" s="196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8" t="s">
        <v>145</v>
      </c>
      <c r="AU214" s="198" t="s">
        <v>86</v>
      </c>
      <c r="AV214" s="13" t="s">
        <v>86</v>
      </c>
      <c r="AW214" s="13" t="s">
        <v>29</v>
      </c>
      <c r="AX214" s="13" t="s">
        <v>73</v>
      </c>
      <c r="AY214" s="198" t="s">
        <v>136</v>
      </c>
    </row>
    <row r="215" s="13" customFormat="1">
      <c r="A215" s="13"/>
      <c r="B215" s="196"/>
      <c r="C215" s="13"/>
      <c r="D215" s="197" t="s">
        <v>145</v>
      </c>
      <c r="E215" s="198" t="s">
        <v>1</v>
      </c>
      <c r="F215" s="199" t="s">
        <v>318</v>
      </c>
      <c r="G215" s="13"/>
      <c r="H215" s="200">
        <v>10</v>
      </c>
      <c r="I215" s="13"/>
      <c r="J215" s="13"/>
      <c r="K215" s="13"/>
      <c r="L215" s="196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8" t="s">
        <v>145</v>
      </c>
      <c r="AU215" s="198" t="s">
        <v>86</v>
      </c>
      <c r="AV215" s="13" t="s">
        <v>86</v>
      </c>
      <c r="AW215" s="13" t="s">
        <v>29</v>
      </c>
      <c r="AX215" s="13" t="s">
        <v>73</v>
      </c>
      <c r="AY215" s="198" t="s">
        <v>136</v>
      </c>
    </row>
    <row r="216" s="14" customFormat="1">
      <c r="A216" s="14"/>
      <c r="B216" s="204"/>
      <c r="C216" s="14"/>
      <c r="D216" s="197" t="s">
        <v>145</v>
      </c>
      <c r="E216" s="205" t="s">
        <v>1</v>
      </c>
      <c r="F216" s="206" t="s">
        <v>148</v>
      </c>
      <c r="G216" s="14"/>
      <c r="H216" s="207">
        <v>50.289999999999999</v>
      </c>
      <c r="I216" s="14"/>
      <c r="J216" s="14"/>
      <c r="K216" s="14"/>
      <c r="L216" s="204"/>
      <c r="M216" s="208"/>
      <c r="N216" s="209"/>
      <c r="O216" s="209"/>
      <c r="P216" s="209"/>
      <c r="Q216" s="209"/>
      <c r="R216" s="209"/>
      <c r="S216" s="209"/>
      <c r="T216" s="21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5" t="s">
        <v>145</v>
      </c>
      <c r="AU216" s="205" t="s">
        <v>86</v>
      </c>
      <c r="AV216" s="14" t="s">
        <v>93</v>
      </c>
      <c r="AW216" s="14" t="s">
        <v>29</v>
      </c>
      <c r="AX216" s="14" t="s">
        <v>80</v>
      </c>
      <c r="AY216" s="205" t="s">
        <v>136</v>
      </c>
    </row>
    <row r="217" s="2" customFormat="1" ht="24.15" customHeight="1">
      <c r="A217" s="32"/>
      <c r="B217" s="182"/>
      <c r="C217" s="227" t="s">
        <v>350</v>
      </c>
      <c r="D217" s="227" t="s">
        <v>351</v>
      </c>
      <c r="E217" s="228" t="s">
        <v>352</v>
      </c>
      <c r="F217" s="229" t="s">
        <v>353</v>
      </c>
      <c r="G217" s="230" t="s">
        <v>354</v>
      </c>
      <c r="H217" s="231">
        <v>50.289999999999999</v>
      </c>
      <c r="I217" s="232">
        <v>6.0199999999999996</v>
      </c>
      <c r="J217" s="232">
        <f>ROUND(I217*H217,2)</f>
        <v>302.75</v>
      </c>
      <c r="K217" s="233"/>
      <c r="L217" s="234"/>
      <c r="M217" s="235" t="s">
        <v>1</v>
      </c>
      <c r="N217" s="236" t="s">
        <v>39</v>
      </c>
      <c r="O217" s="192">
        <v>0</v>
      </c>
      <c r="P217" s="192">
        <f>O217*H217</f>
        <v>0</v>
      </c>
      <c r="Q217" s="192">
        <v>0.001</v>
      </c>
      <c r="R217" s="192">
        <f>Q217*H217</f>
        <v>0.050290000000000001</v>
      </c>
      <c r="S217" s="192">
        <v>0</v>
      </c>
      <c r="T217" s="193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4" t="s">
        <v>186</v>
      </c>
      <c r="AT217" s="194" t="s">
        <v>351</v>
      </c>
      <c r="AU217" s="194" t="s">
        <v>86</v>
      </c>
      <c r="AY217" s="19" t="s">
        <v>136</v>
      </c>
      <c r="BE217" s="195">
        <f>IF(N217="základná",J217,0)</f>
        <v>0</v>
      </c>
      <c r="BF217" s="195">
        <f>IF(N217="znížená",J217,0)</f>
        <v>302.75</v>
      </c>
      <c r="BG217" s="195">
        <f>IF(N217="zákl. prenesená",J217,0)</f>
        <v>0</v>
      </c>
      <c r="BH217" s="195">
        <f>IF(N217="zníž. prenesená",J217,0)</f>
        <v>0</v>
      </c>
      <c r="BI217" s="195">
        <f>IF(N217="nulová",J217,0)</f>
        <v>0</v>
      </c>
      <c r="BJ217" s="19" t="s">
        <v>86</v>
      </c>
      <c r="BK217" s="195">
        <f>ROUND(I217*H217,2)</f>
        <v>302.75</v>
      </c>
      <c r="BL217" s="19" t="s">
        <v>143</v>
      </c>
      <c r="BM217" s="194" t="s">
        <v>355</v>
      </c>
    </row>
    <row r="218" s="2" customFormat="1" ht="24.15" customHeight="1">
      <c r="A218" s="32"/>
      <c r="B218" s="182"/>
      <c r="C218" s="183" t="s">
        <v>356</v>
      </c>
      <c r="D218" s="183" t="s">
        <v>139</v>
      </c>
      <c r="E218" s="184" t="s">
        <v>357</v>
      </c>
      <c r="F218" s="185" t="s">
        <v>358</v>
      </c>
      <c r="G218" s="186" t="s">
        <v>142</v>
      </c>
      <c r="H218" s="187">
        <v>50.289999999999999</v>
      </c>
      <c r="I218" s="188">
        <v>47.049999999999997</v>
      </c>
      <c r="J218" s="188">
        <f>ROUND(I218*H218,2)</f>
        <v>2366.1399999999999</v>
      </c>
      <c r="K218" s="189"/>
      <c r="L218" s="33"/>
      <c r="M218" s="190" t="s">
        <v>1</v>
      </c>
      <c r="N218" s="191" t="s">
        <v>39</v>
      </c>
      <c r="O218" s="192">
        <v>0.55100000000000005</v>
      </c>
      <c r="P218" s="192">
        <f>O218*H218</f>
        <v>27.709790000000002</v>
      </c>
      <c r="Q218" s="192">
        <v>0.097850000000000006</v>
      </c>
      <c r="R218" s="192">
        <f>Q218*H218</f>
        <v>4.9208765000000003</v>
      </c>
      <c r="S218" s="192">
        <v>0</v>
      </c>
      <c r="T218" s="19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4" t="s">
        <v>143</v>
      </c>
      <c r="AT218" s="194" t="s">
        <v>139</v>
      </c>
      <c r="AU218" s="194" t="s">
        <v>86</v>
      </c>
      <c r="AY218" s="19" t="s">
        <v>136</v>
      </c>
      <c r="BE218" s="195">
        <f>IF(N218="základná",J218,0)</f>
        <v>0</v>
      </c>
      <c r="BF218" s="195">
        <f>IF(N218="znížená",J218,0)</f>
        <v>2366.1399999999999</v>
      </c>
      <c r="BG218" s="195">
        <f>IF(N218="zákl. prenesená",J218,0)</f>
        <v>0</v>
      </c>
      <c r="BH218" s="195">
        <f>IF(N218="zníž. prenesená",J218,0)</f>
        <v>0</v>
      </c>
      <c r="BI218" s="195">
        <f>IF(N218="nulová",J218,0)</f>
        <v>0</v>
      </c>
      <c r="BJ218" s="19" t="s">
        <v>86</v>
      </c>
      <c r="BK218" s="195">
        <f>ROUND(I218*H218,2)</f>
        <v>2366.1399999999999</v>
      </c>
      <c r="BL218" s="19" t="s">
        <v>143</v>
      </c>
      <c r="BM218" s="194" t="s">
        <v>359</v>
      </c>
    </row>
    <row r="219" s="13" customFormat="1">
      <c r="A219" s="13"/>
      <c r="B219" s="196"/>
      <c r="C219" s="13"/>
      <c r="D219" s="197" t="s">
        <v>145</v>
      </c>
      <c r="E219" s="198" t="s">
        <v>1</v>
      </c>
      <c r="F219" s="199" t="s">
        <v>316</v>
      </c>
      <c r="G219" s="13"/>
      <c r="H219" s="200">
        <v>6.3600000000000003</v>
      </c>
      <c r="I219" s="13"/>
      <c r="J219" s="13"/>
      <c r="K219" s="13"/>
      <c r="L219" s="196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145</v>
      </c>
      <c r="AU219" s="198" t="s">
        <v>86</v>
      </c>
      <c r="AV219" s="13" t="s">
        <v>86</v>
      </c>
      <c r="AW219" s="13" t="s">
        <v>29</v>
      </c>
      <c r="AX219" s="13" t="s">
        <v>73</v>
      </c>
      <c r="AY219" s="198" t="s">
        <v>136</v>
      </c>
    </row>
    <row r="220" s="13" customFormat="1">
      <c r="A220" s="13"/>
      <c r="B220" s="196"/>
      <c r="C220" s="13"/>
      <c r="D220" s="197" t="s">
        <v>145</v>
      </c>
      <c r="E220" s="198" t="s">
        <v>1</v>
      </c>
      <c r="F220" s="199" t="s">
        <v>317</v>
      </c>
      <c r="G220" s="13"/>
      <c r="H220" s="200">
        <v>33.93</v>
      </c>
      <c r="I220" s="13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8" t="s">
        <v>145</v>
      </c>
      <c r="AU220" s="198" t="s">
        <v>86</v>
      </c>
      <c r="AV220" s="13" t="s">
        <v>86</v>
      </c>
      <c r="AW220" s="13" t="s">
        <v>29</v>
      </c>
      <c r="AX220" s="13" t="s">
        <v>73</v>
      </c>
      <c r="AY220" s="198" t="s">
        <v>136</v>
      </c>
    </row>
    <row r="221" s="13" customFormat="1">
      <c r="A221" s="13"/>
      <c r="B221" s="196"/>
      <c r="C221" s="13"/>
      <c r="D221" s="197" t="s">
        <v>145</v>
      </c>
      <c r="E221" s="198" t="s">
        <v>1</v>
      </c>
      <c r="F221" s="199" t="s">
        <v>318</v>
      </c>
      <c r="G221" s="13"/>
      <c r="H221" s="200">
        <v>10</v>
      </c>
      <c r="I221" s="13"/>
      <c r="J221" s="13"/>
      <c r="K221" s="13"/>
      <c r="L221" s="196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8" t="s">
        <v>145</v>
      </c>
      <c r="AU221" s="198" t="s">
        <v>86</v>
      </c>
      <c r="AV221" s="13" t="s">
        <v>86</v>
      </c>
      <c r="AW221" s="13" t="s">
        <v>29</v>
      </c>
      <c r="AX221" s="13" t="s">
        <v>73</v>
      </c>
      <c r="AY221" s="198" t="s">
        <v>136</v>
      </c>
    </row>
    <row r="222" s="14" customFormat="1">
      <c r="A222" s="14"/>
      <c r="B222" s="204"/>
      <c r="C222" s="14"/>
      <c r="D222" s="197" t="s">
        <v>145</v>
      </c>
      <c r="E222" s="205" t="s">
        <v>1</v>
      </c>
      <c r="F222" s="206" t="s">
        <v>148</v>
      </c>
      <c r="G222" s="14"/>
      <c r="H222" s="207">
        <v>50.289999999999999</v>
      </c>
      <c r="I222" s="14"/>
      <c r="J222" s="14"/>
      <c r="K222" s="14"/>
      <c r="L222" s="204"/>
      <c r="M222" s="208"/>
      <c r="N222" s="209"/>
      <c r="O222" s="209"/>
      <c r="P222" s="209"/>
      <c r="Q222" s="209"/>
      <c r="R222" s="209"/>
      <c r="S222" s="209"/>
      <c r="T222" s="21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5" t="s">
        <v>145</v>
      </c>
      <c r="AU222" s="205" t="s">
        <v>86</v>
      </c>
      <c r="AV222" s="14" t="s">
        <v>93</v>
      </c>
      <c r="AW222" s="14" t="s">
        <v>29</v>
      </c>
      <c r="AX222" s="14" t="s">
        <v>80</v>
      </c>
      <c r="AY222" s="205" t="s">
        <v>136</v>
      </c>
    </row>
    <row r="223" s="2" customFormat="1" ht="24.15" customHeight="1">
      <c r="A223" s="32"/>
      <c r="B223" s="182"/>
      <c r="C223" s="183" t="s">
        <v>360</v>
      </c>
      <c r="D223" s="183" t="s">
        <v>139</v>
      </c>
      <c r="E223" s="184" t="s">
        <v>361</v>
      </c>
      <c r="F223" s="185" t="s">
        <v>362</v>
      </c>
      <c r="G223" s="186" t="s">
        <v>363</v>
      </c>
      <c r="H223" s="187">
        <v>3</v>
      </c>
      <c r="I223" s="188">
        <v>65.219999999999999</v>
      </c>
      <c r="J223" s="188">
        <f>ROUND(I223*H223,2)</f>
        <v>195.66</v>
      </c>
      <c r="K223" s="189"/>
      <c r="L223" s="33"/>
      <c r="M223" s="190" t="s">
        <v>1</v>
      </c>
      <c r="N223" s="191" t="s">
        <v>39</v>
      </c>
      <c r="O223" s="192">
        <v>3.0470000000000002</v>
      </c>
      <c r="P223" s="192">
        <f>O223*H223</f>
        <v>9.141</v>
      </c>
      <c r="Q223" s="192">
        <v>0.017500000000000002</v>
      </c>
      <c r="R223" s="192">
        <f>Q223*H223</f>
        <v>0.052500000000000005</v>
      </c>
      <c r="S223" s="192">
        <v>0</v>
      </c>
      <c r="T223" s="193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4" t="s">
        <v>143</v>
      </c>
      <c r="AT223" s="194" t="s">
        <v>139</v>
      </c>
      <c r="AU223" s="194" t="s">
        <v>86</v>
      </c>
      <c r="AY223" s="19" t="s">
        <v>136</v>
      </c>
      <c r="BE223" s="195">
        <f>IF(N223="základná",J223,0)</f>
        <v>0</v>
      </c>
      <c r="BF223" s="195">
        <f>IF(N223="znížená",J223,0)</f>
        <v>195.66</v>
      </c>
      <c r="BG223" s="195">
        <f>IF(N223="zákl. prenesená",J223,0)</f>
        <v>0</v>
      </c>
      <c r="BH223" s="195">
        <f>IF(N223="zníž. prenesená",J223,0)</f>
        <v>0</v>
      </c>
      <c r="BI223" s="195">
        <f>IF(N223="nulová",J223,0)</f>
        <v>0</v>
      </c>
      <c r="BJ223" s="19" t="s">
        <v>86</v>
      </c>
      <c r="BK223" s="195">
        <f>ROUND(I223*H223,2)</f>
        <v>195.66</v>
      </c>
      <c r="BL223" s="19" t="s">
        <v>143</v>
      </c>
      <c r="BM223" s="194" t="s">
        <v>364</v>
      </c>
    </row>
    <row r="224" s="13" customFormat="1">
      <c r="A224" s="13"/>
      <c r="B224" s="196"/>
      <c r="C224" s="13"/>
      <c r="D224" s="197" t="s">
        <v>145</v>
      </c>
      <c r="E224" s="198" t="s">
        <v>1</v>
      </c>
      <c r="F224" s="199" t="s">
        <v>365</v>
      </c>
      <c r="G224" s="13"/>
      <c r="H224" s="200">
        <v>3</v>
      </c>
      <c r="I224" s="13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145</v>
      </c>
      <c r="AU224" s="198" t="s">
        <v>86</v>
      </c>
      <c r="AV224" s="13" t="s">
        <v>86</v>
      </c>
      <c r="AW224" s="13" t="s">
        <v>29</v>
      </c>
      <c r="AX224" s="13" t="s">
        <v>80</v>
      </c>
      <c r="AY224" s="198" t="s">
        <v>136</v>
      </c>
    </row>
    <row r="225" s="2" customFormat="1" ht="21.75" customHeight="1">
      <c r="A225" s="32"/>
      <c r="B225" s="182"/>
      <c r="C225" s="227" t="s">
        <v>366</v>
      </c>
      <c r="D225" s="227" t="s">
        <v>351</v>
      </c>
      <c r="E225" s="228" t="s">
        <v>367</v>
      </c>
      <c r="F225" s="229" t="s">
        <v>368</v>
      </c>
      <c r="G225" s="230" t="s">
        <v>363</v>
      </c>
      <c r="H225" s="231">
        <v>2</v>
      </c>
      <c r="I225" s="232">
        <v>38.950000000000003</v>
      </c>
      <c r="J225" s="232">
        <f>ROUND(I225*H225,2)</f>
        <v>77.900000000000006</v>
      </c>
      <c r="K225" s="233"/>
      <c r="L225" s="234"/>
      <c r="M225" s="235" t="s">
        <v>1</v>
      </c>
      <c r="N225" s="236" t="s">
        <v>39</v>
      </c>
      <c r="O225" s="192">
        <v>0</v>
      </c>
      <c r="P225" s="192">
        <f>O225*H225</f>
        <v>0</v>
      </c>
      <c r="Q225" s="192">
        <v>0.0143</v>
      </c>
      <c r="R225" s="192">
        <f>Q225*H225</f>
        <v>0.0286</v>
      </c>
      <c r="S225" s="192">
        <v>0</v>
      </c>
      <c r="T225" s="193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4" t="s">
        <v>186</v>
      </c>
      <c r="AT225" s="194" t="s">
        <v>351</v>
      </c>
      <c r="AU225" s="194" t="s">
        <v>86</v>
      </c>
      <c r="AY225" s="19" t="s">
        <v>136</v>
      </c>
      <c r="BE225" s="195">
        <f>IF(N225="základná",J225,0)</f>
        <v>0</v>
      </c>
      <c r="BF225" s="195">
        <f>IF(N225="znížená",J225,0)</f>
        <v>77.900000000000006</v>
      </c>
      <c r="BG225" s="195">
        <f>IF(N225="zákl. prenesená",J225,0)</f>
        <v>0</v>
      </c>
      <c r="BH225" s="195">
        <f>IF(N225="zníž. prenesená",J225,0)</f>
        <v>0</v>
      </c>
      <c r="BI225" s="195">
        <f>IF(N225="nulová",J225,0)</f>
        <v>0</v>
      </c>
      <c r="BJ225" s="19" t="s">
        <v>86</v>
      </c>
      <c r="BK225" s="195">
        <f>ROUND(I225*H225,2)</f>
        <v>77.900000000000006</v>
      </c>
      <c r="BL225" s="19" t="s">
        <v>143</v>
      </c>
      <c r="BM225" s="194" t="s">
        <v>369</v>
      </c>
    </row>
    <row r="226" s="13" customFormat="1">
      <c r="A226" s="13"/>
      <c r="B226" s="196"/>
      <c r="C226" s="13"/>
      <c r="D226" s="197" t="s">
        <v>145</v>
      </c>
      <c r="E226" s="198" t="s">
        <v>1</v>
      </c>
      <c r="F226" s="199" t="s">
        <v>370</v>
      </c>
      <c r="G226" s="13"/>
      <c r="H226" s="200">
        <v>2</v>
      </c>
      <c r="I226" s="13"/>
      <c r="J226" s="13"/>
      <c r="K226" s="13"/>
      <c r="L226" s="196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145</v>
      </c>
      <c r="AU226" s="198" t="s">
        <v>86</v>
      </c>
      <c r="AV226" s="13" t="s">
        <v>86</v>
      </c>
      <c r="AW226" s="13" t="s">
        <v>29</v>
      </c>
      <c r="AX226" s="13" t="s">
        <v>80</v>
      </c>
      <c r="AY226" s="198" t="s">
        <v>136</v>
      </c>
    </row>
    <row r="227" s="2" customFormat="1" ht="21.75" customHeight="1">
      <c r="A227" s="32"/>
      <c r="B227" s="182"/>
      <c r="C227" s="227" t="s">
        <v>371</v>
      </c>
      <c r="D227" s="227" t="s">
        <v>351</v>
      </c>
      <c r="E227" s="228" t="s">
        <v>372</v>
      </c>
      <c r="F227" s="229" t="s">
        <v>373</v>
      </c>
      <c r="G227" s="230" t="s">
        <v>363</v>
      </c>
      <c r="H227" s="231">
        <v>1</v>
      </c>
      <c r="I227" s="232">
        <v>40.079999999999998</v>
      </c>
      <c r="J227" s="232">
        <f>ROUND(I227*H227,2)</f>
        <v>40.079999999999998</v>
      </c>
      <c r="K227" s="233"/>
      <c r="L227" s="234"/>
      <c r="M227" s="235" t="s">
        <v>1</v>
      </c>
      <c r="N227" s="236" t="s">
        <v>39</v>
      </c>
      <c r="O227" s="192">
        <v>0</v>
      </c>
      <c r="P227" s="192">
        <f>O227*H227</f>
        <v>0</v>
      </c>
      <c r="Q227" s="192">
        <v>0.0155</v>
      </c>
      <c r="R227" s="192">
        <f>Q227*H227</f>
        <v>0.0155</v>
      </c>
      <c r="S227" s="192">
        <v>0</v>
      </c>
      <c r="T227" s="193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4" t="s">
        <v>186</v>
      </c>
      <c r="AT227" s="194" t="s">
        <v>351</v>
      </c>
      <c r="AU227" s="194" t="s">
        <v>86</v>
      </c>
      <c r="AY227" s="19" t="s">
        <v>136</v>
      </c>
      <c r="BE227" s="195">
        <f>IF(N227="základná",J227,0)</f>
        <v>0</v>
      </c>
      <c r="BF227" s="195">
        <f>IF(N227="znížená",J227,0)</f>
        <v>40.079999999999998</v>
      </c>
      <c r="BG227" s="195">
        <f>IF(N227="zákl. prenesená",J227,0)</f>
        <v>0</v>
      </c>
      <c r="BH227" s="195">
        <f>IF(N227="zníž. prenesená",J227,0)</f>
        <v>0</v>
      </c>
      <c r="BI227" s="195">
        <f>IF(N227="nulová",J227,0)</f>
        <v>0</v>
      </c>
      <c r="BJ227" s="19" t="s">
        <v>86</v>
      </c>
      <c r="BK227" s="195">
        <f>ROUND(I227*H227,2)</f>
        <v>40.079999999999998</v>
      </c>
      <c r="BL227" s="19" t="s">
        <v>143</v>
      </c>
      <c r="BM227" s="194" t="s">
        <v>374</v>
      </c>
    </row>
    <row r="228" s="13" customFormat="1">
      <c r="A228" s="13"/>
      <c r="B228" s="196"/>
      <c r="C228" s="13"/>
      <c r="D228" s="197" t="s">
        <v>145</v>
      </c>
      <c r="E228" s="198" t="s">
        <v>1</v>
      </c>
      <c r="F228" s="199" t="s">
        <v>375</v>
      </c>
      <c r="G228" s="13"/>
      <c r="H228" s="200">
        <v>1</v>
      </c>
      <c r="I228" s="13"/>
      <c r="J228" s="13"/>
      <c r="K228" s="13"/>
      <c r="L228" s="196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8" t="s">
        <v>145</v>
      </c>
      <c r="AU228" s="198" t="s">
        <v>86</v>
      </c>
      <c r="AV228" s="13" t="s">
        <v>86</v>
      </c>
      <c r="AW228" s="13" t="s">
        <v>29</v>
      </c>
      <c r="AX228" s="13" t="s">
        <v>80</v>
      </c>
      <c r="AY228" s="198" t="s">
        <v>136</v>
      </c>
    </row>
    <row r="229" s="12" customFormat="1" ht="22.8" customHeight="1">
      <c r="A229" s="12"/>
      <c r="B229" s="170"/>
      <c r="C229" s="12"/>
      <c r="D229" s="171" t="s">
        <v>72</v>
      </c>
      <c r="E229" s="180" t="s">
        <v>137</v>
      </c>
      <c r="F229" s="180" t="s">
        <v>138</v>
      </c>
      <c r="G229" s="12"/>
      <c r="H229" s="12"/>
      <c r="I229" s="12"/>
      <c r="J229" s="181">
        <f>BK229</f>
        <v>1426.3800000000001</v>
      </c>
      <c r="K229" s="12"/>
      <c r="L229" s="170"/>
      <c r="M229" s="174"/>
      <c r="N229" s="175"/>
      <c r="O229" s="175"/>
      <c r="P229" s="176">
        <f>SUM(P230:P243)</f>
        <v>31.84975</v>
      </c>
      <c r="Q229" s="175"/>
      <c r="R229" s="176">
        <f>SUM(R230:R243)</f>
        <v>0.038760500000000003</v>
      </c>
      <c r="S229" s="175"/>
      <c r="T229" s="177">
        <f>SUM(T230:T243)</f>
        <v>0.748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1" t="s">
        <v>80</v>
      </c>
      <c r="AT229" s="178" t="s">
        <v>72</v>
      </c>
      <c r="AU229" s="178" t="s">
        <v>80</v>
      </c>
      <c r="AY229" s="171" t="s">
        <v>136</v>
      </c>
      <c r="BK229" s="179">
        <f>SUM(BK230:BK243)</f>
        <v>1426.3800000000001</v>
      </c>
    </row>
    <row r="230" s="2" customFormat="1" ht="33" customHeight="1">
      <c r="A230" s="32"/>
      <c r="B230" s="182"/>
      <c r="C230" s="183" t="s">
        <v>376</v>
      </c>
      <c r="D230" s="183" t="s">
        <v>139</v>
      </c>
      <c r="E230" s="184" t="s">
        <v>377</v>
      </c>
      <c r="F230" s="185" t="s">
        <v>378</v>
      </c>
      <c r="G230" s="186" t="s">
        <v>151</v>
      </c>
      <c r="H230" s="187">
        <v>26.399999999999999</v>
      </c>
      <c r="I230" s="188">
        <v>1.9299999999999999</v>
      </c>
      <c r="J230" s="188">
        <f>ROUND(I230*H230,2)</f>
        <v>50.950000000000003</v>
      </c>
      <c r="K230" s="189"/>
      <c r="L230" s="33"/>
      <c r="M230" s="190" t="s">
        <v>1</v>
      </c>
      <c r="N230" s="191" t="s">
        <v>39</v>
      </c>
      <c r="O230" s="192">
        <v>0.033000000000000002</v>
      </c>
      <c r="P230" s="192">
        <f>O230*H230</f>
        <v>0.87119999999999997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4" t="s">
        <v>143</v>
      </c>
      <c r="AT230" s="194" t="s">
        <v>139</v>
      </c>
      <c r="AU230" s="194" t="s">
        <v>86</v>
      </c>
      <c r="AY230" s="19" t="s">
        <v>136</v>
      </c>
      <c r="BE230" s="195">
        <f>IF(N230="základná",J230,0)</f>
        <v>0</v>
      </c>
      <c r="BF230" s="195">
        <f>IF(N230="znížená",J230,0)</f>
        <v>50.950000000000003</v>
      </c>
      <c r="BG230" s="195">
        <f>IF(N230="zákl. prenesená",J230,0)</f>
        <v>0</v>
      </c>
      <c r="BH230" s="195">
        <f>IF(N230="zníž. prenesená",J230,0)</f>
        <v>0</v>
      </c>
      <c r="BI230" s="195">
        <f>IF(N230="nulová",J230,0)</f>
        <v>0</v>
      </c>
      <c r="BJ230" s="19" t="s">
        <v>86</v>
      </c>
      <c r="BK230" s="195">
        <f>ROUND(I230*H230,2)</f>
        <v>50.950000000000003</v>
      </c>
      <c r="BL230" s="19" t="s">
        <v>143</v>
      </c>
      <c r="BM230" s="194" t="s">
        <v>379</v>
      </c>
    </row>
    <row r="231" s="13" customFormat="1">
      <c r="A231" s="13"/>
      <c r="B231" s="196"/>
      <c r="C231" s="13"/>
      <c r="D231" s="197" t="s">
        <v>145</v>
      </c>
      <c r="E231" s="198" t="s">
        <v>1</v>
      </c>
      <c r="F231" s="199" t="s">
        <v>380</v>
      </c>
      <c r="G231" s="13"/>
      <c r="H231" s="200">
        <v>26.399999999999999</v>
      </c>
      <c r="I231" s="13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145</v>
      </c>
      <c r="AU231" s="198" t="s">
        <v>86</v>
      </c>
      <c r="AV231" s="13" t="s">
        <v>86</v>
      </c>
      <c r="AW231" s="13" t="s">
        <v>29</v>
      </c>
      <c r="AX231" s="13" t="s">
        <v>80</v>
      </c>
      <c r="AY231" s="198" t="s">
        <v>136</v>
      </c>
    </row>
    <row r="232" s="2" customFormat="1" ht="16.5" customHeight="1">
      <c r="A232" s="32"/>
      <c r="B232" s="182"/>
      <c r="C232" s="183" t="s">
        <v>381</v>
      </c>
      <c r="D232" s="183" t="s">
        <v>139</v>
      </c>
      <c r="E232" s="184" t="s">
        <v>382</v>
      </c>
      <c r="F232" s="185" t="s">
        <v>383</v>
      </c>
      <c r="G232" s="186" t="s">
        <v>151</v>
      </c>
      <c r="H232" s="187">
        <v>26.399999999999999</v>
      </c>
      <c r="I232" s="188">
        <v>1.05</v>
      </c>
      <c r="J232" s="188">
        <f>ROUND(I232*H232,2)</f>
        <v>27.719999999999999</v>
      </c>
      <c r="K232" s="189"/>
      <c r="L232" s="33"/>
      <c r="M232" s="190" t="s">
        <v>1</v>
      </c>
      <c r="N232" s="191" t="s">
        <v>39</v>
      </c>
      <c r="O232" s="192">
        <v>0.047</v>
      </c>
      <c r="P232" s="192">
        <f>O232*H232</f>
        <v>1.2407999999999999</v>
      </c>
      <c r="Q232" s="192">
        <v>1.0000000000000001E-05</v>
      </c>
      <c r="R232" s="192">
        <f>Q232*H232</f>
        <v>0.00026400000000000002</v>
      </c>
      <c r="S232" s="192">
        <v>0</v>
      </c>
      <c r="T232" s="193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4" t="s">
        <v>143</v>
      </c>
      <c r="AT232" s="194" t="s">
        <v>139</v>
      </c>
      <c r="AU232" s="194" t="s">
        <v>86</v>
      </c>
      <c r="AY232" s="19" t="s">
        <v>136</v>
      </c>
      <c r="BE232" s="195">
        <f>IF(N232="základná",J232,0)</f>
        <v>0</v>
      </c>
      <c r="BF232" s="195">
        <f>IF(N232="znížená",J232,0)</f>
        <v>27.719999999999999</v>
      </c>
      <c r="BG232" s="195">
        <f>IF(N232="zákl. prenesená",J232,0)</f>
        <v>0</v>
      </c>
      <c r="BH232" s="195">
        <f>IF(N232="zníž. prenesená",J232,0)</f>
        <v>0</v>
      </c>
      <c r="BI232" s="195">
        <f>IF(N232="nulová",J232,0)</f>
        <v>0</v>
      </c>
      <c r="BJ232" s="19" t="s">
        <v>86</v>
      </c>
      <c r="BK232" s="195">
        <f>ROUND(I232*H232,2)</f>
        <v>27.719999999999999</v>
      </c>
      <c r="BL232" s="19" t="s">
        <v>143</v>
      </c>
      <c r="BM232" s="194" t="s">
        <v>384</v>
      </c>
    </row>
    <row r="233" s="2" customFormat="1" ht="24.15" customHeight="1">
      <c r="A233" s="32"/>
      <c r="B233" s="182"/>
      <c r="C233" s="183" t="s">
        <v>385</v>
      </c>
      <c r="D233" s="183" t="s">
        <v>139</v>
      </c>
      <c r="E233" s="184" t="s">
        <v>386</v>
      </c>
      <c r="F233" s="185" t="s">
        <v>387</v>
      </c>
      <c r="G233" s="186" t="s">
        <v>142</v>
      </c>
      <c r="H233" s="187">
        <v>34</v>
      </c>
      <c r="I233" s="188">
        <v>10.4</v>
      </c>
      <c r="J233" s="188">
        <f>ROUND(I233*H233,2)</f>
        <v>353.60000000000002</v>
      </c>
      <c r="K233" s="189"/>
      <c r="L233" s="33"/>
      <c r="M233" s="190" t="s">
        <v>1</v>
      </c>
      <c r="N233" s="191" t="s">
        <v>39</v>
      </c>
      <c r="O233" s="192">
        <v>0.20699999999999999</v>
      </c>
      <c r="P233" s="192">
        <f>O233*H233</f>
        <v>7.0379999999999994</v>
      </c>
      <c r="Q233" s="192">
        <v>0</v>
      </c>
      <c r="R233" s="192">
        <f>Q233*H233</f>
        <v>0</v>
      </c>
      <c r="S233" s="192">
        <v>0.021999999999999999</v>
      </c>
      <c r="T233" s="193">
        <f>S233*H233</f>
        <v>0.748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4" t="s">
        <v>143</v>
      </c>
      <c r="AT233" s="194" t="s">
        <v>139</v>
      </c>
      <c r="AU233" s="194" t="s">
        <v>86</v>
      </c>
      <c r="AY233" s="19" t="s">
        <v>136</v>
      </c>
      <c r="BE233" s="195">
        <f>IF(N233="základná",J233,0)</f>
        <v>0</v>
      </c>
      <c r="BF233" s="195">
        <f>IF(N233="znížená",J233,0)</f>
        <v>353.60000000000002</v>
      </c>
      <c r="BG233" s="195">
        <f>IF(N233="zákl. prenesená",J233,0)</f>
        <v>0</v>
      </c>
      <c r="BH233" s="195">
        <f>IF(N233="zníž. prenesená",J233,0)</f>
        <v>0</v>
      </c>
      <c r="BI233" s="195">
        <f>IF(N233="nulová",J233,0)</f>
        <v>0</v>
      </c>
      <c r="BJ233" s="19" t="s">
        <v>86</v>
      </c>
      <c r="BK233" s="195">
        <f>ROUND(I233*H233,2)</f>
        <v>353.60000000000002</v>
      </c>
      <c r="BL233" s="19" t="s">
        <v>143</v>
      </c>
      <c r="BM233" s="194" t="s">
        <v>388</v>
      </c>
    </row>
    <row r="234" s="13" customFormat="1">
      <c r="A234" s="13"/>
      <c r="B234" s="196"/>
      <c r="C234" s="13"/>
      <c r="D234" s="197" t="s">
        <v>145</v>
      </c>
      <c r="E234" s="198" t="s">
        <v>1</v>
      </c>
      <c r="F234" s="199" t="s">
        <v>334</v>
      </c>
      <c r="G234" s="13"/>
      <c r="H234" s="200">
        <v>34</v>
      </c>
      <c r="I234" s="13"/>
      <c r="J234" s="13"/>
      <c r="K234" s="13"/>
      <c r="L234" s="196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8" t="s">
        <v>145</v>
      </c>
      <c r="AU234" s="198" t="s">
        <v>86</v>
      </c>
      <c r="AV234" s="13" t="s">
        <v>86</v>
      </c>
      <c r="AW234" s="13" t="s">
        <v>29</v>
      </c>
      <c r="AX234" s="13" t="s">
        <v>80</v>
      </c>
      <c r="AY234" s="198" t="s">
        <v>136</v>
      </c>
    </row>
    <row r="235" s="2" customFormat="1" ht="24.15" customHeight="1">
      <c r="A235" s="32"/>
      <c r="B235" s="182"/>
      <c r="C235" s="183" t="s">
        <v>389</v>
      </c>
      <c r="D235" s="183" t="s">
        <v>139</v>
      </c>
      <c r="E235" s="184" t="s">
        <v>390</v>
      </c>
      <c r="F235" s="185" t="s">
        <v>391</v>
      </c>
      <c r="G235" s="186" t="s">
        <v>142</v>
      </c>
      <c r="H235" s="187">
        <v>34</v>
      </c>
      <c r="I235" s="188">
        <v>6.4299999999999997</v>
      </c>
      <c r="J235" s="188">
        <f>ROUND(I235*H235,2)</f>
        <v>218.62000000000001</v>
      </c>
      <c r="K235" s="189"/>
      <c r="L235" s="33"/>
      <c r="M235" s="190" t="s">
        <v>1</v>
      </c>
      <c r="N235" s="191" t="s">
        <v>39</v>
      </c>
      <c r="O235" s="192">
        <v>0.14299999999999999</v>
      </c>
      <c r="P235" s="192">
        <f>O235*H235</f>
        <v>4.8619999999999992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4" t="s">
        <v>143</v>
      </c>
      <c r="AT235" s="194" t="s">
        <v>139</v>
      </c>
      <c r="AU235" s="194" t="s">
        <v>86</v>
      </c>
      <c r="AY235" s="19" t="s">
        <v>136</v>
      </c>
      <c r="BE235" s="195">
        <f>IF(N235="základná",J235,0)</f>
        <v>0</v>
      </c>
      <c r="BF235" s="195">
        <f>IF(N235="znížená",J235,0)</f>
        <v>218.62000000000001</v>
      </c>
      <c r="BG235" s="195">
        <f>IF(N235="zákl. prenesená",J235,0)</f>
        <v>0</v>
      </c>
      <c r="BH235" s="195">
        <f>IF(N235="zníž. prenesená",J235,0)</f>
        <v>0</v>
      </c>
      <c r="BI235" s="195">
        <f>IF(N235="nulová",J235,0)</f>
        <v>0</v>
      </c>
      <c r="BJ235" s="19" t="s">
        <v>86</v>
      </c>
      <c r="BK235" s="195">
        <f>ROUND(I235*H235,2)</f>
        <v>218.62000000000001</v>
      </c>
      <c r="BL235" s="19" t="s">
        <v>143</v>
      </c>
      <c r="BM235" s="194" t="s">
        <v>392</v>
      </c>
    </row>
    <row r="236" s="13" customFormat="1">
      <c r="A236" s="13"/>
      <c r="B236" s="196"/>
      <c r="C236" s="13"/>
      <c r="D236" s="197" t="s">
        <v>145</v>
      </c>
      <c r="E236" s="198" t="s">
        <v>1</v>
      </c>
      <c r="F236" s="199" t="s">
        <v>334</v>
      </c>
      <c r="G236" s="13"/>
      <c r="H236" s="200">
        <v>34</v>
      </c>
      <c r="I236" s="13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8" t="s">
        <v>145</v>
      </c>
      <c r="AU236" s="198" t="s">
        <v>86</v>
      </c>
      <c r="AV236" s="13" t="s">
        <v>86</v>
      </c>
      <c r="AW236" s="13" t="s">
        <v>29</v>
      </c>
      <c r="AX236" s="13" t="s">
        <v>80</v>
      </c>
      <c r="AY236" s="198" t="s">
        <v>136</v>
      </c>
    </row>
    <row r="237" s="2" customFormat="1" ht="16.5" customHeight="1">
      <c r="A237" s="32"/>
      <c r="B237" s="182"/>
      <c r="C237" s="183" t="s">
        <v>393</v>
      </c>
      <c r="D237" s="183" t="s">
        <v>139</v>
      </c>
      <c r="E237" s="184" t="s">
        <v>394</v>
      </c>
      <c r="F237" s="185" t="s">
        <v>395</v>
      </c>
      <c r="G237" s="186" t="s">
        <v>142</v>
      </c>
      <c r="H237" s="187">
        <v>50.289999999999999</v>
      </c>
      <c r="I237" s="188">
        <v>5.8799999999999999</v>
      </c>
      <c r="J237" s="188">
        <f>ROUND(I237*H237,2)</f>
        <v>295.70999999999998</v>
      </c>
      <c r="K237" s="189"/>
      <c r="L237" s="33"/>
      <c r="M237" s="190" t="s">
        <v>1</v>
      </c>
      <c r="N237" s="191" t="s">
        <v>39</v>
      </c>
      <c r="O237" s="192">
        <v>0.32400000000000001</v>
      </c>
      <c r="P237" s="192">
        <f>O237*H237</f>
        <v>16.293960000000002</v>
      </c>
      <c r="Q237" s="192">
        <v>5.0000000000000002E-05</v>
      </c>
      <c r="R237" s="192">
        <f>Q237*H237</f>
        <v>0.0025145000000000002</v>
      </c>
      <c r="S237" s="192">
        <v>0</v>
      </c>
      <c r="T237" s="193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4" t="s">
        <v>143</v>
      </c>
      <c r="AT237" s="194" t="s">
        <v>139</v>
      </c>
      <c r="AU237" s="194" t="s">
        <v>86</v>
      </c>
      <c r="AY237" s="19" t="s">
        <v>136</v>
      </c>
      <c r="BE237" s="195">
        <f>IF(N237="základná",J237,0)</f>
        <v>0</v>
      </c>
      <c r="BF237" s="195">
        <f>IF(N237="znížená",J237,0)</f>
        <v>295.70999999999998</v>
      </c>
      <c r="BG237" s="195">
        <f>IF(N237="zákl. prenesená",J237,0)</f>
        <v>0</v>
      </c>
      <c r="BH237" s="195">
        <f>IF(N237="zníž. prenesená",J237,0)</f>
        <v>0</v>
      </c>
      <c r="BI237" s="195">
        <f>IF(N237="nulová",J237,0)</f>
        <v>0</v>
      </c>
      <c r="BJ237" s="19" t="s">
        <v>86</v>
      </c>
      <c r="BK237" s="195">
        <f>ROUND(I237*H237,2)</f>
        <v>295.70999999999998</v>
      </c>
      <c r="BL237" s="19" t="s">
        <v>143</v>
      </c>
      <c r="BM237" s="194" t="s">
        <v>396</v>
      </c>
    </row>
    <row r="238" s="13" customFormat="1">
      <c r="A238" s="13"/>
      <c r="B238" s="196"/>
      <c r="C238" s="13"/>
      <c r="D238" s="197" t="s">
        <v>145</v>
      </c>
      <c r="E238" s="198" t="s">
        <v>1</v>
      </c>
      <c r="F238" s="199" t="s">
        <v>316</v>
      </c>
      <c r="G238" s="13"/>
      <c r="H238" s="200">
        <v>6.3600000000000003</v>
      </c>
      <c r="I238" s="13"/>
      <c r="J238" s="13"/>
      <c r="K238" s="13"/>
      <c r="L238" s="196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8" t="s">
        <v>145</v>
      </c>
      <c r="AU238" s="198" t="s">
        <v>86</v>
      </c>
      <c r="AV238" s="13" t="s">
        <v>86</v>
      </c>
      <c r="AW238" s="13" t="s">
        <v>29</v>
      </c>
      <c r="AX238" s="13" t="s">
        <v>73</v>
      </c>
      <c r="AY238" s="198" t="s">
        <v>136</v>
      </c>
    </row>
    <row r="239" s="13" customFormat="1">
      <c r="A239" s="13"/>
      <c r="B239" s="196"/>
      <c r="C239" s="13"/>
      <c r="D239" s="197" t="s">
        <v>145</v>
      </c>
      <c r="E239" s="198" t="s">
        <v>1</v>
      </c>
      <c r="F239" s="199" t="s">
        <v>317</v>
      </c>
      <c r="G239" s="13"/>
      <c r="H239" s="200">
        <v>33.93</v>
      </c>
      <c r="I239" s="13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145</v>
      </c>
      <c r="AU239" s="198" t="s">
        <v>86</v>
      </c>
      <c r="AV239" s="13" t="s">
        <v>86</v>
      </c>
      <c r="AW239" s="13" t="s">
        <v>29</v>
      </c>
      <c r="AX239" s="13" t="s">
        <v>73</v>
      </c>
      <c r="AY239" s="198" t="s">
        <v>136</v>
      </c>
    </row>
    <row r="240" s="13" customFormat="1">
      <c r="A240" s="13"/>
      <c r="B240" s="196"/>
      <c r="C240" s="13"/>
      <c r="D240" s="197" t="s">
        <v>145</v>
      </c>
      <c r="E240" s="198" t="s">
        <v>1</v>
      </c>
      <c r="F240" s="199" t="s">
        <v>318</v>
      </c>
      <c r="G240" s="13"/>
      <c r="H240" s="200">
        <v>10</v>
      </c>
      <c r="I240" s="13"/>
      <c r="J240" s="13"/>
      <c r="K240" s="13"/>
      <c r="L240" s="196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8" t="s">
        <v>145</v>
      </c>
      <c r="AU240" s="198" t="s">
        <v>86</v>
      </c>
      <c r="AV240" s="13" t="s">
        <v>86</v>
      </c>
      <c r="AW240" s="13" t="s">
        <v>29</v>
      </c>
      <c r="AX240" s="13" t="s">
        <v>73</v>
      </c>
      <c r="AY240" s="198" t="s">
        <v>136</v>
      </c>
    </row>
    <row r="241" s="14" customFormat="1">
      <c r="A241" s="14"/>
      <c r="B241" s="204"/>
      <c r="C241" s="14"/>
      <c r="D241" s="197" t="s">
        <v>145</v>
      </c>
      <c r="E241" s="205" t="s">
        <v>1</v>
      </c>
      <c r="F241" s="206" t="s">
        <v>148</v>
      </c>
      <c r="G241" s="14"/>
      <c r="H241" s="207">
        <v>50.289999999999999</v>
      </c>
      <c r="I241" s="14"/>
      <c r="J241" s="14"/>
      <c r="K241" s="14"/>
      <c r="L241" s="204"/>
      <c r="M241" s="208"/>
      <c r="N241" s="209"/>
      <c r="O241" s="209"/>
      <c r="P241" s="209"/>
      <c r="Q241" s="209"/>
      <c r="R241" s="209"/>
      <c r="S241" s="209"/>
      <c r="T241" s="21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5" t="s">
        <v>145</v>
      </c>
      <c r="AU241" s="205" t="s">
        <v>86</v>
      </c>
      <c r="AV241" s="14" t="s">
        <v>93</v>
      </c>
      <c r="AW241" s="14" t="s">
        <v>29</v>
      </c>
      <c r="AX241" s="14" t="s">
        <v>80</v>
      </c>
      <c r="AY241" s="205" t="s">
        <v>136</v>
      </c>
    </row>
    <row r="242" s="2" customFormat="1" ht="24.15" customHeight="1">
      <c r="A242" s="32"/>
      <c r="B242" s="182"/>
      <c r="C242" s="183" t="s">
        <v>397</v>
      </c>
      <c r="D242" s="183" t="s">
        <v>139</v>
      </c>
      <c r="E242" s="184" t="s">
        <v>398</v>
      </c>
      <c r="F242" s="185" t="s">
        <v>399</v>
      </c>
      <c r="G242" s="186" t="s">
        <v>363</v>
      </c>
      <c r="H242" s="187">
        <v>1</v>
      </c>
      <c r="I242" s="188">
        <v>37.590000000000003</v>
      </c>
      <c r="J242" s="188">
        <f>ROUND(I242*H242,2)</f>
        <v>37.590000000000003</v>
      </c>
      <c r="K242" s="189"/>
      <c r="L242" s="33"/>
      <c r="M242" s="190" t="s">
        <v>1</v>
      </c>
      <c r="N242" s="191" t="s">
        <v>39</v>
      </c>
      <c r="O242" s="192">
        <v>1.54379</v>
      </c>
      <c r="P242" s="192">
        <f>O242*H242</f>
        <v>1.54379</v>
      </c>
      <c r="Q242" s="192">
        <v>0.0059820000000000003</v>
      </c>
      <c r="R242" s="192">
        <f>Q242*H242</f>
        <v>0.0059820000000000003</v>
      </c>
      <c r="S242" s="192">
        <v>0</v>
      </c>
      <c r="T242" s="193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4" t="s">
        <v>143</v>
      </c>
      <c r="AT242" s="194" t="s">
        <v>139</v>
      </c>
      <c r="AU242" s="194" t="s">
        <v>86</v>
      </c>
      <c r="AY242" s="19" t="s">
        <v>136</v>
      </c>
      <c r="BE242" s="195">
        <f>IF(N242="základná",J242,0)</f>
        <v>0</v>
      </c>
      <c r="BF242" s="195">
        <f>IF(N242="znížená",J242,0)</f>
        <v>37.590000000000003</v>
      </c>
      <c r="BG242" s="195">
        <f>IF(N242="zákl. prenesená",J242,0)</f>
        <v>0</v>
      </c>
      <c r="BH242" s="195">
        <f>IF(N242="zníž. prenesená",J242,0)</f>
        <v>0</v>
      </c>
      <c r="BI242" s="195">
        <f>IF(N242="nulová",J242,0)</f>
        <v>0</v>
      </c>
      <c r="BJ242" s="19" t="s">
        <v>86</v>
      </c>
      <c r="BK242" s="195">
        <f>ROUND(I242*H242,2)</f>
        <v>37.590000000000003</v>
      </c>
      <c r="BL242" s="19" t="s">
        <v>143</v>
      </c>
      <c r="BM242" s="194" t="s">
        <v>400</v>
      </c>
    </row>
    <row r="243" s="2" customFormat="1" ht="24.15" customHeight="1">
      <c r="A243" s="32"/>
      <c r="B243" s="182"/>
      <c r="C243" s="227" t="s">
        <v>401</v>
      </c>
      <c r="D243" s="227" t="s">
        <v>351</v>
      </c>
      <c r="E243" s="228" t="s">
        <v>402</v>
      </c>
      <c r="F243" s="229" t="s">
        <v>403</v>
      </c>
      <c r="G243" s="230" t="s">
        <v>363</v>
      </c>
      <c r="H243" s="231">
        <v>1</v>
      </c>
      <c r="I243" s="232">
        <v>442.19</v>
      </c>
      <c r="J243" s="232">
        <f>ROUND(I243*H243,2)</f>
        <v>442.19</v>
      </c>
      <c r="K243" s="233"/>
      <c r="L243" s="234"/>
      <c r="M243" s="235" t="s">
        <v>1</v>
      </c>
      <c r="N243" s="236" t="s">
        <v>39</v>
      </c>
      <c r="O243" s="192">
        <v>0</v>
      </c>
      <c r="P243" s="192">
        <f>O243*H243</f>
        <v>0</v>
      </c>
      <c r="Q243" s="192">
        <v>0.029999999999999999</v>
      </c>
      <c r="R243" s="192">
        <f>Q243*H243</f>
        <v>0.029999999999999999</v>
      </c>
      <c r="S243" s="192">
        <v>0</v>
      </c>
      <c r="T243" s="193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4" t="s">
        <v>186</v>
      </c>
      <c r="AT243" s="194" t="s">
        <v>351</v>
      </c>
      <c r="AU243" s="194" t="s">
        <v>86</v>
      </c>
      <c r="AY243" s="19" t="s">
        <v>136</v>
      </c>
      <c r="BE243" s="195">
        <f>IF(N243="základná",J243,0)</f>
        <v>0</v>
      </c>
      <c r="BF243" s="195">
        <f>IF(N243="znížená",J243,0)</f>
        <v>442.19</v>
      </c>
      <c r="BG243" s="195">
        <f>IF(N243="zákl. prenesená",J243,0)</f>
        <v>0</v>
      </c>
      <c r="BH243" s="195">
        <f>IF(N243="zníž. prenesená",J243,0)</f>
        <v>0</v>
      </c>
      <c r="BI243" s="195">
        <f>IF(N243="nulová",J243,0)</f>
        <v>0</v>
      </c>
      <c r="BJ243" s="19" t="s">
        <v>86</v>
      </c>
      <c r="BK243" s="195">
        <f>ROUND(I243*H243,2)</f>
        <v>442.19</v>
      </c>
      <c r="BL243" s="19" t="s">
        <v>143</v>
      </c>
      <c r="BM243" s="194" t="s">
        <v>404</v>
      </c>
    </row>
    <row r="244" s="12" customFormat="1" ht="22.8" customHeight="1">
      <c r="A244" s="12"/>
      <c r="B244" s="170"/>
      <c r="C244" s="12"/>
      <c r="D244" s="171" t="s">
        <v>72</v>
      </c>
      <c r="E244" s="180" t="s">
        <v>405</v>
      </c>
      <c r="F244" s="180" t="s">
        <v>406</v>
      </c>
      <c r="G244" s="12"/>
      <c r="H244" s="12"/>
      <c r="I244" s="12"/>
      <c r="J244" s="181">
        <f>BK244</f>
        <v>2762.4899999999998</v>
      </c>
      <c r="K244" s="12"/>
      <c r="L244" s="170"/>
      <c r="M244" s="174"/>
      <c r="N244" s="175"/>
      <c r="O244" s="175"/>
      <c r="P244" s="176">
        <f>P245</f>
        <v>140.23090500000001</v>
      </c>
      <c r="Q244" s="175"/>
      <c r="R244" s="176">
        <f>R245</f>
        <v>0</v>
      </c>
      <c r="S244" s="175"/>
      <c r="T244" s="177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71" t="s">
        <v>80</v>
      </c>
      <c r="AT244" s="178" t="s">
        <v>72</v>
      </c>
      <c r="AU244" s="178" t="s">
        <v>80</v>
      </c>
      <c r="AY244" s="171" t="s">
        <v>136</v>
      </c>
      <c r="BK244" s="179">
        <f>BK245</f>
        <v>2762.4899999999998</v>
      </c>
    </row>
    <row r="245" s="2" customFormat="1" ht="24.15" customHeight="1">
      <c r="A245" s="32"/>
      <c r="B245" s="182"/>
      <c r="C245" s="183" t="s">
        <v>407</v>
      </c>
      <c r="D245" s="183" t="s">
        <v>139</v>
      </c>
      <c r="E245" s="184" t="s">
        <v>408</v>
      </c>
      <c r="F245" s="185" t="s">
        <v>409</v>
      </c>
      <c r="G245" s="186" t="s">
        <v>205</v>
      </c>
      <c r="H245" s="187">
        <v>56.935000000000002</v>
      </c>
      <c r="I245" s="188">
        <v>48.520000000000003</v>
      </c>
      <c r="J245" s="188">
        <f>ROUND(I245*H245,2)</f>
        <v>2762.4899999999998</v>
      </c>
      <c r="K245" s="189"/>
      <c r="L245" s="33"/>
      <c r="M245" s="190" t="s">
        <v>1</v>
      </c>
      <c r="N245" s="191" t="s">
        <v>39</v>
      </c>
      <c r="O245" s="192">
        <v>2.4630000000000001</v>
      </c>
      <c r="P245" s="192">
        <f>O245*H245</f>
        <v>140.23090500000001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4" t="s">
        <v>143</v>
      </c>
      <c r="AT245" s="194" t="s">
        <v>139</v>
      </c>
      <c r="AU245" s="194" t="s">
        <v>86</v>
      </c>
      <c r="AY245" s="19" t="s">
        <v>136</v>
      </c>
      <c r="BE245" s="195">
        <f>IF(N245="základná",J245,0)</f>
        <v>0</v>
      </c>
      <c r="BF245" s="195">
        <f>IF(N245="znížená",J245,0)</f>
        <v>2762.4899999999998</v>
      </c>
      <c r="BG245" s="195">
        <f>IF(N245="zákl. prenesená",J245,0)</f>
        <v>0</v>
      </c>
      <c r="BH245" s="195">
        <f>IF(N245="zníž. prenesená",J245,0)</f>
        <v>0</v>
      </c>
      <c r="BI245" s="195">
        <f>IF(N245="nulová",J245,0)</f>
        <v>0</v>
      </c>
      <c r="BJ245" s="19" t="s">
        <v>86</v>
      </c>
      <c r="BK245" s="195">
        <f>ROUND(I245*H245,2)</f>
        <v>2762.4899999999998</v>
      </c>
      <c r="BL245" s="19" t="s">
        <v>143</v>
      </c>
      <c r="BM245" s="194" t="s">
        <v>410</v>
      </c>
    </row>
    <row r="246" s="12" customFormat="1" ht="25.92" customHeight="1">
      <c r="A246" s="12"/>
      <c r="B246" s="170"/>
      <c r="C246" s="12"/>
      <c r="D246" s="171" t="s">
        <v>72</v>
      </c>
      <c r="E246" s="172" t="s">
        <v>219</v>
      </c>
      <c r="F246" s="172" t="s">
        <v>220</v>
      </c>
      <c r="G246" s="12"/>
      <c r="H246" s="12"/>
      <c r="I246" s="12"/>
      <c r="J246" s="173">
        <f>BK246</f>
        <v>4582.4200000000001</v>
      </c>
      <c r="K246" s="12"/>
      <c r="L246" s="170"/>
      <c r="M246" s="174"/>
      <c r="N246" s="175"/>
      <c r="O246" s="175"/>
      <c r="P246" s="176">
        <f>P247+P253+P265+P274</f>
        <v>40.641040000000004</v>
      </c>
      <c r="Q246" s="175"/>
      <c r="R246" s="176">
        <f>R247+R253+R265+R274</f>
        <v>0.60571965000000005</v>
      </c>
      <c r="S246" s="175"/>
      <c r="T246" s="177">
        <f>T247+T253+T265+T274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71" t="s">
        <v>86</v>
      </c>
      <c r="AT246" s="178" t="s">
        <v>72</v>
      </c>
      <c r="AU246" s="178" t="s">
        <v>73</v>
      </c>
      <c r="AY246" s="171" t="s">
        <v>136</v>
      </c>
      <c r="BK246" s="179">
        <f>BK247+BK253+BK265+BK274</f>
        <v>4582.4200000000001</v>
      </c>
    </row>
    <row r="247" s="12" customFormat="1" ht="22.8" customHeight="1">
      <c r="A247" s="12"/>
      <c r="B247" s="170"/>
      <c r="C247" s="12"/>
      <c r="D247" s="171" t="s">
        <v>72</v>
      </c>
      <c r="E247" s="180" t="s">
        <v>411</v>
      </c>
      <c r="F247" s="180" t="s">
        <v>412</v>
      </c>
      <c r="G247" s="12"/>
      <c r="H247" s="12"/>
      <c r="I247" s="12"/>
      <c r="J247" s="181">
        <f>BK247</f>
        <v>606.39999999999998</v>
      </c>
      <c r="K247" s="12"/>
      <c r="L247" s="170"/>
      <c r="M247" s="174"/>
      <c r="N247" s="175"/>
      <c r="O247" s="175"/>
      <c r="P247" s="176">
        <f>SUM(P248:P252)</f>
        <v>15.462900000000001</v>
      </c>
      <c r="Q247" s="175"/>
      <c r="R247" s="176">
        <f>SUM(R248:R252)</f>
        <v>0.28410850000000004</v>
      </c>
      <c r="S247" s="175"/>
      <c r="T247" s="177">
        <f>SUM(T248:T252)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71" t="s">
        <v>86</v>
      </c>
      <c r="AT247" s="178" t="s">
        <v>72</v>
      </c>
      <c r="AU247" s="178" t="s">
        <v>80</v>
      </c>
      <c r="AY247" s="171" t="s">
        <v>136</v>
      </c>
      <c r="BK247" s="179">
        <f>SUM(BK248:BK252)</f>
        <v>606.39999999999998</v>
      </c>
    </row>
    <row r="248" s="2" customFormat="1" ht="24.15" customHeight="1">
      <c r="A248" s="32"/>
      <c r="B248" s="182"/>
      <c r="C248" s="183" t="s">
        <v>413</v>
      </c>
      <c r="D248" s="183" t="s">
        <v>139</v>
      </c>
      <c r="E248" s="184" t="s">
        <v>414</v>
      </c>
      <c r="F248" s="185" t="s">
        <v>415</v>
      </c>
      <c r="G248" s="186" t="s">
        <v>142</v>
      </c>
      <c r="H248" s="187">
        <v>93.150000000000006</v>
      </c>
      <c r="I248" s="188">
        <v>4.6200000000000001</v>
      </c>
      <c r="J248" s="188">
        <f>ROUND(I248*H248,2)</f>
        <v>430.35000000000002</v>
      </c>
      <c r="K248" s="189"/>
      <c r="L248" s="33"/>
      <c r="M248" s="190" t="s">
        <v>1</v>
      </c>
      <c r="N248" s="191" t="s">
        <v>39</v>
      </c>
      <c r="O248" s="192">
        <v>0.16600000000000001</v>
      </c>
      <c r="P248" s="192">
        <f>O248*H248</f>
        <v>15.462900000000001</v>
      </c>
      <c r="Q248" s="192">
        <v>0.00075000000000000002</v>
      </c>
      <c r="R248" s="192">
        <f>Q248*H248</f>
        <v>0.069862500000000008</v>
      </c>
      <c r="S248" s="192">
        <v>0</v>
      </c>
      <c r="T248" s="193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4" t="s">
        <v>226</v>
      </c>
      <c r="AT248" s="194" t="s">
        <v>139</v>
      </c>
      <c r="AU248" s="194" t="s">
        <v>86</v>
      </c>
      <c r="AY248" s="19" t="s">
        <v>136</v>
      </c>
      <c r="BE248" s="195">
        <f>IF(N248="základná",J248,0)</f>
        <v>0</v>
      </c>
      <c r="BF248" s="195">
        <f>IF(N248="znížená",J248,0)</f>
        <v>430.35000000000002</v>
      </c>
      <c r="BG248" s="195">
        <f>IF(N248="zákl. prenesená",J248,0)</f>
        <v>0</v>
      </c>
      <c r="BH248" s="195">
        <f>IF(N248="zníž. prenesená",J248,0)</f>
        <v>0</v>
      </c>
      <c r="BI248" s="195">
        <f>IF(N248="nulová",J248,0)</f>
        <v>0</v>
      </c>
      <c r="BJ248" s="19" t="s">
        <v>86</v>
      </c>
      <c r="BK248" s="195">
        <f>ROUND(I248*H248,2)</f>
        <v>430.35000000000002</v>
      </c>
      <c r="BL248" s="19" t="s">
        <v>226</v>
      </c>
      <c r="BM248" s="194" t="s">
        <v>416</v>
      </c>
    </row>
    <row r="249" s="13" customFormat="1">
      <c r="A249" s="13"/>
      <c r="B249" s="196"/>
      <c r="C249" s="13"/>
      <c r="D249" s="197" t="s">
        <v>145</v>
      </c>
      <c r="E249" s="198" t="s">
        <v>1</v>
      </c>
      <c r="F249" s="199" t="s">
        <v>345</v>
      </c>
      <c r="G249" s="13"/>
      <c r="H249" s="200">
        <v>93.150000000000006</v>
      </c>
      <c r="I249" s="13"/>
      <c r="J249" s="13"/>
      <c r="K249" s="13"/>
      <c r="L249" s="196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8" t="s">
        <v>145</v>
      </c>
      <c r="AU249" s="198" t="s">
        <v>86</v>
      </c>
      <c r="AV249" s="13" t="s">
        <v>86</v>
      </c>
      <c r="AW249" s="13" t="s">
        <v>29</v>
      </c>
      <c r="AX249" s="13" t="s">
        <v>80</v>
      </c>
      <c r="AY249" s="198" t="s">
        <v>136</v>
      </c>
    </row>
    <row r="250" s="2" customFormat="1" ht="37.8" customHeight="1">
      <c r="A250" s="32"/>
      <c r="B250" s="182"/>
      <c r="C250" s="227" t="s">
        <v>417</v>
      </c>
      <c r="D250" s="227" t="s">
        <v>351</v>
      </c>
      <c r="E250" s="228" t="s">
        <v>418</v>
      </c>
      <c r="F250" s="229" t="s">
        <v>419</v>
      </c>
      <c r="G250" s="230" t="s">
        <v>142</v>
      </c>
      <c r="H250" s="231">
        <v>107.12300000000001</v>
      </c>
      <c r="I250" s="232">
        <v>1.5</v>
      </c>
      <c r="J250" s="232">
        <f>ROUND(I250*H250,2)</f>
        <v>160.68000000000001</v>
      </c>
      <c r="K250" s="233"/>
      <c r="L250" s="234"/>
      <c r="M250" s="235" t="s">
        <v>1</v>
      </c>
      <c r="N250" s="236" t="s">
        <v>39</v>
      </c>
      <c r="O250" s="192">
        <v>0</v>
      </c>
      <c r="P250" s="192">
        <f>O250*H250</f>
        <v>0</v>
      </c>
      <c r="Q250" s="192">
        <v>0.002</v>
      </c>
      <c r="R250" s="192">
        <f>Q250*H250</f>
        <v>0.21424600000000002</v>
      </c>
      <c r="S250" s="192">
        <v>0</v>
      </c>
      <c r="T250" s="19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4" t="s">
        <v>397</v>
      </c>
      <c r="AT250" s="194" t="s">
        <v>351</v>
      </c>
      <c r="AU250" s="194" t="s">
        <v>86</v>
      </c>
      <c r="AY250" s="19" t="s">
        <v>136</v>
      </c>
      <c r="BE250" s="195">
        <f>IF(N250="základná",J250,0)</f>
        <v>0</v>
      </c>
      <c r="BF250" s="195">
        <f>IF(N250="znížená",J250,0)</f>
        <v>160.68000000000001</v>
      </c>
      <c r="BG250" s="195">
        <f>IF(N250="zákl. prenesená",J250,0)</f>
        <v>0</v>
      </c>
      <c r="BH250" s="195">
        <f>IF(N250="zníž. prenesená",J250,0)</f>
        <v>0</v>
      </c>
      <c r="BI250" s="195">
        <f>IF(N250="nulová",J250,0)</f>
        <v>0</v>
      </c>
      <c r="BJ250" s="19" t="s">
        <v>86</v>
      </c>
      <c r="BK250" s="195">
        <f>ROUND(I250*H250,2)</f>
        <v>160.68000000000001</v>
      </c>
      <c r="BL250" s="19" t="s">
        <v>226</v>
      </c>
      <c r="BM250" s="194" t="s">
        <v>420</v>
      </c>
    </row>
    <row r="251" s="13" customFormat="1">
      <c r="A251" s="13"/>
      <c r="B251" s="196"/>
      <c r="C251" s="13"/>
      <c r="D251" s="197" t="s">
        <v>145</v>
      </c>
      <c r="E251" s="13"/>
      <c r="F251" s="199" t="s">
        <v>421</v>
      </c>
      <c r="G251" s="13"/>
      <c r="H251" s="200">
        <v>107.12300000000001</v>
      </c>
      <c r="I251" s="13"/>
      <c r="J251" s="13"/>
      <c r="K251" s="13"/>
      <c r="L251" s="196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8" t="s">
        <v>145</v>
      </c>
      <c r="AU251" s="198" t="s">
        <v>86</v>
      </c>
      <c r="AV251" s="13" t="s">
        <v>86</v>
      </c>
      <c r="AW251" s="13" t="s">
        <v>3</v>
      </c>
      <c r="AX251" s="13" t="s">
        <v>80</v>
      </c>
      <c r="AY251" s="198" t="s">
        <v>136</v>
      </c>
    </row>
    <row r="252" s="2" customFormat="1" ht="24.15" customHeight="1">
      <c r="A252" s="32"/>
      <c r="B252" s="182"/>
      <c r="C252" s="183" t="s">
        <v>422</v>
      </c>
      <c r="D252" s="183" t="s">
        <v>139</v>
      </c>
      <c r="E252" s="184" t="s">
        <v>423</v>
      </c>
      <c r="F252" s="185" t="s">
        <v>424</v>
      </c>
      <c r="G252" s="186" t="s">
        <v>425</v>
      </c>
      <c r="H252" s="187">
        <v>5.9100000000000001</v>
      </c>
      <c r="I252" s="188">
        <v>2.6000000000000001</v>
      </c>
      <c r="J252" s="188">
        <f>ROUND(I252*H252,2)</f>
        <v>15.369999999999999</v>
      </c>
      <c r="K252" s="189"/>
      <c r="L252" s="33"/>
      <c r="M252" s="190" t="s">
        <v>1</v>
      </c>
      <c r="N252" s="191" t="s">
        <v>39</v>
      </c>
      <c r="O252" s="192">
        <v>0</v>
      </c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4" t="s">
        <v>226</v>
      </c>
      <c r="AT252" s="194" t="s">
        <v>139</v>
      </c>
      <c r="AU252" s="194" t="s">
        <v>86</v>
      </c>
      <c r="AY252" s="19" t="s">
        <v>136</v>
      </c>
      <c r="BE252" s="195">
        <f>IF(N252="základná",J252,0)</f>
        <v>0</v>
      </c>
      <c r="BF252" s="195">
        <f>IF(N252="znížená",J252,0)</f>
        <v>15.369999999999999</v>
      </c>
      <c r="BG252" s="195">
        <f>IF(N252="zákl. prenesená",J252,0)</f>
        <v>0</v>
      </c>
      <c r="BH252" s="195">
        <f>IF(N252="zníž. prenesená",J252,0)</f>
        <v>0</v>
      </c>
      <c r="BI252" s="195">
        <f>IF(N252="nulová",J252,0)</f>
        <v>0</v>
      </c>
      <c r="BJ252" s="19" t="s">
        <v>86</v>
      </c>
      <c r="BK252" s="195">
        <f>ROUND(I252*H252,2)</f>
        <v>15.369999999999999</v>
      </c>
      <c r="BL252" s="19" t="s">
        <v>226</v>
      </c>
      <c r="BM252" s="194" t="s">
        <v>426</v>
      </c>
    </row>
    <row r="253" s="12" customFormat="1" ht="22.8" customHeight="1">
      <c r="A253" s="12"/>
      <c r="B253" s="170"/>
      <c r="C253" s="12"/>
      <c r="D253" s="171" t="s">
        <v>72</v>
      </c>
      <c r="E253" s="180" t="s">
        <v>427</v>
      </c>
      <c r="F253" s="180" t="s">
        <v>428</v>
      </c>
      <c r="G253" s="12"/>
      <c r="H253" s="12"/>
      <c r="I253" s="12"/>
      <c r="J253" s="181">
        <f>BK253</f>
        <v>810.65999999999997</v>
      </c>
      <c r="K253" s="12"/>
      <c r="L253" s="170"/>
      <c r="M253" s="174"/>
      <c r="N253" s="175"/>
      <c r="O253" s="175"/>
      <c r="P253" s="176">
        <f>SUM(P254:P264)</f>
        <v>3.6750000000000003</v>
      </c>
      <c r="Q253" s="175"/>
      <c r="R253" s="176">
        <f>SUM(R254:R264)</f>
        <v>0.090999999999999998</v>
      </c>
      <c r="S253" s="175"/>
      <c r="T253" s="177">
        <f>SUM(T254:T264)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71" t="s">
        <v>86</v>
      </c>
      <c r="AT253" s="178" t="s">
        <v>72</v>
      </c>
      <c r="AU253" s="178" t="s">
        <v>80</v>
      </c>
      <c r="AY253" s="171" t="s">
        <v>136</v>
      </c>
      <c r="BK253" s="179">
        <f>SUM(BK254:BK264)</f>
        <v>810.65999999999997</v>
      </c>
    </row>
    <row r="254" s="2" customFormat="1" ht="33" customHeight="1">
      <c r="A254" s="32"/>
      <c r="B254" s="182"/>
      <c r="C254" s="183" t="s">
        <v>429</v>
      </c>
      <c r="D254" s="183" t="s">
        <v>139</v>
      </c>
      <c r="E254" s="184" t="s">
        <v>430</v>
      </c>
      <c r="F254" s="185" t="s">
        <v>431</v>
      </c>
      <c r="G254" s="186" t="s">
        <v>363</v>
      </c>
      <c r="H254" s="187">
        <v>3</v>
      </c>
      <c r="I254" s="188">
        <v>26.829999999999998</v>
      </c>
      <c r="J254" s="188">
        <f>ROUND(I254*H254,2)</f>
        <v>80.489999999999995</v>
      </c>
      <c r="K254" s="189"/>
      <c r="L254" s="33"/>
      <c r="M254" s="190" t="s">
        <v>1</v>
      </c>
      <c r="N254" s="191" t="s">
        <v>39</v>
      </c>
      <c r="O254" s="192">
        <v>1.2250000000000001</v>
      </c>
      <c r="P254" s="192">
        <f>O254*H254</f>
        <v>3.6750000000000003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4" t="s">
        <v>226</v>
      </c>
      <c r="AT254" s="194" t="s">
        <v>139</v>
      </c>
      <c r="AU254" s="194" t="s">
        <v>86</v>
      </c>
      <c r="AY254" s="19" t="s">
        <v>136</v>
      </c>
      <c r="BE254" s="195">
        <f>IF(N254="základná",J254,0)</f>
        <v>0</v>
      </c>
      <c r="BF254" s="195">
        <f>IF(N254="znížená",J254,0)</f>
        <v>80.489999999999995</v>
      </c>
      <c r="BG254" s="195">
        <f>IF(N254="zákl. prenesená",J254,0)</f>
        <v>0</v>
      </c>
      <c r="BH254" s="195">
        <f>IF(N254="zníž. prenesená",J254,0)</f>
        <v>0</v>
      </c>
      <c r="BI254" s="195">
        <f>IF(N254="nulová",J254,0)</f>
        <v>0</v>
      </c>
      <c r="BJ254" s="19" t="s">
        <v>86</v>
      </c>
      <c r="BK254" s="195">
        <f>ROUND(I254*H254,2)</f>
        <v>80.489999999999995</v>
      </c>
      <c r="BL254" s="19" t="s">
        <v>226</v>
      </c>
      <c r="BM254" s="194" t="s">
        <v>432</v>
      </c>
    </row>
    <row r="255" s="15" customFormat="1">
      <c r="A255" s="15"/>
      <c r="B255" s="211"/>
      <c r="C255" s="15"/>
      <c r="D255" s="197" t="s">
        <v>145</v>
      </c>
      <c r="E255" s="212" t="s">
        <v>1</v>
      </c>
      <c r="F255" s="213" t="s">
        <v>433</v>
      </c>
      <c r="G255" s="15"/>
      <c r="H255" s="212" t="s">
        <v>1</v>
      </c>
      <c r="I255" s="15"/>
      <c r="J255" s="15"/>
      <c r="K255" s="15"/>
      <c r="L255" s="211"/>
      <c r="M255" s="214"/>
      <c r="N255" s="215"/>
      <c r="O255" s="215"/>
      <c r="P255" s="215"/>
      <c r="Q255" s="215"/>
      <c r="R255" s="215"/>
      <c r="S255" s="215"/>
      <c r="T255" s="21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2" t="s">
        <v>145</v>
      </c>
      <c r="AU255" s="212" t="s">
        <v>86</v>
      </c>
      <c r="AV255" s="15" t="s">
        <v>80</v>
      </c>
      <c r="AW255" s="15" t="s">
        <v>29</v>
      </c>
      <c r="AX255" s="15" t="s">
        <v>73</v>
      </c>
      <c r="AY255" s="212" t="s">
        <v>136</v>
      </c>
    </row>
    <row r="256" s="13" customFormat="1">
      <c r="A256" s="13"/>
      <c r="B256" s="196"/>
      <c r="C256" s="13"/>
      <c r="D256" s="197" t="s">
        <v>145</v>
      </c>
      <c r="E256" s="198" t="s">
        <v>1</v>
      </c>
      <c r="F256" s="199" t="s">
        <v>370</v>
      </c>
      <c r="G256" s="13"/>
      <c r="H256" s="200">
        <v>2</v>
      </c>
      <c r="I256" s="13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8" t="s">
        <v>145</v>
      </c>
      <c r="AU256" s="198" t="s">
        <v>86</v>
      </c>
      <c r="AV256" s="13" t="s">
        <v>86</v>
      </c>
      <c r="AW256" s="13" t="s">
        <v>29</v>
      </c>
      <c r="AX256" s="13" t="s">
        <v>73</v>
      </c>
      <c r="AY256" s="198" t="s">
        <v>136</v>
      </c>
    </row>
    <row r="257" s="13" customFormat="1">
      <c r="A257" s="13"/>
      <c r="B257" s="196"/>
      <c r="C257" s="13"/>
      <c r="D257" s="197" t="s">
        <v>145</v>
      </c>
      <c r="E257" s="198" t="s">
        <v>1</v>
      </c>
      <c r="F257" s="199" t="s">
        <v>375</v>
      </c>
      <c r="G257" s="13"/>
      <c r="H257" s="200">
        <v>1</v>
      </c>
      <c r="I257" s="13"/>
      <c r="J257" s="13"/>
      <c r="K257" s="13"/>
      <c r="L257" s="196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8" t="s">
        <v>145</v>
      </c>
      <c r="AU257" s="198" t="s">
        <v>86</v>
      </c>
      <c r="AV257" s="13" t="s">
        <v>86</v>
      </c>
      <c r="AW257" s="13" t="s">
        <v>29</v>
      </c>
      <c r="AX257" s="13" t="s">
        <v>73</v>
      </c>
      <c r="AY257" s="198" t="s">
        <v>136</v>
      </c>
    </row>
    <row r="258" s="14" customFormat="1">
      <c r="A258" s="14"/>
      <c r="B258" s="204"/>
      <c r="C258" s="14"/>
      <c r="D258" s="197" t="s">
        <v>145</v>
      </c>
      <c r="E258" s="205" t="s">
        <v>1</v>
      </c>
      <c r="F258" s="206" t="s">
        <v>148</v>
      </c>
      <c r="G258" s="14"/>
      <c r="H258" s="207">
        <v>3</v>
      </c>
      <c r="I258" s="14"/>
      <c r="J258" s="14"/>
      <c r="K258" s="14"/>
      <c r="L258" s="204"/>
      <c r="M258" s="208"/>
      <c r="N258" s="209"/>
      <c r="O258" s="209"/>
      <c r="P258" s="209"/>
      <c r="Q258" s="209"/>
      <c r="R258" s="209"/>
      <c r="S258" s="209"/>
      <c r="T258" s="21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5" t="s">
        <v>145</v>
      </c>
      <c r="AU258" s="205" t="s">
        <v>86</v>
      </c>
      <c r="AV258" s="14" t="s">
        <v>93</v>
      </c>
      <c r="AW258" s="14" t="s">
        <v>29</v>
      </c>
      <c r="AX258" s="14" t="s">
        <v>80</v>
      </c>
      <c r="AY258" s="205" t="s">
        <v>136</v>
      </c>
    </row>
    <row r="259" s="2" customFormat="1" ht="24.15" customHeight="1">
      <c r="A259" s="32"/>
      <c r="B259" s="182"/>
      <c r="C259" s="227" t="s">
        <v>434</v>
      </c>
      <c r="D259" s="227" t="s">
        <v>351</v>
      </c>
      <c r="E259" s="228" t="s">
        <v>435</v>
      </c>
      <c r="F259" s="229" t="s">
        <v>436</v>
      </c>
      <c r="G259" s="230" t="s">
        <v>363</v>
      </c>
      <c r="H259" s="231">
        <v>3</v>
      </c>
      <c r="I259" s="232">
        <v>23.100000000000001</v>
      </c>
      <c r="J259" s="232">
        <f>ROUND(I259*H259,2)</f>
        <v>69.299999999999997</v>
      </c>
      <c r="K259" s="233"/>
      <c r="L259" s="234"/>
      <c r="M259" s="235" t="s">
        <v>1</v>
      </c>
      <c r="N259" s="236" t="s">
        <v>39</v>
      </c>
      <c r="O259" s="192">
        <v>0</v>
      </c>
      <c r="P259" s="192">
        <f>O259*H259</f>
        <v>0</v>
      </c>
      <c r="Q259" s="192">
        <v>0.001</v>
      </c>
      <c r="R259" s="192">
        <f>Q259*H259</f>
        <v>0.0030000000000000001</v>
      </c>
      <c r="S259" s="192">
        <v>0</v>
      </c>
      <c r="T259" s="193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4" t="s">
        <v>397</v>
      </c>
      <c r="AT259" s="194" t="s">
        <v>351</v>
      </c>
      <c r="AU259" s="194" t="s">
        <v>86</v>
      </c>
      <c r="AY259" s="19" t="s">
        <v>136</v>
      </c>
      <c r="BE259" s="195">
        <f>IF(N259="základná",J259,0)</f>
        <v>0</v>
      </c>
      <c r="BF259" s="195">
        <f>IF(N259="znížená",J259,0)</f>
        <v>69.299999999999997</v>
      </c>
      <c r="BG259" s="195">
        <f>IF(N259="zákl. prenesená",J259,0)</f>
        <v>0</v>
      </c>
      <c r="BH259" s="195">
        <f>IF(N259="zníž. prenesená",J259,0)</f>
        <v>0</v>
      </c>
      <c r="BI259" s="195">
        <f>IF(N259="nulová",J259,0)</f>
        <v>0</v>
      </c>
      <c r="BJ259" s="19" t="s">
        <v>86</v>
      </c>
      <c r="BK259" s="195">
        <f>ROUND(I259*H259,2)</f>
        <v>69.299999999999997</v>
      </c>
      <c r="BL259" s="19" t="s">
        <v>226</v>
      </c>
      <c r="BM259" s="194" t="s">
        <v>437</v>
      </c>
    </row>
    <row r="260" s="2" customFormat="1" ht="37.8" customHeight="1">
      <c r="A260" s="32"/>
      <c r="B260" s="182"/>
      <c r="C260" s="227" t="s">
        <v>438</v>
      </c>
      <c r="D260" s="227" t="s">
        <v>351</v>
      </c>
      <c r="E260" s="228" t="s">
        <v>439</v>
      </c>
      <c r="F260" s="229" t="s">
        <v>440</v>
      </c>
      <c r="G260" s="230" t="s">
        <v>363</v>
      </c>
      <c r="H260" s="231">
        <v>2</v>
      </c>
      <c r="I260" s="232">
        <v>180.83000000000001</v>
      </c>
      <c r="J260" s="232">
        <f>ROUND(I260*H260,2)</f>
        <v>361.66000000000002</v>
      </c>
      <c r="K260" s="233"/>
      <c r="L260" s="234"/>
      <c r="M260" s="235" t="s">
        <v>1</v>
      </c>
      <c r="N260" s="236" t="s">
        <v>39</v>
      </c>
      <c r="O260" s="192">
        <v>0</v>
      </c>
      <c r="P260" s="192">
        <f>O260*H260</f>
        <v>0</v>
      </c>
      <c r="Q260" s="192">
        <v>0.025000000000000001</v>
      </c>
      <c r="R260" s="192">
        <f>Q260*H260</f>
        <v>0.050000000000000003</v>
      </c>
      <c r="S260" s="192">
        <v>0</v>
      </c>
      <c r="T260" s="193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4" t="s">
        <v>397</v>
      </c>
      <c r="AT260" s="194" t="s">
        <v>351</v>
      </c>
      <c r="AU260" s="194" t="s">
        <v>86</v>
      </c>
      <c r="AY260" s="19" t="s">
        <v>136</v>
      </c>
      <c r="BE260" s="195">
        <f>IF(N260="základná",J260,0)</f>
        <v>0</v>
      </c>
      <c r="BF260" s="195">
        <f>IF(N260="znížená",J260,0)</f>
        <v>361.66000000000002</v>
      </c>
      <c r="BG260" s="195">
        <f>IF(N260="zákl. prenesená",J260,0)</f>
        <v>0</v>
      </c>
      <c r="BH260" s="195">
        <f>IF(N260="zníž. prenesená",J260,0)</f>
        <v>0</v>
      </c>
      <c r="BI260" s="195">
        <f>IF(N260="nulová",J260,0)</f>
        <v>0</v>
      </c>
      <c r="BJ260" s="19" t="s">
        <v>86</v>
      </c>
      <c r="BK260" s="195">
        <f>ROUND(I260*H260,2)</f>
        <v>361.66000000000002</v>
      </c>
      <c r="BL260" s="19" t="s">
        <v>226</v>
      </c>
      <c r="BM260" s="194" t="s">
        <v>441</v>
      </c>
    </row>
    <row r="261" s="13" customFormat="1">
      <c r="A261" s="13"/>
      <c r="B261" s="196"/>
      <c r="C261" s="13"/>
      <c r="D261" s="197" t="s">
        <v>145</v>
      </c>
      <c r="E261" s="198" t="s">
        <v>1</v>
      </c>
      <c r="F261" s="199" t="s">
        <v>370</v>
      </c>
      <c r="G261" s="13"/>
      <c r="H261" s="200">
        <v>2</v>
      </c>
      <c r="I261" s="13"/>
      <c r="J261" s="13"/>
      <c r="K261" s="13"/>
      <c r="L261" s="196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8" t="s">
        <v>145</v>
      </c>
      <c r="AU261" s="198" t="s">
        <v>86</v>
      </c>
      <c r="AV261" s="13" t="s">
        <v>86</v>
      </c>
      <c r="AW261" s="13" t="s">
        <v>29</v>
      </c>
      <c r="AX261" s="13" t="s">
        <v>80</v>
      </c>
      <c r="AY261" s="198" t="s">
        <v>136</v>
      </c>
    </row>
    <row r="262" s="2" customFormat="1" ht="33" customHeight="1">
      <c r="A262" s="32"/>
      <c r="B262" s="182"/>
      <c r="C262" s="227" t="s">
        <v>442</v>
      </c>
      <c r="D262" s="227" t="s">
        <v>351</v>
      </c>
      <c r="E262" s="228" t="s">
        <v>443</v>
      </c>
      <c r="F262" s="229" t="s">
        <v>444</v>
      </c>
      <c r="G262" s="230" t="s">
        <v>363</v>
      </c>
      <c r="H262" s="231">
        <v>1</v>
      </c>
      <c r="I262" s="232">
        <v>294.77999999999997</v>
      </c>
      <c r="J262" s="232">
        <f>ROUND(I262*H262,2)</f>
        <v>294.77999999999997</v>
      </c>
      <c r="K262" s="233"/>
      <c r="L262" s="234"/>
      <c r="M262" s="235" t="s">
        <v>1</v>
      </c>
      <c r="N262" s="236" t="s">
        <v>39</v>
      </c>
      <c r="O262" s="192">
        <v>0</v>
      </c>
      <c r="P262" s="192">
        <f>O262*H262</f>
        <v>0</v>
      </c>
      <c r="Q262" s="192">
        <v>0.037999999999999999</v>
      </c>
      <c r="R262" s="192">
        <f>Q262*H262</f>
        <v>0.037999999999999999</v>
      </c>
      <c r="S262" s="192">
        <v>0</v>
      </c>
      <c r="T262" s="193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4" t="s">
        <v>397</v>
      </c>
      <c r="AT262" s="194" t="s">
        <v>351</v>
      </c>
      <c r="AU262" s="194" t="s">
        <v>86</v>
      </c>
      <c r="AY262" s="19" t="s">
        <v>136</v>
      </c>
      <c r="BE262" s="195">
        <f>IF(N262="základná",J262,0)</f>
        <v>0</v>
      </c>
      <c r="BF262" s="195">
        <f>IF(N262="znížená",J262,0)</f>
        <v>294.77999999999997</v>
      </c>
      <c r="BG262" s="195">
        <f>IF(N262="zákl. prenesená",J262,0)</f>
        <v>0</v>
      </c>
      <c r="BH262" s="195">
        <f>IF(N262="zníž. prenesená",J262,0)</f>
        <v>0</v>
      </c>
      <c r="BI262" s="195">
        <f>IF(N262="nulová",J262,0)</f>
        <v>0</v>
      </c>
      <c r="BJ262" s="19" t="s">
        <v>86</v>
      </c>
      <c r="BK262" s="195">
        <f>ROUND(I262*H262,2)</f>
        <v>294.77999999999997</v>
      </c>
      <c r="BL262" s="19" t="s">
        <v>226</v>
      </c>
      <c r="BM262" s="194" t="s">
        <v>445</v>
      </c>
    </row>
    <row r="263" s="13" customFormat="1">
      <c r="A263" s="13"/>
      <c r="B263" s="196"/>
      <c r="C263" s="13"/>
      <c r="D263" s="197" t="s">
        <v>145</v>
      </c>
      <c r="E263" s="198" t="s">
        <v>1</v>
      </c>
      <c r="F263" s="199" t="s">
        <v>375</v>
      </c>
      <c r="G263" s="13"/>
      <c r="H263" s="200">
        <v>1</v>
      </c>
      <c r="I263" s="13"/>
      <c r="J263" s="13"/>
      <c r="K263" s="13"/>
      <c r="L263" s="196"/>
      <c r="M263" s="201"/>
      <c r="N263" s="202"/>
      <c r="O263" s="202"/>
      <c r="P263" s="202"/>
      <c r="Q263" s="202"/>
      <c r="R263" s="202"/>
      <c r="S263" s="202"/>
      <c r="T263" s="20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8" t="s">
        <v>145</v>
      </c>
      <c r="AU263" s="198" t="s">
        <v>86</v>
      </c>
      <c r="AV263" s="13" t="s">
        <v>86</v>
      </c>
      <c r="AW263" s="13" t="s">
        <v>29</v>
      </c>
      <c r="AX263" s="13" t="s">
        <v>80</v>
      </c>
      <c r="AY263" s="198" t="s">
        <v>136</v>
      </c>
    </row>
    <row r="264" s="2" customFormat="1" ht="24.15" customHeight="1">
      <c r="A264" s="32"/>
      <c r="B264" s="182"/>
      <c r="C264" s="183" t="s">
        <v>446</v>
      </c>
      <c r="D264" s="183" t="s">
        <v>139</v>
      </c>
      <c r="E264" s="184" t="s">
        <v>447</v>
      </c>
      <c r="F264" s="185" t="s">
        <v>448</v>
      </c>
      <c r="G264" s="186" t="s">
        <v>425</v>
      </c>
      <c r="H264" s="187">
        <v>8.0619999999999994</v>
      </c>
      <c r="I264" s="188">
        <v>0.55000000000000004</v>
      </c>
      <c r="J264" s="188">
        <f>ROUND(I264*H264,2)</f>
        <v>4.4299999999999997</v>
      </c>
      <c r="K264" s="189"/>
      <c r="L264" s="33"/>
      <c r="M264" s="190" t="s">
        <v>1</v>
      </c>
      <c r="N264" s="191" t="s">
        <v>39</v>
      </c>
      <c r="O264" s="192">
        <v>0</v>
      </c>
      <c r="P264" s="192">
        <f>O264*H264</f>
        <v>0</v>
      </c>
      <c r="Q264" s="192">
        <v>0</v>
      </c>
      <c r="R264" s="192">
        <f>Q264*H264</f>
        <v>0</v>
      </c>
      <c r="S264" s="192">
        <v>0</v>
      </c>
      <c r="T264" s="193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4" t="s">
        <v>226</v>
      </c>
      <c r="AT264" s="194" t="s">
        <v>139</v>
      </c>
      <c r="AU264" s="194" t="s">
        <v>86</v>
      </c>
      <c r="AY264" s="19" t="s">
        <v>136</v>
      </c>
      <c r="BE264" s="195">
        <f>IF(N264="základná",J264,0)</f>
        <v>0</v>
      </c>
      <c r="BF264" s="195">
        <f>IF(N264="znížená",J264,0)</f>
        <v>4.4299999999999997</v>
      </c>
      <c r="BG264" s="195">
        <f>IF(N264="zákl. prenesená",J264,0)</f>
        <v>0</v>
      </c>
      <c r="BH264" s="195">
        <f>IF(N264="zníž. prenesená",J264,0)</f>
        <v>0</v>
      </c>
      <c r="BI264" s="195">
        <f>IF(N264="nulová",J264,0)</f>
        <v>0</v>
      </c>
      <c r="BJ264" s="19" t="s">
        <v>86</v>
      </c>
      <c r="BK264" s="195">
        <f>ROUND(I264*H264,2)</f>
        <v>4.4299999999999997</v>
      </c>
      <c r="BL264" s="19" t="s">
        <v>226</v>
      </c>
      <c r="BM264" s="194" t="s">
        <v>449</v>
      </c>
    </row>
    <row r="265" s="12" customFormat="1" ht="22.8" customHeight="1">
      <c r="A265" s="12"/>
      <c r="B265" s="170"/>
      <c r="C265" s="12"/>
      <c r="D265" s="171" t="s">
        <v>72</v>
      </c>
      <c r="E265" s="180" t="s">
        <v>450</v>
      </c>
      <c r="F265" s="180" t="s">
        <v>451</v>
      </c>
      <c r="G265" s="12"/>
      <c r="H265" s="12"/>
      <c r="I265" s="12"/>
      <c r="J265" s="181">
        <f>BK265</f>
        <v>2319.1600000000003</v>
      </c>
      <c r="K265" s="12"/>
      <c r="L265" s="170"/>
      <c r="M265" s="174"/>
      <c r="N265" s="175"/>
      <c r="O265" s="175"/>
      <c r="P265" s="176">
        <f>SUM(P266:P273)</f>
        <v>3.1212</v>
      </c>
      <c r="Q265" s="175"/>
      <c r="R265" s="176">
        <f>SUM(R266:R273)</f>
        <v>0.1656405</v>
      </c>
      <c r="S265" s="175"/>
      <c r="T265" s="177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71" t="s">
        <v>86</v>
      </c>
      <c r="AT265" s="178" t="s">
        <v>72</v>
      </c>
      <c r="AU265" s="178" t="s">
        <v>80</v>
      </c>
      <c r="AY265" s="171" t="s">
        <v>136</v>
      </c>
      <c r="BK265" s="179">
        <f>SUM(BK266:BK273)</f>
        <v>2319.1600000000003</v>
      </c>
    </row>
    <row r="266" s="2" customFormat="1" ht="21.75" customHeight="1">
      <c r="A266" s="32"/>
      <c r="B266" s="182"/>
      <c r="C266" s="183" t="s">
        <v>452</v>
      </c>
      <c r="D266" s="183" t="s">
        <v>139</v>
      </c>
      <c r="E266" s="184" t="s">
        <v>453</v>
      </c>
      <c r="F266" s="185" t="s">
        <v>454</v>
      </c>
      <c r="G266" s="186" t="s">
        <v>142</v>
      </c>
      <c r="H266" s="187">
        <v>3.1499999999999999</v>
      </c>
      <c r="I266" s="188">
        <v>14.34</v>
      </c>
      <c r="J266" s="188">
        <f>ROUND(I266*H266,2)</f>
        <v>45.170000000000002</v>
      </c>
      <c r="K266" s="189"/>
      <c r="L266" s="33"/>
      <c r="M266" s="190" t="s">
        <v>1</v>
      </c>
      <c r="N266" s="191" t="s">
        <v>39</v>
      </c>
      <c r="O266" s="192">
        <v>0.59799999999999998</v>
      </c>
      <c r="P266" s="192">
        <f>O266*H266</f>
        <v>1.8836999999999999</v>
      </c>
      <c r="Q266" s="192">
        <v>0.00012</v>
      </c>
      <c r="R266" s="192">
        <f>Q266*H266</f>
        <v>0.00037799999999999997</v>
      </c>
      <c r="S266" s="192">
        <v>0</v>
      </c>
      <c r="T266" s="193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4" t="s">
        <v>226</v>
      </c>
      <c r="AT266" s="194" t="s">
        <v>139</v>
      </c>
      <c r="AU266" s="194" t="s">
        <v>86</v>
      </c>
      <c r="AY266" s="19" t="s">
        <v>136</v>
      </c>
      <c r="BE266" s="195">
        <f>IF(N266="základná",J266,0)</f>
        <v>0</v>
      </c>
      <c r="BF266" s="195">
        <f>IF(N266="znížená",J266,0)</f>
        <v>45.170000000000002</v>
      </c>
      <c r="BG266" s="195">
        <f>IF(N266="zákl. prenesená",J266,0)</f>
        <v>0</v>
      </c>
      <c r="BH266" s="195">
        <f>IF(N266="zníž. prenesená",J266,0)</f>
        <v>0</v>
      </c>
      <c r="BI266" s="195">
        <f>IF(N266="nulová",J266,0)</f>
        <v>0</v>
      </c>
      <c r="BJ266" s="19" t="s">
        <v>86</v>
      </c>
      <c r="BK266" s="195">
        <f>ROUND(I266*H266,2)</f>
        <v>45.170000000000002</v>
      </c>
      <c r="BL266" s="19" t="s">
        <v>226</v>
      </c>
      <c r="BM266" s="194" t="s">
        <v>455</v>
      </c>
    </row>
    <row r="267" s="13" customFormat="1">
      <c r="A267" s="13"/>
      <c r="B267" s="196"/>
      <c r="C267" s="13"/>
      <c r="D267" s="197" t="s">
        <v>145</v>
      </c>
      <c r="E267" s="198" t="s">
        <v>1</v>
      </c>
      <c r="F267" s="199" t="s">
        <v>456</v>
      </c>
      <c r="G267" s="13"/>
      <c r="H267" s="200">
        <v>3.1499999999999999</v>
      </c>
      <c r="I267" s="13"/>
      <c r="J267" s="13"/>
      <c r="K267" s="13"/>
      <c r="L267" s="196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8" t="s">
        <v>145</v>
      </c>
      <c r="AU267" s="198" t="s">
        <v>86</v>
      </c>
      <c r="AV267" s="13" t="s">
        <v>86</v>
      </c>
      <c r="AW267" s="13" t="s">
        <v>29</v>
      </c>
      <c r="AX267" s="13" t="s">
        <v>80</v>
      </c>
      <c r="AY267" s="198" t="s">
        <v>136</v>
      </c>
    </row>
    <row r="268" s="2" customFormat="1" ht="33" customHeight="1">
      <c r="A268" s="32"/>
      <c r="B268" s="182"/>
      <c r="C268" s="227" t="s">
        <v>457</v>
      </c>
      <c r="D268" s="227" t="s">
        <v>351</v>
      </c>
      <c r="E268" s="228" t="s">
        <v>458</v>
      </c>
      <c r="F268" s="229" t="s">
        <v>459</v>
      </c>
      <c r="G268" s="230" t="s">
        <v>354</v>
      </c>
      <c r="H268" s="231">
        <v>157.5</v>
      </c>
      <c r="I268" s="232">
        <v>10.66</v>
      </c>
      <c r="J268" s="232">
        <f>ROUND(I268*H268,2)</f>
        <v>1678.9500000000001</v>
      </c>
      <c r="K268" s="233"/>
      <c r="L268" s="234"/>
      <c r="M268" s="235" t="s">
        <v>1</v>
      </c>
      <c r="N268" s="236" t="s">
        <v>39</v>
      </c>
      <c r="O268" s="192">
        <v>0</v>
      </c>
      <c r="P268" s="192">
        <f>O268*H268</f>
        <v>0</v>
      </c>
      <c r="Q268" s="192">
        <v>0.001</v>
      </c>
      <c r="R268" s="192">
        <f>Q268*H268</f>
        <v>0.1575</v>
      </c>
      <c r="S268" s="192">
        <v>0</v>
      </c>
      <c r="T268" s="193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4" t="s">
        <v>397</v>
      </c>
      <c r="AT268" s="194" t="s">
        <v>351</v>
      </c>
      <c r="AU268" s="194" t="s">
        <v>86</v>
      </c>
      <c r="AY268" s="19" t="s">
        <v>136</v>
      </c>
      <c r="BE268" s="195">
        <f>IF(N268="základná",J268,0)</f>
        <v>0</v>
      </c>
      <c r="BF268" s="195">
        <f>IF(N268="znížená",J268,0)</f>
        <v>1678.9500000000001</v>
      </c>
      <c r="BG268" s="195">
        <f>IF(N268="zákl. prenesená",J268,0)</f>
        <v>0</v>
      </c>
      <c r="BH268" s="195">
        <f>IF(N268="zníž. prenesená",J268,0)</f>
        <v>0</v>
      </c>
      <c r="BI268" s="195">
        <f>IF(N268="nulová",J268,0)</f>
        <v>0</v>
      </c>
      <c r="BJ268" s="19" t="s">
        <v>86</v>
      </c>
      <c r="BK268" s="195">
        <f>ROUND(I268*H268,2)</f>
        <v>1678.9500000000001</v>
      </c>
      <c r="BL268" s="19" t="s">
        <v>226</v>
      </c>
      <c r="BM268" s="194" t="s">
        <v>460</v>
      </c>
    </row>
    <row r="269" s="13" customFormat="1">
      <c r="A269" s="13"/>
      <c r="B269" s="196"/>
      <c r="C269" s="13"/>
      <c r="D269" s="197" t="s">
        <v>145</v>
      </c>
      <c r="E269" s="198" t="s">
        <v>1</v>
      </c>
      <c r="F269" s="199" t="s">
        <v>461</v>
      </c>
      <c r="G269" s="13"/>
      <c r="H269" s="200">
        <v>157.5</v>
      </c>
      <c r="I269" s="13"/>
      <c r="J269" s="13"/>
      <c r="K269" s="13"/>
      <c r="L269" s="196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8" t="s">
        <v>145</v>
      </c>
      <c r="AU269" s="198" t="s">
        <v>86</v>
      </c>
      <c r="AV269" s="13" t="s">
        <v>86</v>
      </c>
      <c r="AW269" s="13" t="s">
        <v>29</v>
      </c>
      <c r="AX269" s="13" t="s">
        <v>80</v>
      </c>
      <c r="AY269" s="198" t="s">
        <v>136</v>
      </c>
    </row>
    <row r="270" s="2" customFormat="1" ht="24.15" customHeight="1">
      <c r="A270" s="32"/>
      <c r="B270" s="182"/>
      <c r="C270" s="183" t="s">
        <v>462</v>
      </c>
      <c r="D270" s="183" t="s">
        <v>139</v>
      </c>
      <c r="E270" s="184" t="s">
        <v>463</v>
      </c>
      <c r="F270" s="185" t="s">
        <v>464</v>
      </c>
      <c r="G270" s="186" t="s">
        <v>189</v>
      </c>
      <c r="H270" s="187">
        <v>2.25</v>
      </c>
      <c r="I270" s="188">
        <v>15.369999999999999</v>
      </c>
      <c r="J270" s="188">
        <f>ROUND(I270*H270,2)</f>
        <v>34.579999999999998</v>
      </c>
      <c r="K270" s="189"/>
      <c r="L270" s="33"/>
      <c r="M270" s="190" t="s">
        <v>1</v>
      </c>
      <c r="N270" s="191" t="s">
        <v>39</v>
      </c>
      <c r="O270" s="192">
        <v>0.55000000000000004</v>
      </c>
      <c r="P270" s="192">
        <f>O270*H270</f>
        <v>1.2375</v>
      </c>
      <c r="Q270" s="192">
        <v>9.0000000000000006E-05</v>
      </c>
      <c r="R270" s="192">
        <f>Q270*H270</f>
        <v>0.00020250000000000002</v>
      </c>
      <c r="S270" s="192">
        <v>0</v>
      </c>
      <c r="T270" s="193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4" t="s">
        <v>226</v>
      </c>
      <c r="AT270" s="194" t="s">
        <v>139</v>
      </c>
      <c r="AU270" s="194" t="s">
        <v>86</v>
      </c>
      <c r="AY270" s="19" t="s">
        <v>136</v>
      </c>
      <c r="BE270" s="195">
        <f>IF(N270="základná",J270,0)</f>
        <v>0</v>
      </c>
      <c r="BF270" s="195">
        <f>IF(N270="znížená",J270,0)</f>
        <v>34.579999999999998</v>
      </c>
      <c r="BG270" s="195">
        <f>IF(N270="zákl. prenesená",J270,0)</f>
        <v>0</v>
      </c>
      <c r="BH270" s="195">
        <f>IF(N270="zníž. prenesená",J270,0)</f>
        <v>0</v>
      </c>
      <c r="BI270" s="195">
        <f>IF(N270="nulová",J270,0)</f>
        <v>0</v>
      </c>
      <c r="BJ270" s="19" t="s">
        <v>86</v>
      </c>
      <c r="BK270" s="195">
        <f>ROUND(I270*H270,2)</f>
        <v>34.579999999999998</v>
      </c>
      <c r="BL270" s="19" t="s">
        <v>226</v>
      </c>
      <c r="BM270" s="194" t="s">
        <v>465</v>
      </c>
    </row>
    <row r="271" s="13" customFormat="1">
      <c r="A271" s="13"/>
      <c r="B271" s="196"/>
      <c r="C271" s="13"/>
      <c r="D271" s="197" t="s">
        <v>145</v>
      </c>
      <c r="E271" s="198" t="s">
        <v>1</v>
      </c>
      <c r="F271" s="199" t="s">
        <v>466</v>
      </c>
      <c r="G271" s="13"/>
      <c r="H271" s="200">
        <v>2.25</v>
      </c>
      <c r="I271" s="13"/>
      <c r="J271" s="13"/>
      <c r="K271" s="13"/>
      <c r="L271" s="196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8" t="s">
        <v>145</v>
      </c>
      <c r="AU271" s="198" t="s">
        <v>86</v>
      </c>
      <c r="AV271" s="13" t="s">
        <v>86</v>
      </c>
      <c r="AW271" s="13" t="s">
        <v>29</v>
      </c>
      <c r="AX271" s="13" t="s">
        <v>80</v>
      </c>
      <c r="AY271" s="198" t="s">
        <v>136</v>
      </c>
    </row>
    <row r="272" s="2" customFormat="1" ht="24.15" customHeight="1">
      <c r="A272" s="32"/>
      <c r="B272" s="182"/>
      <c r="C272" s="227" t="s">
        <v>467</v>
      </c>
      <c r="D272" s="227" t="s">
        <v>351</v>
      </c>
      <c r="E272" s="228" t="s">
        <v>468</v>
      </c>
      <c r="F272" s="229" t="s">
        <v>469</v>
      </c>
      <c r="G272" s="230" t="s">
        <v>363</v>
      </c>
      <c r="H272" s="231">
        <v>1</v>
      </c>
      <c r="I272" s="232">
        <v>539.76999999999998</v>
      </c>
      <c r="J272" s="232">
        <f>ROUND(I272*H272,2)</f>
        <v>539.76999999999998</v>
      </c>
      <c r="K272" s="233"/>
      <c r="L272" s="234"/>
      <c r="M272" s="235" t="s">
        <v>1</v>
      </c>
      <c r="N272" s="236" t="s">
        <v>39</v>
      </c>
      <c r="O272" s="192">
        <v>0</v>
      </c>
      <c r="P272" s="192">
        <f>O272*H272</f>
        <v>0</v>
      </c>
      <c r="Q272" s="192">
        <v>0.0075599999999999999</v>
      </c>
      <c r="R272" s="192">
        <f>Q272*H272</f>
        <v>0.0075599999999999999</v>
      </c>
      <c r="S272" s="192">
        <v>0</v>
      </c>
      <c r="T272" s="193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4" t="s">
        <v>397</v>
      </c>
      <c r="AT272" s="194" t="s">
        <v>351</v>
      </c>
      <c r="AU272" s="194" t="s">
        <v>86</v>
      </c>
      <c r="AY272" s="19" t="s">
        <v>136</v>
      </c>
      <c r="BE272" s="195">
        <f>IF(N272="základná",J272,0)</f>
        <v>0</v>
      </c>
      <c r="BF272" s="195">
        <f>IF(N272="znížená",J272,0)</f>
        <v>539.76999999999998</v>
      </c>
      <c r="BG272" s="195">
        <f>IF(N272="zákl. prenesená",J272,0)</f>
        <v>0</v>
      </c>
      <c r="BH272" s="195">
        <f>IF(N272="zníž. prenesená",J272,0)</f>
        <v>0</v>
      </c>
      <c r="BI272" s="195">
        <f>IF(N272="nulová",J272,0)</f>
        <v>0</v>
      </c>
      <c r="BJ272" s="19" t="s">
        <v>86</v>
      </c>
      <c r="BK272" s="195">
        <f>ROUND(I272*H272,2)</f>
        <v>539.76999999999998</v>
      </c>
      <c r="BL272" s="19" t="s">
        <v>226</v>
      </c>
      <c r="BM272" s="194" t="s">
        <v>470</v>
      </c>
    </row>
    <row r="273" s="2" customFormat="1" ht="24.15" customHeight="1">
      <c r="A273" s="32"/>
      <c r="B273" s="182"/>
      <c r="C273" s="183" t="s">
        <v>471</v>
      </c>
      <c r="D273" s="183" t="s">
        <v>139</v>
      </c>
      <c r="E273" s="184" t="s">
        <v>472</v>
      </c>
      <c r="F273" s="185" t="s">
        <v>473</v>
      </c>
      <c r="G273" s="186" t="s">
        <v>425</v>
      </c>
      <c r="H273" s="187">
        <v>22.984999999999999</v>
      </c>
      <c r="I273" s="188">
        <v>0.90000000000000002</v>
      </c>
      <c r="J273" s="188">
        <f>ROUND(I273*H273,2)</f>
        <v>20.690000000000001</v>
      </c>
      <c r="K273" s="189"/>
      <c r="L273" s="33"/>
      <c r="M273" s="190" t="s">
        <v>1</v>
      </c>
      <c r="N273" s="191" t="s">
        <v>39</v>
      </c>
      <c r="O273" s="192">
        <v>0</v>
      </c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4" t="s">
        <v>226</v>
      </c>
      <c r="AT273" s="194" t="s">
        <v>139</v>
      </c>
      <c r="AU273" s="194" t="s">
        <v>86</v>
      </c>
      <c r="AY273" s="19" t="s">
        <v>136</v>
      </c>
      <c r="BE273" s="195">
        <f>IF(N273="základná",J273,0)</f>
        <v>0</v>
      </c>
      <c r="BF273" s="195">
        <f>IF(N273="znížená",J273,0)</f>
        <v>20.690000000000001</v>
      </c>
      <c r="BG273" s="195">
        <f>IF(N273="zákl. prenesená",J273,0)</f>
        <v>0</v>
      </c>
      <c r="BH273" s="195">
        <f>IF(N273="zníž. prenesená",J273,0)</f>
        <v>0</v>
      </c>
      <c r="BI273" s="195">
        <f>IF(N273="nulová",J273,0)</f>
        <v>0</v>
      </c>
      <c r="BJ273" s="19" t="s">
        <v>86</v>
      </c>
      <c r="BK273" s="195">
        <f>ROUND(I273*H273,2)</f>
        <v>20.690000000000001</v>
      </c>
      <c r="BL273" s="19" t="s">
        <v>226</v>
      </c>
      <c r="BM273" s="194" t="s">
        <v>474</v>
      </c>
    </row>
    <row r="274" s="12" customFormat="1" ht="22.8" customHeight="1">
      <c r="A274" s="12"/>
      <c r="B274" s="170"/>
      <c r="C274" s="12"/>
      <c r="D274" s="171" t="s">
        <v>72</v>
      </c>
      <c r="E274" s="180" t="s">
        <v>475</v>
      </c>
      <c r="F274" s="180" t="s">
        <v>476</v>
      </c>
      <c r="G274" s="12"/>
      <c r="H274" s="12"/>
      <c r="I274" s="12"/>
      <c r="J274" s="181">
        <f>BK274</f>
        <v>846.20000000000005</v>
      </c>
      <c r="K274" s="12"/>
      <c r="L274" s="170"/>
      <c r="M274" s="174"/>
      <c r="N274" s="175"/>
      <c r="O274" s="175"/>
      <c r="P274" s="176">
        <f>SUM(P275:P294)</f>
        <v>18.38194</v>
      </c>
      <c r="Q274" s="175"/>
      <c r="R274" s="176">
        <f>SUM(R275:R294)</f>
        <v>0.064970649999999991</v>
      </c>
      <c r="S274" s="175"/>
      <c r="T274" s="177">
        <f>SUM(T275:T294)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71" t="s">
        <v>86</v>
      </c>
      <c r="AT274" s="178" t="s">
        <v>72</v>
      </c>
      <c r="AU274" s="178" t="s">
        <v>80</v>
      </c>
      <c r="AY274" s="171" t="s">
        <v>136</v>
      </c>
      <c r="BK274" s="179">
        <f>SUM(BK275:BK294)</f>
        <v>846.20000000000005</v>
      </c>
    </row>
    <row r="275" s="2" customFormat="1" ht="24.15" customHeight="1">
      <c r="A275" s="32"/>
      <c r="B275" s="182"/>
      <c r="C275" s="183" t="s">
        <v>477</v>
      </c>
      <c r="D275" s="183" t="s">
        <v>139</v>
      </c>
      <c r="E275" s="184" t="s">
        <v>478</v>
      </c>
      <c r="F275" s="185" t="s">
        <v>479</v>
      </c>
      <c r="G275" s="186" t="s">
        <v>142</v>
      </c>
      <c r="H275" s="187">
        <v>158.465</v>
      </c>
      <c r="I275" s="188">
        <v>1.4299999999999999</v>
      </c>
      <c r="J275" s="188">
        <f>ROUND(I275*H275,2)</f>
        <v>226.59999999999999</v>
      </c>
      <c r="K275" s="189"/>
      <c r="L275" s="33"/>
      <c r="M275" s="190" t="s">
        <v>1</v>
      </c>
      <c r="N275" s="191" t="s">
        <v>39</v>
      </c>
      <c r="O275" s="192">
        <v>0.029999999999999999</v>
      </c>
      <c r="P275" s="192">
        <f>O275*H275</f>
        <v>4.7539499999999997</v>
      </c>
      <c r="Q275" s="192">
        <v>0.00012999999999999999</v>
      </c>
      <c r="R275" s="192">
        <f>Q275*H275</f>
        <v>0.020600449999999999</v>
      </c>
      <c r="S275" s="192">
        <v>0</v>
      </c>
      <c r="T275" s="193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4" t="s">
        <v>226</v>
      </c>
      <c r="AT275" s="194" t="s">
        <v>139</v>
      </c>
      <c r="AU275" s="194" t="s">
        <v>86</v>
      </c>
      <c r="AY275" s="19" t="s">
        <v>136</v>
      </c>
      <c r="BE275" s="195">
        <f>IF(N275="základná",J275,0)</f>
        <v>0</v>
      </c>
      <c r="BF275" s="195">
        <f>IF(N275="znížená",J275,0)</f>
        <v>226.59999999999999</v>
      </c>
      <c r="BG275" s="195">
        <f>IF(N275="zákl. prenesená",J275,0)</f>
        <v>0</v>
      </c>
      <c r="BH275" s="195">
        <f>IF(N275="zníž. prenesená",J275,0)</f>
        <v>0</v>
      </c>
      <c r="BI275" s="195">
        <f>IF(N275="nulová",J275,0)</f>
        <v>0</v>
      </c>
      <c r="BJ275" s="19" t="s">
        <v>86</v>
      </c>
      <c r="BK275" s="195">
        <f>ROUND(I275*H275,2)</f>
        <v>226.59999999999999</v>
      </c>
      <c r="BL275" s="19" t="s">
        <v>226</v>
      </c>
      <c r="BM275" s="194" t="s">
        <v>480</v>
      </c>
    </row>
    <row r="276" s="13" customFormat="1">
      <c r="A276" s="13"/>
      <c r="B276" s="196"/>
      <c r="C276" s="13"/>
      <c r="D276" s="197" t="s">
        <v>145</v>
      </c>
      <c r="E276" s="198" t="s">
        <v>1</v>
      </c>
      <c r="F276" s="199" t="s">
        <v>316</v>
      </c>
      <c r="G276" s="13"/>
      <c r="H276" s="200">
        <v>6.3600000000000003</v>
      </c>
      <c r="I276" s="13"/>
      <c r="J276" s="13"/>
      <c r="K276" s="13"/>
      <c r="L276" s="196"/>
      <c r="M276" s="201"/>
      <c r="N276" s="202"/>
      <c r="O276" s="202"/>
      <c r="P276" s="202"/>
      <c r="Q276" s="202"/>
      <c r="R276" s="202"/>
      <c r="S276" s="202"/>
      <c r="T276" s="20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8" t="s">
        <v>145</v>
      </c>
      <c r="AU276" s="198" t="s">
        <v>86</v>
      </c>
      <c r="AV276" s="13" t="s">
        <v>86</v>
      </c>
      <c r="AW276" s="13" t="s">
        <v>29</v>
      </c>
      <c r="AX276" s="13" t="s">
        <v>73</v>
      </c>
      <c r="AY276" s="198" t="s">
        <v>136</v>
      </c>
    </row>
    <row r="277" s="13" customFormat="1">
      <c r="A277" s="13"/>
      <c r="B277" s="196"/>
      <c r="C277" s="13"/>
      <c r="D277" s="197" t="s">
        <v>145</v>
      </c>
      <c r="E277" s="198" t="s">
        <v>1</v>
      </c>
      <c r="F277" s="199" t="s">
        <v>317</v>
      </c>
      <c r="G277" s="13"/>
      <c r="H277" s="200">
        <v>33.93</v>
      </c>
      <c r="I277" s="13"/>
      <c r="J277" s="13"/>
      <c r="K277" s="13"/>
      <c r="L277" s="196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8" t="s">
        <v>145</v>
      </c>
      <c r="AU277" s="198" t="s">
        <v>86</v>
      </c>
      <c r="AV277" s="13" t="s">
        <v>86</v>
      </c>
      <c r="AW277" s="13" t="s">
        <v>29</v>
      </c>
      <c r="AX277" s="13" t="s">
        <v>73</v>
      </c>
      <c r="AY277" s="198" t="s">
        <v>136</v>
      </c>
    </row>
    <row r="278" s="13" customFormat="1">
      <c r="A278" s="13"/>
      <c r="B278" s="196"/>
      <c r="C278" s="13"/>
      <c r="D278" s="197" t="s">
        <v>145</v>
      </c>
      <c r="E278" s="198" t="s">
        <v>1</v>
      </c>
      <c r="F278" s="199" t="s">
        <v>318</v>
      </c>
      <c r="G278" s="13"/>
      <c r="H278" s="200">
        <v>10</v>
      </c>
      <c r="I278" s="13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8" t="s">
        <v>145</v>
      </c>
      <c r="AU278" s="198" t="s">
        <v>86</v>
      </c>
      <c r="AV278" s="13" t="s">
        <v>86</v>
      </c>
      <c r="AW278" s="13" t="s">
        <v>29</v>
      </c>
      <c r="AX278" s="13" t="s">
        <v>73</v>
      </c>
      <c r="AY278" s="198" t="s">
        <v>136</v>
      </c>
    </row>
    <row r="279" s="14" customFormat="1">
      <c r="A279" s="14"/>
      <c r="B279" s="204"/>
      <c r="C279" s="14"/>
      <c r="D279" s="197" t="s">
        <v>145</v>
      </c>
      <c r="E279" s="205" t="s">
        <v>1</v>
      </c>
      <c r="F279" s="206" t="s">
        <v>148</v>
      </c>
      <c r="G279" s="14"/>
      <c r="H279" s="207">
        <v>50.289999999999999</v>
      </c>
      <c r="I279" s="14"/>
      <c r="J279" s="14"/>
      <c r="K279" s="14"/>
      <c r="L279" s="204"/>
      <c r="M279" s="208"/>
      <c r="N279" s="209"/>
      <c r="O279" s="209"/>
      <c r="P279" s="209"/>
      <c r="Q279" s="209"/>
      <c r="R279" s="209"/>
      <c r="S279" s="209"/>
      <c r="T279" s="21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5" t="s">
        <v>145</v>
      </c>
      <c r="AU279" s="205" t="s">
        <v>86</v>
      </c>
      <c r="AV279" s="14" t="s">
        <v>93</v>
      </c>
      <c r="AW279" s="14" t="s">
        <v>29</v>
      </c>
      <c r="AX279" s="14" t="s">
        <v>73</v>
      </c>
      <c r="AY279" s="205" t="s">
        <v>136</v>
      </c>
    </row>
    <row r="280" s="13" customFormat="1">
      <c r="A280" s="13"/>
      <c r="B280" s="196"/>
      <c r="C280" s="13"/>
      <c r="D280" s="197" t="s">
        <v>145</v>
      </c>
      <c r="E280" s="198" t="s">
        <v>1</v>
      </c>
      <c r="F280" s="199" t="s">
        <v>325</v>
      </c>
      <c r="G280" s="13"/>
      <c r="H280" s="200">
        <v>23.399999999999999</v>
      </c>
      <c r="I280" s="13"/>
      <c r="J280" s="13"/>
      <c r="K280" s="13"/>
      <c r="L280" s="196"/>
      <c r="M280" s="201"/>
      <c r="N280" s="202"/>
      <c r="O280" s="202"/>
      <c r="P280" s="202"/>
      <c r="Q280" s="202"/>
      <c r="R280" s="202"/>
      <c r="S280" s="202"/>
      <c r="T280" s="20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8" t="s">
        <v>145</v>
      </c>
      <c r="AU280" s="198" t="s">
        <v>86</v>
      </c>
      <c r="AV280" s="13" t="s">
        <v>86</v>
      </c>
      <c r="AW280" s="13" t="s">
        <v>29</v>
      </c>
      <c r="AX280" s="13" t="s">
        <v>73</v>
      </c>
      <c r="AY280" s="198" t="s">
        <v>136</v>
      </c>
    </row>
    <row r="281" s="13" customFormat="1">
      <c r="A281" s="13"/>
      <c r="B281" s="196"/>
      <c r="C281" s="13"/>
      <c r="D281" s="197" t="s">
        <v>145</v>
      </c>
      <c r="E281" s="198" t="s">
        <v>1</v>
      </c>
      <c r="F281" s="199" t="s">
        <v>326</v>
      </c>
      <c r="G281" s="13"/>
      <c r="H281" s="200">
        <v>56.475000000000001</v>
      </c>
      <c r="I281" s="13"/>
      <c r="J281" s="13"/>
      <c r="K281" s="13"/>
      <c r="L281" s="196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8" t="s">
        <v>145</v>
      </c>
      <c r="AU281" s="198" t="s">
        <v>86</v>
      </c>
      <c r="AV281" s="13" t="s">
        <v>86</v>
      </c>
      <c r="AW281" s="13" t="s">
        <v>29</v>
      </c>
      <c r="AX281" s="13" t="s">
        <v>73</v>
      </c>
      <c r="AY281" s="198" t="s">
        <v>136</v>
      </c>
    </row>
    <row r="282" s="13" customFormat="1">
      <c r="A282" s="13"/>
      <c r="B282" s="196"/>
      <c r="C282" s="13"/>
      <c r="D282" s="197" t="s">
        <v>145</v>
      </c>
      <c r="E282" s="198" t="s">
        <v>1</v>
      </c>
      <c r="F282" s="199" t="s">
        <v>327</v>
      </c>
      <c r="G282" s="13"/>
      <c r="H282" s="200">
        <v>28.300000000000001</v>
      </c>
      <c r="I282" s="13"/>
      <c r="J282" s="13"/>
      <c r="K282" s="13"/>
      <c r="L282" s="196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8" t="s">
        <v>145</v>
      </c>
      <c r="AU282" s="198" t="s">
        <v>86</v>
      </c>
      <c r="AV282" s="13" t="s">
        <v>86</v>
      </c>
      <c r="AW282" s="13" t="s">
        <v>29</v>
      </c>
      <c r="AX282" s="13" t="s">
        <v>73</v>
      </c>
      <c r="AY282" s="198" t="s">
        <v>136</v>
      </c>
    </row>
    <row r="283" s="14" customFormat="1">
      <c r="A283" s="14"/>
      <c r="B283" s="204"/>
      <c r="C283" s="14"/>
      <c r="D283" s="197" t="s">
        <v>145</v>
      </c>
      <c r="E283" s="205" t="s">
        <v>1</v>
      </c>
      <c r="F283" s="206" t="s">
        <v>148</v>
      </c>
      <c r="G283" s="14"/>
      <c r="H283" s="207">
        <v>108.175</v>
      </c>
      <c r="I283" s="14"/>
      <c r="J283" s="14"/>
      <c r="K283" s="14"/>
      <c r="L283" s="204"/>
      <c r="M283" s="208"/>
      <c r="N283" s="209"/>
      <c r="O283" s="209"/>
      <c r="P283" s="209"/>
      <c r="Q283" s="209"/>
      <c r="R283" s="209"/>
      <c r="S283" s="209"/>
      <c r="T283" s="21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5" t="s">
        <v>145</v>
      </c>
      <c r="AU283" s="205" t="s">
        <v>86</v>
      </c>
      <c r="AV283" s="14" t="s">
        <v>93</v>
      </c>
      <c r="AW283" s="14" t="s">
        <v>29</v>
      </c>
      <c r="AX283" s="14" t="s">
        <v>73</v>
      </c>
      <c r="AY283" s="205" t="s">
        <v>136</v>
      </c>
    </row>
    <row r="284" s="16" customFormat="1">
      <c r="A284" s="16"/>
      <c r="B284" s="220"/>
      <c r="C284" s="16"/>
      <c r="D284" s="197" t="s">
        <v>145</v>
      </c>
      <c r="E284" s="221" t="s">
        <v>1</v>
      </c>
      <c r="F284" s="222" t="s">
        <v>267</v>
      </c>
      <c r="G284" s="16"/>
      <c r="H284" s="223">
        <v>158.465</v>
      </c>
      <c r="I284" s="16"/>
      <c r="J284" s="16"/>
      <c r="K284" s="16"/>
      <c r="L284" s="220"/>
      <c r="M284" s="224"/>
      <c r="N284" s="225"/>
      <c r="O284" s="225"/>
      <c r="P284" s="225"/>
      <c r="Q284" s="225"/>
      <c r="R284" s="225"/>
      <c r="S284" s="225"/>
      <c r="T284" s="22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21" t="s">
        <v>145</v>
      </c>
      <c r="AU284" s="221" t="s">
        <v>86</v>
      </c>
      <c r="AV284" s="16" t="s">
        <v>143</v>
      </c>
      <c r="AW284" s="16" t="s">
        <v>29</v>
      </c>
      <c r="AX284" s="16" t="s">
        <v>80</v>
      </c>
      <c r="AY284" s="221" t="s">
        <v>136</v>
      </c>
    </row>
    <row r="285" s="2" customFormat="1" ht="33" customHeight="1">
      <c r="A285" s="32"/>
      <c r="B285" s="182"/>
      <c r="C285" s="183" t="s">
        <v>481</v>
      </c>
      <c r="D285" s="183" t="s">
        <v>139</v>
      </c>
      <c r="E285" s="184" t="s">
        <v>482</v>
      </c>
      <c r="F285" s="185" t="s">
        <v>483</v>
      </c>
      <c r="G285" s="186" t="s">
        <v>142</v>
      </c>
      <c r="H285" s="187">
        <v>158.465</v>
      </c>
      <c r="I285" s="188">
        <v>3.9100000000000001</v>
      </c>
      <c r="J285" s="188">
        <f>ROUND(I285*H285,2)</f>
        <v>619.60000000000002</v>
      </c>
      <c r="K285" s="189"/>
      <c r="L285" s="33"/>
      <c r="M285" s="190" t="s">
        <v>1</v>
      </c>
      <c r="N285" s="191" t="s">
        <v>39</v>
      </c>
      <c r="O285" s="192">
        <v>0.085999999999999993</v>
      </c>
      <c r="P285" s="192">
        <f>O285*H285</f>
        <v>13.627989999999999</v>
      </c>
      <c r="Q285" s="192">
        <v>0.00027999999999999998</v>
      </c>
      <c r="R285" s="192">
        <f>Q285*H285</f>
        <v>0.044370199999999999</v>
      </c>
      <c r="S285" s="192">
        <v>0</v>
      </c>
      <c r="T285" s="193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4" t="s">
        <v>226</v>
      </c>
      <c r="AT285" s="194" t="s">
        <v>139</v>
      </c>
      <c r="AU285" s="194" t="s">
        <v>86</v>
      </c>
      <c r="AY285" s="19" t="s">
        <v>136</v>
      </c>
      <c r="BE285" s="195">
        <f>IF(N285="základná",J285,0)</f>
        <v>0</v>
      </c>
      <c r="BF285" s="195">
        <f>IF(N285="znížená",J285,0)</f>
        <v>619.60000000000002</v>
      </c>
      <c r="BG285" s="195">
        <f>IF(N285="zákl. prenesená",J285,0)</f>
        <v>0</v>
      </c>
      <c r="BH285" s="195">
        <f>IF(N285="zníž. prenesená",J285,0)</f>
        <v>0</v>
      </c>
      <c r="BI285" s="195">
        <f>IF(N285="nulová",J285,0)</f>
        <v>0</v>
      </c>
      <c r="BJ285" s="19" t="s">
        <v>86</v>
      </c>
      <c r="BK285" s="195">
        <f>ROUND(I285*H285,2)</f>
        <v>619.60000000000002</v>
      </c>
      <c r="BL285" s="19" t="s">
        <v>226</v>
      </c>
      <c r="BM285" s="194" t="s">
        <v>484</v>
      </c>
    </row>
    <row r="286" s="13" customFormat="1">
      <c r="A286" s="13"/>
      <c r="B286" s="196"/>
      <c r="C286" s="13"/>
      <c r="D286" s="197" t="s">
        <v>145</v>
      </c>
      <c r="E286" s="198" t="s">
        <v>1</v>
      </c>
      <c r="F286" s="199" t="s">
        <v>316</v>
      </c>
      <c r="G286" s="13"/>
      <c r="H286" s="200">
        <v>6.3600000000000003</v>
      </c>
      <c r="I286" s="13"/>
      <c r="J286" s="13"/>
      <c r="K286" s="13"/>
      <c r="L286" s="196"/>
      <c r="M286" s="201"/>
      <c r="N286" s="202"/>
      <c r="O286" s="202"/>
      <c r="P286" s="202"/>
      <c r="Q286" s="202"/>
      <c r="R286" s="202"/>
      <c r="S286" s="202"/>
      <c r="T286" s="20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8" t="s">
        <v>145</v>
      </c>
      <c r="AU286" s="198" t="s">
        <v>86</v>
      </c>
      <c r="AV286" s="13" t="s">
        <v>86</v>
      </c>
      <c r="AW286" s="13" t="s">
        <v>29</v>
      </c>
      <c r="AX286" s="13" t="s">
        <v>73</v>
      </c>
      <c r="AY286" s="198" t="s">
        <v>136</v>
      </c>
    </row>
    <row r="287" s="13" customFormat="1">
      <c r="A287" s="13"/>
      <c r="B287" s="196"/>
      <c r="C287" s="13"/>
      <c r="D287" s="197" t="s">
        <v>145</v>
      </c>
      <c r="E287" s="198" t="s">
        <v>1</v>
      </c>
      <c r="F287" s="199" t="s">
        <v>317</v>
      </c>
      <c r="G287" s="13"/>
      <c r="H287" s="200">
        <v>33.93</v>
      </c>
      <c r="I287" s="13"/>
      <c r="J287" s="13"/>
      <c r="K287" s="13"/>
      <c r="L287" s="196"/>
      <c r="M287" s="201"/>
      <c r="N287" s="202"/>
      <c r="O287" s="202"/>
      <c r="P287" s="202"/>
      <c r="Q287" s="202"/>
      <c r="R287" s="202"/>
      <c r="S287" s="202"/>
      <c r="T287" s="20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8" t="s">
        <v>145</v>
      </c>
      <c r="AU287" s="198" t="s">
        <v>86</v>
      </c>
      <c r="AV287" s="13" t="s">
        <v>86</v>
      </c>
      <c r="AW287" s="13" t="s">
        <v>29</v>
      </c>
      <c r="AX287" s="13" t="s">
        <v>73</v>
      </c>
      <c r="AY287" s="198" t="s">
        <v>136</v>
      </c>
    </row>
    <row r="288" s="13" customFormat="1">
      <c r="A288" s="13"/>
      <c r="B288" s="196"/>
      <c r="C288" s="13"/>
      <c r="D288" s="197" t="s">
        <v>145</v>
      </c>
      <c r="E288" s="198" t="s">
        <v>1</v>
      </c>
      <c r="F288" s="199" t="s">
        <v>318</v>
      </c>
      <c r="G288" s="13"/>
      <c r="H288" s="200">
        <v>10</v>
      </c>
      <c r="I288" s="13"/>
      <c r="J288" s="13"/>
      <c r="K288" s="13"/>
      <c r="L288" s="196"/>
      <c r="M288" s="201"/>
      <c r="N288" s="202"/>
      <c r="O288" s="202"/>
      <c r="P288" s="202"/>
      <c r="Q288" s="202"/>
      <c r="R288" s="202"/>
      <c r="S288" s="202"/>
      <c r="T288" s="20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8" t="s">
        <v>145</v>
      </c>
      <c r="AU288" s="198" t="s">
        <v>86</v>
      </c>
      <c r="AV288" s="13" t="s">
        <v>86</v>
      </c>
      <c r="AW288" s="13" t="s">
        <v>29</v>
      </c>
      <c r="AX288" s="13" t="s">
        <v>73</v>
      </c>
      <c r="AY288" s="198" t="s">
        <v>136</v>
      </c>
    </row>
    <row r="289" s="14" customFormat="1">
      <c r="A289" s="14"/>
      <c r="B289" s="204"/>
      <c r="C289" s="14"/>
      <c r="D289" s="197" t="s">
        <v>145</v>
      </c>
      <c r="E289" s="205" t="s">
        <v>1</v>
      </c>
      <c r="F289" s="206" t="s">
        <v>148</v>
      </c>
      <c r="G289" s="14"/>
      <c r="H289" s="207">
        <v>50.289999999999999</v>
      </c>
      <c r="I289" s="14"/>
      <c r="J289" s="14"/>
      <c r="K289" s="14"/>
      <c r="L289" s="204"/>
      <c r="M289" s="208"/>
      <c r="N289" s="209"/>
      <c r="O289" s="209"/>
      <c r="P289" s="209"/>
      <c r="Q289" s="209"/>
      <c r="R289" s="209"/>
      <c r="S289" s="209"/>
      <c r="T289" s="21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5" t="s">
        <v>145</v>
      </c>
      <c r="AU289" s="205" t="s">
        <v>86</v>
      </c>
      <c r="AV289" s="14" t="s">
        <v>93</v>
      </c>
      <c r="AW289" s="14" t="s">
        <v>29</v>
      </c>
      <c r="AX289" s="14" t="s">
        <v>73</v>
      </c>
      <c r="AY289" s="205" t="s">
        <v>136</v>
      </c>
    </row>
    <row r="290" s="13" customFormat="1">
      <c r="A290" s="13"/>
      <c r="B290" s="196"/>
      <c r="C290" s="13"/>
      <c r="D290" s="197" t="s">
        <v>145</v>
      </c>
      <c r="E290" s="198" t="s">
        <v>1</v>
      </c>
      <c r="F290" s="199" t="s">
        <v>325</v>
      </c>
      <c r="G290" s="13"/>
      <c r="H290" s="200">
        <v>23.399999999999999</v>
      </c>
      <c r="I290" s="13"/>
      <c r="J290" s="13"/>
      <c r="K290" s="13"/>
      <c r="L290" s="196"/>
      <c r="M290" s="201"/>
      <c r="N290" s="202"/>
      <c r="O290" s="202"/>
      <c r="P290" s="202"/>
      <c r="Q290" s="202"/>
      <c r="R290" s="202"/>
      <c r="S290" s="202"/>
      <c r="T290" s="20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8" t="s">
        <v>145</v>
      </c>
      <c r="AU290" s="198" t="s">
        <v>86</v>
      </c>
      <c r="AV290" s="13" t="s">
        <v>86</v>
      </c>
      <c r="AW290" s="13" t="s">
        <v>29</v>
      </c>
      <c r="AX290" s="13" t="s">
        <v>73</v>
      </c>
      <c r="AY290" s="198" t="s">
        <v>136</v>
      </c>
    </row>
    <row r="291" s="13" customFormat="1">
      <c r="A291" s="13"/>
      <c r="B291" s="196"/>
      <c r="C291" s="13"/>
      <c r="D291" s="197" t="s">
        <v>145</v>
      </c>
      <c r="E291" s="198" t="s">
        <v>1</v>
      </c>
      <c r="F291" s="199" t="s">
        <v>326</v>
      </c>
      <c r="G291" s="13"/>
      <c r="H291" s="200">
        <v>56.475000000000001</v>
      </c>
      <c r="I291" s="13"/>
      <c r="J291" s="13"/>
      <c r="K291" s="13"/>
      <c r="L291" s="196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8" t="s">
        <v>145</v>
      </c>
      <c r="AU291" s="198" t="s">
        <v>86</v>
      </c>
      <c r="AV291" s="13" t="s">
        <v>86</v>
      </c>
      <c r="AW291" s="13" t="s">
        <v>29</v>
      </c>
      <c r="AX291" s="13" t="s">
        <v>73</v>
      </c>
      <c r="AY291" s="198" t="s">
        <v>136</v>
      </c>
    </row>
    <row r="292" s="13" customFormat="1">
      <c r="A292" s="13"/>
      <c r="B292" s="196"/>
      <c r="C292" s="13"/>
      <c r="D292" s="197" t="s">
        <v>145</v>
      </c>
      <c r="E292" s="198" t="s">
        <v>1</v>
      </c>
      <c r="F292" s="199" t="s">
        <v>327</v>
      </c>
      <c r="G292" s="13"/>
      <c r="H292" s="200">
        <v>28.300000000000001</v>
      </c>
      <c r="I292" s="13"/>
      <c r="J292" s="13"/>
      <c r="K292" s="13"/>
      <c r="L292" s="196"/>
      <c r="M292" s="201"/>
      <c r="N292" s="202"/>
      <c r="O292" s="202"/>
      <c r="P292" s="202"/>
      <c r="Q292" s="202"/>
      <c r="R292" s="202"/>
      <c r="S292" s="202"/>
      <c r="T292" s="20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8" t="s">
        <v>145</v>
      </c>
      <c r="AU292" s="198" t="s">
        <v>86</v>
      </c>
      <c r="AV292" s="13" t="s">
        <v>86</v>
      </c>
      <c r="AW292" s="13" t="s">
        <v>29</v>
      </c>
      <c r="AX292" s="13" t="s">
        <v>73</v>
      </c>
      <c r="AY292" s="198" t="s">
        <v>136</v>
      </c>
    </row>
    <row r="293" s="14" customFormat="1">
      <c r="A293" s="14"/>
      <c r="B293" s="204"/>
      <c r="C293" s="14"/>
      <c r="D293" s="197" t="s">
        <v>145</v>
      </c>
      <c r="E293" s="205" t="s">
        <v>1</v>
      </c>
      <c r="F293" s="206" t="s">
        <v>148</v>
      </c>
      <c r="G293" s="14"/>
      <c r="H293" s="207">
        <v>108.175</v>
      </c>
      <c r="I293" s="14"/>
      <c r="J293" s="14"/>
      <c r="K293" s="14"/>
      <c r="L293" s="204"/>
      <c r="M293" s="208"/>
      <c r="N293" s="209"/>
      <c r="O293" s="209"/>
      <c r="P293" s="209"/>
      <c r="Q293" s="209"/>
      <c r="R293" s="209"/>
      <c r="S293" s="209"/>
      <c r="T293" s="21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5" t="s">
        <v>145</v>
      </c>
      <c r="AU293" s="205" t="s">
        <v>86</v>
      </c>
      <c r="AV293" s="14" t="s">
        <v>93</v>
      </c>
      <c r="AW293" s="14" t="s">
        <v>29</v>
      </c>
      <c r="AX293" s="14" t="s">
        <v>73</v>
      </c>
      <c r="AY293" s="205" t="s">
        <v>136</v>
      </c>
    </row>
    <row r="294" s="16" customFormat="1">
      <c r="A294" s="16"/>
      <c r="B294" s="220"/>
      <c r="C294" s="16"/>
      <c r="D294" s="197" t="s">
        <v>145</v>
      </c>
      <c r="E294" s="221" t="s">
        <v>1</v>
      </c>
      <c r="F294" s="222" t="s">
        <v>267</v>
      </c>
      <c r="G294" s="16"/>
      <c r="H294" s="223">
        <v>158.465</v>
      </c>
      <c r="I294" s="16"/>
      <c r="J294" s="16"/>
      <c r="K294" s="16"/>
      <c r="L294" s="220"/>
      <c r="M294" s="237"/>
      <c r="N294" s="238"/>
      <c r="O294" s="238"/>
      <c r="P294" s="238"/>
      <c r="Q294" s="238"/>
      <c r="R294" s="238"/>
      <c r="S294" s="238"/>
      <c r="T294" s="239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21" t="s">
        <v>145</v>
      </c>
      <c r="AU294" s="221" t="s">
        <v>86</v>
      </c>
      <c r="AV294" s="16" t="s">
        <v>143</v>
      </c>
      <c r="AW294" s="16" t="s">
        <v>29</v>
      </c>
      <c r="AX294" s="16" t="s">
        <v>80</v>
      </c>
      <c r="AY294" s="221" t="s">
        <v>136</v>
      </c>
    </row>
    <row r="295" s="2" customFormat="1" ht="6.96" customHeight="1">
      <c r="A295" s="32"/>
      <c r="B295" s="58"/>
      <c r="C295" s="59"/>
      <c r="D295" s="59"/>
      <c r="E295" s="59"/>
      <c r="F295" s="59"/>
      <c r="G295" s="59"/>
      <c r="H295" s="59"/>
      <c r="I295" s="59"/>
      <c r="J295" s="59"/>
      <c r="K295" s="59"/>
      <c r="L295" s="33"/>
      <c r="M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</row>
  </sheetData>
  <autoFilter ref="C136:K29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7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107</v>
      </c>
      <c r="L4" s="22"/>
      <c r="M4" s="128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13</v>
      </c>
      <c r="L6" s="22"/>
    </row>
    <row r="7" s="1" customFormat="1" ht="16.5" customHeight="1">
      <c r="B7" s="22"/>
      <c r="E7" s="129" t="str">
        <f>'Rekapitulácia stavby'!K6</f>
        <v>Rekonštrukcia maštale D - Hydina</v>
      </c>
      <c r="F7" s="29"/>
      <c r="G7" s="29"/>
      <c r="H7" s="29"/>
      <c r="L7" s="22"/>
    </row>
    <row r="8">
      <c r="B8" s="22"/>
      <c r="D8" s="29" t="s">
        <v>108</v>
      </c>
      <c r="L8" s="22"/>
    </row>
    <row r="9" s="1" customFormat="1" ht="16.5" customHeight="1">
      <c r="B9" s="22"/>
      <c r="E9" s="129" t="s">
        <v>109</v>
      </c>
      <c r="F9" s="1"/>
      <c r="G9" s="1"/>
      <c r="H9" s="1"/>
      <c r="L9" s="22"/>
    </row>
    <row r="10" s="1" customFormat="1" ht="12" customHeight="1">
      <c r="B10" s="22"/>
      <c r="D10" s="29" t="s">
        <v>110</v>
      </c>
      <c r="L10" s="22"/>
    </row>
    <row r="11" s="2" customFormat="1" ht="16.5" customHeight="1">
      <c r="A11" s="32"/>
      <c r="B11" s="33"/>
      <c r="C11" s="32"/>
      <c r="D11" s="32"/>
      <c r="E11" s="134" t="s">
        <v>246</v>
      </c>
      <c r="F11" s="32"/>
      <c r="G11" s="32"/>
      <c r="H11" s="32"/>
      <c r="I11" s="32"/>
      <c r="J11" s="32"/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247</v>
      </c>
      <c r="E12" s="32"/>
      <c r="F12" s="32"/>
      <c r="G12" s="32"/>
      <c r="H12" s="32"/>
      <c r="I12" s="32"/>
      <c r="J12" s="32"/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6.5" customHeight="1">
      <c r="A13" s="32"/>
      <c r="B13" s="33"/>
      <c r="C13" s="32"/>
      <c r="D13" s="32"/>
      <c r="E13" s="65" t="s">
        <v>485</v>
      </c>
      <c r="F13" s="32"/>
      <c r="G13" s="32"/>
      <c r="H13" s="32"/>
      <c r="I13" s="32"/>
      <c r="J13" s="32"/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3"/>
      <c r="C15" s="32"/>
      <c r="D15" s="29" t="s">
        <v>15</v>
      </c>
      <c r="E15" s="32"/>
      <c r="F15" s="26" t="s">
        <v>1</v>
      </c>
      <c r="G15" s="32"/>
      <c r="H15" s="32"/>
      <c r="I15" s="29" t="s">
        <v>16</v>
      </c>
      <c r="J15" s="26" t="s">
        <v>1</v>
      </c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17</v>
      </c>
      <c r="E16" s="32"/>
      <c r="F16" s="26" t="s">
        <v>18</v>
      </c>
      <c r="G16" s="32"/>
      <c r="H16" s="32"/>
      <c r="I16" s="29" t="s">
        <v>19</v>
      </c>
      <c r="J16" s="67" t="str">
        <f>'Rekapitulácia stavby'!AN8</f>
        <v>14. 10. 2024</v>
      </c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0.8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3"/>
      <c r="C18" s="32"/>
      <c r="D18" s="29" t="s">
        <v>21</v>
      </c>
      <c r="E18" s="32"/>
      <c r="F18" s="32"/>
      <c r="G18" s="32"/>
      <c r="H18" s="32"/>
      <c r="I18" s="29" t="s">
        <v>22</v>
      </c>
      <c r="J18" s="26" t="s">
        <v>23</v>
      </c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3"/>
      <c r="C19" s="32"/>
      <c r="D19" s="32"/>
      <c r="E19" s="26" t="s">
        <v>24</v>
      </c>
      <c r="F19" s="32"/>
      <c r="G19" s="32"/>
      <c r="H19" s="32"/>
      <c r="I19" s="29" t="s">
        <v>25</v>
      </c>
      <c r="J19" s="26" t="s">
        <v>1</v>
      </c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3"/>
      <c r="C21" s="32"/>
      <c r="D21" s="29" t="s">
        <v>26</v>
      </c>
      <c r="E21" s="32"/>
      <c r="F21" s="32"/>
      <c r="G21" s="32"/>
      <c r="H21" s="32"/>
      <c r="I21" s="29" t="s">
        <v>22</v>
      </c>
      <c r="J21" s="26" t="str">
        <f>'Rekapitulácia stavby'!AN13</f>
        <v/>
      </c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3"/>
      <c r="C22" s="32"/>
      <c r="D22" s="32"/>
      <c r="E22" s="26" t="str">
        <f>'Rekapitulácia stavby'!E14</f>
        <v xml:space="preserve"> </v>
      </c>
      <c r="F22" s="26"/>
      <c r="G22" s="26"/>
      <c r="H22" s="26"/>
      <c r="I22" s="29" t="s">
        <v>25</v>
      </c>
      <c r="J22" s="26" t="str">
        <f>'Rekapitulácia stavby'!AN14</f>
        <v/>
      </c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3"/>
      <c r="C24" s="32"/>
      <c r="D24" s="29" t="s">
        <v>27</v>
      </c>
      <c r="E24" s="32"/>
      <c r="F24" s="32"/>
      <c r="G24" s="32"/>
      <c r="H24" s="32"/>
      <c r="I24" s="29" t="s">
        <v>22</v>
      </c>
      <c r="J24" s="26" t="s">
        <v>1</v>
      </c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8" customHeight="1">
      <c r="A25" s="32"/>
      <c r="B25" s="33"/>
      <c r="C25" s="32"/>
      <c r="D25" s="32"/>
      <c r="E25" s="26" t="s">
        <v>28</v>
      </c>
      <c r="F25" s="32"/>
      <c r="G25" s="32"/>
      <c r="H25" s="32"/>
      <c r="I25" s="29" t="s">
        <v>25</v>
      </c>
      <c r="J25" s="26" t="s">
        <v>1</v>
      </c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6.96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12" customHeight="1">
      <c r="A27" s="32"/>
      <c r="B27" s="33"/>
      <c r="C27" s="32"/>
      <c r="D27" s="29" t="s">
        <v>30</v>
      </c>
      <c r="E27" s="32"/>
      <c r="F27" s="32"/>
      <c r="G27" s="32"/>
      <c r="H27" s="32"/>
      <c r="I27" s="29" t="s">
        <v>22</v>
      </c>
      <c r="J27" s="26" t="s">
        <v>1</v>
      </c>
      <c r="K27" s="32"/>
      <c r="L27" s="53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8" customHeight="1">
      <c r="A28" s="32"/>
      <c r="B28" s="33"/>
      <c r="C28" s="32"/>
      <c r="D28" s="32"/>
      <c r="E28" s="26" t="s">
        <v>31</v>
      </c>
      <c r="F28" s="32"/>
      <c r="G28" s="32"/>
      <c r="H28" s="32"/>
      <c r="I28" s="29" t="s">
        <v>25</v>
      </c>
      <c r="J28" s="26" t="s">
        <v>1</v>
      </c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32"/>
      <c r="E29" s="32"/>
      <c r="F29" s="32"/>
      <c r="G29" s="32"/>
      <c r="H29" s="32"/>
      <c r="I29" s="32"/>
      <c r="J29" s="32"/>
      <c r="K29" s="32"/>
      <c r="L29" s="5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2" customHeight="1">
      <c r="A30" s="32"/>
      <c r="B30" s="33"/>
      <c r="C30" s="32"/>
      <c r="D30" s="29" t="s">
        <v>32</v>
      </c>
      <c r="E30" s="32"/>
      <c r="F30" s="32"/>
      <c r="G30" s="32"/>
      <c r="H30" s="32"/>
      <c r="I30" s="32"/>
      <c r="J30" s="32"/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8" customFormat="1" ht="16.5" customHeight="1">
      <c r="A31" s="130"/>
      <c r="B31" s="131"/>
      <c r="C31" s="130"/>
      <c r="D31" s="130"/>
      <c r="E31" s="30" t="s">
        <v>1</v>
      </c>
      <c r="F31" s="30"/>
      <c r="G31" s="30"/>
      <c r="H31" s="30"/>
      <c r="I31" s="130"/>
      <c r="J31" s="130"/>
      <c r="K31" s="130"/>
      <c r="L31" s="132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</row>
    <row r="32" s="2" customFormat="1" ht="6.96" customHeight="1">
      <c r="A32" s="32"/>
      <c r="B32" s="33"/>
      <c r="C32" s="32"/>
      <c r="D32" s="32"/>
      <c r="E32" s="32"/>
      <c r="F32" s="32"/>
      <c r="G32" s="32"/>
      <c r="H32" s="32"/>
      <c r="I32" s="32"/>
      <c r="J32" s="32"/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8"/>
      <c r="E33" s="88"/>
      <c r="F33" s="88"/>
      <c r="G33" s="88"/>
      <c r="H33" s="88"/>
      <c r="I33" s="88"/>
      <c r="J33" s="88"/>
      <c r="K33" s="88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3"/>
      <c r="C34" s="32"/>
      <c r="D34" s="133" t="s">
        <v>33</v>
      </c>
      <c r="E34" s="32"/>
      <c r="F34" s="32"/>
      <c r="G34" s="32"/>
      <c r="H34" s="32"/>
      <c r="I34" s="32"/>
      <c r="J34" s="94">
        <f>ROUND(J136, 2)</f>
        <v>104348.14999999999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3"/>
      <c r="C35" s="32"/>
      <c r="D35" s="88"/>
      <c r="E35" s="88"/>
      <c r="F35" s="88"/>
      <c r="G35" s="88"/>
      <c r="H35" s="88"/>
      <c r="I35" s="88"/>
      <c r="J35" s="88"/>
      <c r="K35" s="88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32"/>
      <c r="F36" s="37" t="s">
        <v>35</v>
      </c>
      <c r="G36" s="32"/>
      <c r="H36" s="32"/>
      <c r="I36" s="37" t="s">
        <v>34</v>
      </c>
      <c r="J36" s="37" t="s">
        <v>36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3"/>
      <c r="C37" s="32"/>
      <c r="D37" s="134" t="s">
        <v>37</v>
      </c>
      <c r="E37" s="39" t="s">
        <v>38</v>
      </c>
      <c r="F37" s="135">
        <f>ROUND((SUM(BE136:BE416)),  2)</f>
        <v>0</v>
      </c>
      <c r="G37" s="136"/>
      <c r="H37" s="136"/>
      <c r="I37" s="137">
        <v>0.20000000000000001</v>
      </c>
      <c r="J37" s="135">
        <f>ROUND(((SUM(BE136:BE416))*I37),  2)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3"/>
      <c r="C38" s="32"/>
      <c r="D38" s="32"/>
      <c r="E38" s="39" t="s">
        <v>39</v>
      </c>
      <c r="F38" s="138">
        <f>ROUND((SUM(BF136:BF416)),  2)</f>
        <v>104348.14999999999</v>
      </c>
      <c r="G38" s="32"/>
      <c r="H38" s="32"/>
      <c r="I38" s="139">
        <v>0.20000000000000001</v>
      </c>
      <c r="J38" s="138">
        <f>ROUND(((SUM(BF136:BF416))*I38),  2)</f>
        <v>20869.630000000001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40</v>
      </c>
      <c r="F39" s="138">
        <f>ROUND((SUM(BG136:BG416)),  2)</f>
        <v>0</v>
      </c>
      <c r="G39" s="32"/>
      <c r="H39" s="32"/>
      <c r="I39" s="139">
        <v>0.20000000000000001</v>
      </c>
      <c r="J39" s="138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3"/>
      <c r="C40" s="32"/>
      <c r="D40" s="32"/>
      <c r="E40" s="29" t="s">
        <v>41</v>
      </c>
      <c r="F40" s="138">
        <f>ROUND((SUM(BH136:BH416)),  2)</f>
        <v>0</v>
      </c>
      <c r="G40" s="32"/>
      <c r="H40" s="32"/>
      <c r="I40" s="139">
        <v>0.20000000000000001</v>
      </c>
      <c r="J40" s="138">
        <f>0</f>
        <v>0</v>
      </c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3"/>
      <c r="C41" s="32"/>
      <c r="D41" s="32"/>
      <c r="E41" s="39" t="s">
        <v>42</v>
      </c>
      <c r="F41" s="135">
        <f>ROUND((SUM(BI136:BI416)),  2)</f>
        <v>0</v>
      </c>
      <c r="G41" s="136"/>
      <c r="H41" s="136"/>
      <c r="I41" s="137">
        <v>0</v>
      </c>
      <c r="J41" s="135">
        <f>0</f>
        <v>0</v>
      </c>
      <c r="K41" s="32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3"/>
      <c r="C43" s="140"/>
      <c r="D43" s="141" t="s">
        <v>43</v>
      </c>
      <c r="E43" s="79"/>
      <c r="F43" s="79"/>
      <c r="G43" s="142" t="s">
        <v>44</v>
      </c>
      <c r="H43" s="143" t="s">
        <v>45</v>
      </c>
      <c r="I43" s="79"/>
      <c r="J43" s="144">
        <f>SUM(J34:J41)</f>
        <v>125217.78</v>
      </c>
      <c r="K43" s="145"/>
      <c r="L43" s="53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53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6" t="s">
        <v>48</v>
      </c>
      <c r="E61" s="35"/>
      <c r="F61" s="146" t="s">
        <v>49</v>
      </c>
      <c r="G61" s="56" t="s">
        <v>48</v>
      </c>
      <c r="H61" s="35"/>
      <c r="I61" s="35"/>
      <c r="J61" s="147" t="s">
        <v>49</v>
      </c>
      <c r="K61" s="35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6" t="s">
        <v>48</v>
      </c>
      <c r="E76" s="35"/>
      <c r="F76" s="146" t="s">
        <v>49</v>
      </c>
      <c r="G76" s="56" t="s">
        <v>48</v>
      </c>
      <c r="H76" s="35"/>
      <c r="I76" s="35"/>
      <c r="J76" s="147" t="s">
        <v>49</v>
      </c>
      <c r="K76" s="35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112</v>
      </c>
      <c r="D82" s="32"/>
      <c r="E82" s="32"/>
      <c r="F82" s="32"/>
      <c r="G82" s="32"/>
      <c r="H82" s="32"/>
      <c r="I82" s="32"/>
      <c r="J82" s="32"/>
      <c r="K82" s="32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9" t="str">
        <f>E7</f>
        <v>Rekonštrukcia maštale D - Hydina</v>
      </c>
      <c r="F85" s="29"/>
      <c r="G85" s="29"/>
      <c r="H85" s="29"/>
      <c r="I85" s="32"/>
      <c r="J85" s="32"/>
      <c r="K85" s="32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108</v>
      </c>
      <c r="L86" s="22"/>
    </row>
    <row r="87" s="1" customFormat="1" ht="16.5" customHeight="1">
      <c r="B87" s="22"/>
      <c r="E87" s="129" t="s">
        <v>109</v>
      </c>
      <c r="F87" s="1"/>
      <c r="G87" s="1"/>
      <c r="H87" s="1"/>
      <c r="L87" s="22"/>
    </row>
    <row r="88" s="1" customFormat="1" ht="12" customHeight="1">
      <c r="B88" s="22"/>
      <c r="C88" s="29" t="s">
        <v>110</v>
      </c>
      <c r="L88" s="22"/>
    </row>
    <row r="89" s="2" customFormat="1" ht="16.5" customHeight="1">
      <c r="A89" s="32"/>
      <c r="B89" s="33"/>
      <c r="C89" s="32"/>
      <c r="D89" s="32"/>
      <c r="E89" s="134" t="s">
        <v>246</v>
      </c>
      <c r="F89" s="32"/>
      <c r="G89" s="32"/>
      <c r="H89" s="32"/>
      <c r="I89" s="32"/>
      <c r="J89" s="32"/>
      <c r="K89" s="32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2" customHeight="1">
      <c r="A90" s="32"/>
      <c r="B90" s="33"/>
      <c r="C90" s="29" t="s">
        <v>247</v>
      </c>
      <c r="D90" s="32"/>
      <c r="E90" s="32"/>
      <c r="F90" s="32"/>
      <c r="G90" s="32"/>
      <c r="H90" s="32"/>
      <c r="I90" s="32"/>
      <c r="J90" s="32"/>
      <c r="K90" s="32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6.5" customHeight="1">
      <c r="A91" s="32"/>
      <c r="B91" s="33"/>
      <c r="C91" s="32"/>
      <c r="D91" s="32"/>
      <c r="E91" s="65" t="str">
        <f>E13</f>
        <v>24-58a-01-02-02 - Prízemie</v>
      </c>
      <c r="F91" s="32"/>
      <c r="G91" s="32"/>
      <c r="H91" s="32"/>
      <c r="I91" s="32"/>
      <c r="J91" s="32"/>
      <c r="K91" s="32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2" customHeight="1">
      <c r="A93" s="32"/>
      <c r="B93" s="33"/>
      <c r="C93" s="29" t="s">
        <v>17</v>
      </c>
      <c r="D93" s="32"/>
      <c r="E93" s="32"/>
      <c r="F93" s="26" t="str">
        <f>F16</f>
        <v xml:space="preserve"> </v>
      </c>
      <c r="G93" s="32"/>
      <c r="H93" s="32"/>
      <c r="I93" s="29" t="s">
        <v>19</v>
      </c>
      <c r="J93" s="67" t="str">
        <f>IF(J16="","",J16)</f>
        <v>14. 10. 2024</v>
      </c>
      <c r="K93" s="32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6.96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25.65" customHeight="1">
      <c r="A95" s="32"/>
      <c r="B95" s="33"/>
      <c r="C95" s="29" t="s">
        <v>21</v>
      </c>
      <c r="D95" s="32"/>
      <c r="E95" s="32"/>
      <c r="F95" s="26" t="str">
        <f>E19</f>
        <v>AGRIKA s.r.o.Tulská 19 Zvolen</v>
      </c>
      <c r="G95" s="32"/>
      <c r="H95" s="32"/>
      <c r="I95" s="29" t="s">
        <v>27</v>
      </c>
      <c r="J95" s="30" t="str">
        <f>E25</f>
        <v>HS partner s.r.o. Sielnica</v>
      </c>
      <c r="K95" s="32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15.15" customHeight="1">
      <c r="A96" s="32"/>
      <c r="B96" s="33"/>
      <c r="C96" s="29" t="s">
        <v>26</v>
      </c>
      <c r="D96" s="32"/>
      <c r="E96" s="32"/>
      <c r="F96" s="26" t="str">
        <f>IF(E22="","",E22)</f>
        <v xml:space="preserve"> </v>
      </c>
      <c r="G96" s="32"/>
      <c r="H96" s="32"/>
      <c r="I96" s="29" t="s">
        <v>30</v>
      </c>
      <c r="J96" s="30" t="str">
        <f>E28</f>
        <v>Ing. Miroslav Plevka</v>
      </c>
      <c r="K96" s="32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53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9.28" customHeight="1">
      <c r="A98" s="32"/>
      <c r="B98" s="33"/>
      <c r="C98" s="148" t="s">
        <v>113</v>
      </c>
      <c r="D98" s="140"/>
      <c r="E98" s="140"/>
      <c r="F98" s="140"/>
      <c r="G98" s="140"/>
      <c r="H98" s="140"/>
      <c r="I98" s="140"/>
      <c r="J98" s="149" t="s">
        <v>114</v>
      </c>
      <c r="K98" s="140"/>
      <c r="L98" s="53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="2" customFormat="1" ht="10.32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53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22.8" customHeight="1">
      <c r="A100" s="32"/>
      <c r="B100" s="33"/>
      <c r="C100" s="150" t="s">
        <v>115</v>
      </c>
      <c r="D100" s="32"/>
      <c r="E100" s="32"/>
      <c r="F100" s="32"/>
      <c r="G100" s="32"/>
      <c r="H100" s="32"/>
      <c r="I100" s="32"/>
      <c r="J100" s="94">
        <f>J136</f>
        <v>104348.14999999999</v>
      </c>
      <c r="K100" s="32"/>
      <c r="L100" s="53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U100" s="19" t="s">
        <v>116</v>
      </c>
    </row>
    <row r="101" s="9" customFormat="1" ht="24.96" customHeight="1">
      <c r="A101" s="9"/>
      <c r="B101" s="151"/>
      <c r="C101" s="9"/>
      <c r="D101" s="152" t="s">
        <v>117</v>
      </c>
      <c r="E101" s="153"/>
      <c r="F101" s="153"/>
      <c r="G101" s="153"/>
      <c r="H101" s="153"/>
      <c r="I101" s="153"/>
      <c r="J101" s="154">
        <f>J137</f>
        <v>81048.789999999994</v>
      </c>
      <c r="K101" s="9"/>
      <c r="L101" s="15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250</v>
      </c>
      <c r="E102" s="157"/>
      <c r="F102" s="157"/>
      <c r="G102" s="157"/>
      <c r="H102" s="157"/>
      <c r="I102" s="157"/>
      <c r="J102" s="158">
        <f>J138</f>
        <v>5110.1700000000001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251</v>
      </c>
      <c r="E103" s="157"/>
      <c r="F103" s="157"/>
      <c r="G103" s="157"/>
      <c r="H103" s="157"/>
      <c r="I103" s="157"/>
      <c r="J103" s="158">
        <f>J147</f>
        <v>5669.0900000000001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253</v>
      </c>
      <c r="E104" s="157"/>
      <c r="F104" s="157"/>
      <c r="G104" s="157"/>
      <c r="H104" s="157"/>
      <c r="I104" s="157"/>
      <c r="J104" s="158">
        <f>J167</f>
        <v>59333.770000000004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118</v>
      </c>
      <c r="E105" s="157"/>
      <c r="F105" s="157"/>
      <c r="G105" s="157"/>
      <c r="H105" s="157"/>
      <c r="I105" s="157"/>
      <c r="J105" s="158">
        <f>J263</f>
        <v>4634.2199999999993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254</v>
      </c>
      <c r="E106" s="157"/>
      <c r="F106" s="157"/>
      <c r="G106" s="157"/>
      <c r="H106" s="157"/>
      <c r="I106" s="157"/>
      <c r="J106" s="158">
        <f>J288</f>
        <v>6301.54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1"/>
      <c r="C107" s="9"/>
      <c r="D107" s="152" t="s">
        <v>119</v>
      </c>
      <c r="E107" s="153"/>
      <c r="F107" s="153"/>
      <c r="G107" s="153"/>
      <c r="H107" s="153"/>
      <c r="I107" s="153"/>
      <c r="J107" s="154">
        <f>J290</f>
        <v>23299.360000000001</v>
      </c>
      <c r="K107" s="9"/>
      <c r="L107" s="15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5"/>
      <c r="C108" s="10"/>
      <c r="D108" s="156" t="s">
        <v>255</v>
      </c>
      <c r="E108" s="157"/>
      <c r="F108" s="157"/>
      <c r="G108" s="157"/>
      <c r="H108" s="157"/>
      <c r="I108" s="157"/>
      <c r="J108" s="158">
        <f>J291</f>
        <v>7438.1999999999998</v>
      </c>
      <c r="K108" s="10"/>
      <c r="L108" s="15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5"/>
      <c r="C109" s="10"/>
      <c r="D109" s="156" t="s">
        <v>486</v>
      </c>
      <c r="E109" s="157"/>
      <c r="F109" s="157"/>
      <c r="G109" s="157"/>
      <c r="H109" s="157"/>
      <c r="I109" s="157"/>
      <c r="J109" s="158">
        <f>J335</f>
        <v>5086.0100000000002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5"/>
      <c r="C110" s="10"/>
      <c r="D110" s="156" t="s">
        <v>487</v>
      </c>
      <c r="E110" s="157"/>
      <c r="F110" s="157"/>
      <c r="G110" s="157"/>
      <c r="H110" s="157"/>
      <c r="I110" s="157"/>
      <c r="J110" s="158">
        <f>J361</f>
        <v>3407.79</v>
      </c>
      <c r="K110" s="10"/>
      <c r="L110" s="15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5"/>
      <c r="C111" s="10"/>
      <c r="D111" s="156" t="s">
        <v>488</v>
      </c>
      <c r="E111" s="157"/>
      <c r="F111" s="157"/>
      <c r="G111" s="157"/>
      <c r="H111" s="157"/>
      <c r="I111" s="157"/>
      <c r="J111" s="158">
        <f>J381</f>
        <v>6315.8000000000002</v>
      </c>
      <c r="K111" s="10"/>
      <c r="L111" s="15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5"/>
      <c r="C112" s="10"/>
      <c r="D112" s="156" t="s">
        <v>489</v>
      </c>
      <c r="E112" s="157"/>
      <c r="F112" s="157"/>
      <c r="G112" s="157"/>
      <c r="H112" s="157"/>
      <c r="I112" s="157"/>
      <c r="J112" s="158">
        <f>J398</f>
        <v>1051.56</v>
      </c>
      <c r="K112" s="10"/>
      <c r="L112" s="15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53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="2" customFormat="1" ht="6.96" customHeight="1">
      <c r="A118" s="32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53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24.96" customHeight="1">
      <c r="A119" s="32"/>
      <c r="B119" s="33"/>
      <c r="C119" s="23" t="s">
        <v>122</v>
      </c>
      <c r="D119" s="32"/>
      <c r="E119" s="32"/>
      <c r="F119" s="32"/>
      <c r="G119" s="32"/>
      <c r="H119" s="32"/>
      <c r="I119" s="32"/>
      <c r="J119" s="32"/>
      <c r="K119" s="32"/>
      <c r="L119" s="53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2" customHeight="1">
      <c r="A121" s="32"/>
      <c r="B121" s="33"/>
      <c r="C121" s="29" t="s">
        <v>13</v>
      </c>
      <c r="D121" s="32"/>
      <c r="E121" s="32"/>
      <c r="F121" s="32"/>
      <c r="G121" s="32"/>
      <c r="H121" s="32"/>
      <c r="I121" s="32"/>
      <c r="J121" s="32"/>
      <c r="K121" s="32"/>
      <c r="L121" s="53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6.5" customHeight="1">
      <c r="A122" s="32"/>
      <c r="B122" s="33"/>
      <c r="C122" s="32"/>
      <c r="D122" s="32"/>
      <c r="E122" s="129" t="str">
        <f>E7</f>
        <v>Rekonštrukcia maštale D - Hydina</v>
      </c>
      <c r="F122" s="29"/>
      <c r="G122" s="29"/>
      <c r="H122" s="29"/>
      <c r="I122" s="32"/>
      <c r="J122" s="32"/>
      <c r="K122" s="32"/>
      <c r="L122" s="53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1" customFormat="1" ht="12" customHeight="1">
      <c r="B123" s="22"/>
      <c r="C123" s="29" t="s">
        <v>108</v>
      </c>
      <c r="L123" s="22"/>
    </row>
    <row r="124" s="1" customFormat="1" ht="16.5" customHeight="1">
      <c r="B124" s="22"/>
      <c r="E124" s="129" t="s">
        <v>109</v>
      </c>
      <c r="F124" s="1"/>
      <c r="G124" s="1"/>
      <c r="H124" s="1"/>
      <c r="L124" s="22"/>
    </row>
    <row r="125" s="1" customFormat="1" ht="12" customHeight="1">
      <c r="B125" s="22"/>
      <c r="C125" s="29" t="s">
        <v>110</v>
      </c>
      <c r="L125" s="22"/>
    </row>
    <row r="126" s="2" customFormat="1" ht="16.5" customHeight="1">
      <c r="A126" s="32"/>
      <c r="B126" s="33"/>
      <c r="C126" s="32"/>
      <c r="D126" s="32"/>
      <c r="E126" s="134" t="s">
        <v>246</v>
      </c>
      <c r="F126" s="32"/>
      <c r="G126" s="32"/>
      <c r="H126" s="32"/>
      <c r="I126" s="32"/>
      <c r="J126" s="32"/>
      <c r="K126" s="32"/>
      <c r="L126" s="53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2" customHeight="1">
      <c r="A127" s="32"/>
      <c r="B127" s="33"/>
      <c r="C127" s="29" t="s">
        <v>247</v>
      </c>
      <c r="D127" s="32"/>
      <c r="E127" s="32"/>
      <c r="F127" s="32"/>
      <c r="G127" s="32"/>
      <c r="H127" s="32"/>
      <c r="I127" s="32"/>
      <c r="J127" s="32"/>
      <c r="K127" s="32"/>
      <c r="L127" s="53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6.5" customHeight="1">
      <c r="A128" s="32"/>
      <c r="B128" s="33"/>
      <c r="C128" s="32"/>
      <c r="D128" s="32"/>
      <c r="E128" s="65" t="str">
        <f>E13</f>
        <v>24-58a-01-02-02 - Prízemie</v>
      </c>
      <c r="F128" s="32"/>
      <c r="G128" s="32"/>
      <c r="H128" s="32"/>
      <c r="I128" s="32"/>
      <c r="J128" s="32"/>
      <c r="K128" s="32"/>
      <c r="L128" s="53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6.96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53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12" customHeight="1">
      <c r="A130" s="32"/>
      <c r="B130" s="33"/>
      <c r="C130" s="29" t="s">
        <v>17</v>
      </c>
      <c r="D130" s="32"/>
      <c r="E130" s="32"/>
      <c r="F130" s="26" t="str">
        <f>F16</f>
        <v xml:space="preserve"> </v>
      </c>
      <c r="G130" s="32"/>
      <c r="H130" s="32"/>
      <c r="I130" s="29" t="s">
        <v>19</v>
      </c>
      <c r="J130" s="67" t="str">
        <f>IF(J16="","",J16)</f>
        <v>14. 10. 2024</v>
      </c>
      <c r="K130" s="32"/>
      <c r="L130" s="53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6.96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53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2" customFormat="1" ht="25.65" customHeight="1">
      <c r="A132" s="32"/>
      <c r="B132" s="33"/>
      <c r="C132" s="29" t="s">
        <v>21</v>
      </c>
      <c r="D132" s="32"/>
      <c r="E132" s="32"/>
      <c r="F132" s="26" t="str">
        <f>E19</f>
        <v>AGRIKA s.r.o.Tulská 19 Zvolen</v>
      </c>
      <c r="G132" s="32"/>
      <c r="H132" s="32"/>
      <c r="I132" s="29" t="s">
        <v>27</v>
      </c>
      <c r="J132" s="30" t="str">
        <f>E25</f>
        <v>HS partner s.r.o. Sielnica</v>
      </c>
      <c r="K132" s="32"/>
      <c r="L132" s="53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="2" customFormat="1" ht="15.15" customHeight="1">
      <c r="A133" s="32"/>
      <c r="B133" s="33"/>
      <c r="C133" s="29" t="s">
        <v>26</v>
      </c>
      <c r="D133" s="32"/>
      <c r="E133" s="32"/>
      <c r="F133" s="26" t="str">
        <f>IF(E22="","",E22)</f>
        <v xml:space="preserve"> </v>
      </c>
      <c r="G133" s="32"/>
      <c r="H133" s="32"/>
      <c r="I133" s="29" t="s">
        <v>30</v>
      </c>
      <c r="J133" s="30" t="str">
        <f>E28</f>
        <v>Ing. Miroslav Plevka</v>
      </c>
      <c r="K133" s="32"/>
      <c r="L133" s="53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="2" customFormat="1" ht="10.32" customHeight="1">
      <c r="A134" s="32"/>
      <c r="B134" s="33"/>
      <c r="C134" s="32"/>
      <c r="D134" s="32"/>
      <c r="E134" s="32"/>
      <c r="F134" s="32"/>
      <c r="G134" s="32"/>
      <c r="H134" s="32"/>
      <c r="I134" s="32"/>
      <c r="J134" s="32"/>
      <c r="K134" s="32"/>
      <c r="L134" s="53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="11" customFormat="1" ht="29.28" customHeight="1">
      <c r="A135" s="159"/>
      <c r="B135" s="160"/>
      <c r="C135" s="161" t="s">
        <v>123</v>
      </c>
      <c r="D135" s="162" t="s">
        <v>58</v>
      </c>
      <c r="E135" s="162" t="s">
        <v>54</v>
      </c>
      <c r="F135" s="162" t="s">
        <v>55</v>
      </c>
      <c r="G135" s="162" t="s">
        <v>124</v>
      </c>
      <c r="H135" s="162" t="s">
        <v>125</v>
      </c>
      <c r="I135" s="162" t="s">
        <v>126</v>
      </c>
      <c r="J135" s="163" t="s">
        <v>114</v>
      </c>
      <c r="K135" s="164" t="s">
        <v>127</v>
      </c>
      <c r="L135" s="165"/>
      <c r="M135" s="84" t="s">
        <v>1</v>
      </c>
      <c r="N135" s="85" t="s">
        <v>37</v>
      </c>
      <c r="O135" s="85" t="s">
        <v>128</v>
      </c>
      <c r="P135" s="85" t="s">
        <v>129</v>
      </c>
      <c r="Q135" s="85" t="s">
        <v>130</v>
      </c>
      <c r="R135" s="85" t="s">
        <v>131</v>
      </c>
      <c r="S135" s="85" t="s">
        <v>132</v>
      </c>
      <c r="T135" s="86" t="s">
        <v>133</v>
      </c>
      <c r="U135" s="159"/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/>
    </row>
    <row r="136" s="2" customFormat="1" ht="22.8" customHeight="1">
      <c r="A136" s="32"/>
      <c r="B136" s="33"/>
      <c r="C136" s="91" t="s">
        <v>115</v>
      </c>
      <c r="D136" s="32"/>
      <c r="E136" s="32"/>
      <c r="F136" s="32"/>
      <c r="G136" s="32"/>
      <c r="H136" s="32"/>
      <c r="I136" s="32"/>
      <c r="J136" s="166">
        <f>BK136</f>
        <v>104348.14999999999</v>
      </c>
      <c r="K136" s="32"/>
      <c r="L136" s="33"/>
      <c r="M136" s="87"/>
      <c r="N136" s="71"/>
      <c r="O136" s="88"/>
      <c r="P136" s="167">
        <f>P137+P290</f>
        <v>2016.9057080000002</v>
      </c>
      <c r="Q136" s="88"/>
      <c r="R136" s="167">
        <f>R137+R290</f>
        <v>136.61942099000004</v>
      </c>
      <c r="S136" s="88"/>
      <c r="T136" s="168">
        <f>T137+T290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9" t="s">
        <v>72</v>
      </c>
      <c r="AU136" s="19" t="s">
        <v>116</v>
      </c>
      <c r="BK136" s="169">
        <f>BK137+BK290</f>
        <v>104348.14999999999</v>
      </c>
    </row>
    <row r="137" s="12" customFormat="1" ht="25.92" customHeight="1">
      <c r="A137" s="12"/>
      <c r="B137" s="170"/>
      <c r="C137" s="12"/>
      <c r="D137" s="171" t="s">
        <v>72</v>
      </c>
      <c r="E137" s="172" t="s">
        <v>134</v>
      </c>
      <c r="F137" s="172" t="s">
        <v>135</v>
      </c>
      <c r="G137" s="12"/>
      <c r="H137" s="12"/>
      <c r="I137" s="12"/>
      <c r="J137" s="173">
        <f>BK137</f>
        <v>81048.789999999994</v>
      </c>
      <c r="K137" s="12"/>
      <c r="L137" s="170"/>
      <c r="M137" s="174"/>
      <c r="N137" s="175"/>
      <c r="O137" s="175"/>
      <c r="P137" s="176">
        <f>P138+P147+P167+P263+P288</f>
        <v>1677.2503240000001</v>
      </c>
      <c r="Q137" s="175"/>
      <c r="R137" s="176">
        <f>R138+R147+R167+R263+R288</f>
        <v>129.87525638000003</v>
      </c>
      <c r="S137" s="175"/>
      <c r="T137" s="177">
        <f>T138+T147+T167+T263+T288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1" t="s">
        <v>80</v>
      </c>
      <c r="AT137" s="178" t="s">
        <v>72</v>
      </c>
      <c r="AU137" s="178" t="s">
        <v>73</v>
      </c>
      <c r="AY137" s="171" t="s">
        <v>136</v>
      </c>
      <c r="BK137" s="179">
        <f>BK138+BK147+BK167+BK263+BK288</f>
        <v>81048.789999999994</v>
      </c>
    </row>
    <row r="138" s="12" customFormat="1" ht="22.8" customHeight="1">
      <c r="A138" s="12"/>
      <c r="B138" s="170"/>
      <c r="C138" s="12"/>
      <c r="D138" s="171" t="s">
        <v>72</v>
      </c>
      <c r="E138" s="180" t="s">
        <v>86</v>
      </c>
      <c r="F138" s="180" t="s">
        <v>279</v>
      </c>
      <c r="G138" s="12"/>
      <c r="H138" s="12"/>
      <c r="I138" s="12"/>
      <c r="J138" s="181">
        <f>BK138</f>
        <v>5110.1700000000001</v>
      </c>
      <c r="K138" s="12"/>
      <c r="L138" s="170"/>
      <c r="M138" s="174"/>
      <c r="N138" s="175"/>
      <c r="O138" s="175"/>
      <c r="P138" s="176">
        <f>SUM(P139:P146)</f>
        <v>29.657969999999999</v>
      </c>
      <c r="Q138" s="175"/>
      <c r="R138" s="176">
        <f>SUM(R139:R146)</f>
        <v>32.630830570000001</v>
      </c>
      <c r="S138" s="175"/>
      <c r="T138" s="177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1" t="s">
        <v>80</v>
      </c>
      <c r="AT138" s="178" t="s">
        <v>72</v>
      </c>
      <c r="AU138" s="178" t="s">
        <v>80</v>
      </c>
      <c r="AY138" s="171" t="s">
        <v>136</v>
      </c>
      <c r="BK138" s="179">
        <f>SUM(BK139:BK146)</f>
        <v>5110.1700000000001</v>
      </c>
    </row>
    <row r="139" s="2" customFormat="1" ht="16.5" customHeight="1">
      <c r="A139" s="32"/>
      <c r="B139" s="182"/>
      <c r="C139" s="183" t="s">
        <v>80</v>
      </c>
      <c r="D139" s="183" t="s">
        <v>139</v>
      </c>
      <c r="E139" s="184" t="s">
        <v>490</v>
      </c>
      <c r="F139" s="185" t="s">
        <v>491</v>
      </c>
      <c r="G139" s="186" t="s">
        <v>151</v>
      </c>
      <c r="H139" s="187">
        <v>10.935000000000001</v>
      </c>
      <c r="I139" s="188">
        <v>133.06</v>
      </c>
      <c r="J139" s="188">
        <f>ROUND(I139*H139,2)</f>
        <v>1455.01</v>
      </c>
      <c r="K139" s="189"/>
      <c r="L139" s="33"/>
      <c r="M139" s="190" t="s">
        <v>1</v>
      </c>
      <c r="N139" s="191" t="s">
        <v>39</v>
      </c>
      <c r="O139" s="192">
        <v>0.61799999999999999</v>
      </c>
      <c r="P139" s="192">
        <f>O139*H139</f>
        <v>6.7578300000000002</v>
      </c>
      <c r="Q139" s="192">
        <v>2.2151299999999998</v>
      </c>
      <c r="R139" s="192">
        <f>Q139*H139</f>
        <v>24.222446550000001</v>
      </c>
      <c r="S139" s="192">
        <v>0</v>
      </c>
      <c r="T139" s="19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4" t="s">
        <v>143</v>
      </c>
      <c r="AT139" s="194" t="s">
        <v>139</v>
      </c>
      <c r="AU139" s="194" t="s">
        <v>86</v>
      </c>
      <c r="AY139" s="19" t="s">
        <v>136</v>
      </c>
      <c r="BE139" s="195">
        <f>IF(N139="základná",J139,0)</f>
        <v>0</v>
      </c>
      <c r="BF139" s="195">
        <f>IF(N139="znížená",J139,0)</f>
        <v>1455.01</v>
      </c>
      <c r="BG139" s="195">
        <f>IF(N139="zákl. prenesená",J139,0)</f>
        <v>0</v>
      </c>
      <c r="BH139" s="195">
        <f>IF(N139="zníž. prenesená",J139,0)</f>
        <v>0</v>
      </c>
      <c r="BI139" s="195">
        <f>IF(N139="nulová",J139,0)</f>
        <v>0</v>
      </c>
      <c r="BJ139" s="19" t="s">
        <v>86</v>
      </c>
      <c r="BK139" s="195">
        <f>ROUND(I139*H139,2)</f>
        <v>1455.01</v>
      </c>
      <c r="BL139" s="19" t="s">
        <v>143</v>
      </c>
      <c r="BM139" s="194" t="s">
        <v>492</v>
      </c>
    </row>
    <row r="140" s="13" customFormat="1">
      <c r="A140" s="13"/>
      <c r="B140" s="196"/>
      <c r="C140" s="13"/>
      <c r="D140" s="197" t="s">
        <v>145</v>
      </c>
      <c r="E140" s="198" t="s">
        <v>1</v>
      </c>
      <c r="F140" s="199" t="s">
        <v>493</v>
      </c>
      <c r="G140" s="13"/>
      <c r="H140" s="200">
        <v>10.935000000000001</v>
      </c>
      <c r="I140" s="13"/>
      <c r="J140" s="13"/>
      <c r="K140" s="13"/>
      <c r="L140" s="196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145</v>
      </c>
      <c r="AU140" s="198" t="s">
        <v>86</v>
      </c>
      <c r="AV140" s="13" t="s">
        <v>86</v>
      </c>
      <c r="AW140" s="13" t="s">
        <v>29</v>
      </c>
      <c r="AX140" s="13" t="s">
        <v>80</v>
      </c>
      <c r="AY140" s="198" t="s">
        <v>136</v>
      </c>
    </row>
    <row r="141" s="2" customFormat="1" ht="24.15" customHeight="1">
      <c r="A141" s="32"/>
      <c r="B141" s="182"/>
      <c r="C141" s="183" t="s">
        <v>86</v>
      </c>
      <c r="D141" s="183" t="s">
        <v>139</v>
      </c>
      <c r="E141" s="184" t="s">
        <v>494</v>
      </c>
      <c r="F141" s="185" t="s">
        <v>495</v>
      </c>
      <c r="G141" s="186" t="s">
        <v>151</v>
      </c>
      <c r="H141" s="187">
        <v>2.4620000000000002</v>
      </c>
      <c r="I141" s="188">
        <v>148.66999999999999</v>
      </c>
      <c r="J141" s="188">
        <f>ROUND(I141*H141,2)</f>
        <v>366.02999999999997</v>
      </c>
      <c r="K141" s="189"/>
      <c r="L141" s="33"/>
      <c r="M141" s="190" t="s">
        <v>1</v>
      </c>
      <c r="N141" s="191" t="s">
        <v>39</v>
      </c>
      <c r="O141" s="192">
        <v>1.115</v>
      </c>
      <c r="P141" s="192">
        <f>O141*H141</f>
        <v>2.7451300000000001</v>
      </c>
      <c r="Q141" s="192">
        <v>2.3231600000000001</v>
      </c>
      <c r="R141" s="192">
        <f>Q141*H141</f>
        <v>5.7196199200000004</v>
      </c>
      <c r="S141" s="192">
        <v>0</v>
      </c>
      <c r="T141" s="19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4" t="s">
        <v>143</v>
      </c>
      <c r="AT141" s="194" t="s">
        <v>139</v>
      </c>
      <c r="AU141" s="194" t="s">
        <v>86</v>
      </c>
      <c r="AY141" s="19" t="s">
        <v>136</v>
      </c>
      <c r="BE141" s="195">
        <f>IF(N141="základná",J141,0)</f>
        <v>0</v>
      </c>
      <c r="BF141" s="195">
        <f>IF(N141="znížená",J141,0)</f>
        <v>366.02999999999997</v>
      </c>
      <c r="BG141" s="195">
        <f>IF(N141="zákl. prenesená",J141,0)</f>
        <v>0</v>
      </c>
      <c r="BH141" s="195">
        <f>IF(N141="zníž. prenesená",J141,0)</f>
        <v>0</v>
      </c>
      <c r="BI141" s="195">
        <f>IF(N141="nulová",J141,0)</f>
        <v>0</v>
      </c>
      <c r="BJ141" s="19" t="s">
        <v>86</v>
      </c>
      <c r="BK141" s="195">
        <f>ROUND(I141*H141,2)</f>
        <v>366.02999999999997</v>
      </c>
      <c r="BL141" s="19" t="s">
        <v>143</v>
      </c>
      <c r="BM141" s="194" t="s">
        <v>496</v>
      </c>
    </row>
    <row r="142" s="13" customFormat="1">
      <c r="A142" s="13"/>
      <c r="B142" s="196"/>
      <c r="C142" s="13"/>
      <c r="D142" s="197" t="s">
        <v>145</v>
      </c>
      <c r="E142" s="198" t="s">
        <v>1</v>
      </c>
      <c r="F142" s="199" t="s">
        <v>497</v>
      </c>
      <c r="G142" s="13"/>
      <c r="H142" s="200">
        <v>2.4620000000000002</v>
      </c>
      <c r="I142" s="13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145</v>
      </c>
      <c r="AU142" s="198" t="s">
        <v>86</v>
      </c>
      <c r="AV142" s="13" t="s">
        <v>86</v>
      </c>
      <c r="AW142" s="13" t="s">
        <v>29</v>
      </c>
      <c r="AX142" s="13" t="s">
        <v>80</v>
      </c>
      <c r="AY142" s="198" t="s">
        <v>136</v>
      </c>
    </row>
    <row r="143" s="2" customFormat="1" ht="33" customHeight="1">
      <c r="A143" s="32"/>
      <c r="B143" s="182"/>
      <c r="C143" s="183" t="s">
        <v>93</v>
      </c>
      <c r="D143" s="183" t="s">
        <v>139</v>
      </c>
      <c r="E143" s="184" t="s">
        <v>498</v>
      </c>
      <c r="F143" s="185" t="s">
        <v>499</v>
      </c>
      <c r="G143" s="186" t="s">
        <v>142</v>
      </c>
      <c r="H143" s="187">
        <v>428.82999999999998</v>
      </c>
      <c r="I143" s="188">
        <v>7.6699999999999999</v>
      </c>
      <c r="J143" s="188">
        <f>ROUND(I143*H143,2)</f>
        <v>3289.1300000000001</v>
      </c>
      <c r="K143" s="189"/>
      <c r="L143" s="33"/>
      <c r="M143" s="190" t="s">
        <v>1</v>
      </c>
      <c r="N143" s="191" t="s">
        <v>39</v>
      </c>
      <c r="O143" s="192">
        <v>0.047</v>
      </c>
      <c r="P143" s="192">
        <f>O143*H143</f>
        <v>20.155010000000001</v>
      </c>
      <c r="Q143" s="192">
        <v>0.0062700000000000004</v>
      </c>
      <c r="R143" s="192">
        <f>Q143*H143</f>
        <v>2.6887641000000002</v>
      </c>
      <c r="S143" s="192">
        <v>0</v>
      </c>
      <c r="T143" s="19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4" t="s">
        <v>143</v>
      </c>
      <c r="AT143" s="194" t="s">
        <v>139</v>
      </c>
      <c r="AU143" s="194" t="s">
        <v>86</v>
      </c>
      <c r="AY143" s="19" t="s">
        <v>136</v>
      </c>
      <c r="BE143" s="195">
        <f>IF(N143="základná",J143,0)</f>
        <v>0</v>
      </c>
      <c r="BF143" s="195">
        <f>IF(N143="znížená",J143,0)</f>
        <v>3289.1300000000001</v>
      </c>
      <c r="BG143" s="195">
        <f>IF(N143="zákl. prenesená",J143,0)</f>
        <v>0</v>
      </c>
      <c r="BH143" s="195">
        <f>IF(N143="zníž. prenesená",J143,0)</f>
        <v>0</v>
      </c>
      <c r="BI143" s="195">
        <f>IF(N143="nulová",J143,0)</f>
        <v>0</v>
      </c>
      <c r="BJ143" s="19" t="s">
        <v>86</v>
      </c>
      <c r="BK143" s="195">
        <f>ROUND(I143*H143,2)</f>
        <v>3289.1300000000001</v>
      </c>
      <c r="BL143" s="19" t="s">
        <v>143</v>
      </c>
      <c r="BM143" s="194" t="s">
        <v>500</v>
      </c>
    </row>
    <row r="144" s="13" customFormat="1">
      <c r="A144" s="13"/>
      <c r="B144" s="196"/>
      <c r="C144" s="13"/>
      <c r="D144" s="197" t="s">
        <v>145</v>
      </c>
      <c r="E144" s="198" t="s">
        <v>1</v>
      </c>
      <c r="F144" s="199" t="s">
        <v>501</v>
      </c>
      <c r="G144" s="13"/>
      <c r="H144" s="200">
        <v>412.42000000000002</v>
      </c>
      <c r="I144" s="13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145</v>
      </c>
      <c r="AU144" s="198" t="s">
        <v>86</v>
      </c>
      <c r="AV144" s="13" t="s">
        <v>86</v>
      </c>
      <c r="AW144" s="13" t="s">
        <v>29</v>
      </c>
      <c r="AX144" s="13" t="s">
        <v>73</v>
      </c>
      <c r="AY144" s="198" t="s">
        <v>136</v>
      </c>
    </row>
    <row r="145" s="13" customFormat="1">
      <c r="A145" s="13"/>
      <c r="B145" s="196"/>
      <c r="C145" s="13"/>
      <c r="D145" s="197" t="s">
        <v>145</v>
      </c>
      <c r="E145" s="198" t="s">
        <v>1</v>
      </c>
      <c r="F145" s="199" t="s">
        <v>502</v>
      </c>
      <c r="G145" s="13"/>
      <c r="H145" s="200">
        <v>16.41</v>
      </c>
      <c r="I145" s="13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145</v>
      </c>
      <c r="AU145" s="198" t="s">
        <v>86</v>
      </c>
      <c r="AV145" s="13" t="s">
        <v>86</v>
      </c>
      <c r="AW145" s="13" t="s">
        <v>29</v>
      </c>
      <c r="AX145" s="13" t="s">
        <v>73</v>
      </c>
      <c r="AY145" s="198" t="s">
        <v>136</v>
      </c>
    </row>
    <row r="146" s="14" customFormat="1">
      <c r="A146" s="14"/>
      <c r="B146" s="204"/>
      <c r="C146" s="14"/>
      <c r="D146" s="197" t="s">
        <v>145</v>
      </c>
      <c r="E146" s="205" t="s">
        <v>1</v>
      </c>
      <c r="F146" s="206" t="s">
        <v>148</v>
      </c>
      <c r="G146" s="14"/>
      <c r="H146" s="207">
        <v>428.83000000000004</v>
      </c>
      <c r="I146" s="14"/>
      <c r="J146" s="14"/>
      <c r="K146" s="14"/>
      <c r="L146" s="204"/>
      <c r="M146" s="208"/>
      <c r="N146" s="209"/>
      <c r="O146" s="209"/>
      <c r="P146" s="209"/>
      <c r="Q146" s="209"/>
      <c r="R146" s="209"/>
      <c r="S146" s="209"/>
      <c r="T146" s="21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145</v>
      </c>
      <c r="AU146" s="205" t="s">
        <v>86</v>
      </c>
      <c r="AV146" s="14" t="s">
        <v>93</v>
      </c>
      <c r="AW146" s="14" t="s">
        <v>29</v>
      </c>
      <c r="AX146" s="14" t="s">
        <v>80</v>
      </c>
      <c r="AY146" s="205" t="s">
        <v>136</v>
      </c>
    </row>
    <row r="147" s="12" customFormat="1" ht="22.8" customHeight="1">
      <c r="A147" s="12"/>
      <c r="B147" s="170"/>
      <c r="C147" s="12"/>
      <c r="D147" s="171" t="s">
        <v>72</v>
      </c>
      <c r="E147" s="180" t="s">
        <v>93</v>
      </c>
      <c r="F147" s="180" t="s">
        <v>291</v>
      </c>
      <c r="G147" s="12"/>
      <c r="H147" s="12"/>
      <c r="I147" s="12"/>
      <c r="J147" s="181">
        <f>BK147</f>
        <v>5669.0900000000001</v>
      </c>
      <c r="K147" s="12"/>
      <c r="L147" s="170"/>
      <c r="M147" s="174"/>
      <c r="N147" s="175"/>
      <c r="O147" s="175"/>
      <c r="P147" s="176">
        <f>SUM(P148:P166)</f>
        <v>58.229322999999994</v>
      </c>
      <c r="Q147" s="175"/>
      <c r="R147" s="176">
        <f>SUM(R148:R166)</f>
        <v>14.89454813</v>
      </c>
      <c r="S147" s="175"/>
      <c r="T147" s="177">
        <f>SUM(T148:T166)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1" t="s">
        <v>80</v>
      </c>
      <c r="AT147" s="178" t="s">
        <v>72</v>
      </c>
      <c r="AU147" s="178" t="s">
        <v>80</v>
      </c>
      <c r="AY147" s="171" t="s">
        <v>136</v>
      </c>
      <c r="BK147" s="179">
        <f>SUM(BK148:BK166)</f>
        <v>5669.0900000000001</v>
      </c>
    </row>
    <row r="148" s="2" customFormat="1" ht="37.8" customHeight="1">
      <c r="A148" s="32"/>
      <c r="B148" s="182"/>
      <c r="C148" s="183" t="s">
        <v>143</v>
      </c>
      <c r="D148" s="183" t="s">
        <v>139</v>
      </c>
      <c r="E148" s="184" t="s">
        <v>503</v>
      </c>
      <c r="F148" s="185" t="s">
        <v>504</v>
      </c>
      <c r="G148" s="186" t="s">
        <v>151</v>
      </c>
      <c r="H148" s="187">
        <v>8.5030000000000001</v>
      </c>
      <c r="I148" s="188">
        <v>244.59</v>
      </c>
      <c r="J148" s="188">
        <f>ROUND(I148*H148,2)</f>
        <v>2079.75</v>
      </c>
      <c r="K148" s="189"/>
      <c r="L148" s="33"/>
      <c r="M148" s="190" t="s">
        <v>1</v>
      </c>
      <c r="N148" s="191" t="s">
        <v>39</v>
      </c>
      <c r="O148" s="192">
        <v>2.1909999999999998</v>
      </c>
      <c r="P148" s="192">
        <f>O148*H148</f>
        <v>18.630072999999999</v>
      </c>
      <c r="Q148" s="192">
        <v>0.70221</v>
      </c>
      <c r="R148" s="192">
        <f>Q148*H148</f>
        <v>5.9708916299999997</v>
      </c>
      <c r="S148" s="192">
        <v>0</v>
      </c>
      <c r="T148" s="19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4" t="s">
        <v>143</v>
      </c>
      <c r="AT148" s="194" t="s">
        <v>139</v>
      </c>
      <c r="AU148" s="194" t="s">
        <v>86</v>
      </c>
      <c r="AY148" s="19" t="s">
        <v>136</v>
      </c>
      <c r="BE148" s="195">
        <f>IF(N148="základná",J148,0)</f>
        <v>0</v>
      </c>
      <c r="BF148" s="195">
        <f>IF(N148="znížená",J148,0)</f>
        <v>2079.75</v>
      </c>
      <c r="BG148" s="195">
        <f>IF(N148="zákl. prenesená",J148,0)</f>
        <v>0</v>
      </c>
      <c r="BH148" s="195">
        <f>IF(N148="zníž. prenesená",J148,0)</f>
        <v>0</v>
      </c>
      <c r="BI148" s="195">
        <f>IF(N148="nulová",J148,0)</f>
        <v>0</v>
      </c>
      <c r="BJ148" s="19" t="s">
        <v>86</v>
      </c>
      <c r="BK148" s="195">
        <f>ROUND(I148*H148,2)</f>
        <v>2079.75</v>
      </c>
      <c r="BL148" s="19" t="s">
        <v>143</v>
      </c>
      <c r="BM148" s="194" t="s">
        <v>505</v>
      </c>
    </row>
    <row r="149" s="13" customFormat="1">
      <c r="A149" s="13"/>
      <c r="B149" s="196"/>
      <c r="C149" s="13"/>
      <c r="D149" s="197" t="s">
        <v>145</v>
      </c>
      <c r="E149" s="198" t="s">
        <v>1</v>
      </c>
      <c r="F149" s="199" t="s">
        <v>506</v>
      </c>
      <c r="G149" s="13"/>
      <c r="H149" s="200">
        <v>3.3149999999999999</v>
      </c>
      <c r="I149" s="13"/>
      <c r="J149" s="13"/>
      <c r="K149" s="13"/>
      <c r="L149" s="196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145</v>
      </c>
      <c r="AU149" s="198" t="s">
        <v>86</v>
      </c>
      <c r="AV149" s="13" t="s">
        <v>86</v>
      </c>
      <c r="AW149" s="13" t="s">
        <v>29</v>
      </c>
      <c r="AX149" s="13" t="s">
        <v>73</v>
      </c>
      <c r="AY149" s="198" t="s">
        <v>136</v>
      </c>
    </row>
    <row r="150" s="13" customFormat="1">
      <c r="A150" s="13"/>
      <c r="B150" s="196"/>
      <c r="C150" s="13"/>
      <c r="D150" s="197" t="s">
        <v>145</v>
      </c>
      <c r="E150" s="198" t="s">
        <v>1</v>
      </c>
      <c r="F150" s="199" t="s">
        <v>507</v>
      </c>
      <c r="G150" s="13"/>
      <c r="H150" s="200">
        <v>1.9850000000000001</v>
      </c>
      <c r="I150" s="13"/>
      <c r="J150" s="13"/>
      <c r="K150" s="13"/>
      <c r="L150" s="196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8" t="s">
        <v>145</v>
      </c>
      <c r="AU150" s="198" t="s">
        <v>86</v>
      </c>
      <c r="AV150" s="13" t="s">
        <v>86</v>
      </c>
      <c r="AW150" s="13" t="s">
        <v>29</v>
      </c>
      <c r="AX150" s="13" t="s">
        <v>73</v>
      </c>
      <c r="AY150" s="198" t="s">
        <v>136</v>
      </c>
    </row>
    <row r="151" s="13" customFormat="1">
      <c r="A151" s="13"/>
      <c r="B151" s="196"/>
      <c r="C151" s="13"/>
      <c r="D151" s="197" t="s">
        <v>145</v>
      </c>
      <c r="E151" s="198" t="s">
        <v>1</v>
      </c>
      <c r="F151" s="199" t="s">
        <v>508</v>
      </c>
      <c r="G151" s="13"/>
      <c r="H151" s="200">
        <v>0.80500000000000005</v>
      </c>
      <c r="I151" s="13"/>
      <c r="J151" s="13"/>
      <c r="K151" s="13"/>
      <c r="L151" s="196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145</v>
      </c>
      <c r="AU151" s="198" t="s">
        <v>86</v>
      </c>
      <c r="AV151" s="13" t="s">
        <v>86</v>
      </c>
      <c r="AW151" s="13" t="s">
        <v>29</v>
      </c>
      <c r="AX151" s="13" t="s">
        <v>73</v>
      </c>
      <c r="AY151" s="198" t="s">
        <v>136</v>
      </c>
    </row>
    <row r="152" s="13" customFormat="1">
      <c r="A152" s="13"/>
      <c r="B152" s="196"/>
      <c r="C152" s="13"/>
      <c r="D152" s="197" t="s">
        <v>145</v>
      </c>
      <c r="E152" s="198" t="s">
        <v>1</v>
      </c>
      <c r="F152" s="199" t="s">
        <v>509</v>
      </c>
      <c r="G152" s="13"/>
      <c r="H152" s="200">
        <v>1.085</v>
      </c>
      <c r="I152" s="13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145</v>
      </c>
      <c r="AU152" s="198" t="s">
        <v>86</v>
      </c>
      <c r="AV152" s="13" t="s">
        <v>86</v>
      </c>
      <c r="AW152" s="13" t="s">
        <v>29</v>
      </c>
      <c r="AX152" s="13" t="s">
        <v>73</v>
      </c>
      <c r="AY152" s="198" t="s">
        <v>136</v>
      </c>
    </row>
    <row r="153" s="13" customFormat="1">
      <c r="A153" s="13"/>
      <c r="B153" s="196"/>
      <c r="C153" s="13"/>
      <c r="D153" s="197" t="s">
        <v>145</v>
      </c>
      <c r="E153" s="198" t="s">
        <v>1</v>
      </c>
      <c r="F153" s="199" t="s">
        <v>510</v>
      </c>
      <c r="G153" s="13"/>
      <c r="H153" s="200">
        <v>1.3129999999999999</v>
      </c>
      <c r="I153" s="13"/>
      <c r="J153" s="13"/>
      <c r="K153" s="13"/>
      <c r="L153" s="196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8" t="s">
        <v>145</v>
      </c>
      <c r="AU153" s="198" t="s">
        <v>86</v>
      </c>
      <c r="AV153" s="13" t="s">
        <v>86</v>
      </c>
      <c r="AW153" s="13" t="s">
        <v>29</v>
      </c>
      <c r="AX153" s="13" t="s">
        <v>73</v>
      </c>
      <c r="AY153" s="198" t="s">
        <v>136</v>
      </c>
    </row>
    <row r="154" s="14" customFormat="1">
      <c r="A154" s="14"/>
      <c r="B154" s="204"/>
      <c r="C154" s="14"/>
      <c r="D154" s="197" t="s">
        <v>145</v>
      </c>
      <c r="E154" s="205" t="s">
        <v>1</v>
      </c>
      <c r="F154" s="206" t="s">
        <v>148</v>
      </c>
      <c r="G154" s="14"/>
      <c r="H154" s="207">
        <v>8.5030000000000001</v>
      </c>
      <c r="I154" s="14"/>
      <c r="J154" s="14"/>
      <c r="K154" s="14"/>
      <c r="L154" s="204"/>
      <c r="M154" s="208"/>
      <c r="N154" s="209"/>
      <c r="O154" s="209"/>
      <c r="P154" s="209"/>
      <c r="Q154" s="209"/>
      <c r="R154" s="209"/>
      <c r="S154" s="209"/>
      <c r="T154" s="21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145</v>
      </c>
      <c r="AU154" s="205" t="s">
        <v>86</v>
      </c>
      <c r="AV154" s="14" t="s">
        <v>93</v>
      </c>
      <c r="AW154" s="14" t="s">
        <v>29</v>
      </c>
      <c r="AX154" s="14" t="s">
        <v>80</v>
      </c>
      <c r="AY154" s="205" t="s">
        <v>136</v>
      </c>
    </row>
    <row r="155" s="2" customFormat="1" ht="24.15" customHeight="1">
      <c r="A155" s="32"/>
      <c r="B155" s="182"/>
      <c r="C155" s="183" t="s">
        <v>168</v>
      </c>
      <c r="D155" s="183" t="s">
        <v>139</v>
      </c>
      <c r="E155" s="184" t="s">
        <v>511</v>
      </c>
      <c r="F155" s="185" t="s">
        <v>512</v>
      </c>
      <c r="G155" s="186" t="s">
        <v>363</v>
      </c>
      <c r="H155" s="187">
        <v>6</v>
      </c>
      <c r="I155" s="188">
        <v>30.949999999999999</v>
      </c>
      <c r="J155" s="188">
        <f>ROUND(I155*H155,2)</f>
        <v>185.69999999999999</v>
      </c>
      <c r="K155" s="189"/>
      <c r="L155" s="33"/>
      <c r="M155" s="190" t="s">
        <v>1</v>
      </c>
      <c r="N155" s="191" t="s">
        <v>39</v>
      </c>
      <c r="O155" s="192">
        <v>0.17899999999999999</v>
      </c>
      <c r="P155" s="192">
        <f>O155*H155</f>
        <v>1.0739999999999998</v>
      </c>
      <c r="Q155" s="192">
        <v>0.03193</v>
      </c>
      <c r="R155" s="192">
        <f>Q155*H155</f>
        <v>0.19158</v>
      </c>
      <c r="S155" s="192">
        <v>0</v>
      </c>
      <c r="T155" s="193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4" t="s">
        <v>143</v>
      </c>
      <c r="AT155" s="194" t="s">
        <v>139</v>
      </c>
      <c r="AU155" s="194" t="s">
        <v>86</v>
      </c>
      <c r="AY155" s="19" t="s">
        <v>136</v>
      </c>
      <c r="BE155" s="195">
        <f>IF(N155="základná",J155,0)</f>
        <v>0</v>
      </c>
      <c r="BF155" s="195">
        <f>IF(N155="znížená",J155,0)</f>
        <v>185.69999999999999</v>
      </c>
      <c r="BG155" s="195">
        <f>IF(N155="zákl. prenesená",J155,0)</f>
        <v>0</v>
      </c>
      <c r="BH155" s="195">
        <f>IF(N155="zníž. prenesená",J155,0)</f>
        <v>0</v>
      </c>
      <c r="BI155" s="195">
        <f>IF(N155="nulová",J155,0)</f>
        <v>0</v>
      </c>
      <c r="BJ155" s="19" t="s">
        <v>86</v>
      </c>
      <c r="BK155" s="195">
        <f>ROUND(I155*H155,2)</f>
        <v>185.69999999999999</v>
      </c>
      <c r="BL155" s="19" t="s">
        <v>143</v>
      </c>
      <c r="BM155" s="194" t="s">
        <v>513</v>
      </c>
    </row>
    <row r="156" s="13" customFormat="1">
      <c r="A156" s="13"/>
      <c r="B156" s="196"/>
      <c r="C156" s="13"/>
      <c r="D156" s="197" t="s">
        <v>145</v>
      </c>
      <c r="E156" s="198" t="s">
        <v>1</v>
      </c>
      <c r="F156" s="199" t="s">
        <v>514</v>
      </c>
      <c r="G156" s="13"/>
      <c r="H156" s="200">
        <v>2</v>
      </c>
      <c r="I156" s="13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8" t="s">
        <v>145</v>
      </c>
      <c r="AU156" s="198" t="s">
        <v>86</v>
      </c>
      <c r="AV156" s="13" t="s">
        <v>86</v>
      </c>
      <c r="AW156" s="13" t="s">
        <v>29</v>
      </c>
      <c r="AX156" s="13" t="s">
        <v>73</v>
      </c>
      <c r="AY156" s="198" t="s">
        <v>136</v>
      </c>
    </row>
    <row r="157" s="13" customFormat="1">
      <c r="A157" s="13"/>
      <c r="B157" s="196"/>
      <c r="C157" s="13"/>
      <c r="D157" s="197" t="s">
        <v>145</v>
      </c>
      <c r="E157" s="198" t="s">
        <v>1</v>
      </c>
      <c r="F157" s="199" t="s">
        <v>515</v>
      </c>
      <c r="G157" s="13"/>
      <c r="H157" s="200">
        <v>2</v>
      </c>
      <c r="I157" s="13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145</v>
      </c>
      <c r="AU157" s="198" t="s">
        <v>86</v>
      </c>
      <c r="AV157" s="13" t="s">
        <v>86</v>
      </c>
      <c r="AW157" s="13" t="s">
        <v>29</v>
      </c>
      <c r="AX157" s="13" t="s">
        <v>73</v>
      </c>
      <c r="AY157" s="198" t="s">
        <v>136</v>
      </c>
    </row>
    <row r="158" s="13" customFormat="1">
      <c r="A158" s="13"/>
      <c r="B158" s="196"/>
      <c r="C158" s="13"/>
      <c r="D158" s="197" t="s">
        <v>145</v>
      </c>
      <c r="E158" s="198" t="s">
        <v>1</v>
      </c>
      <c r="F158" s="199" t="s">
        <v>516</v>
      </c>
      <c r="G158" s="13"/>
      <c r="H158" s="200">
        <v>2</v>
      </c>
      <c r="I158" s="13"/>
      <c r="J158" s="13"/>
      <c r="K158" s="13"/>
      <c r="L158" s="196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145</v>
      </c>
      <c r="AU158" s="198" t="s">
        <v>86</v>
      </c>
      <c r="AV158" s="13" t="s">
        <v>86</v>
      </c>
      <c r="AW158" s="13" t="s">
        <v>29</v>
      </c>
      <c r="AX158" s="13" t="s">
        <v>73</v>
      </c>
      <c r="AY158" s="198" t="s">
        <v>136</v>
      </c>
    </row>
    <row r="159" s="14" customFormat="1">
      <c r="A159" s="14"/>
      <c r="B159" s="204"/>
      <c r="C159" s="14"/>
      <c r="D159" s="197" t="s">
        <v>145</v>
      </c>
      <c r="E159" s="205" t="s">
        <v>1</v>
      </c>
      <c r="F159" s="206" t="s">
        <v>148</v>
      </c>
      <c r="G159" s="14"/>
      <c r="H159" s="207">
        <v>6</v>
      </c>
      <c r="I159" s="14"/>
      <c r="J159" s="14"/>
      <c r="K159" s="14"/>
      <c r="L159" s="204"/>
      <c r="M159" s="208"/>
      <c r="N159" s="209"/>
      <c r="O159" s="209"/>
      <c r="P159" s="209"/>
      <c r="Q159" s="209"/>
      <c r="R159" s="209"/>
      <c r="S159" s="209"/>
      <c r="T159" s="21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145</v>
      </c>
      <c r="AU159" s="205" t="s">
        <v>86</v>
      </c>
      <c r="AV159" s="14" t="s">
        <v>93</v>
      </c>
      <c r="AW159" s="14" t="s">
        <v>29</v>
      </c>
      <c r="AX159" s="14" t="s">
        <v>80</v>
      </c>
      <c r="AY159" s="205" t="s">
        <v>136</v>
      </c>
    </row>
    <row r="160" s="2" customFormat="1" ht="24.15" customHeight="1">
      <c r="A160" s="32"/>
      <c r="B160" s="182"/>
      <c r="C160" s="183" t="s">
        <v>174</v>
      </c>
      <c r="D160" s="183" t="s">
        <v>139</v>
      </c>
      <c r="E160" s="184" t="s">
        <v>517</v>
      </c>
      <c r="F160" s="185" t="s">
        <v>518</v>
      </c>
      <c r="G160" s="186" t="s">
        <v>363</v>
      </c>
      <c r="H160" s="187">
        <v>1</v>
      </c>
      <c r="I160" s="188">
        <v>36.049999999999997</v>
      </c>
      <c r="J160" s="188">
        <f>ROUND(I160*H160,2)</f>
        <v>36.049999999999997</v>
      </c>
      <c r="K160" s="189"/>
      <c r="L160" s="33"/>
      <c r="M160" s="190" t="s">
        <v>1</v>
      </c>
      <c r="N160" s="191" t="s">
        <v>39</v>
      </c>
      <c r="O160" s="192">
        <v>0.19500000000000001</v>
      </c>
      <c r="P160" s="192">
        <f>O160*H160</f>
        <v>0.19500000000000001</v>
      </c>
      <c r="Q160" s="192">
        <v>0.038150000000000003</v>
      </c>
      <c r="R160" s="192">
        <f>Q160*H160</f>
        <v>0.038150000000000003</v>
      </c>
      <c r="S160" s="192">
        <v>0</v>
      </c>
      <c r="T160" s="193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4" t="s">
        <v>143</v>
      </c>
      <c r="AT160" s="194" t="s">
        <v>139</v>
      </c>
      <c r="AU160" s="194" t="s">
        <v>86</v>
      </c>
      <c r="AY160" s="19" t="s">
        <v>136</v>
      </c>
      <c r="BE160" s="195">
        <f>IF(N160="základná",J160,0)</f>
        <v>0</v>
      </c>
      <c r="BF160" s="195">
        <f>IF(N160="znížená",J160,0)</f>
        <v>36.049999999999997</v>
      </c>
      <c r="BG160" s="195">
        <f>IF(N160="zákl. prenesená",J160,0)</f>
        <v>0</v>
      </c>
      <c r="BH160" s="195">
        <f>IF(N160="zníž. prenesená",J160,0)</f>
        <v>0</v>
      </c>
      <c r="BI160" s="195">
        <f>IF(N160="nulová",J160,0)</f>
        <v>0</v>
      </c>
      <c r="BJ160" s="19" t="s">
        <v>86</v>
      </c>
      <c r="BK160" s="195">
        <f>ROUND(I160*H160,2)</f>
        <v>36.049999999999997</v>
      </c>
      <c r="BL160" s="19" t="s">
        <v>143</v>
      </c>
      <c r="BM160" s="194" t="s">
        <v>519</v>
      </c>
    </row>
    <row r="161" s="13" customFormat="1">
      <c r="A161" s="13"/>
      <c r="B161" s="196"/>
      <c r="C161" s="13"/>
      <c r="D161" s="197" t="s">
        <v>145</v>
      </c>
      <c r="E161" s="198" t="s">
        <v>1</v>
      </c>
      <c r="F161" s="199" t="s">
        <v>520</v>
      </c>
      <c r="G161" s="13"/>
      <c r="H161" s="200">
        <v>1</v>
      </c>
      <c r="I161" s="13"/>
      <c r="J161" s="13"/>
      <c r="K161" s="13"/>
      <c r="L161" s="196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8" t="s">
        <v>145</v>
      </c>
      <c r="AU161" s="198" t="s">
        <v>86</v>
      </c>
      <c r="AV161" s="13" t="s">
        <v>86</v>
      </c>
      <c r="AW161" s="13" t="s">
        <v>29</v>
      </c>
      <c r="AX161" s="13" t="s">
        <v>80</v>
      </c>
      <c r="AY161" s="198" t="s">
        <v>136</v>
      </c>
    </row>
    <row r="162" s="2" customFormat="1" ht="33" customHeight="1">
      <c r="A162" s="32"/>
      <c r="B162" s="182"/>
      <c r="C162" s="183" t="s">
        <v>181</v>
      </c>
      <c r="D162" s="183" t="s">
        <v>139</v>
      </c>
      <c r="E162" s="184" t="s">
        <v>292</v>
      </c>
      <c r="F162" s="185" t="s">
        <v>293</v>
      </c>
      <c r="G162" s="186" t="s">
        <v>142</v>
      </c>
      <c r="H162" s="187">
        <v>78.224999999999994</v>
      </c>
      <c r="I162" s="188">
        <v>43.049999999999997</v>
      </c>
      <c r="J162" s="188">
        <f>ROUND(I162*H162,2)</f>
        <v>3367.5900000000001</v>
      </c>
      <c r="K162" s="189"/>
      <c r="L162" s="33"/>
      <c r="M162" s="190" t="s">
        <v>1</v>
      </c>
      <c r="N162" s="191" t="s">
        <v>39</v>
      </c>
      <c r="O162" s="192">
        <v>0.48999999999999999</v>
      </c>
      <c r="P162" s="192">
        <f>O162*H162</f>
        <v>38.330249999999999</v>
      </c>
      <c r="Q162" s="192">
        <v>0.11114</v>
      </c>
      <c r="R162" s="192">
        <f>Q162*H162</f>
        <v>8.6939264999999999</v>
      </c>
      <c r="S162" s="192">
        <v>0</v>
      </c>
      <c r="T162" s="19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4" t="s">
        <v>143</v>
      </c>
      <c r="AT162" s="194" t="s">
        <v>139</v>
      </c>
      <c r="AU162" s="194" t="s">
        <v>86</v>
      </c>
      <c r="AY162" s="19" t="s">
        <v>136</v>
      </c>
      <c r="BE162" s="195">
        <f>IF(N162="základná",J162,0)</f>
        <v>0</v>
      </c>
      <c r="BF162" s="195">
        <f>IF(N162="znížená",J162,0)</f>
        <v>3367.5900000000001</v>
      </c>
      <c r="BG162" s="195">
        <f>IF(N162="zákl. prenesená",J162,0)</f>
        <v>0</v>
      </c>
      <c r="BH162" s="195">
        <f>IF(N162="zníž. prenesená",J162,0)</f>
        <v>0</v>
      </c>
      <c r="BI162" s="195">
        <f>IF(N162="nulová",J162,0)</f>
        <v>0</v>
      </c>
      <c r="BJ162" s="19" t="s">
        <v>86</v>
      </c>
      <c r="BK162" s="195">
        <f>ROUND(I162*H162,2)</f>
        <v>3367.5900000000001</v>
      </c>
      <c r="BL162" s="19" t="s">
        <v>143</v>
      </c>
      <c r="BM162" s="194" t="s">
        <v>521</v>
      </c>
    </row>
    <row r="163" s="13" customFormat="1">
      <c r="A163" s="13"/>
      <c r="B163" s="196"/>
      <c r="C163" s="13"/>
      <c r="D163" s="197" t="s">
        <v>145</v>
      </c>
      <c r="E163" s="198" t="s">
        <v>1</v>
      </c>
      <c r="F163" s="199" t="s">
        <v>522</v>
      </c>
      <c r="G163" s="13"/>
      <c r="H163" s="200">
        <v>27.449999999999999</v>
      </c>
      <c r="I163" s="13"/>
      <c r="J163" s="13"/>
      <c r="K163" s="13"/>
      <c r="L163" s="196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8" t="s">
        <v>145</v>
      </c>
      <c r="AU163" s="198" t="s">
        <v>86</v>
      </c>
      <c r="AV163" s="13" t="s">
        <v>86</v>
      </c>
      <c r="AW163" s="13" t="s">
        <v>29</v>
      </c>
      <c r="AX163" s="13" t="s">
        <v>73</v>
      </c>
      <c r="AY163" s="198" t="s">
        <v>136</v>
      </c>
    </row>
    <row r="164" s="13" customFormat="1">
      <c r="A164" s="13"/>
      <c r="B164" s="196"/>
      <c r="C164" s="13"/>
      <c r="D164" s="197" t="s">
        <v>145</v>
      </c>
      <c r="E164" s="198" t="s">
        <v>1</v>
      </c>
      <c r="F164" s="199" t="s">
        <v>523</v>
      </c>
      <c r="G164" s="13"/>
      <c r="H164" s="200">
        <v>35.625</v>
      </c>
      <c r="I164" s="13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145</v>
      </c>
      <c r="AU164" s="198" t="s">
        <v>86</v>
      </c>
      <c r="AV164" s="13" t="s">
        <v>86</v>
      </c>
      <c r="AW164" s="13" t="s">
        <v>29</v>
      </c>
      <c r="AX164" s="13" t="s">
        <v>73</v>
      </c>
      <c r="AY164" s="198" t="s">
        <v>136</v>
      </c>
    </row>
    <row r="165" s="13" customFormat="1">
      <c r="A165" s="13"/>
      <c r="B165" s="196"/>
      <c r="C165" s="13"/>
      <c r="D165" s="197" t="s">
        <v>145</v>
      </c>
      <c r="E165" s="198" t="s">
        <v>1</v>
      </c>
      <c r="F165" s="199" t="s">
        <v>524</v>
      </c>
      <c r="G165" s="13"/>
      <c r="H165" s="200">
        <v>15.15</v>
      </c>
      <c r="I165" s="13"/>
      <c r="J165" s="13"/>
      <c r="K165" s="13"/>
      <c r="L165" s="196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145</v>
      </c>
      <c r="AU165" s="198" t="s">
        <v>86</v>
      </c>
      <c r="AV165" s="13" t="s">
        <v>86</v>
      </c>
      <c r="AW165" s="13" t="s">
        <v>29</v>
      </c>
      <c r="AX165" s="13" t="s">
        <v>73</v>
      </c>
      <c r="AY165" s="198" t="s">
        <v>136</v>
      </c>
    </row>
    <row r="166" s="14" customFormat="1">
      <c r="A166" s="14"/>
      <c r="B166" s="204"/>
      <c r="C166" s="14"/>
      <c r="D166" s="197" t="s">
        <v>145</v>
      </c>
      <c r="E166" s="205" t="s">
        <v>1</v>
      </c>
      <c r="F166" s="206" t="s">
        <v>148</v>
      </c>
      <c r="G166" s="14"/>
      <c r="H166" s="207">
        <v>78.225000000000009</v>
      </c>
      <c r="I166" s="14"/>
      <c r="J166" s="14"/>
      <c r="K166" s="14"/>
      <c r="L166" s="204"/>
      <c r="M166" s="208"/>
      <c r="N166" s="209"/>
      <c r="O166" s="209"/>
      <c r="P166" s="209"/>
      <c r="Q166" s="209"/>
      <c r="R166" s="209"/>
      <c r="S166" s="209"/>
      <c r="T166" s="21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145</v>
      </c>
      <c r="AU166" s="205" t="s">
        <v>86</v>
      </c>
      <c r="AV166" s="14" t="s">
        <v>93</v>
      </c>
      <c r="AW166" s="14" t="s">
        <v>29</v>
      </c>
      <c r="AX166" s="14" t="s">
        <v>80</v>
      </c>
      <c r="AY166" s="205" t="s">
        <v>136</v>
      </c>
    </row>
    <row r="167" s="12" customFormat="1" ht="22.8" customHeight="1">
      <c r="A167" s="12"/>
      <c r="B167" s="170"/>
      <c r="C167" s="12"/>
      <c r="D167" s="171" t="s">
        <v>72</v>
      </c>
      <c r="E167" s="180" t="s">
        <v>174</v>
      </c>
      <c r="F167" s="180" t="s">
        <v>312</v>
      </c>
      <c r="G167" s="12"/>
      <c r="H167" s="12"/>
      <c r="I167" s="12"/>
      <c r="J167" s="181">
        <f>BK167</f>
        <v>59333.770000000004</v>
      </c>
      <c r="K167" s="12"/>
      <c r="L167" s="170"/>
      <c r="M167" s="174"/>
      <c r="N167" s="175"/>
      <c r="O167" s="175"/>
      <c r="P167" s="176">
        <f>SUM(P168:P262)</f>
        <v>1072.2698459999999</v>
      </c>
      <c r="Q167" s="175"/>
      <c r="R167" s="176">
        <f>SUM(R168:R262)</f>
        <v>81.613250080000014</v>
      </c>
      <c r="S167" s="175"/>
      <c r="T167" s="177">
        <f>SUM(T168:T262)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1" t="s">
        <v>80</v>
      </c>
      <c r="AT167" s="178" t="s">
        <v>72</v>
      </c>
      <c r="AU167" s="178" t="s">
        <v>80</v>
      </c>
      <c r="AY167" s="171" t="s">
        <v>136</v>
      </c>
      <c r="BK167" s="179">
        <f>SUM(BK168:BK262)</f>
        <v>59333.770000000004</v>
      </c>
    </row>
    <row r="168" s="2" customFormat="1" ht="24.15" customHeight="1">
      <c r="A168" s="32"/>
      <c r="B168" s="182"/>
      <c r="C168" s="183" t="s">
        <v>186</v>
      </c>
      <c r="D168" s="183" t="s">
        <v>139</v>
      </c>
      <c r="E168" s="184" t="s">
        <v>525</v>
      </c>
      <c r="F168" s="185" t="s">
        <v>526</v>
      </c>
      <c r="G168" s="186" t="s">
        <v>142</v>
      </c>
      <c r="H168" s="187">
        <v>466.22000000000003</v>
      </c>
      <c r="I168" s="188">
        <v>3.5800000000000001</v>
      </c>
      <c r="J168" s="188">
        <f>ROUND(I168*H168,2)</f>
        <v>1669.0699999999999</v>
      </c>
      <c r="K168" s="189"/>
      <c r="L168" s="33"/>
      <c r="M168" s="190" t="s">
        <v>1</v>
      </c>
      <c r="N168" s="191" t="s">
        <v>39</v>
      </c>
      <c r="O168" s="192">
        <v>0.112</v>
      </c>
      <c r="P168" s="192">
        <f>O168*H168</f>
        <v>52.216640000000005</v>
      </c>
      <c r="Q168" s="192">
        <v>0.00040000000000000002</v>
      </c>
      <c r="R168" s="192">
        <f>Q168*H168</f>
        <v>0.18648800000000002</v>
      </c>
      <c r="S168" s="192">
        <v>0</v>
      </c>
      <c r="T168" s="19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4" t="s">
        <v>143</v>
      </c>
      <c r="AT168" s="194" t="s">
        <v>139</v>
      </c>
      <c r="AU168" s="194" t="s">
        <v>86</v>
      </c>
      <c r="AY168" s="19" t="s">
        <v>136</v>
      </c>
      <c r="BE168" s="195">
        <f>IF(N168="základná",J168,0)</f>
        <v>0</v>
      </c>
      <c r="BF168" s="195">
        <f>IF(N168="znížená",J168,0)</f>
        <v>1669.0699999999999</v>
      </c>
      <c r="BG168" s="195">
        <f>IF(N168="zákl. prenesená",J168,0)</f>
        <v>0</v>
      </c>
      <c r="BH168" s="195">
        <f>IF(N168="zníž. prenesená",J168,0)</f>
        <v>0</v>
      </c>
      <c r="BI168" s="195">
        <f>IF(N168="nulová",J168,0)</f>
        <v>0</v>
      </c>
      <c r="BJ168" s="19" t="s">
        <v>86</v>
      </c>
      <c r="BK168" s="195">
        <f>ROUND(I168*H168,2)</f>
        <v>1669.0699999999999</v>
      </c>
      <c r="BL168" s="19" t="s">
        <v>143</v>
      </c>
      <c r="BM168" s="194" t="s">
        <v>527</v>
      </c>
    </row>
    <row r="169" s="13" customFormat="1">
      <c r="A169" s="13"/>
      <c r="B169" s="196"/>
      <c r="C169" s="13"/>
      <c r="D169" s="197" t="s">
        <v>145</v>
      </c>
      <c r="E169" s="198" t="s">
        <v>1</v>
      </c>
      <c r="F169" s="199" t="s">
        <v>528</v>
      </c>
      <c r="G169" s="13"/>
      <c r="H169" s="200">
        <v>22.329999999999998</v>
      </c>
      <c r="I169" s="13"/>
      <c r="J169" s="13"/>
      <c r="K169" s="13"/>
      <c r="L169" s="196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145</v>
      </c>
      <c r="AU169" s="198" t="s">
        <v>86</v>
      </c>
      <c r="AV169" s="13" t="s">
        <v>86</v>
      </c>
      <c r="AW169" s="13" t="s">
        <v>29</v>
      </c>
      <c r="AX169" s="13" t="s">
        <v>73</v>
      </c>
      <c r="AY169" s="198" t="s">
        <v>136</v>
      </c>
    </row>
    <row r="170" s="13" customFormat="1">
      <c r="A170" s="13"/>
      <c r="B170" s="196"/>
      <c r="C170" s="13"/>
      <c r="D170" s="197" t="s">
        <v>145</v>
      </c>
      <c r="E170" s="198" t="s">
        <v>1</v>
      </c>
      <c r="F170" s="199" t="s">
        <v>529</v>
      </c>
      <c r="G170" s="13"/>
      <c r="H170" s="200">
        <v>13.039999999999999</v>
      </c>
      <c r="I170" s="13"/>
      <c r="J170" s="13"/>
      <c r="K170" s="13"/>
      <c r="L170" s="196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145</v>
      </c>
      <c r="AU170" s="198" t="s">
        <v>86</v>
      </c>
      <c r="AV170" s="13" t="s">
        <v>86</v>
      </c>
      <c r="AW170" s="13" t="s">
        <v>29</v>
      </c>
      <c r="AX170" s="13" t="s">
        <v>73</v>
      </c>
      <c r="AY170" s="198" t="s">
        <v>136</v>
      </c>
    </row>
    <row r="171" s="13" customFormat="1">
      <c r="A171" s="13"/>
      <c r="B171" s="196"/>
      <c r="C171" s="13"/>
      <c r="D171" s="197" t="s">
        <v>145</v>
      </c>
      <c r="E171" s="198" t="s">
        <v>1</v>
      </c>
      <c r="F171" s="199" t="s">
        <v>530</v>
      </c>
      <c r="G171" s="13"/>
      <c r="H171" s="200">
        <v>1.7</v>
      </c>
      <c r="I171" s="13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145</v>
      </c>
      <c r="AU171" s="198" t="s">
        <v>86</v>
      </c>
      <c r="AV171" s="13" t="s">
        <v>86</v>
      </c>
      <c r="AW171" s="13" t="s">
        <v>29</v>
      </c>
      <c r="AX171" s="13" t="s">
        <v>73</v>
      </c>
      <c r="AY171" s="198" t="s">
        <v>136</v>
      </c>
    </row>
    <row r="172" s="13" customFormat="1">
      <c r="A172" s="13"/>
      <c r="B172" s="196"/>
      <c r="C172" s="13"/>
      <c r="D172" s="197" t="s">
        <v>145</v>
      </c>
      <c r="E172" s="198" t="s">
        <v>1</v>
      </c>
      <c r="F172" s="199" t="s">
        <v>531</v>
      </c>
      <c r="G172" s="13"/>
      <c r="H172" s="200">
        <v>1.0600000000000001</v>
      </c>
      <c r="I172" s="13"/>
      <c r="J172" s="13"/>
      <c r="K172" s="13"/>
      <c r="L172" s="196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145</v>
      </c>
      <c r="AU172" s="198" t="s">
        <v>86</v>
      </c>
      <c r="AV172" s="13" t="s">
        <v>86</v>
      </c>
      <c r="AW172" s="13" t="s">
        <v>29</v>
      </c>
      <c r="AX172" s="13" t="s">
        <v>73</v>
      </c>
      <c r="AY172" s="198" t="s">
        <v>136</v>
      </c>
    </row>
    <row r="173" s="13" customFormat="1">
      <c r="A173" s="13"/>
      <c r="B173" s="196"/>
      <c r="C173" s="13"/>
      <c r="D173" s="197" t="s">
        <v>145</v>
      </c>
      <c r="E173" s="198" t="s">
        <v>1</v>
      </c>
      <c r="F173" s="199" t="s">
        <v>532</v>
      </c>
      <c r="G173" s="13"/>
      <c r="H173" s="200">
        <v>12.91</v>
      </c>
      <c r="I173" s="13"/>
      <c r="J173" s="13"/>
      <c r="K173" s="13"/>
      <c r="L173" s="196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8" t="s">
        <v>145</v>
      </c>
      <c r="AU173" s="198" t="s">
        <v>86</v>
      </c>
      <c r="AV173" s="13" t="s">
        <v>86</v>
      </c>
      <c r="AW173" s="13" t="s">
        <v>29</v>
      </c>
      <c r="AX173" s="13" t="s">
        <v>73</v>
      </c>
      <c r="AY173" s="198" t="s">
        <v>136</v>
      </c>
    </row>
    <row r="174" s="13" customFormat="1">
      <c r="A174" s="13"/>
      <c r="B174" s="196"/>
      <c r="C174" s="13"/>
      <c r="D174" s="197" t="s">
        <v>145</v>
      </c>
      <c r="E174" s="198" t="s">
        <v>1</v>
      </c>
      <c r="F174" s="199" t="s">
        <v>533</v>
      </c>
      <c r="G174" s="13"/>
      <c r="H174" s="200">
        <v>1.7</v>
      </c>
      <c r="I174" s="13"/>
      <c r="J174" s="13"/>
      <c r="K174" s="13"/>
      <c r="L174" s="196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145</v>
      </c>
      <c r="AU174" s="198" t="s">
        <v>86</v>
      </c>
      <c r="AV174" s="13" t="s">
        <v>86</v>
      </c>
      <c r="AW174" s="13" t="s">
        <v>29</v>
      </c>
      <c r="AX174" s="13" t="s">
        <v>73</v>
      </c>
      <c r="AY174" s="198" t="s">
        <v>136</v>
      </c>
    </row>
    <row r="175" s="13" customFormat="1">
      <c r="A175" s="13"/>
      <c r="B175" s="196"/>
      <c r="C175" s="13"/>
      <c r="D175" s="197" t="s">
        <v>145</v>
      </c>
      <c r="E175" s="198" t="s">
        <v>1</v>
      </c>
      <c r="F175" s="199" t="s">
        <v>534</v>
      </c>
      <c r="G175" s="13"/>
      <c r="H175" s="200">
        <v>1.0600000000000001</v>
      </c>
      <c r="I175" s="13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145</v>
      </c>
      <c r="AU175" s="198" t="s">
        <v>86</v>
      </c>
      <c r="AV175" s="13" t="s">
        <v>86</v>
      </c>
      <c r="AW175" s="13" t="s">
        <v>29</v>
      </c>
      <c r="AX175" s="13" t="s">
        <v>73</v>
      </c>
      <c r="AY175" s="198" t="s">
        <v>136</v>
      </c>
    </row>
    <row r="176" s="13" customFormat="1">
      <c r="A176" s="13"/>
      <c r="B176" s="196"/>
      <c r="C176" s="13"/>
      <c r="D176" s="197" t="s">
        <v>145</v>
      </c>
      <c r="E176" s="198" t="s">
        <v>1</v>
      </c>
      <c r="F176" s="199" t="s">
        <v>535</v>
      </c>
      <c r="G176" s="13"/>
      <c r="H176" s="200">
        <v>206.18000000000001</v>
      </c>
      <c r="I176" s="13"/>
      <c r="J176" s="13"/>
      <c r="K176" s="13"/>
      <c r="L176" s="196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8" t="s">
        <v>145</v>
      </c>
      <c r="AU176" s="198" t="s">
        <v>86</v>
      </c>
      <c r="AV176" s="13" t="s">
        <v>86</v>
      </c>
      <c r="AW176" s="13" t="s">
        <v>29</v>
      </c>
      <c r="AX176" s="13" t="s">
        <v>73</v>
      </c>
      <c r="AY176" s="198" t="s">
        <v>136</v>
      </c>
    </row>
    <row r="177" s="13" customFormat="1">
      <c r="A177" s="13"/>
      <c r="B177" s="196"/>
      <c r="C177" s="13"/>
      <c r="D177" s="197" t="s">
        <v>145</v>
      </c>
      <c r="E177" s="198" t="s">
        <v>1</v>
      </c>
      <c r="F177" s="199" t="s">
        <v>536</v>
      </c>
      <c r="G177" s="13"/>
      <c r="H177" s="200">
        <v>103.15000000000001</v>
      </c>
      <c r="I177" s="13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145</v>
      </c>
      <c r="AU177" s="198" t="s">
        <v>86</v>
      </c>
      <c r="AV177" s="13" t="s">
        <v>86</v>
      </c>
      <c r="AW177" s="13" t="s">
        <v>29</v>
      </c>
      <c r="AX177" s="13" t="s">
        <v>73</v>
      </c>
      <c r="AY177" s="198" t="s">
        <v>136</v>
      </c>
    </row>
    <row r="178" s="13" customFormat="1">
      <c r="A178" s="13"/>
      <c r="B178" s="196"/>
      <c r="C178" s="13"/>
      <c r="D178" s="197" t="s">
        <v>145</v>
      </c>
      <c r="E178" s="198" t="s">
        <v>1</v>
      </c>
      <c r="F178" s="199" t="s">
        <v>537</v>
      </c>
      <c r="G178" s="13"/>
      <c r="H178" s="200">
        <v>103.09</v>
      </c>
      <c r="I178" s="13"/>
      <c r="J178" s="13"/>
      <c r="K178" s="13"/>
      <c r="L178" s="196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8" t="s">
        <v>145</v>
      </c>
      <c r="AU178" s="198" t="s">
        <v>86</v>
      </c>
      <c r="AV178" s="13" t="s">
        <v>86</v>
      </c>
      <c r="AW178" s="13" t="s">
        <v>29</v>
      </c>
      <c r="AX178" s="13" t="s">
        <v>73</v>
      </c>
      <c r="AY178" s="198" t="s">
        <v>136</v>
      </c>
    </row>
    <row r="179" s="14" customFormat="1">
      <c r="A179" s="14"/>
      <c r="B179" s="204"/>
      <c r="C179" s="14"/>
      <c r="D179" s="197" t="s">
        <v>145</v>
      </c>
      <c r="E179" s="205" t="s">
        <v>1</v>
      </c>
      <c r="F179" s="206" t="s">
        <v>148</v>
      </c>
      <c r="G179" s="14"/>
      <c r="H179" s="207">
        <v>466.22000000000003</v>
      </c>
      <c r="I179" s="14"/>
      <c r="J179" s="14"/>
      <c r="K179" s="14"/>
      <c r="L179" s="204"/>
      <c r="M179" s="208"/>
      <c r="N179" s="209"/>
      <c r="O179" s="209"/>
      <c r="P179" s="209"/>
      <c r="Q179" s="209"/>
      <c r="R179" s="209"/>
      <c r="S179" s="209"/>
      <c r="T179" s="21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5" t="s">
        <v>145</v>
      </c>
      <c r="AU179" s="205" t="s">
        <v>86</v>
      </c>
      <c r="AV179" s="14" t="s">
        <v>93</v>
      </c>
      <c r="AW179" s="14" t="s">
        <v>29</v>
      </c>
      <c r="AX179" s="14" t="s">
        <v>80</v>
      </c>
      <c r="AY179" s="205" t="s">
        <v>136</v>
      </c>
    </row>
    <row r="180" s="2" customFormat="1" ht="24.15" customHeight="1">
      <c r="A180" s="32"/>
      <c r="B180" s="182"/>
      <c r="C180" s="183" t="s">
        <v>137</v>
      </c>
      <c r="D180" s="183" t="s">
        <v>139</v>
      </c>
      <c r="E180" s="184" t="s">
        <v>538</v>
      </c>
      <c r="F180" s="185" t="s">
        <v>539</v>
      </c>
      <c r="G180" s="186" t="s">
        <v>142</v>
      </c>
      <c r="H180" s="187">
        <v>466.22000000000003</v>
      </c>
      <c r="I180" s="188">
        <v>11.52</v>
      </c>
      <c r="J180" s="188">
        <f>ROUND(I180*H180,2)</f>
        <v>5370.8500000000004</v>
      </c>
      <c r="K180" s="189"/>
      <c r="L180" s="33"/>
      <c r="M180" s="190" t="s">
        <v>1</v>
      </c>
      <c r="N180" s="191" t="s">
        <v>39</v>
      </c>
      <c r="O180" s="192">
        <v>0.40799999999999997</v>
      </c>
      <c r="P180" s="192">
        <f>O180*H180</f>
        <v>190.21776</v>
      </c>
      <c r="Q180" s="192">
        <v>0.0049500000000000004</v>
      </c>
      <c r="R180" s="192">
        <f>Q180*H180</f>
        <v>2.3077890000000005</v>
      </c>
      <c r="S180" s="192">
        <v>0</v>
      </c>
      <c r="T180" s="193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4" t="s">
        <v>143</v>
      </c>
      <c r="AT180" s="194" t="s">
        <v>139</v>
      </c>
      <c r="AU180" s="194" t="s">
        <v>86</v>
      </c>
      <c r="AY180" s="19" t="s">
        <v>136</v>
      </c>
      <c r="BE180" s="195">
        <f>IF(N180="základná",J180,0)</f>
        <v>0</v>
      </c>
      <c r="BF180" s="195">
        <f>IF(N180="znížená",J180,0)</f>
        <v>5370.8500000000004</v>
      </c>
      <c r="BG180" s="195">
        <f>IF(N180="zákl. prenesená",J180,0)</f>
        <v>0</v>
      </c>
      <c r="BH180" s="195">
        <f>IF(N180="zníž. prenesená",J180,0)</f>
        <v>0</v>
      </c>
      <c r="BI180" s="195">
        <f>IF(N180="nulová",J180,0)</f>
        <v>0</v>
      </c>
      <c r="BJ180" s="19" t="s">
        <v>86</v>
      </c>
      <c r="BK180" s="195">
        <f>ROUND(I180*H180,2)</f>
        <v>5370.8500000000004</v>
      </c>
      <c r="BL180" s="19" t="s">
        <v>143</v>
      </c>
      <c r="BM180" s="194" t="s">
        <v>540</v>
      </c>
    </row>
    <row r="181" s="13" customFormat="1">
      <c r="A181" s="13"/>
      <c r="B181" s="196"/>
      <c r="C181" s="13"/>
      <c r="D181" s="197" t="s">
        <v>145</v>
      </c>
      <c r="E181" s="198" t="s">
        <v>1</v>
      </c>
      <c r="F181" s="199" t="s">
        <v>528</v>
      </c>
      <c r="G181" s="13"/>
      <c r="H181" s="200">
        <v>22.329999999999998</v>
      </c>
      <c r="I181" s="13"/>
      <c r="J181" s="13"/>
      <c r="K181" s="13"/>
      <c r="L181" s="196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8" t="s">
        <v>145</v>
      </c>
      <c r="AU181" s="198" t="s">
        <v>86</v>
      </c>
      <c r="AV181" s="13" t="s">
        <v>86</v>
      </c>
      <c r="AW181" s="13" t="s">
        <v>29</v>
      </c>
      <c r="AX181" s="13" t="s">
        <v>73</v>
      </c>
      <c r="AY181" s="198" t="s">
        <v>136</v>
      </c>
    </row>
    <row r="182" s="13" customFormat="1">
      <c r="A182" s="13"/>
      <c r="B182" s="196"/>
      <c r="C182" s="13"/>
      <c r="D182" s="197" t="s">
        <v>145</v>
      </c>
      <c r="E182" s="198" t="s">
        <v>1</v>
      </c>
      <c r="F182" s="199" t="s">
        <v>529</v>
      </c>
      <c r="G182" s="13"/>
      <c r="H182" s="200">
        <v>13.039999999999999</v>
      </c>
      <c r="I182" s="13"/>
      <c r="J182" s="13"/>
      <c r="K182" s="13"/>
      <c r="L182" s="196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145</v>
      </c>
      <c r="AU182" s="198" t="s">
        <v>86</v>
      </c>
      <c r="AV182" s="13" t="s">
        <v>86</v>
      </c>
      <c r="AW182" s="13" t="s">
        <v>29</v>
      </c>
      <c r="AX182" s="13" t="s">
        <v>73</v>
      </c>
      <c r="AY182" s="198" t="s">
        <v>136</v>
      </c>
    </row>
    <row r="183" s="13" customFormat="1">
      <c r="A183" s="13"/>
      <c r="B183" s="196"/>
      <c r="C183" s="13"/>
      <c r="D183" s="197" t="s">
        <v>145</v>
      </c>
      <c r="E183" s="198" t="s">
        <v>1</v>
      </c>
      <c r="F183" s="199" t="s">
        <v>530</v>
      </c>
      <c r="G183" s="13"/>
      <c r="H183" s="200">
        <v>1.7</v>
      </c>
      <c r="I183" s="13"/>
      <c r="J183" s="13"/>
      <c r="K183" s="13"/>
      <c r="L183" s="196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8" t="s">
        <v>145</v>
      </c>
      <c r="AU183" s="198" t="s">
        <v>86</v>
      </c>
      <c r="AV183" s="13" t="s">
        <v>86</v>
      </c>
      <c r="AW183" s="13" t="s">
        <v>29</v>
      </c>
      <c r="AX183" s="13" t="s">
        <v>73</v>
      </c>
      <c r="AY183" s="198" t="s">
        <v>136</v>
      </c>
    </row>
    <row r="184" s="13" customFormat="1">
      <c r="A184" s="13"/>
      <c r="B184" s="196"/>
      <c r="C184" s="13"/>
      <c r="D184" s="197" t="s">
        <v>145</v>
      </c>
      <c r="E184" s="198" t="s">
        <v>1</v>
      </c>
      <c r="F184" s="199" t="s">
        <v>531</v>
      </c>
      <c r="G184" s="13"/>
      <c r="H184" s="200">
        <v>1.0600000000000001</v>
      </c>
      <c r="I184" s="13"/>
      <c r="J184" s="13"/>
      <c r="K184" s="13"/>
      <c r="L184" s="196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8" t="s">
        <v>145</v>
      </c>
      <c r="AU184" s="198" t="s">
        <v>86</v>
      </c>
      <c r="AV184" s="13" t="s">
        <v>86</v>
      </c>
      <c r="AW184" s="13" t="s">
        <v>29</v>
      </c>
      <c r="AX184" s="13" t="s">
        <v>73</v>
      </c>
      <c r="AY184" s="198" t="s">
        <v>136</v>
      </c>
    </row>
    <row r="185" s="13" customFormat="1">
      <c r="A185" s="13"/>
      <c r="B185" s="196"/>
      <c r="C185" s="13"/>
      <c r="D185" s="197" t="s">
        <v>145</v>
      </c>
      <c r="E185" s="198" t="s">
        <v>1</v>
      </c>
      <c r="F185" s="199" t="s">
        <v>532</v>
      </c>
      <c r="G185" s="13"/>
      <c r="H185" s="200">
        <v>12.91</v>
      </c>
      <c r="I185" s="13"/>
      <c r="J185" s="13"/>
      <c r="K185" s="13"/>
      <c r="L185" s="196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8" t="s">
        <v>145</v>
      </c>
      <c r="AU185" s="198" t="s">
        <v>86</v>
      </c>
      <c r="AV185" s="13" t="s">
        <v>86</v>
      </c>
      <c r="AW185" s="13" t="s">
        <v>29</v>
      </c>
      <c r="AX185" s="13" t="s">
        <v>73</v>
      </c>
      <c r="AY185" s="198" t="s">
        <v>136</v>
      </c>
    </row>
    <row r="186" s="13" customFormat="1">
      <c r="A186" s="13"/>
      <c r="B186" s="196"/>
      <c r="C186" s="13"/>
      <c r="D186" s="197" t="s">
        <v>145</v>
      </c>
      <c r="E186" s="198" t="s">
        <v>1</v>
      </c>
      <c r="F186" s="199" t="s">
        <v>533</v>
      </c>
      <c r="G186" s="13"/>
      <c r="H186" s="200">
        <v>1.7</v>
      </c>
      <c r="I186" s="13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8" t="s">
        <v>145</v>
      </c>
      <c r="AU186" s="198" t="s">
        <v>86</v>
      </c>
      <c r="AV186" s="13" t="s">
        <v>86</v>
      </c>
      <c r="AW186" s="13" t="s">
        <v>29</v>
      </c>
      <c r="AX186" s="13" t="s">
        <v>73</v>
      </c>
      <c r="AY186" s="198" t="s">
        <v>136</v>
      </c>
    </row>
    <row r="187" s="13" customFormat="1">
      <c r="A187" s="13"/>
      <c r="B187" s="196"/>
      <c r="C187" s="13"/>
      <c r="D187" s="197" t="s">
        <v>145</v>
      </c>
      <c r="E187" s="198" t="s">
        <v>1</v>
      </c>
      <c r="F187" s="199" t="s">
        <v>534</v>
      </c>
      <c r="G187" s="13"/>
      <c r="H187" s="200">
        <v>1.0600000000000001</v>
      </c>
      <c r="I187" s="13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145</v>
      </c>
      <c r="AU187" s="198" t="s">
        <v>86</v>
      </c>
      <c r="AV187" s="13" t="s">
        <v>86</v>
      </c>
      <c r="AW187" s="13" t="s">
        <v>29</v>
      </c>
      <c r="AX187" s="13" t="s">
        <v>73</v>
      </c>
      <c r="AY187" s="198" t="s">
        <v>136</v>
      </c>
    </row>
    <row r="188" s="13" customFormat="1">
      <c r="A188" s="13"/>
      <c r="B188" s="196"/>
      <c r="C188" s="13"/>
      <c r="D188" s="197" t="s">
        <v>145</v>
      </c>
      <c r="E188" s="198" t="s">
        <v>1</v>
      </c>
      <c r="F188" s="199" t="s">
        <v>535</v>
      </c>
      <c r="G188" s="13"/>
      <c r="H188" s="200">
        <v>206.18000000000001</v>
      </c>
      <c r="I188" s="13"/>
      <c r="J188" s="13"/>
      <c r="K188" s="13"/>
      <c r="L188" s="196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145</v>
      </c>
      <c r="AU188" s="198" t="s">
        <v>86</v>
      </c>
      <c r="AV188" s="13" t="s">
        <v>86</v>
      </c>
      <c r="AW188" s="13" t="s">
        <v>29</v>
      </c>
      <c r="AX188" s="13" t="s">
        <v>73</v>
      </c>
      <c r="AY188" s="198" t="s">
        <v>136</v>
      </c>
    </row>
    <row r="189" s="13" customFormat="1">
      <c r="A189" s="13"/>
      <c r="B189" s="196"/>
      <c r="C189" s="13"/>
      <c r="D189" s="197" t="s">
        <v>145</v>
      </c>
      <c r="E189" s="198" t="s">
        <v>1</v>
      </c>
      <c r="F189" s="199" t="s">
        <v>536</v>
      </c>
      <c r="G189" s="13"/>
      <c r="H189" s="200">
        <v>103.15000000000001</v>
      </c>
      <c r="I189" s="13"/>
      <c r="J189" s="13"/>
      <c r="K189" s="13"/>
      <c r="L189" s="196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8" t="s">
        <v>145</v>
      </c>
      <c r="AU189" s="198" t="s">
        <v>86</v>
      </c>
      <c r="AV189" s="13" t="s">
        <v>86</v>
      </c>
      <c r="AW189" s="13" t="s">
        <v>29</v>
      </c>
      <c r="AX189" s="13" t="s">
        <v>73</v>
      </c>
      <c r="AY189" s="198" t="s">
        <v>136</v>
      </c>
    </row>
    <row r="190" s="13" customFormat="1">
      <c r="A190" s="13"/>
      <c r="B190" s="196"/>
      <c r="C190" s="13"/>
      <c r="D190" s="197" t="s">
        <v>145</v>
      </c>
      <c r="E190" s="198" t="s">
        <v>1</v>
      </c>
      <c r="F190" s="199" t="s">
        <v>537</v>
      </c>
      <c r="G190" s="13"/>
      <c r="H190" s="200">
        <v>103.09</v>
      </c>
      <c r="I190" s="13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8" t="s">
        <v>145</v>
      </c>
      <c r="AU190" s="198" t="s">
        <v>86</v>
      </c>
      <c r="AV190" s="13" t="s">
        <v>86</v>
      </c>
      <c r="AW190" s="13" t="s">
        <v>29</v>
      </c>
      <c r="AX190" s="13" t="s">
        <v>73</v>
      </c>
      <c r="AY190" s="198" t="s">
        <v>136</v>
      </c>
    </row>
    <row r="191" s="14" customFormat="1">
      <c r="A191" s="14"/>
      <c r="B191" s="204"/>
      <c r="C191" s="14"/>
      <c r="D191" s="197" t="s">
        <v>145</v>
      </c>
      <c r="E191" s="205" t="s">
        <v>1</v>
      </c>
      <c r="F191" s="206" t="s">
        <v>148</v>
      </c>
      <c r="G191" s="14"/>
      <c r="H191" s="207">
        <v>466.22000000000003</v>
      </c>
      <c r="I191" s="14"/>
      <c r="J191" s="14"/>
      <c r="K191" s="14"/>
      <c r="L191" s="204"/>
      <c r="M191" s="208"/>
      <c r="N191" s="209"/>
      <c r="O191" s="209"/>
      <c r="P191" s="209"/>
      <c r="Q191" s="209"/>
      <c r="R191" s="209"/>
      <c r="S191" s="209"/>
      <c r="T191" s="21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5" t="s">
        <v>145</v>
      </c>
      <c r="AU191" s="205" t="s">
        <v>86</v>
      </c>
      <c r="AV191" s="14" t="s">
        <v>93</v>
      </c>
      <c r="AW191" s="14" t="s">
        <v>29</v>
      </c>
      <c r="AX191" s="14" t="s">
        <v>80</v>
      </c>
      <c r="AY191" s="205" t="s">
        <v>136</v>
      </c>
    </row>
    <row r="192" s="2" customFormat="1" ht="24.15" customHeight="1">
      <c r="A192" s="32"/>
      <c r="B192" s="182"/>
      <c r="C192" s="183" t="s">
        <v>196</v>
      </c>
      <c r="D192" s="183" t="s">
        <v>139</v>
      </c>
      <c r="E192" s="184" t="s">
        <v>541</v>
      </c>
      <c r="F192" s="185" t="s">
        <v>542</v>
      </c>
      <c r="G192" s="186" t="s">
        <v>142</v>
      </c>
      <c r="H192" s="187">
        <v>466.22000000000003</v>
      </c>
      <c r="I192" s="188">
        <v>10.23</v>
      </c>
      <c r="J192" s="188">
        <f>ROUND(I192*H192,2)</f>
        <v>4769.4300000000003</v>
      </c>
      <c r="K192" s="189"/>
      <c r="L192" s="33"/>
      <c r="M192" s="190" t="s">
        <v>1</v>
      </c>
      <c r="N192" s="191" t="s">
        <v>39</v>
      </c>
      <c r="O192" s="192">
        <v>0.21099999999999999</v>
      </c>
      <c r="P192" s="192">
        <f>O192*H192</f>
        <v>98.372420000000005</v>
      </c>
      <c r="Q192" s="192">
        <v>0.0051500000000000001</v>
      </c>
      <c r="R192" s="192">
        <f>Q192*H192</f>
        <v>2.401033</v>
      </c>
      <c r="S192" s="192">
        <v>0</v>
      </c>
      <c r="T192" s="193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4" t="s">
        <v>143</v>
      </c>
      <c r="AT192" s="194" t="s">
        <v>139</v>
      </c>
      <c r="AU192" s="194" t="s">
        <v>86</v>
      </c>
      <c r="AY192" s="19" t="s">
        <v>136</v>
      </c>
      <c r="BE192" s="195">
        <f>IF(N192="základná",J192,0)</f>
        <v>0</v>
      </c>
      <c r="BF192" s="195">
        <f>IF(N192="znížená",J192,0)</f>
        <v>4769.4300000000003</v>
      </c>
      <c r="BG192" s="195">
        <f>IF(N192="zákl. prenesená",J192,0)</f>
        <v>0</v>
      </c>
      <c r="BH192" s="195">
        <f>IF(N192="zníž. prenesená",J192,0)</f>
        <v>0</v>
      </c>
      <c r="BI192" s="195">
        <f>IF(N192="nulová",J192,0)</f>
        <v>0</v>
      </c>
      <c r="BJ192" s="19" t="s">
        <v>86</v>
      </c>
      <c r="BK192" s="195">
        <f>ROUND(I192*H192,2)</f>
        <v>4769.4300000000003</v>
      </c>
      <c r="BL192" s="19" t="s">
        <v>143</v>
      </c>
      <c r="BM192" s="194" t="s">
        <v>543</v>
      </c>
    </row>
    <row r="193" s="13" customFormat="1">
      <c r="A193" s="13"/>
      <c r="B193" s="196"/>
      <c r="C193" s="13"/>
      <c r="D193" s="197" t="s">
        <v>145</v>
      </c>
      <c r="E193" s="198" t="s">
        <v>1</v>
      </c>
      <c r="F193" s="199" t="s">
        <v>528</v>
      </c>
      <c r="G193" s="13"/>
      <c r="H193" s="200">
        <v>22.329999999999998</v>
      </c>
      <c r="I193" s="13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8" t="s">
        <v>145</v>
      </c>
      <c r="AU193" s="198" t="s">
        <v>86</v>
      </c>
      <c r="AV193" s="13" t="s">
        <v>86</v>
      </c>
      <c r="AW193" s="13" t="s">
        <v>29</v>
      </c>
      <c r="AX193" s="13" t="s">
        <v>73</v>
      </c>
      <c r="AY193" s="198" t="s">
        <v>136</v>
      </c>
    </row>
    <row r="194" s="13" customFormat="1">
      <c r="A194" s="13"/>
      <c r="B194" s="196"/>
      <c r="C194" s="13"/>
      <c r="D194" s="197" t="s">
        <v>145</v>
      </c>
      <c r="E194" s="198" t="s">
        <v>1</v>
      </c>
      <c r="F194" s="199" t="s">
        <v>529</v>
      </c>
      <c r="G194" s="13"/>
      <c r="H194" s="200">
        <v>13.039999999999999</v>
      </c>
      <c r="I194" s="13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8" t="s">
        <v>145</v>
      </c>
      <c r="AU194" s="198" t="s">
        <v>86</v>
      </c>
      <c r="AV194" s="13" t="s">
        <v>86</v>
      </c>
      <c r="AW194" s="13" t="s">
        <v>29</v>
      </c>
      <c r="AX194" s="13" t="s">
        <v>73</v>
      </c>
      <c r="AY194" s="198" t="s">
        <v>136</v>
      </c>
    </row>
    <row r="195" s="13" customFormat="1">
      <c r="A195" s="13"/>
      <c r="B195" s="196"/>
      <c r="C195" s="13"/>
      <c r="D195" s="197" t="s">
        <v>145</v>
      </c>
      <c r="E195" s="198" t="s">
        <v>1</v>
      </c>
      <c r="F195" s="199" t="s">
        <v>530</v>
      </c>
      <c r="G195" s="13"/>
      <c r="H195" s="200">
        <v>1.7</v>
      </c>
      <c r="I195" s="13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8" t="s">
        <v>145</v>
      </c>
      <c r="AU195" s="198" t="s">
        <v>86</v>
      </c>
      <c r="AV195" s="13" t="s">
        <v>86</v>
      </c>
      <c r="AW195" s="13" t="s">
        <v>29</v>
      </c>
      <c r="AX195" s="13" t="s">
        <v>73</v>
      </c>
      <c r="AY195" s="198" t="s">
        <v>136</v>
      </c>
    </row>
    <row r="196" s="13" customFormat="1">
      <c r="A196" s="13"/>
      <c r="B196" s="196"/>
      <c r="C196" s="13"/>
      <c r="D196" s="197" t="s">
        <v>145</v>
      </c>
      <c r="E196" s="198" t="s">
        <v>1</v>
      </c>
      <c r="F196" s="199" t="s">
        <v>531</v>
      </c>
      <c r="G196" s="13"/>
      <c r="H196" s="200">
        <v>1.0600000000000001</v>
      </c>
      <c r="I196" s="13"/>
      <c r="J196" s="13"/>
      <c r="K196" s="13"/>
      <c r="L196" s="196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145</v>
      </c>
      <c r="AU196" s="198" t="s">
        <v>86</v>
      </c>
      <c r="AV196" s="13" t="s">
        <v>86</v>
      </c>
      <c r="AW196" s="13" t="s">
        <v>29</v>
      </c>
      <c r="AX196" s="13" t="s">
        <v>73</v>
      </c>
      <c r="AY196" s="198" t="s">
        <v>136</v>
      </c>
    </row>
    <row r="197" s="13" customFormat="1">
      <c r="A197" s="13"/>
      <c r="B197" s="196"/>
      <c r="C197" s="13"/>
      <c r="D197" s="197" t="s">
        <v>145</v>
      </c>
      <c r="E197" s="198" t="s">
        <v>1</v>
      </c>
      <c r="F197" s="199" t="s">
        <v>532</v>
      </c>
      <c r="G197" s="13"/>
      <c r="H197" s="200">
        <v>12.91</v>
      </c>
      <c r="I197" s="13"/>
      <c r="J197" s="13"/>
      <c r="K197" s="13"/>
      <c r="L197" s="196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145</v>
      </c>
      <c r="AU197" s="198" t="s">
        <v>86</v>
      </c>
      <c r="AV197" s="13" t="s">
        <v>86</v>
      </c>
      <c r="AW197" s="13" t="s">
        <v>29</v>
      </c>
      <c r="AX197" s="13" t="s">
        <v>73</v>
      </c>
      <c r="AY197" s="198" t="s">
        <v>136</v>
      </c>
    </row>
    <row r="198" s="13" customFormat="1">
      <c r="A198" s="13"/>
      <c r="B198" s="196"/>
      <c r="C198" s="13"/>
      <c r="D198" s="197" t="s">
        <v>145</v>
      </c>
      <c r="E198" s="198" t="s">
        <v>1</v>
      </c>
      <c r="F198" s="199" t="s">
        <v>533</v>
      </c>
      <c r="G198" s="13"/>
      <c r="H198" s="200">
        <v>1.7</v>
      </c>
      <c r="I198" s="13"/>
      <c r="J198" s="13"/>
      <c r="K198" s="13"/>
      <c r="L198" s="196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8" t="s">
        <v>145</v>
      </c>
      <c r="AU198" s="198" t="s">
        <v>86</v>
      </c>
      <c r="AV198" s="13" t="s">
        <v>86</v>
      </c>
      <c r="AW198" s="13" t="s">
        <v>29</v>
      </c>
      <c r="AX198" s="13" t="s">
        <v>73</v>
      </c>
      <c r="AY198" s="198" t="s">
        <v>136</v>
      </c>
    </row>
    <row r="199" s="13" customFormat="1">
      <c r="A199" s="13"/>
      <c r="B199" s="196"/>
      <c r="C199" s="13"/>
      <c r="D199" s="197" t="s">
        <v>145</v>
      </c>
      <c r="E199" s="198" t="s">
        <v>1</v>
      </c>
      <c r="F199" s="199" t="s">
        <v>534</v>
      </c>
      <c r="G199" s="13"/>
      <c r="H199" s="200">
        <v>1.0600000000000001</v>
      </c>
      <c r="I199" s="13"/>
      <c r="J199" s="13"/>
      <c r="K199" s="13"/>
      <c r="L199" s="196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8" t="s">
        <v>145</v>
      </c>
      <c r="AU199" s="198" t="s">
        <v>86</v>
      </c>
      <c r="AV199" s="13" t="s">
        <v>86</v>
      </c>
      <c r="AW199" s="13" t="s">
        <v>29</v>
      </c>
      <c r="AX199" s="13" t="s">
        <v>73</v>
      </c>
      <c r="AY199" s="198" t="s">
        <v>136</v>
      </c>
    </row>
    <row r="200" s="13" customFormat="1">
      <c r="A200" s="13"/>
      <c r="B200" s="196"/>
      <c r="C200" s="13"/>
      <c r="D200" s="197" t="s">
        <v>145</v>
      </c>
      <c r="E200" s="198" t="s">
        <v>1</v>
      </c>
      <c r="F200" s="199" t="s">
        <v>535</v>
      </c>
      <c r="G200" s="13"/>
      <c r="H200" s="200">
        <v>206.18000000000001</v>
      </c>
      <c r="I200" s="13"/>
      <c r="J200" s="13"/>
      <c r="K200" s="13"/>
      <c r="L200" s="196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8" t="s">
        <v>145</v>
      </c>
      <c r="AU200" s="198" t="s">
        <v>86</v>
      </c>
      <c r="AV200" s="13" t="s">
        <v>86</v>
      </c>
      <c r="AW200" s="13" t="s">
        <v>29</v>
      </c>
      <c r="AX200" s="13" t="s">
        <v>73</v>
      </c>
      <c r="AY200" s="198" t="s">
        <v>136</v>
      </c>
    </row>
    <row r="201" s="13" customFormat="1">
      <c r="A201" s="13"/>
      <c r="B201" s="196"/>
      <c r="C201" s="13"/>
      <c r="D201" s="197" t="s">
        <v>145</v>
      </c>
      <c r="E201" s="198" t="s">
        <v>1</v>
      </c>
      <c r="F201" s="199" t="s">
        <v>536</v>
      </c>
      <c r="G201" s="13"/>
      <c r="H201" s="200">
        <v>103.15000000000001</v>
      </c>
      <c r="I201" s="13"/>
      <c r="J201" s="13"/>
      <c r="K201" s="13"/>
      <c r="L201" s="196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8" t="s">
        <v>145</v>
      </c>
      <c r="AU201" s="198" t="s">
        <v>86</v>
      </c>
      <c r="AV201" s="13" t="s">
        <v>86</v>
      </c>
      <c r="AW201" s="13" t="s">
        <v>29</v>
      </c>
      <c r="AX201" s="13" t="s">
        <v>73</v>
      </c>
      <c r="AY201" s="198" t="s">
        <v>136</v>
      </c>
    </row>
    <row r="202" s="13" customFormat="1">
      <c r="A202" s="13"/>
      <c r="B202" s="196"/>
      <c r="C202" s="13"/>
      <c r="D202" s="197" t="s">
        <v>145</v>
      </c>
      <c r="E202" s="198" t="s">
        <v>1</v>
      </c>
      <c r="F202" s="199" t="s">
        <v>537</v>
      </c>
      <c r="G202" s="13"/>
      <c r="H202" s="200">
        <v>103.09</v>
      </c>
      <c r="I202" s="13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145</v>
      </c>
      <c r="AU202" s="198" t="s">
        <v>86</v>
      </c>
      <c r="AV202" s="13" t="s">
        <v>86</v>
      </c>
      <c r="AW202" s="13" t="s">
        <v>29</v>
      </c>
      <c r="AX202" s="13" t="s">
        <v>73</v>
      </c>
      <c r="AY202" s="198" t="s">
        <v>136</v>
      </c>
    </row>
    <row r="203" s="14" customFormat="1">
      <c r="A203" s="14"/>
      <c r="B203" s="204"/>
      <c r="C203" s="14"/>
      <c r="D203" s="197" t="s">
        <v>145</v>
      </c>
      <c r="E203" s="205" t="s">
        <v>1</v>
      </c>
      <c r="F203" s="206" t="s">
        <v>148</v>
      </c>
      <c r="G203" s="14"/>
      <c r="H203" s="207">
        <v>466.22000000000003</v>
      </c>
      <c r="I203" s="14"/>
      <c r="J203" s="14"/>
      <c r="K203" s="14"/>
      <c r="L203" s="204"/>
      <c r="M203" s="208"/>
      <c r="N203" s="209"/>
      <c r="O203" s="209"/>
      <c r="P203" s="209"/>
      <c r="Q203" s="209"/>
      <c r="R203" s="209"/>
      <c r="S203" s="209"/>
      <c r="T203" s="21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145</v>
      </c>
      <c r="AU203" s="205" t="s">
        <v>86</v>
      </c>
      <c r="AV203" s="14" t="s">
        <v>93</v>
      </c>
      <c r="AW203" s="14" t="s">
        <v>29</v>
      </c>
      <c r="AX203" s="14" t="s">
        <v>80</v>
      </c>
      <c r="AY203" s="205" t="s">
        <v>136</v>
      </c>
    </row>
    <row r="204" s="2" customFormat="1" ht="24.15" customHeight="1">
      <c r="A204" s="32"/>
      <c r="B204" s="182"/>
      <c r="C204" s="183" t="s">
        <v>202</v>
      </c>
      <c r="D204" s="183" t="s">
        <v>139</v>
      </c>
      <c r="E204" s="184" t="s">
        <v>544</v>
      </c>
      <c r="F204" s="185" t="s">
        <v>545</v>
      </c>
      <c r="G204" s="186" t="s">
        <v>142</v>
      </c>
      <c r="H204" s="187">
        <v>710.96600000000001</v>
      </c>
      <c r="I204" s="188">
        <v>2.3100000000000001</v>
      </c>
      <c r="J204" s="188">
        <f>ROUND(I204*H204,2)</f>
        <v>1642.3299999999999</v>
      </c>
      <c r="K204" s="189"/>
      <c r="L204" s="33"/>
      <c r="M204" s="190" t="s">
        <v>1</v>
      </c>
      <c r="N204" s="191" t="s">
        <v>39</v>
      </c>
      <c r="O204" s="192">
        <v>0.051999999999999998</v>
      </c>
      <c r="P204" s="192">
        <f>O204*H204</f>
        <v>36.970231999999996</v>
      </c>
      <c r="Q204" s="192">
        <v>0.00040000000000000002</v>
      </c>
      <c r="R204" s="192">
        <f>Q204*H204</f>
        <v>0.28438640000000004</v>
      </c>
      <c r="S204" s="192">
        <v>0</v>
      </c>
      <c r="T204" s="193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4" t="s">
        <v>143</v>
      </c>
      <c r="AT204" s="194" t="s">
        <v>139</v>
      </c>
      <c r="AU204" s="194" t="s">
        <v>86</v>
      </c>
      <c r="AY204" s="19" t="s">
        <v>136</v>
      </c>
      <c r="BE204" s="195">
        <f>IF(N204="základná",J204,0)</f>
        <v>0</v>
      </c>
      <c r="BF204" s="195">
        <f>IF(N204="znížená",J204,0)</f>
        <v>1642.3299999999999</v>
      </c>
      <c r="BG204" s="195">
        <f>IF(N204="zákl. prenesená",J204,0)</f>
        <v>0</v>
      </c>
      <c r="BH204" s="195">
        <f>IF(N204="zníž. prenesená",J204,0)</f>
        <v>0</v>
      </c>
      <c r="BI204" s="195">
        <f>IF(N204="nulová",J204,0)</f>
        <v>0</v>
      </c>
      <c r="BJ204" s="19" t="s">
        <v>86</v>
      </c>
      <c r="BK204" s="195">
        <f>ROUND(I204*H204,2)</f>
        <v>1642.3299999999999</v>
      </c>
      <c r="BL204" s="19" t="s">
        <v>143</v>
      </c>
      <c r="BM204" s="194" t="s">
        <v>546</v>
      </c>
    </row>
    <row r="205" s="13" customFormat="1">
      <c r="A205" s="13"/>
      <c r="B205" s="196"/>
      <c r="C205" s="13"/>
      <c r="D205" s="197" t="s">
        <v>145</v>
      </c>
      <c r="E205" s="198" t="s">
        <v>1</v>
      </c>
      <c r="F205" s="199" t="s">
        <v>547</v>
      </c>
      <c r="G205" s="13"/>
      <c r="H205" s="200">
        <v>63.628</v>
      </c>
      <c r="I205" s="13"/>
      <c r="J205" s="13"/>
      <c r="K205" s="13"/>
      <c r="L205" s="196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8" t="s">
        <v>145</v>
      </c>
      <c r="AU205" s="198" t="s">
        <v>86</v>
      </c>
      <c r="AV205" s="13" t="s">
        <v>86</v>
      </c>
      <c r="AW205" s="13" t="s">
        <v>29</v>
      </c>
      <c r="AX205" s="13" t="s">
        <v>73</v>
      </c>
      <c r="AY205" s="198" t="s">
        <v>136</v>
      </c>
    </row>
    <row r="206" s="13" customFormat="1">
      <c r="A206" s="13"/>
      <c r="B206" s="196"/>
      <c r="C206" s="13"/>
      <c r="D206" s="197" t="s">
        <v>145</v>
      </c>
      <c r="E206" s="198" t="s">
        <v>1</v>
      </c>
      <c r="F206" s="199" t="s">
        <v>548</v>
      </c>
      <c r="G206" s="13"/>
      <c r="H206" s="200">
        <v>49.219999999999999</v>
      </c>
      <c r="I206" s="13"/>
      <c r="J206" s="13"/>
      <c r="K206" s="13"/>
      <c r="L206" s="196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8" t="s">
        <v>145</v>
      </c>
      <c r="AU206" s="198" t="s">
        <v>86</v>
      </c>
      <c r="AV206" s="13" t="s">
        <v>86</v>
      </c>
      <c r="AW206" s="13" t="s">
        <v>29</v>
      </c>
      <c r="AX206" s="13" t="s">
        <v>73</v>
      </c>
      <c r="AY206" s="198" t="s">
        <v>136</v>
      </c>
    </row>
    <row r="207" s="13" customFormat="1">
      <c r="A207" s="13"/>
      <c r="B207" s="196"/>
      <c r="C207" s="13"/>
      <c r="D207" s="197" t="s">
        <v>145</v>
      </c>
      <c r="E207" s="198" t="s">
        <v>1</v>
      </c>
      <c r="F207" s="199" t="s">
        <v>549</v>
      </c>
      <c r="G207" s="13"/>
      <c r="H207" s="200">
        <v>16.199999999999999</v>
      </c>
      <c r="I207" s="13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8" t="s">
        <v>145</v>
      </c>
      <c r="AU207" s="198" t="s">
        <v>86</v>
      </c>
      <c r="AV207" s="13" t="s">
        <v>86</v>
      </c>
      <c r="AW207" s="13" t="s">
        <v>29</v>
      </c>
      <c r="AX207" s="13" t="s">
        <v>73</v>
      </c>
      <c r="AY207" s="198" t="s">
        <v>136</v>
      </c>
    </row>
    <row r="208" s="13" customFormat="1">
      <c r="A208" s="13"/>
      <c r="B208" s="196"/>
      <c r="C208" s="13"/>
      <c r="D208" s="197" t="s">
        <v>145</v>
      </c>
      <c r="E208" s="198" t="s">
        <v>1</v>
      </c>
      <c r="F208" s="199" t="s">
        <v>550</v>
      </c>
      <c r="G208" s="13"/>
      <c r="H208" s="200">
        <v>13.199999999999999</v>
      </c>
      <c r="I208" s="13"/>
      <c r="J208" s="13"/>
      <c r="K208" s="13"/>
      <c r="L208" s="196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8" t="s">
        <v>145</v>
      </c>
      <c r="AU208" s="198" t="s">
        <v>86</v>
      </c>
      <c r="AV208" s="13" t="s">
        <v>86</v>
      </c>
      <c r="AW208" s="13" t="s">
        <v>29</v>
      </c>
      <c r="AX208" s="13" t="s">
        <v>73</v>
      </c>
      <c r="AY208" s="198" t="s">
        <v>136</v>
      </c>
    </row>
    <row r="209" s="13" customFormat="1">
      <c r="A209" s="13"/>
      <c r="B209" s="196"/>
      <c r="C209" s="13"/>
      <c r="D209" s="197" t="s">
        <v>145</v>
      </c>
      <c r="E209" s="198" t="s">
        <v>1</v>
      </c>
      <c r="F209" s="199" t="s">
        <v>551</v>
      </c>
      <c r="G209" s="13"/>
      <c r="H209" s="200">
        <v>49.219999999999999</v>
      </c>
      <c r="I209" s="13"/>
      <c r="J209" s="13"/>
      <c r="K209" s="13"/>
      <c r="L209" s="196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8" t="s">
        <v>145</v>
      </c>
      <c r="AU209" s="198" t="s">
        <v>86</v>
      </c>
      <c r="AV209" s="13" t="s">
        <v>86</v>
      </c>
      <c r="AW209" s="13" t="s">
        <v>29</v>
      </c>
      <c r="AX209" s="13" t="s">
        <v>73</v>
      </c>
      <c r="AY209" s="198" t="s">
        <v>136</v>
      </c>
    </row>
    <row r="210" s="13" customFormat="1">
      <c r="A210" s="13"/>
      <c r="B210" s="196"/>
      <c r="C210" s="13"/>
      <c r="D210" s="197" t="s">
        <v>145</v>
      </c>
      <c r="E210" s="198" t="s">
        <v>1</v>
      </c>
      <c r="F210" s="199" t="s">
        <v>552</v>
      </c>
      <c r="G210" s="13"/>
      <c r="H210" s="200">
        <v>16.199999999999999</v>
      </c>
      <c r="I210" s="13"/>
      <c r="J210" s="13"/>
      <c r="K210" s="13"/>
      <c r="L210" s="196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8" t="s">
        <v>145</v>
      </c>
      <c r="AU210" s="198" t="s">
        <v>86</v>
      </c>
      <c r="AV210" s="13" t="s">
        <v>86</v>
      </c>
      <c r="AW210" s="13" t="s">
        <v>29</v>
      </c>
      <c r="AX210" s="13" t="s">
        <v>73</v>
      </c>
      <c r="AY210" s="198" t="s">
        <v>136</v>
      </c>
    </row>
    <row r="211" s="13" customFormat="1">
      <c r="A211" s="13"/>
      <c r="B211" s="196"/>
      <c r="C211" s="13"/>
      <c r="D211" s="197" t="s">
        <v>145</v>
      </c>
      <c r="E211" s="198" t="s">
        <v>1</v>
      </c>
      <c r="F211" s="199" t="s">
        <v>553</v>
      </c>
      <c r="G211" s="13"/>
      <c r="H211" s="200">
        <v>13.199999999999999</v>
      </c>
      <c r="I211" s="13"/>
      <c r="J211" s="13"/>
      <c r="K211" s="13"/>
      <c r="L211" s="196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8" t="s">
        <v>145</v>
      </c>
      <c r="AU211" s="198" t="s">
        <v>86</v>
      </c>
      <c r="AV211" s="13" t="s">
        <v>86</v>
      </c>
      <c r="AW211" s="13" t="s">
        <v>29</v>
      </c>
      <c r="AX211" s="13" t="s">
        <v>73</v>
      </c>
      <c r="AY211" s="198" t="s">
        <v>136</v>
      </c>
    </row>
    <row r="212" s="13" customFormat="1">
      <c r="A212" s="13"/>
      <c r="B212" s="196"/>
      <c r="C212" s="13"/>
      <c r="D212" s="197" t="s">
        <v>145</v>
      </c>
      <c r="E212" s="198" t="s">
        <v>1</v>
      </c>
      <c r="F212" s="199" t="s">
        <v>554</v>
      </c>
      <c r="G212" s="13"/>
      <c r="H212" s="200">
        <v>237.02699999999999</v>
      </c>
      <c r="I212" s="13"/>
      <c r="J212" s="13"/>
      <c r="K212" s="13"/>
      <c r="L212" s="196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8" t="s">
        <v>145</v>
      </c>
      <c r="AU212" s="198" t="s">
        <v>86</v>
      </c>
      <c r="AV212" s="13" t="s">
        <v>86</v>
      </c>
      <c r="AW212" s="13" t="s">
        <v>29</v>
      </c>
      <c r="AX212" s="13" t="s">
        <v>73</v>
      </c>
      <c r="AY212" s="198" t="s">
        <v>136</v>
      </c>
    </row>
    <row r="213" s="13" customFormat="1">
      <c r="A213" s="13"/>
      <c r="B213" s="196"/>
      <c r="C213" s="13"/>
      <c r="D213" s="197" t="s">
        <v>145</v>
      </c>
      <c r="E213" s="198" t="s">
        <v>1</v>
      </c>
      <c r="F213" s="199" t="s">
        <v>555</v>
      </c>
      <c r="G213" s="13"/>
      <c r="H213" s="200">
        <v>128.82300000000001</v>
      </c>
      <c r="I213" s="13"/>
      <c r="J213" s="13"/>
      <c r="K213" s="13"/>
      <c r="L213" s="196"/>
      <c r="M213" s="201"/>
      <c r="N213" s="202"/>
      <c r="O213" s="202"/>
      <c r="P213" s="202"/>
      <c r="Q213" s="202"/>
      <c r="R213" s="202"/>
      <c r="S213" s="202"/>
      <c r="T213" s="20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8" t="s">
        <v>145</v>
      </c>
      <c r="AU213" s="198" t="s">
        <v>86</v>
      </c>
      <c r="AV213" s="13" t="s">
        <v>86</v>
      </c>
      <c r="AW213" s="13" t="s">
        <v>29</v>
      </c>
      <c r="AX213" s="13" t="s">
        <v>73</v>
      </c>
      <c r="AY213" s="198" t="s">
        <v>136</v>
      </c>
    </row>
    <row r="214" s="13" customFormat="1">
      <c r="A214" s="13"/>
      <c r="B214" s="196"/>
      <c r="C214" s="13"/>
      <c r="D214" s="197" t="s">
        <v>145</v>
      </c>
      <c r="E214" s="198" t="s">
        <v>1</v>
      </c>
      <c r="F214" s="199" t="s">
        <v>556</v>
      </c>
      <c r="G214" s="13"/>
      <c r="H214" s="200">
        <v>124.24800000000001</v>
      </c>
      <c r="I214" s="13"/>
      <c r="J214" s="13"/>
      <c r="K214" s="13"/>
      <c r="L214" s="196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8" t="s">
        <v>145</v>
      </c>
      <c r="AU214" s="198" t="s">
        <v>86</v>
      </c>
      <c r="AV214" s="13" t="s">
        <v>86</v>
      </c>
      <c r="AW214" s="13" t="s">
        <v>29</v>
      </c>
      <c r="AX214" s="13" t="s">
        <v>73</v>
      </c>
      <c r="AY214" s="198" t="s">
        <v>136</v>
      </c>
    </row>
    <row r="215" s="14" customFormat="1">
      <c r="A215" s="14"/>
      <c r="B215" s="204"/>
      <c r="C215" s="14"/>
      <c r="D215" s="197" t="s">
        <v>145</v>
      </c>
      <c r="E215" s="205" t="s">
        <v>1</v>
      </c>
      <c r="F215" s="206" t="s">
        <v>148</v>
      </c>
      <c r="G215" s="14"/>
      <c r="H215" s="207">
        <v>710.96600000000001</v>
      </c>
      <c r="I215" s="14"/>
      <c r="J215" s="14"/>
      <c r="K215" s="14"/>
      <c r="L215" s="204"/>
      <c r="M215" s="208"/>
      <c r="N215" s="209"/>
      <c r="O215" s="209"/>
      <c r="P215" s="209"/>
      <c r="Q215" s="209"/>
      <c r="R215" s="209"/>
      <c r="S215" s="209"/>
      <c r="T215" s="21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5" t="s">
        <v>145</v>
      </c>
      <c r="AU215" s="205" t="s">
        <v>86</v>
      </c>
      <c r="AV215" s="14" t="s">
        <v>93</v>
      </c>
      <c r="AW215" s="14" t="s">
        <v>29</v>
      </c>
      <c r="AX215" s="14" t="s">
        <v>80</v>
      </c>
      <c r="AY215" s="205" t="s">
        <v>136</v>
      </c>
    </row>
    <row r="216" s="2" customFormat="1" ht="24.15" customHeight="1">
      <c r="A216" s="32"/>
      <c r="B216" s="182"/>
      <c r="C216" s="183" t="s">
        <v>207</v>
      </c>
      <c r="D216" s="183" t="s">
        <v>139</v>
      </c>
      <c r="E216" s="184" t="s">
        <v>557</v>
      </c>
      <c r="F216" s="185" t="s">
        <v>558</v>
      </c>
      <c r="G216" s="186" t="s">
        <v>142</v>
      </c>
      <c r="H216" s="187">
        <v>710.96600000000001</v>
      </c>
      <c r="I216" s="188">
        <v>9.2699999999999996</v>
      </c>
      <c r="J216" s="188">
        <f>ROUND(I216*H216,2)</f>
        <v>6590.6499999999996</v>
      </c>
      <c r="K216" s="189"/>
      <c r="L216" s="33"/>
      <c r="M216" s="190" t="s">
        <v>1</v>
      </c>
      <c r="N216" s="191" t="s">
        <v>39</v>
      </c>
      <c r="O216" s="192">
        <v>0.318</v>
      </c>
      <c r="P216" s="192">
        <f>O216*H216</f>
        <v>226.087188</v>
      </c>
      <c r="Q216" s="192">
        <v>0.0047299999999999998</v>
      </c>
      <c r="R216" s="192">
        <f>Q216*H216</f>
        <v>3.3628691800000001</v>
      </c>
      <c r="S216" s="192">
        <v>0</v>
      </c>
      <c r="T216" s="193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4" t="s">
        <v>143</v>
      </c>
      <c r="AT216" s="194" t="s">
        <v>139</v>
      </c>
      <c r="AU216" s="194" t="s">
        <v>86</v>
      </c>
      <c r="AY216" s="19" t="s">
        <v>136</v>
      </c>
      <c r="BE216" s="195">
        <f>IF(N216="základná",J216,0)</f>
        <v>0</v>
      </c>
      <c r="BF216" s="195">
        <f>IF(N216="znížená",J216,0)</f>
        <v>6590.6499999999996</v>
      </c>
      <c r="BG216" s="195">
        <f>IF(N216="zákl. prenesená",J216,0)</f>
        <v>0</v>
      </c>
      <c r="BH216" s="195">
        <f>IF(N216="zníž. prenesená",J216,0)</f>
        <v>0</v>
      </c>
      <c r="BI216" s="195">
        <f>IF(N216="nulová",J216,0)</f>
        <v>0</v>
      </c>
      <c r="BJ216" s="19" t="s">
        <v>86</v>
      </c>
      <c r="BK216" s="195">
        <f>ROUND(I216*H216,2)</f>
        <v>6590.6499999999996</v>
      </c>
      <c r="BL216" s="19" t="s">
        <v>143</v>
      </c>
      <c r="BM216" s="194" t="s">
        <v>559</v>
      </c>
    </row>
    <row r="217" s="13" customFormat="1">
      <c r="A217" s="13"/>
      <c r="B217" s="196"/>
      <c r="C217" s="13"/>
      <c r="D217" s="197" t="s">
        <v>145</v>
      </c>
      <c r="E217" s="198" t="s">
        <v>1</v>
      </c>
      <c r="F217" s="199" t="s">
        <v>547</v>
      </c>
      <c r="G217" s="13"/>
      <c r="H217" s="200">
        <v>63.628</v>
      </c>
      <c r="I217" s="13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8" t="s">
        <v>145</v>
      </c>
      <c r="AU217" s="198" t="s">
        <v>86</v>
      </c>
      <c r="AV217" s="13" t="s">
        <v>86</v>
      </c>
      <c r="AW217" s="13" t="s">
        <v>29</v>
      </c>
      <c r="AX217" s="13" t="s">
        <v>73</v>
      </c>
      <c r="AY217" s="198" t="s">
        <v>136</v>
      </c>
    </row>
    <row r="218" s="13" customFormat="1">
      <c r="A218" s="13"/>
      <c r="B218" s="196"/>
      <c r="C218" s="13"/>
      <c r="D218" s="197" t="s">
        <v>145</v>
      </c>
      <c r="E218" s="198" t="s">
        <v>1</v>
      </c>
      <c r="F218" s="199" t="s">
        <v>548</v>
      </c>
      <c r="G218" s="13"/>
      <c r="H218" s="200">
        <v>49.219999999999999</v>
      </c>
      <c r="I218" s="13"/>
      <c r="J218" s="13"/>
      <c r="K218" s="13"/>
      <c r="L218" s="196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8" t="s">
        <v>145</v>
      </c>
      <c r="AU218" s="198" t="s">
        <v>86</v>
      </c>
      <c r="AV218" s="13" t="s">
        <v>86</v>
      </c>
      <c r="AW218" s="13" t="s">
        <v>29</v>
      </c>
      <c r="AX218" s="13" t="s">
        <v>73</v>
      </c>
      <c r="AY218" s="198" t="s">
        <v>136</v>
      </c>
    </row>
    <row r="219" s="13" customFormat="1">
      <c r="A219" s="13"/>
      <c r="B219" s="196"/>
      <c r="C219" s="13"/>
      <c r="D219" s="197" t="s">
        <v>145</v>
      </c>
      <c r="E219" s="198" t="s">
        <v>1</v>
      </c>
      <c r="F219" s="199" t="s">
        <v>549</v>
      </c>
      <c r="G219" s="13"/>
      <c r="H219" s="200">
        <v>16.199999999999999</v>
      </c>
      <c r="I219" s="13"/>
      <c r="J219" s="13"/>
      <c r="K219" s="13"/>
      <c r="L219" s="196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145</v>
      </c>
      <c r="AU219" s="198" t="s">
        <v>86</v>
      </c>
      <c r="AV219" s="13" t="s">
        <v>86</v>
      </c>
      <c r="AW219" s="13" t="s">
        <v>29</v>
      </c>
      <c r="AX219" s="13" t="s">
        <v>73</v>
      </c>
      <c r="AY219" s="198" t="s">
        <v>136</v>
      </c>
    </row>
    <row r="220" s="13" customFormat="1">
      <c r="A220" s="13"/>
      <c r="B220" s="196"/>
      <c r="C220" s="13"/>
      <c r="D220" s="197" t="s">
        <v>145</v>
      </c>
      <c r="E220" s="198" t="s">
        <v>1</v>
      </c>
      <c r="F220" s="199" t="s">
        <v>550</v>
      </c>
      <c r="G220" s="13"/>
      <c r="H220" s="200">
        <v>13.199999999999999</v>
      </c>
      <c r="I220" s="13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8" t="s">
        <v>145</v>
      </c>
      <c r="AU220" s="198" t="s">
        <v>86</v>
      </c>
      <c r="AV220" s="13" t="s">
        <v>86</v>
      </c>
      <c r="AW220" s="13" t="s">
        <v>29</v>
      </c>
      <c r="AX220" s="13" t="s">
        <v>73</v>
      </c>
      <c r="AY220" s="198" t="s">
        <v>136</v>
      </c>
    </row>
    <row r="221" s="13" customFormat="1">
      <c r="A221" s="13"/>
      <c r="B221" s="196"/>
      <c r="C221" s="13"/>
      <c r="D221" s="197" t="s">
        <v>145</v>
      </c>
      <c r="E221" s="198" t="s">
        <v>1</v>
      </c>
      <c r="F221" s="199" t="s">
        <v>551</v>
      </c>
      <c r="G221" s="13"/>
      <c r="H221" s="200">
        <v>49.219999999999999</v>
      </c>
      <c r="I221" s="13"/>
      <c r="J221" s="13"/>
      <c r="K221" s="13"/>
      <c r="L221" s="196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8" t="s">
        <v>145</v>
      </c>
      <c r="AU221" s="198" t="s">
        <v>86</v>
      </c>
      <c r="AV221" s="13" t="s">
        <v>86</v>
      </c>
      <c r="AW221" s="13" t="s">
        <v>29</v>
      </c>
      <c r="AX221" s="13" t="s">
        <v>73</v>
      </c>
      <c r="AY221" s="198" t="s">
        <v>136</v>
      </c>
    </row>
    <row r="222" s="13" customFormat="1">
      <c r="A222" s="13"/>
      <c r="B222" s="196"/>
      <c r="C222" s="13"/>
      <c r="D222" s="197" t="s">
        <v>145</v>
      </c>
      <c r="E222" s="198" t="s">
        <v>1</v>
      </c>
      <c r="F222" s="199" t="s">
        <v>552</v>
      </c>
      <c r="G222" s="13"/>
      <c r="H222" s="200">
        <v>16.199999999999999</v>
      </c>
      <c r="I222" s="13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8" t="s">
        <v>145</v>
      </c>
      <c r="AU222" s="198" t="s">
        <v>86</v>
      </c>
      <c r="AV222" s="13" t="s">
        <v>86</v>
      </c>
      <c r="AW222" s="13" t="s">
        <v>29</v>
      </c>
      <c r="AX222" s="13" t="s">
        <v>73</v>
      </c>
      <c r="AY222" s="198" t="s">
        <v>136</v>
      </c>
    </row>
    <row r="223" s="13" customFormat="1">
      <c r="A223" s="13"/>
      <c r="B223" s="196"/>
      <c r="C223" s="13"/>
      <c r="D223" s="197" t="s">
        <v>145</v>
      </c>
      <c r="E223" s="198" t="s">
        <v>1</v>
      </c>
      <c r="F223" s="199" t="s">
        <v>553</v>
      </c>
      <c r="G223" s="13"/>
      <c r="H223" s="200">
        <v>13.199999999999999</v>
      </c>
      <c r="I223" s="13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8" t="s">
        <v>145</v>
      </c>
      <c r="AU223" s="198" t="s">
        <v>86</v>
      </c>
      <c r="AV223" s="13" t="s">
        <v>86</v>
      </c>
      <c r="AW223" s="13" t="s">
        <v>29</v>
      </c>
      <c r="AX223" s="13" t="s">
        <v>73</v>
      </c>
      <c r="AY223" s="198" t="s">
        <v>136</v>
      </c>
    </row>
    <row r="224" s="13" customFormat="1">
      <c r="A224" s="13"/>
      <c r="B224" s="196"/>
      <c r="C224" s="13"/>
      <c r="D224" s="197" t="s">
        <v>145</v>
      </c>
      <c r="E224" s="198" t="s">
        <v>1</v>
      </c>
      <c r="F224" s="199" t="s">
        <v>554</v>
      </c>
      <c r="G224" s="13"/>
      <c r="H224" s="200">
        <v>237.02699999999999</v>
      </c>
      <c r="I224" s="13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145</v>
      </c>
      <c r="AU224" s="198" t="s">
        <v>86</v>
      </c>
      <c r="AV224" s="13" t="s">
        <v>86</v>
      </c>
      <c r="AW224" s="13" t="s">
        <v>29</v>
      </c>
      <c r="AX224" s="13" t="s">
        <v>73</v>
      </c>
      <c r="AY224" s="198" t="s">
        <v>136</v>
      </c>
    </row>
    <row r="225" s="13" customFormat="1">
      <c r="A225" s="13"/>
      <c r="B225" s="196"/>
      <c r="C225" s="13"/>
      <c r="D225" s="197" t="s">
        <v>145</v>
      </c>
      <c r="E225" s="198" t="s">
        <v>1</v>
      </c>
      <c r="F225" s="199" t="s">
        <v>555</v>
      </c>
      <c r="G225" s="13"/>
      <c r="H225" s="200">
        <v>128.82300000000001</v>
      </c>
      <c r="I225" s="13"/>
      <c r="J225" s="13"/>
      <c r="K225" s="13"/>
      <c r="L225" s="196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8" t="s">
        <v>145</v>
      </c>
      <c r="AU225" s="198" t="s">
        <v>86</v>
      </c>
      <c r="AV225" s="13" t="s">
        <v>86</v>
      </c>
      <c r="AW225" s="13" t="s">
        <v>29</v>
      </c>
      <c r="AX225" s="13" t="s">
        <v>73</v>
      </c>
      <c r="AY225" s="198" t="s">
        <v>136</v>
      </c>
    </row>
    <row r="226" s="13" customFormat="1">
      <c r="A226" s="13"/>
      <c r="B226" s="196"/>
      <c r="C226" s="13"/>
      <c r="D226" s="197" t="s">
        <v>145</v>
      </c>
      <c r="E226" s="198" t="s">
        <v>1</v>
      </c>
      <c r="F226" s="199" t="s">
        <v>556</v>
      </c>
      <c r="G226" s="13"/>
      <c r="H226" s="200">
        <v>124.24800000000001</v>
      </c>
      <c r="I226" s="13"/>
      <c r="J226" s="13"/>
      <c r="K226" s="13"/>
      <c r="L226" s="196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145</v>
      </c>
      <c r="AU226" s="198" t="s">
        <v>86</v>
      </c>
      <c r="AV226" s="13" t="s">
        <v>86</v>
      </c>
      <c r="AW226" s="13" t="s">
        <v>29</v>
      </c>
      <c r="AX226" s="13" t="s">
        <v>73</v>
      </c>
      <c r="AY226" s="198" t="s">
        <v>136</v>
      </c>
    </row>
    <row r="227" s="14" customFormat="1">
      <c r="A227" s="14"/>
      <c r="B227" s="204"/>
      <c r="C227" s="14"/>
      <c r="D227" s="197" t="s">
        <v>145</v>
      </c>
      <c r="E227" s="205" t="s">
        <v>1</v>
      </c>
      <c r="F227" s="206" t="s">
        <v>148</v>
      </c>
      <c r="G227" s="14"/>
      <c r="H227" s="207">
        <v>710.96600000000001</v>
      </c>
      <c r="I227" s="14"/>
      <c r="J227" s="14"/>
      <c r="K227" s="14"/>
      <c r="L227" s="204"/>
      <c r="M227" s="208"/>
      <c r="N227" s="209"/>
      <c r="O227" s="209"/>
      <c r="P227" s="209"/>
      <c r="Q227" s="209"/>
      <c r="R227" s="209"/>
      <c r="S227" s="209"/>
      <c r="T227" s="21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5" t="s">
        <v>145</v>
      </c>
      <c r="AU227" s="205" t="s">
        <v>86</v>
      </c>
      <c r="AV227" s="14" t="s">
        <v>93</v>
      </c>
      <c r="AW227" s="14" t="s">
        <v>29</v>
      </c>
      <c r="AX227" s="14" t="s">
        <v>80</v>
      </c>
      <c r="AY227" s="205" t="s">
        <v>136</v>
      </c>
    </row>
    <row r="228" s="2" customFormat="1" ht="24.15" customHeight="1">
      <c r="A228" s="32"/>
      <c r="B228" s="182"/>
      <c r="C228" s="183" t="s">
        <v>211</v>
      </c>
      <c r="D228" s="183" t="s">
        <v>139</v>
      </c>
      <c r="E228" s="184" t="s">
        <v>560</v>
      </c>
      <c r="F228" s="185" t="s">
        <v>561</v>
      </c>
      <c r="G228" s="186" t="s">
        <v>142</v>
      </c>
      <c r="H228" s="187">
        <v>710.96600000000001</v>
      </c>
      <c r="I228" s="188">
        <v>9.7400000000000002</v>
      </c>
      <c r="J228" s="188">
        <f>ROUND(I228*H228,2)</f>
        <v>6924.8100000000004</v>
      </c>
      <c r="K228" s="189"/>
      <c r="L228" s="33"/>
      <c r="M228" s="190" t="s">
        <v>1</v>
      </c>
      <c r="N228" s="191" t="s">
        <v>39</v>
      </c>
      <c r="O228" s="192">
        <v>0.191</v>
      </c>
      <c r="P228" s="192">
        <f>O228*H228</f>
        <v>135.79450600000001</v>
      </c>
      <c r="Q228" s="192">
        <v>0.0051500000000000001</v>
      </c>
      <c r="R228" s="192">
        <f>Q228*H228</f>
        <v>3.6614749</v>
      </c>
      <c r="S228" s="192">
        <v>0</v>
      </c>
      <c r="T228" s="193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4" t="s">
        <v>143</v>
      </c>
      <c r="AT228" s="194" t="s">
        <v>139</v>
      </c>
      <c r="AU228" s="194" t="s">
        <v>86</v>
      </c>
      <c r="AY228" s="19" t="s">
        <v>136</v>
      </c>
      <c r="BE228" s="195">
        <f>IF(N228="základná",J228,0)</f>
        <v>0</v>
      </c>
      <c r="BF228" s="195">
        <f>IF(N228="znížená",J228,0)</f>
        <v>6924.8100000000004</v>
      </c>
      <c r="BG228" s="195">
        <f>IF(N228="zákl. prenesená",J228,0)</f>
        <v>0</v>
      </c>
      <c r="BH228" s="195">
        <f>IF(N228="zníž. prenesená",J228,0)</f>
        <v>0</v>
      </c>
      <c r="BI228" s="195">
        <f>IF(N228="nulová",J228,0)</f>
        <v>0</v>
      </c>
      <c r="BJ228" s="19" t="s">
        <v>86</v>
      </c>
      <c r="BK228" s="195">
        <f>ROUND(I228*H228,2)</f>
        <v>6924.8100000000004</v>
      </c>
      <c r="BL228" s="19" t="s">
        <v>143</v>
      </c>
      <c r="BM228" s="194" t="s">
        <v>562</v>
      </c>
    </row>
    <row r="229" s="13" customFormat="1">
      <c r="A229" s="13"/>
      <c r="B229" s="196"/>
      <c r="C229" s="13"/>
      <c r="D229" s="197" t="s">
        <v>145</v>
      </c>
      <c r="E229" s="198" t="s">
        <v>1</v>
      </c>
      <c r="F229" s="199" t="s">
        <v>547</v>
      </c>
      <c r="G229" s="13"/>
      <c r="H229" s="200">
        <v>63.628</v>
      </c>
      <c r="I229" s="13"/>
      <c r="J229" s="13"/>
      <c r="K229" s="13"/>
      <c r="L229" s="196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8" t="s">
        <v>145</v>
      </c>
      <c r="AU229" s="198" t="s">
        <v>86</v>
      </c>
      <c r="AV229" s="13" t="s">
        <v>86</v>
      </c>
      <c r="AW229" s="13" t="s">
        <v>29</v>
      </c>
      <c r="AX229" s="13" t="s">
        <v>73</v>
      </c>
      <c r="AY229" s="198" t="s">
        <v>136</v>
      </c>
    </row>
    <row r="230" s="13" customFormat="1">
      <c r="A230" s="13"/>
      <c r="B230" s="196"/>
      <c r="C230" s="13"/>
      <c r="D230" s="197" t="s">
        <v>145</v>
      </c>
      <c r="E230" s="198" t="s">
        <v>1</v>
      </c>
      <c r="F230" s="199" t="s">
        <v>548</v>
      </c>
      <c r="G230" s="13"/>
      <c r="H230" s="200">
        <v>49.219999999999999</v>
      </c>
      <c r="I230" s="13"/>
      <c r="J230" s="13"/>
      <c r="K230" s="13"/>
      <c r="L230" s="196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8" t="s">
        <v>145</v>
      </c>
      <c r="AU230" s="198" t="s">
        <v>86</v>
      </c>
      <c r="AV230" s="13" t="s">
        <v>86</v>
      </c>
      <c r="AW230" s="13" t="s">
        <v>29</v>
      </c>
      <c r="AX230" s="13" t="s">
        <v>73</v>
      </c>
      <c r="AY230" s="198" t="s">
        <v>136</v>
      </c>
    </row>
    <row r="231" s="13" customFormat="1">
      <c r="A231" s="13"/>
      <c r="B231" s="196"/>
      <c r="C231" s="13"/>
      <c r="D231" s="197" t="s">
        <v>145</v>
      </c>
      <c r="E231" s="198" t="s">
        <v>1</v>
      </c>
      <c r="F231" s="199" t="s">
        <v>549</v>
      </c>
      <c r="G231" s="13"/>
      <c r="H231" s="200">
        <v>16.199999999999999</v>
      </c>
      <c r="I231" s="13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145</v>
      </c>
      <c r="AU231" s="198" t="s">
        <v>86</v>
      </c>
      <c r="AV231" s="13" t="s">
        <v>86</v>
      </c>
      <c r="AW231" s="13" t="s">
        <v>29</v>
      </c>
      <c r="AX231" s="13" t="s">
        <v>73</v>
      </c>
      <c r="AY231" s="198" t="s">
        <v>136</v>
      </c>
    </row>
    <row r="232" s="13" customFormat="1">
      <c r="A232" s="13"/>
      <c r="B232" s="196"/>
      <c r="C232" s="13"/>
      <c r="D232" s="197" t="s">
        <v>145</v>
      </c>
      <c r="E232" s="198" t="s">
        <v>1</v>
      </c>
      <c r="F232" s="199" t="s">
        <v>550</v>
      </c>
      <c r="G232" s="13"/>
      <c r="H232" s="200">
        <v>13.199999999999999</v>
      </c>
      <c r="I232" s="13"/>
      <c r="J232" s="13"/>
      <c r="K232" s="13"/>
      <c r="L232" s="196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8" t="s">
        <v>145</v>
      </c>
      <c r="AU232" s="198" t="s">
        <v>86</v>
      </c>
      <c r="AV232" s="13" t="s">
        <v>86</v>
      </c>
      <c r="AW232" s="13" t="s">
        <v>29</v>
      </c>
      <c r="AX232" s="13" t="s">
        <v>73</v>
      </c>
      <c r="AY232" s="198" t="s">
        <v>136</v>
      </c>
    </row>
    <row r="233" s="13" customFormat="1">
      <c r="A233" s="13"/>
      <c r="B233" s="196"/>
      <c r="C233" s="13"/>
      <c r="D233" s="197" t="s">
        <v>145</v>
      </c>
      <c r="E233" s="198" t="s">
        <v>1</v>
      </c>
      <c r="F233" s="199" t="s">
        <v>551</v>
      </c>
      <c r="G233" s="13"/>
      <c r="H233" s="200">
        <v>49.219999999999999</v>
      </c>
      <c r="I233" s="13"/>
      <c r="J233" s="13"/>
      <c r="K233" s="13"/>
      <c r="L233" s="196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8" t="s">
        <v>145</v>
      </c>
      <c r="AU233" s="198" t="s">
        <v>86</v>
      </c>
      <c r="AV233" s="13" t="s">
        <v>86</v>
      </c>
      <c r="AW233" s="13" t="s">
        <v>29</v>
      </c>
      <c r="AX233" s="13" t="s">
        <v>73</v>
      </c>
      <c r="AY233" s="198" t="s">
        <v>136</v>
      </c>
    </row>
    <row r="234" s="13" customFormat="1">
      <c r="A234" s="13"/>
      <c r="B234" s="196"/>
      <c r="C234" s="13"/>
      <c r="D234" s="197" t="s">
        <v>145</v>
      </c>
      <c r="E234" s="198" t="s">
        <v>1</v>
      </c>
      <c r="F234" s="199" t="s">
        <v>552</v>
      </c>
      <c r="G234" s="13"/>
      <c r="H234" s="200">
        <v>16.199999999999999</v>
      </c>
      <c r="I234" s="13"/>
      <c r="J234" s="13"/>
      <c r="K234" s="13"/>
      <c r="L234" s="196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8" t="s">
        <v>145</v>
      </c>
      <c r="AU234" s="198" t="s">
        <v>86</v>
      </c>
      <c r="AV234" s="13" t="s">
        <v>86</v>
      </c>
      <c r="AW234" s="13" t="s">
        <v>29</v>
      </c>
      <c r="AX234" s="13" t="s">
        <v>73</v>
      </c>
      <c r="AY234" s="198" t="s">
        <v>136</v>
      </c>
    </row>
    <row r="235" s="13" customFormat="1">
      <c r="A235" s="13"/>
      <c r="B235" s="196"/>
      <c r="C235" s="13"/>
      <c r="D235" s="197" t="s">
        <v>145</v>
      </c>
      <c r="E235" s="198" t="s">
        <v>1</v>
      </c>
      <c r="F235" s="199" t="s">
        <v>553</v>
      </c>
      <c r="G235" s="13"/>
      <c r="H235" s="200">
        <v>13.199999999999999</v>
      </c>
      <c r="I235" s="13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8" t="s">
        <v>145</v>
      </c>
      <c r="AU235" s="198" t="s">
        <v>86</v>
      </c>
      <c r="AV235" s="13" t="s">
        <v>86</v>
      </c>
      <c r="AW235" s="13" t="s">
        <v>29</v>
      </c>
      <c r="AX235" s="13" t="s">
        <v>73</v>
      </c>
      <c r="AY235" s="198" t="s">
        <v>136</v>
      </c>
    </row>
    <row r="236" s="13" customFormat="1">
      <c r="A236" s="13"/>
      <c r="B236" s="196"/>
      <c r="C236" s="13"/>
      <c r="D236" s="197" t="s">
        <v>145</v>
      </c>
      <c r="E236" s="198" t="s">
        <v>1</v>
      </c>
      <c r="F236" s="199" t="s">
        <v>554</v>
      </c>
      <c r="G236" s="13"/>
      <c r="H236" s="200">
        <v>237.02699999999999</v>
      </c>
      <c r="I236" s="13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8" t="s">
        <v>145</v>
      </c>
      <c r="AU236" s="198" t="s">
        <v>86</v>
      </c>
      <c r="AV236" s="13" t="s">
        <v>86</v>
      </c>
      <c r="AW236" s="13" t="s">
        <v>29</v>
      </c>
      <c r="AX236" s="13" t="s">
        <v>73</v>
      </c>
      <c r="AY236" s="198" t="s">
        <v>136</v>
      </c>
    </row>
    <row r="237" s="13" customFormat="1">
      <c r="A237" s="13"/>
      <c r="B237" s="196"/>
      <c r="C237" s="13"/>
      <c r="D237" s="197" t="s">
        <v>145</v>
      </c>
      <c r="E237" s="198" t="s">
        <v>1</v>
      </c>
      <c r="F237" s="199" t="s">
        <v>555</v>
      </c>
      <c r="G237" s="13"/>
      <c r="H237" s="200">
        <v>128.82300000000001</v>
      </c>
      <c r="I237" s="13"/>
      <c r="J237" s="13"/>
      <c r="K237" s="13"/>
      <c r="L237" s="196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8" t="s">
        <v>145</v>
      </c>
      <c r="AU237" s="198" t="s">
        <v>86</v>
      </c>
      <c r="AV237" s="13" t="s">
        <v>86</v>
      </c>
      <c r="AW237" s="13" t="s">
        <v>29</v>
      </c>
      <c r="AX237" s="13" t="s">
        <v>73</v>
      </c>
      <c r="AY237" s="198" t="s">
        <v>136</v>
      </c>
    </row>
    <row r="238" s="13" customFormat="1">
      <c r="A238" s="13"/>
      <c r="B238" s="196"/>
      <c r="C238" s="13"/>
      <c r="D238" s="197" t="s">
        <v>145</v>
      </c>
      <c r="E238" s="198" t="s">
        <v>1</v>
      </c>
      <c r="F238" s="199" t="s">
        <v>556</v>
      </c>
      <c r="G238" s="13"/>
      <c r="H238" s="200">
        <v>124.24800000000001</v>
      </c>
      <c r="I238" s="13"/>
      <c r="J238" s="13"/>
      <c r="K238" s="13"/>
      <c r="L238" s="196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8" t="s">
        <v>145</v>
      </c>
      <c r="AU238" s="198" t="s">
        <v>86</v>
      </c>
      <c r="AV238" s="13" t="s">
        <v>86</v>
      </c>
      <c r="AW238" s="13" t="s">
        <v>29</v>
      </c>
      <c r="AX238" s="13" t="s">
        <v>73</v>
      </c>
      <c r="AY238" s="198" t="s">
        <v>136</v>
      </c>
    </row>
    <row r="239" s="14" customFormat="1">
      <c r="A239" s="14"/>
      <c r="B239" s="204"/>
      <c r="C239" s="14"/>
      <c r="D239" s="197" t="s">
        <v>145</v>
      </c>
      <c r="E239" s="205" t="s">
        <v>1</v>
      </c>
      <c r="F239" s="206" t="s">
        <v>148</v>
      </c>
      <c r="G239" s="14"/>
      <c r="H239" s="207">
        <v>710.96600000000001</v>
      </c>
      <c r="I239" s="14"/>
      <c r="J239" s="14"/>
      <c r="K239" s="14"/>
      <c r="L239" s="204"/>
      <c r="M239" s="208"/>
      <c r="N239" s="209"/>
      <c r="O239" s="209"/>
      <c r="P239" s="209"/>
      <c r="Q239" s="209"/>
      <c r="R239" s="209"/>
      <c r="S239" s="209"/>
      <c r="T239" s="21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5" t="s">
        <v>145</v>
      </c>
      <c r="AU239" s="205" t="s">
        <v>86</v>
      </c>
      <c r="AV239" s="14" t="s">
        <v>93</v>
      </c>
      <c r="AW239" s="14" t="s">
        <v>29</v>
      </c>
      <c r="AX239" s="14" t="s">
        <v>80</v>
      </c>
      <c r="AY239" s="205" t="s">
        <v>136</v>
      </c>
    </row>
    <row r="240" s="2" customFormat="1" ht="37.8" customHeight="1">
      <c r="A240" s="32"/>
      <c r="B240" s="182"/>
      <c r="C240" s="183" t="s">
        <v>215</v>
      </c>
      <c r="D240" s="183" t="s">
        <v>139</v>
      </c>
      <c r="E240" s="184" t="s">
        <v>563</v>
      </c>
      <c r="F240" s="185" t="s">
        <v>564</v>
      </c>
      <c r="G240" s="186" t="s">
        <v>142</v>
      </c>
      <c r="H240" s="187">
        <v>466.22000000000003</v>
      </c>
      <c r="I240" s="188">
        <v>1.05</v>
      </c>
      <c r="J240" s="188">
        <f>ROUND(I240*H240,2)</f>
        <v>489.52999999999997</v>
      </c>
      <c r="K240" s="189"/>
      <c r="L240" s="33"/>
      <c r="M240" s="190" t="s">
        <v>1</v>
      </c>
      <c r="N240" s="191" t="s">
        <v>39</v>
      </c>
      <c r="O240" s="192">
        <v>0.024</v>
      </c>
      <c r="P240" s="192">
        <f>O240*H240</f>
        <v>11.18928</v>
      </c>
      <c r="Q240" s="192">
        <v>0.00022000000000000001</v>
      </c>
      <c r="R240" s="192">
        <f>Q240*H240</f>
        <v>0.1025684</v>
      </c>
      <c r="S240" s="192">
        <v>0</v>
      </c>
      <c r="T240" s="193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4" t="s">
        <v>143</v>
      </c>
      <c r="AT240" s="194" t="s">
        <v>139</v>
      </c>
      <c r="AU240" s="194" t="s">
        <v>86</v>
      </c>
      <c r="AY240" s="19" t="s">
        <v>136</v>
      </c>
      <c r="BE240" s="195">
        <f>IF(N240="základná",J240,0)</f>
        <v>0</v>
      </c>
      <c r="BF240" s="195">
        <f>IF(N240="znížená",J240,0)</f>
        <v>489.52999999999997</v>
      </c>
      <c r="BG240" s="195">
        <f>IF(N240="zákl. prenesená",J240,0)</f>
        <v>0</v>
      </c>
      <c r="BH240" s="195">
        <f>IF(N240="zníž. prenesená",J240,0)</f>
        <v>0</v>
      </c>
      <c r="BI240" s="195">
        <f>IF(N240="nulová",J240,0)</f>
        <v>0</v>
      </c>
      <c r="BJ240" s="19" t="s">
        <v>86</v>
      </c>
      <c r="BK240" s="195">
        <f>ROUND(I240*H240,2)</f>
        <v>489.52999999999997</v>
      </c>
      <c r="BL240" s="19" t="s">
        <v>143</v>
      </c>
      <c r="BM240" s="194" t="s">
        <v>565</v>
      </c>
    </row>
    <row r="241" s="13" customFormat="1">
      <c r="A241" s="13"/>
      <c r="B241" s="196"/>
      <c r="C241" s="13"/>
      <c r="D241" s="197" t="s">
        <v>145</v>
      </c>
      <c r="E241" s="198" t="s">
        <v>1</v>
      </c>
      <c r="F241" s="199" t="s">
        <v>566</v>
      </c>
      <c r="G241" s="13"/>
      <c r="H241" s="200">
        <v>412.42000000000002</v>
      </c>
      <c r="I241" s="13"/>
      <c r="J241" s="13"/>
      <c r="K241" s="13"/>
      <c r="L241" s="196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8" t="s">
        <v>145</v>
      </c>
      <c r="AU241" s="198" t="s">
        <v>86</v>
      </c>
      <c r="AV241" s="13" t="s">
        <v>86</v>
      </c>
      <c r="AW241" s="13" t="s">
        <v>29</v>
      </c>
      <c r="AX241" s="13" t="s">
        <v>73</v>
      </c>
      <c r="AY241" s="198" t="s">
        <v>136</v>
      </c>
    </row>
    <row r="242" s="15" customFormat="1">
      <c r="A242" s="15"/>
      <c r="B242" s="211"/>
      <c r="C242" s="15"/>
      <c r="D242" s="197" t="s">
        <v>145</v>
      </c>
      <c r="E242" s="212" t="s">
        <v>1</v>
      </c>
      <c r="F242" s="213" t="s">
        <v>567</v>
      </c>
      <c r="G242" s="15"/>
      <c r="H242" s="212" t="s">
        <v>1</v>
      </c>
      <c r="I242" s="15"/>
      <c r="J242" s="15"/>
      <c r="K242" s="15"/>
      <c r="L242" s="211"/>
      <c r="M242" s="214"/>
      <c r="N242" s="215"/>
      <c r="O242" s="215"/>
      <c r="P242" s="215"/>
      <c r="Q242" s="215"/>
      <c r="R242" s="215"/>
      <c r="S242" s="215"/>
      <c r="T242" s="21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2" t="s">
        <v>145</v>
      </c>
      <c r="AU242" s="212" t="s">
        <v>86</v>
      </c>
      <c r="AV242" s="15" t="s">
        <v>80</v>
      </c>
      <c r="AW242" s="15" t="s">
        <v>29</v>
      </c>
      <c r="AX242" s="15" t="s">
        <v>73</v>
      </c>
      <c r="AY242" s="212" t="s">
        <v>136</v>
      </c>
    </row>
    <row r="243" s="13" customFormat="1">
      <c r="A243" s="13"/>
      <c r="B243" s="196"/>
      <c r="C243" s="13"/>
      <c r="D243" s="197" t="s">
        <v>145</v>
      </c>
      <c r="E243" s="198" t="s">
        <v>1</v>
      </c>
      <c r="F243" s="199" t="s">
        <v>568</v>
      </c>
      <c r="G243" s="13"/>
      <c r="H243" s="200">
        <v>22.329999999999998</v>
      </c>
      <c r="I243" s="13"/>
      <c r="J243" s="13"/>
      <c r="K243" s="13"/>
      <c r="L243" s="196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8" t="s">
        <v>145</v>
      </c>
      <c r="AU243" s="198" t="s">
        <v>86</v>
      </c>
      <c r="AV243" s="13" t="s">
        <v>86</v>
      </c>
      <c r="AW243" s="13" t="s">
        <v>29</v>
      </c>
      <c r="AX243" s="13" t="s">
        <v>73</v>
      </c>
      <c r="AY243" s="198" t="s">
        <v>136</v>
      </c>
    </row>
    <row r="244" s="13" customFormat="1">
      <c r="A244" s="13"/>
      <c r="B244" s="196"/>
      <c r="C244" s="13"/>
      <c r="D244" s="197" t="s">
        <v>145</v>
      </c>
      <c r="E244" s="198" t="s">
        <v>1</v>
      </c>
      <c r="F244" s="199" t="s">
        <v>569</v>
      </c>
      <c r="G244" s="13"/>
      <c r="H244" s="200">
        <v>13.039999999999999</v>
      </c>
      <c r="I244" s="13"/>
      <c r="J244" s="13"/>
      <c r="K244" s="13"/>
      <c r="L244" s="196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8" t="s">
        <v>145</v>
      </c>
      <c r="AU244" s="198" t="s">
        <v>86</v>
      </c>
      <c r="AV244" s="13" t="s">
        <v>86</v>
      </c>
      <c r="AW244" s="13" t="s">
        <v>29</v>
      </c>
      <c r="AX244" s="13" t="s">
        <v>73</v>
      </c>
      <c r="AY244" s="198" t="s">
        <v>136</v>
      </c>
    </row>
    <row r="245" s="13" customFormat="1">
      <c r="A245" s="13"/>
      <c r="B245" s="196"/>
      <c r="C245" s="13"/>
      <c r="D245" s="197" t="s">
        <v>145</v>
      </c>
      <c r="E245" s="198" t="s">
        <v>1</v>
      </c>
      <c r="F245" s="199" t="s">
        <v>570</v>
      </c>
      <c r="G245" s="13"/>
      <c r="H245" s="200">
        <v>1.7</v>
      </c>
      <c r="I245" s="13"/>
      <c r="J245" s="13"/>
      <c r="K245" s="13"/>
      <c r="L245" s="196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145</v>
      </c>
      <c r="AU245" s="198" t="s">
        <v>86</v>
      </c>
      <c r="AV245" s="13" t="s">
        <v>86</v>
      </c>
      <c r="AW245" s="13" t="s">
        <v>29</v>
      </c>
      <c r="AX245" s="13" t="s">
        <v>73</v>
      </c>
      <c r="AY245" s="198" t="s">
        <v>136</v>
      </c>
    </row>
    <row r="246" s="13" customFormat="1">
      <c r="A246" s="13"/>
      <c r="B246" s="196"/>
      <c r="C246" s="13"/>
      <c r="D246" s="197" t="s">
        <v>145</v>
      </c>
      <c r="E246" s="198" t="s">
        <v>1</v>
      </c>
      <c r="F246" s="199" t="s">
        <v>571</v>
      </c>
      <c r="G246" s="13"/>
      <c r="H246" s="200">
        <v>1.0600000000000001</v>
      </c>
      <c r="I246" s="13"/>
      <c r="J246" s="13"/>
      <c r="K246" s="13"/>
      <c r="L246" s="196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8" t="s">
        <v>145</v>
      </c>
      <c r="AU246" s="198" t="s">
        <v>86</v>
      </c>
      <c r="AV246" s="13" t="s">
        <v>86</v>
      </c>
      <c r="AW246" s="13" t="s">
        <v>29</v>
      </c>
      <c r="AX246" s="13" t="s">
        <v>73</v>
      </c>
      <c r="AY246" s="198" t="s">
        <v>136</v>
      </c>
    </row>
    <row r="247" s="13" customFormat="1">
      <c r="A247" s="13"/>
      <c r="B247" s="196"/>
      <c r="C247" s="13"/>
      <c r="D247" s="197" t="s">
        <v>145</v>
      </c>
      <c r="E247" s="198" t="s">
        <v>1</v>
      </c>
      <c r="F247" s="199" t="s">
        <v>572</v>
      </c>
      <c r="G247" s="13"/>
      <c r="H247" s="200">
        <v>12.91</v>
      </c>
      <c r="I247" s="13"/>
      <c r="J247" s="13"/>
      <c r="K247" s="13"/>
      <c r="L247" s="196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8" t="s">
        <v>145</v>
      </c>
      <c r="AU247" s="198" t="s">
        <v>86</v>
      </c>
      <c r="AV247" s="13" t="s">
        <v>86</v>
      </c>
      <c r="AW247" s="13" t="s">
        <v>29</v>
      </c>
      <c r="AX247" s="13" t="s">
        <v>73</v>
      </c>
      <c r="AY247" s="198" t="s">
        <v>136</v>
      </c>
    </row>
    <row r="248" s="13" customFormat="1">
      <c r="A248" s="13"/>
      <c r="B248" s="196"/>
      <c r="C248" s="13"/>
      <c r="D248" s="197" t="s">
        <v>145</v>
      </c>
      <c r="E248" s="198" t="s">
        <v>1</v>
      </c>
      <c r="F248" s="199" t="s">
        <v>573</v>
      </c>
      <c r="G248" s="13"/>
      <c r="H248" s="200">
        <v>1.7</v>
      </c>
      <c r="I248" s="13"/>
      <c r="J248" s="13"/>
      <c r="K248" s="13"/>
      <c r="L248" s="196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8" t="s">
        <v>145</v>
      </c>
      <c r="AU248" s="198" t="s">
        <v>86</v>
      </c>
      <c r="AV248" s="13" t="s">
        <v>86</v>
      </c>
      <c r="AW248" s="13" t="s">
        <v>29</v>
      </c>
      <c r="AX248" s="13" t="s">
        <v>73</v>
      </c>
      <c r="AY248" s="198" t="s">
        <v>136</v>
      </c>
    </row>
    <row r="249" s="13" customFormat="1">
      <c r="A249" s="13"/>
      <c r="B249" s="196"/>
      <c r="C249" s="13"/>
      <c r="D249" s="197" t="s">
        <v>145</v>
      </c>
      <c r="E249" s="198" t="s">
        <v>1</v>
      </c>
      <c r="F249" s="199" t="s">
        <v>574</v>
      </c>
      <c r="G249" s="13"/>
      <c r="H249" s="200">
        <v>1.0600000000000001</v>
      </c>
      <c r="I249" s="13"/>
      <c r="J249" s="13"/>
      <c r="K249" s="13"/>
      <c r="L249" s="196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8" t="s">
        <v>145</v>
      </c>
      <c r="AU249" s="198" t="s">
        <v>86</v>
      </c>
      <c r="AV249" s="13" t="s">
        <v>86</v>
      </c>
      <c r="AW249" s="13" t="s">
        <v>29</v>
      </c>
      <c r="AX249" s="13" t="s">
        <v>73</v>
      </c>
      <c r="AY249" s="198" t="s">
        <v>136</v>
      </c>
    </row>
    <row r="250" s="14" customFormat="1">
      <c r="A250" s="14"/>
      <c r="B250" s="204"/>
      <c r="C250" s="14"/>
      <c r="D250" s="197" t="s">
        <v>145</v>
      </c>
      <c r="E250" s="205" t="s">
        <v>1</v>
      </c>
      <c r="F250" s="206" t="s">
        <v>148</v>
      </c>
      <c r="G250" s="14"/>
      <c r="H250" s="207">
        <v>466.22000000000003</v>
      </c>
      <c r="I250" s="14"/>
      <c r="J250" s="14"/>
      <c r="K250" s="14"/>
      <c r="L250" s="204"/>
      <c r="M250" s="208"/>
      <c r="N250" s="209"/>
      <c r="O250" s="209"/>
      <c r="P250" s="209"/>
      <c r="Q250" s="209"/>
      <c r="R250" s="209"/>
      <c r="S250" s="209"/>
      <c r="T250" s="21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5" t="s">
        <v>145</v>
      </c>
      <c r="AU250" s="205" t="s">
        <v>86</v>
      </c>
      <c r="AV250" s="14" t="s">
        <v>93</v>
      </c>
      <c r="AW250" s="14" t="s">
        <v>29</v>
      </c>
      <c r="AX250" s="14" t="s">
        <v>80</v>
      </c>
      <c r="AY250" s="205" t="s">
        <v>136</v>
      </c>
    </row>
    <row r="251" s="2" customFormat="1" ht="24.15" customHeight="1">
      <c r="A251" s="32"/>
      <c r="B251" s="182"/>
      <c r="C251" s="183" t="s">
        <v>223</v>
      </c>
      <c r="D251" s="183" t="s">
        <v>139</v>
      </c>
      <c r="E251" s="184" t="s">
        <v>575</v>
      </c>
      <c r="F251" s="185" t="s">
        <v>576</v>
      </c>
      <c r="G251" s="186" t="s">
        <v>142</v>
      </c>
      <c r="H251" s="187">
        <v>53.799999999999997</v>
      </c>
      <c r="I251" s="188">
        <v>42.950000000000003</v>
      </c>
      <c r="J251" s="188">
        <f>ROUND(I251*H251,2)</f>
        <v>2310.71</v>
      </c>
      <c r="K251" s="189"/>
      <c r="L251" s="33"/>
      <c r="M251" s="190" t="s">
        <v>1</v>
      </c>
      <c r="N251" s="191" t="s">
        <v>39</v>
      </c>
      <c r="O251" s="192">
        <v>0.52400000000000002</v>
      </c>
      <c r="P251" s="192">
        <f>O251*H251</f>
        <v>28.191199999999998</v>
      </c>
      <c r="Q251" s="192">
        <v>0.088069999999999996</v>
      </c>
      <c r="R251" s="192">
        <f>Q251*H251</f>
        <v>4.7381659999999997</v>
      </c>
      <c r="S251" s="192">
        <v>0</v>
      </c>
      <c r="T251" s="193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4" t="s">
        <v>143</v>
      </c>
      <c r="AT251" s="194" t="s">
        <v>139</v>
      </c>
      <c r="AU251" s="194" t="s">
        <v>86</v>
      </c>
      <c r="AY251" s="19" t="s">
        <v>136</v>
      </c>
      <c r="BE251" s="195">
        <f>IF(N251="základná",J251,0)</f>
        <v>0</v>
      </c>
      <c r="BF251" s="195">
        <f>IF(N251="znížená",J251,0)</f>
        <v>2310.71</v>
      </c>
      <c r="BG251" s="195">
        <f>IF(N251="zákl. prenesená",J251,0)</f>
        <v>0</v>
      </c>
      <c r="BH251" s="195">
        <f>IF(N251="zníž. prenesená",J251,0)</f>
        <v>0</v>
      </c>
      <c r="BI251" s="195">
        <f>IF(N251="nulová",J251,0)</f>
        <v>0</v>
      </c>
      <c r="BJ251" s="19" t="s">
        <v>86</v>
      </c>
      <c r="BK251" s="195">
        <f>ROUND(I251*H251,2)</f>
        <v>2310.71</v>
      </c>
      <c r="BL251" s="19" t="s">
        <v>143</v>
      </c>
      <c r="BM251" s="194" t="s">
        <v>577</v>
      </c>
    </row>
    <row r="252" s="15" customFormat="1">
      <c r="A252" s="15"/>
      <c r="B252" s="211"/>
      <c r="C252" s="15"/>
      <c r="D252" s="197" t="s">
        <v>145</v>
      </c>
      <c r="E252" s="212" t="s">
        <v>1</v>
      </c>
      <c r="F252" s="213" t="s">
        <v>567</v>
      </c>
      <c r="G252" s="15"/>
      <c r="H252" s="212" t="s">
        <v>1</v>
      </c>
      <c r="I252" s="15"/>
      <c r="J252" s="15"/>
      <c r="K252" s="15"/>
      <c r="L252" s="211"/>
      <c r="M252" s="214"/>
      <c r="N252" s="215"/>
      <c r="O252" s="215"/>
      <c r="P252" s="215"/>
      <c r="Q252" s="215"/>
      <c r="R252" s="215"/>
      <c r="S252" s="215"/>
      <c r="T252" s="21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12" t="s">
        <v>145</v>
      </c>
      <c r="AU252" s="212" t="s">
        <v>86</v>
      </c>
      <c r="AV252" s="15" t="s">
        <v>80</v>
      </c>
      <c r="AW252" s="15" t="s">
        <v>29</v>
      </c>
      <c r="AX252" s="15" t="s">
        <v>73</v>
      </c>
      <c r="AY252" s="212" t="s">
        <v>136</v>
      </c>
    </row>
    <row r="253" s="13" customFormat="1">
      <c r="A253" s="13"/>
      <c r="B253" s="196"/>
      <c r="C253" s="13"/>
      <c r="D253" s="197" t="s">
        <v>145</v>
      </c>
      <c r="E253" s="198" t="s">
        <v>1</v>
      </c>
      <c r="F253" s="199" t="s">
        <v>568</v>
      </c>
      <c r="G253" s="13"/>
      <c r="H253" s="200">
        <v>22.329999999999998</v>
      </c>
      <c r="I253" s="13"/>
      <c r="J253" s="13"/>
      <c r="K253" s="13"/>
      <c r="L253" s="196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8" t="s">
        <v>145</v>
      </c>
      <c r="AU253" s="198" t="s">
        <v>86</v>
      </c>
      <c r="AV253" s="13" t="s">
        <v>86</v>
      </c>
      <c r="AW253" s="13" t="s">
        <v>29</v>
      </c>
      <c r="AX253" s="13" t="s">
        <v>73</v>
      </c>
      <c r="AY253" s="198" t="s">
        <v>136</v>
      </c>
    </row>
    <row r="254" s="13" customFormat="1">
      <c r="A254" s="13"/>
      <c r="B254" s="196"/>
      <c r="C254" s="13"/>
      <c r="D254" s="197" t="s">
        <v>145</v>
      </c>
      <c r="E254" s="198" t="s">
        <v>1</v>
      </c>
      <c r="F254" s="199" t="s">
        <v>569</v>
      </c>
      <c r="G254" s="13"/>
      <c r="H254" s="200">
        <v>13.039999999999999</v>
      </c>
      <c r="I254" s="13"/>
      <c r="J254" s="13"/>
      <c r="K254" s="13"/>
      <c r="L254" s="196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8" t="s">
        <v>145</v>
      </c>
      <c r="AU254" s="198" t="s">
        <v>86</v>
      </c>
      <c r="AV254" s="13" t="s">
        <v>86</v>
      </c>
      <c r="AW254" s="13" t="s">
        <v>29</v>
      </c>
      <c r="AX254" s="13" t="s">
        <v>73</v>
      </c>
      <c r="AY254" s="198" t="s">
        <v>136</v>
      </c>
    </row>
    <row r="255" s="13" customFormat="1">
      <c r="A255" s="13"/>
      <c r="B255" s="196"/>
      <c r="C255" s="13"/>
      <c r="D255" s="197" t="s">
        <v>145</v>
      </c>
      <c r="E255" s="198" t="s">
        <v>1</v>
      </c>
      <c r="F255" s="199" t="s">
        <v>570</v>
      </c>
      <c r="G255" s="13"/>
      <c r="H255" s="200">
        <v>1.7</v>
      </c>
      <c r="I255" s="13"/>
      <c r="J255" s="13"/>
      <c r="K255" s="13"/>
      <c r="L255" s="196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8" t="s">
        <v>145</v>
      </c>
      <c r="AU255" s="198" t="s">
        <v>86</v>
      </c>
      <c r="AV255" s="13" t="s">
        <v>86</v>
      </c>
      <c r="AW255" s="13" t="s">
        <v>29</v>
      </c>
      <c r="AX255" s="13" t="s">
        <v>73</v>
      </c>
      <c r="AY255" s="198" t="s">
        <v>136</v>
      </c>
    </row>
    <row r="256" s="13" customFormat="1">
      <c r="A256" s="13"/>
      <c r="B256" s="196"/>
      <c r="C256" s="13"/>
      <c r="D256" s="197" t="s">
        <v>145</v>
      </c>
      <c r="E256" s="198" t="s">
        <v>1</v>
      </c>
      <c r="F256" s="199" t="s">
        <v>571</v>
      </c>
      <c r="G256" s="13"/>
      <c r="H256" s="200">
        <v>1.0600000000000001</v>
      </c>
      <c r="I256" s="13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8" t="s">
        <v>145</v>
      </c>
      <c r="AU256" s="198" t="s">
        <v>86</v>
      </c>
      <c r="AV256" s="13" t="s">
        <v>86</v>
      </c>
      <c r="AW256" s="13" t="s">
        <v>29</v>
      </c>
      <c r="AX256" s="13" t="s">
        <v>73</v>
      </c>
      <c r="AY256" s="198" t="s">
        <v>136</v>
      </c>
    </row>
    <row r="257" s="13" customFormat="1">
      <c r="A257" s="13"/>
      <c r="B257" s="196"/>
      <c r="C257" s="13"/>
      <c r="D257" s="197" t="s">
        <v>145</v>
      </c>
      <c r="E257" s="198" t="s">
        <v>1</v>
      </c>
      <c r="F257" s="199" t="s">
        <v>572</v>
      </c>
      <c r="G257" s="13"/>
      <c r="H257" s="200">
        <v>12.91</v>
      </c>
      <c r="I257" s="13"/>
      <c r="J257" s="13"/>
      <c r="K257" s="13"/>
      <c r="L257" s="196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8" t="s">
        <v>145</v>
      </c>
      <c r="AU257" s="198" t="s">
        <v>86</v>
      </c>
      <c r="AV257" s="13" t="s">
        <v>86</v>
      </c>
      <c r="AW257" s="13" t="s">
        <v>29</v>
      </c>
      <c r="AX257" s="13" t="s">
        <v>73</v>
      </c>
      <c r="AY257" s="198" t="s">
        <v>136</v>
      </c>
    </row>
    <row r="258" s="13" customFormat="1">
      <c r="A258" s="13"/>
      <c r="B258" s="196"/>
      <c r="C258" s="13"/>
      <c r="D258" s="197" t="s">
        <v>145</v>
      </c>
      <c r="E258" s="198" t="s">
        <v>1</v>
      </c>
      <c r="F258" s="199" t="s">
        <v>573</v>
      </c>
      <c r="G258" s="13"/>
      <c r="H258" s="200">
        <v>1.7</v>
      </c>
      <c r="I258" s="13"/>
      <c r="J258" s="13"/>
      <c r="K258" s="13"/>
      <c r="L258" s="196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145</v>
      </c>
      <c r="AU258" s="198" t="s">
        <v>86</v>
      </c>
      <c r="AV258" s="13" t="s">
        <v>86</v>
      </c>
      <c r="AW258" s="13" t="s">
        <v>29</v>
      </c>
      <c r="AX258" s="13" t="s">
        <v>73</v>
      </c>
      <c r="AY258" s="198" t="s">
        <v>136</v>
      </c>
    </row>
    <row r="259" s="13" customFormat="1">
      <c r="A259" s="13"/>
      <c r="B259" s="196"/>
      <c r="C259" s="13"/>
      <c r="D259" s="197" t="s">
        <v>145</v>
      </c>
      <c r="E259" s="198" t="s">
        <v>1</v>
      </c>
      <c r="F259" s="199" t="s">
        <v>574</v>
      </c>
      <c r="G259" s="13"/>
      <c r="H259" s="200">
        <v>1.0600000000000001</v>
      </c>
      <c r="I259" s="13"/>
      <c r="J259" s="13"/>
      <c r="K259" s="13"/>
      <c r="L259" s="196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8" t="s">
        <v>145</v>
      </c>
      <c r="AU259" s="198" t="s">
        <v>86</v>
      </c>
      <c r="AV259" s="13" t="s">
        <v>86</v>
      </c>
      <c r="AW259" s="13" t="s">
        <v>29</v>
      </c>
      <c r="AX259" s="13" t="s">
        <v>73</v>
      </c>
      <c r="AY259" s="198" t="s">
        <v>136</v>
      </c>
    </row>
    <row r="260" s="14" customFormat="1">
      <c r="A260" s="14"/>
      <c r="B260" s="204"/>
      <c r="C260" s="14"/>
      <c r="D260" s="197" t="s">
        <v>145</v>
      </c>
      <c r="E260" s="205" t="s">
        <v>1</v>
      </c>
      <c r="F260" s="206" t="s">
        <v>148</v>
      </c>
      <c r="G260" s="14"/>
      <c r="H260" s="207">
        <v>53.800000000000011</v>
      </c>
      <c r="I260" s="14"/>
      <c r="J260" s="14"/>
      <c r="K260" s="14"/>
      <c r="L260" s="204"/>
      <c r="M260" s="208"/>
      <c r="N260" s="209"/>
      <c r="O260" s="209"/>
      <c r="P260" s="209"/>
      <c r="Q260" s="209"/>
      <c r="R260" s="209"/>
      <c r="S260" s="209"/>
      <c r="T260" s="21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145</v>
      </c>
      <c r="AU260" s="205" t="s">
        <v>86</v>
      </c>
      <c r="AV260" s="14" t="s">
        <v>93</v>
      </c>
      <c r="AW260" s="14" t="s">
        <v>29</v>
      </c>
      <c r="AX260" s="14" t="s">
        <v>80</v>
      </c>
      <c r="AY260" s="205" t="s">
        <v>136</v>
      </c>
    </row>
    <row r="261" s="2" customFormat="1" ht="24.15" customHeight="1">
      <c r="A261" s="32"/>
      <c r="B261" s="182"/>
      <c r="C261" s="183" t="s">
        <v>226</v>
      </c>
      <c r="D261" s="183" t="s">
        <v>139</v>
      </c>
      <c r="E261" s="184" t="s">
        <v>578</v>
      </c>
      <c r="F261" s="185" t="s">
        <v>579</v>
      </c>
      <c r="G261" s="186" t="s">
        <v>142</v>
      </c>
      <c r="H261" s="187">
        <v>412.42000000000002</v>
      </c>
      <c r="I261" s="188">
        <v>71.689999999999998</v>
      </c>
      <c r="J261" s="188">
        <f>ROUND(I261*H261,2)</f>
        <v>29566.389999999999</v>
      </c>
      <c r="K261" s="189"/>
      <c r="L261" s="33"/>
      <c r="M261" s="190" t="s">
        <v>1</v>
      </c>
      <c r="N261" s="191" t="s">
        <v>39</v>
      </c>
      <c r="O261" s="192">
        <v>0.71099999999999997</v>
      </c>
      <c r="P261" s="192">
        <f>O261*H261</f>
        <v>293.23061999999999</v>
      </c>
      <c r="Q261" s="192">
        <v>0.15656000000000001</v>
      </c>
      <c r="R261" s="192">
        <f>Q261*H261</f>
        <v>64.568475200000009</v>
      </c>
      <c r="S261" s="192">
        <v>0</v>
      </c>
      <c r="T261" s="193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4" t="s">
        <v>143</v>
      </c>
      <c r="AT261" s="194" t="s">
        <v>139</v>
      </c>
      <c r="AU261" s="194" t="s">
        <v>86</v>
      </c>
      <c r="AY261" s="19" t="s">
        <v>136</v>
      </c>
      <c r="BE261" s="195">
        <f>IF(N261="základná",J261,0)</f>
        <v>0</v>
      </c>
      <c r="BF261" s="195">
        <f>IF(N261="znížená",J261,0)</f>
        <v>29566.389999999999</v>
      </c>
      <c r="BG261" s="195">
        <f>IF(N261="zákl. prenesená",J261,0)</f>
        <v>0</v>
      </c>
      <c r="BH261" s="195">
        <f>IF(N261="zníž. prenesená",J261,0)</f>
        <v>0</v>
      </c>
      <c r="BI261" s="195">
        <f>IF(N261="nulová",J261,0)</f>
        <v>0</v>
      </c>
      <c r="BJ261" s="19" t="s">
        <v>86</v>
      </c>
      <c r="BK261" s="195">
        <f>ROUND(I261*H261,2)</f>
        <v>29566.389999999999</v>
      </c>
      <c r="BL261" s="19" t="s">
        <v>143</v>
      </c>
      <c r="BM261" s="194" t="s">
        <v>580</v>
      </c>
    </row>
    <row r="262" s="13" customFormat="1">
      <c r="A262" s="13"/>
      <c r="B262" s="196"/>
      <c r="C262" s="13"/>
      <c r="D262" s="197" t="s">
        <v>145</v>
      </c>
      <c r="E262" s="198" t="s">
        <v>1</v>
      </c>
      <c r="F262" s="199" t="s">
        <v>566</v>
      </c>
      <c r="G262" s="13"/>
      <c r="H262" s="200">
        <v>412.42000000000002</v>
      </c>
      <c r="I262" s="13"/>
      <c r="J262" s="13"/>
      <c r="K262" s="13"/>
      <c r="L262" s="196"/>
      <c r="M262" s="201"/>
      <c r="N262" s="202"/>
      <c r="O262" s="202"/>
      <c r="P262" s="202"/>
      <c r="Q262" s="202"/>
      <c r="R262" s="202"/>
      <c r="S262" s="202"/>
      <c r="T262" s="20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8" t="s">
        <v>145</v>
      </c>
      <c r="AU262" s="198" t="s">
        <v>86</v>
      </c>
      <c r="AV262" s="13" t="s">
        <v>86</v>
      </c>
      <c r="AW262" s="13" t="s">
        <v>29</v>
      </c>
      <c r="AX262" s="13" t="s">
        <v>80</v>
      </c>
      <c r="AY262" s="198" t="s">
        <v>136</v>
      </c>
    </row>
    <row r="263" s="12" customFormat="1" ht="22.8" customHeight="1">
      <c r="A263" s="12"/>
      <c r="B263" s="170"/>
      <c r="C263" s="12"/>
      <c r="D263" s="171" t="s">
        <v>72</v>
      </c>
      <c r="E263" s="180" t="s">
        <v>137</v>
      </c>
      <c r="F263" s="180" t="s">
        <v>138</v>
      </c>
      <c r="G263" s="12"/>
      <c r="H263" s="12"/>
      <c r="I263" s="12"/>
      <c r="J263" s="181">
        <f>BK263</f>
        <v>4634.2199999999993</v>
      </c>
      <c r="K263" s="12"/>
      <c r="L263" s="170"/>
      <c r="M263" s="174"/>
      <c r="N263" s="175"/>
      <c r="O263" s="175"/>
      <c r="P263" s="176">
        <f>SUM(P264:P287)</f>
        <v>197.21106000000003</v>
      </c>
      <c r="Q263" s="175"/>
      <c r="R263" s="176">
        <f>SUM(R264:R287)</f>
        <v>0.73662759999999994</v>
      </c>
      <c r="S263" s="175"/>
      <c r="T263" s="177">
        <f>SUM(T264:T287)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71" t="s">
        <v>80</v>
      </c>
      <c r="AT263" s="178" t="s">
        <v>72</v>
      </c>
      <c r="AU263" s="178" t="s">
        <v>80</v>
      </c>
      <c r="AY263" s="171" t="s">
        <v>136</v>
      </c>
      <c r="BK263" s="179">
        <f>SUM(BK264:BK287)</f>
        <v>4634.2199999999993</v>
      </c>
    </row>
    <row r="264" s="2" customFormat="1" ht="24.15" customHeight="1">
      <c r="A264" s="32"/>
      <c r="B264" s="182"/>
      <c r="C264" s="183" t="s">
        <v>235</v>
      </c>
      <c r="D264" s="183" t="s">
        <v>139</v>
      </c>
      <c r="E264" s="184" t="s">
        <v>581</v>
      </c>
      <c r="F264" s="185" t="s">
        <v>582</v>
      </c>
      <c r="G264" s="186" t="s">
        <v>142</v>
      </c>
      <c r="H264" s="187">
        <v>466.22000000000003</v>
      </c>
      <c r="I264" s="188">
        <v>4.0599999999999996</v>
      </c>
      <c r="J264" s="188">
        <f>ROUND(I264*H264,2)</f>
        <v>1892.8499999999999</v>
      </c>
      <c r="K264" s="189"/>
      <c r="L264" s="33"/>
      <c r="M264" s="190" t="s">
        <v>1</v>
      </c>
      <c r="N264" s="191" t="s">
        <v>39</v>
      </c>
      <c r="O264" s="192">
        <v>0.099000000000000005</v>
      </c>
      <c r="P264" s="192">
        <f>O264*H264</f>
        <v>46.155780000000007</v>
      </c>
      <c r="Q264" s="192">
        <v>0.0015299999999999999</v>
      </c>
      <c r="R264" s="192">
        <f>Q264*H264</f>
        <v>0.71331659999999997</v>
      </c>
      <c r="S264" s="192">
        <v>0</v>
      </c>
      <c r="T264" s="193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4" t="s">
        <v>143</v>
      </c>
      <c r="AT264" s="194" t="s">
        <v>139</v>
      </c>
      <c r="AU264" s="194" t="s">
        <v>86</v>
      </c>
      <c r="AY264" s="19" t="s">
        <v>136</v>
      </c>
      <c r="BE264" s="195">
        <f>IF(N264="základná",J264,0)</f>
        <v>0</v>
      </c>
      <c r="BF264" s="195">
        <f>IF(N264="znížená",J264,0)</f>
        <v>1892.8499999999999</v>
      </c>
      <c r="BG264" s="195">
        <f>IF(N264="zákl. prenesená",J264,0)</f>
        <v>0</v>
      </c>
      <c r="BH264" s="195">
        <f>IF(N264="zníž. prenesená",J264,0)</f>
        <v>0</v>
      </c>
      <c r="BI264" s="195">
        <f>IF(N264="nulová",J264,0)</f>
        <v>0</v>
      </c>
      <c r="BJ264" s="19" t="s">
        <v>86</v>
      </c>
      <c r="BK264" s="195">
        <f>ROUND(I264*H264,2)</f>
        <v>1892.8499999999999</v>
      </c>
      <c r="BL264" s="19" t="s">
        <v>143</v>
      </c>
      <c r="BM264" s="194" t="s">
        <v>583</v>
      </c>
    </row>
    <row r="265" s="13" customFormat="1">
      <c r="A265" s="13"/>
      <c r="B265" s="196"/>
      <c r="C265" s="13"/>
      <c r="D265" s="197" t="s">
        <v>145</v>
      </c>
      <c r="E265" s="198" t="s">
        <v>1</v>
      </c>
      <c r="F265" s="199" t="s">
        <v>528</v>
      </c>
      <c r="G265" s="13"/>
      <c r="H265" s="200">
        <v>22.329999999999998</v>
      </c>
      <c r="I265" s="13"/>
      <c r="J265" s="13"/>
      <c r="K265" s="13"/>
      <c r="L265" s="196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8" t="s">
        <v>145</v>
      </c>
      <c r="AU265" s="198" t="s">
        <v>86</v>
      </c>
      <c r="AV265" s="13" t="s">
        <v>86</v>
      </c>
      <c r="AW265" s="13" t="s">
        <v>29</v>
      </c>
      <c r="AX265" s="13" t="s">
        <v>73</v>
      </c>
      <c r="AY265" s="198" t="s">
        <v>136</v>
      </c>
    </row>
    <row r="266" s="13" customFormat="1">
      <c r="A266" s="13"/>
      <c r="B266" s="196"/>
      <c r="C266" s="13"/>
      <c r="D266" s="197" t="s">
        <v>145</v>
      </c>
      <c r="E266" s="198" t="s">
        <v>1</v>
      </c>
      <c r="F266" s="199" t="s">
        <v>529</v>
      </c>
      <c r="G266" s="13"/>
      <c r="H266" s="200">
        <v>13.039999999999999</v>
      </c>
      <c r="I266" s="13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8" t="s">
        <v>145</v>
      </c>
      <c r="AU266" s="198" t="s">
        <v>86</v>
      </c>
      <c r="AV266" s="13" t="s">
        <v>86</v>
      </c>
      <c r="AW266" s="13" t="s">
        <v>29</v>
      </c>
      <c r="AX266" s="13" t="s">
        <v>73</v>
      </c>
      <c r="AY266" s="198" t="s">
        <v>136</v>
      </c>
    </row>
    <row r="267" s="13" customFormat="1">
      <c r="A267" s="13"/>
      <c r="B267" s="196"/>
      <c r="C267" s="13"/>
      <c r="D267" s="197" t="s">
        <v>145</v>
      </c>
      <c r="E267" s="198" t="s">
        <v>1</v>
      </c>
      <c r="F267" s="199" t="s">
        <v>530</v>
      </c>
      <c r="G267" s="13"/>
      <c r="H267" s="200">
        <v>1.7</v>
      </c>
      <c r="I267" s="13"/>
      <c r="J267" s="13"/>
      <c r="K267" s="13"/>
      <c r="L267" s="196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8" t="s">
        <v>145</v>
      </c>
      <c r="AU267" s="198" t="s">
        <v>86</v>
      </c>
      <c r="AV267" s="13" t="s">
        <v>86</v>
      </c>
      <c r="AW267" s="13" t="s">
        <v>29</v>
      </c>
      <c r="AX267" s="13" t="s">
        <v>73</v>
      </c>
      <c r="AY267" s="198" t="s">
        <v>136</v>
      </c>
    </row>
    <row r="268" s="13" customFormat="1">
      <c r="A268" s="13"/>
      <c r="B268" s="196"/>
      <c r="C268" s="13"/>
      <c r="D268" s="197" t="s">
        <v>145</v>
      </c>
      <c r="E268" s="198" t="s">
        <v>1</v>
      </c>
      <c r="F268" s="199" t="s">
        <v>531</v>
      </c>
      <c r="G268" s="13"/>
      <c r="H268" s="200">
        <v>1.0600000000000001</v>
      </c>
      <c r="I268" s="13"/>
      <c r="J268" s="13"/>
      <c r="K268" s="13"/>
      <c r="L268" s="196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8" t="s">
        <v>145</v>
      </c>
      <c r="AU268" s="198" t="s">
        <v>86</v>
      </c>
      <c r="AV268" s="13" t="s">
        <v>86</v>
      </c>
      <c r="AW268" s="13" t="s">
        <v>29</v>
      </c>
      <c r="AX268" s="13" t="s">
        <v>73</v>
      </c>
      <c r="AY268" s="198" t="s">
        <v>136</v>
      </c>
    </row>
    <row r="269" s="13" customFormat="1">
      <c r="A269" s="13"/>
      <c r="B269" s="196"/>
      <c r="C269" s="13"/>
      <c r="D269" s="197" t="s">
        <v>145</v>
      </c>
      <c r="E269" s="198" t="s">
        <v>1</v>
      </c>
      <c r="F269" s="199" t="s">
        <v>532</v>
      </c>
      <c r="G269" s="13"/>
      <c r="H269" s="200">
        <v>12.91</v>
      </c>
      <c r="I269" s="13"/>
      <c r="J269" s="13"/>
      <c r="K269" s="13"/>
      <c r="L269" s="196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8" t="s">
        <v>145</v>
      </c>
      <c r="AU269" s="198" t="s">
        <v>86</v>
      </c>
      <c r="AV269" s="13" t="s">
        <v>86</v>
      </c>
      <c r="AW269" s="13" t="s">
        <v>29</v>
      </c>
      <c r="AX269" s="13" t="s">
        <v>73</v>
      </c>
      <c r="AY269" s="198" t="s">
        <v>136</v>
      </c>
    </row>
    <row r="270" s="13" customFormat="1">
      <c r="A270" s="13"/>
      <c r="B270" s="196"/>
      <c r="C270" s="13"/>
      <c r="D270" s="197" t="s">
        <v>145</v>
      </c>
      <c r="E270" s="198" t="s">
        <v>1</v>
      </c>
      <c r="F270" s="199" t="s">
        <v>533</v>
      </c>
      <c r="G270" s="13"/>
      <c r="H270" s="200">
        <v>1.7</v>
      </c>
      <c r="I270" s="13"/>
      <c r="J270" s="13"/>
      <c r="K270" s="13"/>
      <c r="L270" s="196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8" t="s">
        <v>145</v>
      </c>
      <c r="AU270" s="198" t="s">
        <v>86</v>
      </c>
      <c r="AV270" s="13" t="s">
        <v>86</v>
      </c>
      <c r="AW270" s="13" t="s">
        <v>29</v>
      </c>
      <c r="AX270" s="13" t="s">
        <v>73</v>
      </c>
      <c r="AY270" s="198" t="s">
        <v>136</v>
      </c>
    </row>
    <row r="271" s="13" customFormat="1">
      <c r="A271" s="13"/>
      <c r="B271" s="196"/>
      <c r="C271" s="13"/>
      <c r="D271" s="197" t="s">
        <v>145</v>
      </c>
      <c r="E271" s="198" t="s">
        <v>1</v>
      </c>
      <c r="F271" s="199" t="s">
        <v>534</v>
      </c>
      <c r="G271" s="13"/>
      <c r="H271" s="200">
        <v>1.0600000000000001</v>
      </c>
      <c r="I271" s="13"/>
      <c r="J271" s="13"/>
      <c r="K271" s="13"/>
      <c r="L271" s="196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8" t="s">
        <v>145</v>
      </c>
      <c r="AU271" s="198" t="s">
        <v>86</v>
      </c>
      <c r="AV271" s="13" t="s">
        <v>86</v>
      </c>
      <c r="AW271" s="13" t="s">
        <v>29</v>
      </c>
      <c r="AX271" s="13" t="s">
        <v>73</v>
      </c>
      <c r="AY271" s="198" t="s">
        <v>136</v>
      </c>
    </row>
    <row r="272" s="13" customFormat="1">
      <c r="A272" s="13"/>
      <c r="B272" s="196"/>
      <c r="C272" s="13"/>
      <c r="D272" s="197" t="s">
        <v>145</v>
      </c>
      <c r="E272" s="198" t="s">
        <v>1</v>
      </c>
      <c r="F272" s="199" t="s">
        <v>535</v>
      </c>
      <c r="G272" s="13"/>
      <c r="H272" s="200">
        <v>206.18000000000001</v>
      </c>
      <c r="I272" s="13"/>
      <c r="J272" s="13"/>
      <c r="K272" s="13"/>
      <c r="L272" s="196"/>
      <c r="M272" s="201"/>
      <c r="N272" s="202"/>
      <c r="O272" s="202"/>
      <c r="P272" s="202"/>
      <c r="Q272" s="202"/>
      <c r="R272" s="202"/>
      <c r="S272" s="202"/>
      <c r="T272" s="20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8" t="s">
        <v>145</v>
      </c>
      <c r="AU272" s="198" t="s">
        <v>86</v>
      </c>
      <c r="AV272" s="13" t="s">
        <v>86</v>
      </c>
      <c r="AW272" s="13" t="s">
        <v>29</v>
      </c>
      <c r="AX272" s="13" t="s">
        <v>73</v>
      </c>
      <c r="AY272" s="198" t="s">
        <v>136</v>
      </c>
    </row>
    <row r="273" s="13" customFormat="1">
      <c r="A273" s="13"/>
      <c r="B273" s="196"/>
      <c r="C273" s="13"/>
      <c r="D273" s="197" t="s">
        <v>145</v>
      </c>
      <c r="E273" s="198" t="s">
        <v>1</v>
      </c>
      <c r="F273" s="199" t="s">
        <v>536</v>
      </c>
      <c r="G273" s="13"/>
      <c r="H273" s="200">
        <v>103.15000000000001</v>
      </c>
      <c r="I273" s="13"/>
      <c r="J273" s="13"/>
      <c r="K273" s="13"/>
      <c r="L273" s="196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8" t="s">
        <v>145</v>
      </c>
      <c r="AU273" s="198" t="s">
        <v>86</v>
      </c>
      <c r="AV273" s="13" t="s">
        <v>86</v>
      </c>
      <c r="AW273" s="13" t="s">
        <v>29</v>
      </c>
      <c r="AX273" s="13" t="s">
        <v>73</v>
      </c>
      <c r="AY273" s="198" t="s">
        <v>136</v>
      </c>
    </row>
    <row r="274" s="13" customFormat="1">
      <c r="A274" s="13"/>
      <c r="B274" s="196"/>
      <c r="C274" s="13"/>
      <c r="D274" s="197" t="s">
        <v>145</v>
      </c>
      <c r="E274" s="198" t="s">
        <v>1</v>
      </c>
      <c r="F274" s="199" t="s">
        <v>537</v>
      </c>
      <c r="G274" s="13"/>
      <c r="H274" s="200">
        <v>103.09</v>
      </c>
      <c r="I274" s="13"/>
      <c r="J274" s="13"/>
      <c r="K274" s="13"/>
      <c r="L274" s="196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8" t="s">
        <v>145</v>
      </c>
      <c r="AU274" s="198" t="s">
        <v>86</v>
      </c>
      <c r="AV274" s="13" t="s">
        <v>86</v>
      </c>
      <c r="AW274" s="13" t="s">
        <v>29</v>
      </c>
      <c r="AX274" s="13" t="s">
        <v>73</v>
      </c>
      <c r="AY274" s="198" t="s">
        <v>136</v>
      </c>
    </row>
    <row r="275" s="14" customFormat="1">
      <c r="A275" s="14"/>
      <c r="B275" s="204"/>
      <c r="C275" s="14"/>
      <c r="D275" s="197" t="s">
        <v>145</v>
      </c>
      <c r="E275" s="205" t="s">
        <v>1</v>
      </c>
      <c r="F275" s="206" t="s">
        <v>148</v>
      </c>
      <c r="G275" s="14"/>
      <c r="H275" s="207">
        <v>466.22000000000003</v>
      </c>
      <c r="I275" s="14"/>
      <c r="J275" s="14"/>
      <c r="K275" s="14"/>
      <c r="L275" s="204"/>
      <c r="M275" s="208"/>
      <c r="N275" s="209"/>
      <c r="O275" s="209"/>
      <c r="P275" s="209"/>
      <c r="Q275" s="209"/>
      <c r="R275" s="209"/>
      <c r="S275" s="209"/>
      <c r="T275" s="21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5" t="s">
        <v>145</v>
      </c>
      <c r="AU275" s="205" t="s">
        <v>86</v>
      </c>
      <c r="AV275" s="14" t="s">
        <v>93</v>
      </c>
      <c r="AW275" s="14" t="s">
        <v>29</v>
      </c>
      <c r="AX275" s="14" t="s">
        <v>80</v>
      </c>
      <c r="AY275" s="205" t="s">
        <v>136</v>
      </c>
    </row>
    <row r="276" s="2" customFormat="1" ht="16.5" customHeight="1">
      <c r="A276" s="32"/>
      <c r="B276" s="182"/>
      <c r="C276" s="183" t="s">
        <v>242</v>
      </c>
      <c r="D276" s="183" t="s">
        <v>139</v>
      </c>
      <c r="E276" s="184" t="s">
        <v>394</v>
      </c>
      <c r="F276" s="185" t="s">
        <v>395</v>
      </c>
      <c r="G276" s="186" t="s">
        <v>142</v>
      </c>
      <c r="H276" s="187">
        <v>466.22000000000003</v>
      </c>
      <c r="I276" s="188">
        <v>5.8799999999999999</v>
      </c>
      <c r="J276" s="188">
        <f>ROUND(I276*H276,2)</f>
        <v>2741.3699999999999</v>
      </c>
      <c r="K276" s="189"/>
      <c r="L276" s="33"/>
      <c r="M276" s="190" t="s">
        <v>1</v>
      </c>
      <c r="N276" s="191" t="s">
        <v>39</v>
      </c>
      <c r="O276" s="192">
        <v>0.32400000000000001</v>
      </c>
      <c r="P276" s="192">
        <f>O276*H276</f>
        <v>151.05528000000001</v>
      </c>
      <c r="Q276" s="192">
        <v>5.0000000000000002E-05</v>
      </c>
      <c r="R276" s="192">
        <f>Q276*H276</f>
        <v>0.023311000000000002</v>
      </c>
      <c r="S276" s="192">
        <v>0</v>
      </c>
      <c r="T276" s="193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4" t="s">
        <v>143</v>
      </c>
      <c r="AT276" s="194" t="s">
        <v>139</v>
      </c>
      <c r="AU276" s="194" t="s">
        <v>86</v>
      </c>
      <c r="AY276" s="19" t="s">
        <v>136</v>
      </c>
      <c r="BE276" s="195">
        <f>IF(N276="základná",J276,0)</f>
        <v>0</v>
      </c>
      <c r="BF276" s="195">
        <f>IF(N276="znížená",J276,0)</f>
        <v>2741.3699999999999</v>
      </c>
      <c r="BG276" s="195">
        <f>IF(N276="zákl. prenesená",J276,0)</f>
        <v>0</v>
      </c>
      <c r="BH276" s="195">
        <f>IF(N276="zníž. prenesená",J276,0)</f>
        <v>0</v>
      </c>
      <c r="BI276" s="195">
        <f>IF(N276="nulová",J276,0)</f>
        <v>0</v>
      </c>
      <c r="BJ276" s="19" t="s">
        <v>86</v>
      </c>
      <c r="BK276" s="195">
        <f>ROUND(I276*H276,2)</f>
        <v>2741.3699999999999</v>
      </c>
      <c r="BL276" s="19" t="s">
        <v>143</v>
      </c>
      <c r="BM276" s="194" t="s">
        <v>584</v>
      </c>
    </row>
    <row r="277" s="13" customFormat="1">
      <c r="A277" s="13"/>
      <c r="B277" s="196"/>
      <c r="C277" s="13"/>
      <c r="D277" s="197" t="s">
        <v>145</v>
      </c>
      <c r="E277" s="198" t="s">
        <v>1</v>
      </c>
      <c r="F277" s="199" t="s">
        <v>528</v>
      </c>
      <c r="G277" s="13"/>
      <c r="H277" s="200">
        <v>22.329999999999998</v>
      </c>
      <c r="I277" s="13"/>
      <c r="J277" s="13"/>
      <c r="K277" s="13"/>
      <c r="L277" s="196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8" t="s">
        <v>145</v>
      </c>
      <c r="AU277" s="198" t="s">
        <v>86</v>
      </c>
      <c r="AV277" s="13" t="s">
        <v>86</v>
      </c>
      <c r="AW277" s="13" t="s">
        <v>29</v>
      </c>
      <c r="AX277" s="13" t="s">
        <v>73</v>
      </c>
      <c r="AY277" s="198" t="s">
        <v>136</v>
      </c>
    </row>
    <row r="278" s="13" customFormat="1">
      <c r="A278" s="13"/>
      <c r="B278" s="196"/>
      <c r="C278" s="13"/>
      <c r="D278" s="197" t="s">
        <v>145</v>
      </c>
      <c r="E278" s="198" t="s">
        <v>1</v>
      </c>
      <c r="F278" s="199" t="s">
        <v>529</v>
      </c>
      <c r="G278" s="13"/>
      <c r="H278" s="200">
        <v>13.039999999999999</v>
      </c>
      <c r="I278" s="13"/>
      <c r="J278" s="13"/>
      <c r="K278" s="13"/>
      <c r="L278" s="196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8" t="s">
        <v>145</v>
      </c>
      <c r="AU278" s="198" t="s">
        <v>86</v>
      </c>
      <c r="AV278" s="13" t="s">
        <v>86</v>
      </c>
      <c r="AW278" s="13" t="s">
        <v>29</v>
      </c>
      <c r="AX278" s="13" t="s">
        <v>73</v>
      </c>
      <c r="AY278" s="198" t="s">
        <v>136</v>
      </c>
    </row>
    <row r="279" s="13" customFormat="1">
      <c r="A279" s="13"/>
      <c r="B279" s="196"/>
      <c r="C279" s="13"/>
      <c r="D279" s="197" t="s">
        <v>145</v>
      </c>
      <c r="E279" s="198" t="s">
        <v>1</v>
      </c>
      <c r="F279" s="199" t="s">
        <v>530</v>
      </c>
      <c r="G279" s="13"/>
      <c r="H279" s="200">
        <v>1.7</v>
      </c>
      <c r="I279" s="13"/>
      <c r="J279" s="13"/>
      <c r="K279" s="13"/>
      <c r="L279" s="196"/>
      <c r="M279" s="201"/>
      <c r="N279" s="202"/>
      <c r="O279" s="202"/>
      <c r="P279" s="202"/>
      <c r="Q279" s="202"/>
      <c r="R279" s="202"/>
      <c r="S279" s="202"/>
      <c r="T279" s="20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8" t="s">
        <v>145</v>
      </c>
      <c r="AU279" s="198" t="s">
        <v>86</v>
      </c>
      <c r="AV279" s="13" t="s">
        <v>86</v>
      </c>
      <c r="AW279" s="13" t="s">
        <v>29</v>
      </c>
      <c r="AX279" s="13" t="s">
        <v>73</v>
      </c>
      <c r="AY279" s="198" t="s">
        <v>136</v>
      </c>
    </row>
    <row r="280" s="13" customFormat="1">
      <c r="A280" s="13"/>
      <c r="B280" s="196"/>
      <c r="C280" s="13"/>
      <c r="D280" s="197" t="s">
        <v>145</v>
      </c>
      <c r="E280" s="198" t="s">
        <v>1</v>
      </c>
      <c r="F280" s="199" t="s">
        <v>531</v>
      </c>
      <c r="G280" s="13"/>
      <c r="H280" s="200">
        <v>1.0600000000000001</v>
      </c>
      <c r="I280" s="13"/>
      <c r="J280" s="13"/>
      <c r="K280" s="13"/>
      <c r="L280" s="196"/>
      <c r="M280" s="201"/>
      <c r="N280" s="202"/>
      <c r="O280" s="202"/>
      <c r="P280" s="202"/>
      <c r="Q280" s="202"/>
      <c r="R280" s="202"/>
      <c r="S280" s="202"/>
      <c r="T280" s="20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8" t="s">
        <v>145</v>
      </c>
      <c r="AU280" s="198" t="s">
        <v>86</v>
      </c>
      <c r="AV280" s="13" t="s">
        <v>86</v>
      </c>
      <c r="AW280" s="13" t="s">
        <v>29</v>
      </c>
      <c r="AX280" s="13" t="s">
        <v>73</v>
      </c>
      <c r="AY280" s="198" t="s">
        <v>136</v>
      </c>
    </row>
    <row r="281" s="13" customFormat="1">
      <c r="A281" s="13"/>
      <c r="B281" s="196"/>
      <c r="C281" s="13"/>
      <c r="D281" s="197" t="s">
        <v>145</v>
      </c>
      <c r="E281" s="198" t="s">
        <v>1</v>
      </c>
      <c r="F281" s="199" t="s">
        <v>532</v>
      </c>
      <c r="G281" s="13"/>
      <c r="H281" s="200">
        <v>12.91</v>
      </c>
      <c r="I281" s="13"/>
      <c r="J281" s="13"/>
      <c r="K281" s="13"/>
      <c r="L281" s="196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8" t="s">
        <v>145</v>
      </c>
      <c r="AU281" s="198" t="s">
        <v>86</v>
      </c>
      <c r="AV281" s="13" t="s">
        <v>86</v>
      </c>
      <c r="AW281" s="13" t="s">
        <v>29</v>
      </c>
      <c r="AX281" s="13" t="s">
        <v>73</v>
      </c>
      <c r="AY281" s="198" t="s">
        <v>136</v>
      </c>
    </row>
    <row r="282" s="13" customFormat="1">
      <c r="A282" s="13"/>
      <c r="B282" s="196"/>
      <c r="C282" s="13"/>
      <c r="D282" s="197" t="s">
        <v>145</v>
      </c>
      <c r="E282" s="198" t="s">
        <v>1</v>
      </c>
      <c r="F282" s="199" t="s">
        <v>533</v>
      </c>
      <c r="G282" s="13"/>
      <c r="H282" s="200">
        <v>1.7</v>
      </c>
      <c r="I282" s="13"/>
      <c r="J282" s="13"/>
      <c r="K282" s="13"/>
      <c r="L282" s="196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8" t="s">
        <v>145</v>
      </c>
      <c r="AU282" s="198" t="s">
        <v>86</v>
      </c>
      <c r="AV282" s="13" t="s">
        <v>86</v>
      </c>
      <c r="AW282" s="13" t="s">
        <v>29</v>
      </c>
      <c r="AX282" s="13" t="s">
        <v>73</v>
      </c>
      <c r="AY282" s="198" t="s">
        <v>136</v>
      </c>
    </row>
    <row r="283" s="13" customFormat="1">
      <c r="A283" s="13"/>
      <c r="B283" s="196"/>
      <c r="C283" s="13"/>
      <c r="D283" s="197" t="s">
        <v>145</v>
      </c>
      <c r="E283" s="198" t="s">
        <v>1</v>
      </c>
      <c r="F283" s="199" t="s">
        <v>534</v>
      </c>
      <c r="G283" s="13"/>
      <c r="H283" s="200">
        <v>1.0600000000000001</v>
      </c>
      <c r="I283" s="13"/>
      <c r="J283" s="13"/>
      <c r="K283" s="13"/>
      <c r="L283" s="196"/>
      <c r="M283" s="201"/>
      <c r="N283" s="202"/>
      <c r="O283" s="202"/>
      <c r="P283" s="202"/>
      <c r="Q283" s="202"/>
      <c r="R283" s="202"/>
      <c r="S283" s="202"/>
      <c r="T283" s="20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8" t="s">
        <v>145</v>
      </c>
      <c r="AU283" s="198" t="s">
        <v>86</v>
      </c>
      <c r="AV283" s="13" t="s">
        <v>86</v>
      </c>
      <c r="AW283" s="13" t="s">
        <v>29</v>
      </c>
      <c r="AX283" s="13" t="s">
        <v>73</v>
      </c>
      <c r="AY283" s="198" t="s">
        <v>136</v>
      </c>
    </row>
    <row r="284" s="13" customFormat="1">
      <c r="A284" s="13"/>
      <c r="B284" s="196"/>
      <c r="C284" s="13"/>
      <c r="D284" s="197" t="s">
        <v>145</v>
      </c>
      <c r="E284" s="198" t="s">
        <v>1</v>
      </c>
      <c r="F284" s="199" t="s">
        <v>535</v>
      </c>
      <c r="G284" s="13"/>
      <c r="H284" s="200">
        <v>206.18000000000001</v>
      </c>
      <c r="I284" s="13"/>
      <c r="J284" s="13"/>
      <c r="K284" s="13"/>
      <c r="L284" s="196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8" t="s">
        <v>145</v>
      </c>
      <c r="AU284" s="198" t="s">
        <v>86</v>
      </c>
      <c r="AV284" s="13" t="s">
        <v>86</v>
      </c>
      <c r="AW284" s="13" t="s">
        <v>29</v>
      </c>
      <c r="AX284" s="13" t="s">
        <v>73</v>
      </c>
      <c r="AY284" s="198" t="s">
        <v>136</v>
      </c>
    </row>
    <row r="285" s="13" customFormat="1">
      <c r="A285" s="13"/>
      <c r="B285" s="196"/>
      <c r="C285" s="13"/>
      <c r="D285" s="197" t="s">
        <v>145</v>
      </c>
      <c r="E285" s="198" t="s">
        <v>1</v>
      </c>
      <c r="F285" s="199" t="s">
        <v>536</v>
      </c>
      <c r="G285" s="13"/>
      <c r="H285" s="200">
        <v>103.15000000000001</v>
      </c>
      <c r="I285" s="13"/>
      <c r="J285" s="13"/>
      <c r="K285" s="13"/>
      <c r="L285" s="196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8" t="s">
        <v>145</v>
      </c>
      <c r="AU285" s="198" t="s">
        <v>86</v>
      </c>
      <c r="AV285" s="13" t="s">
        <v>86</v>
      </c>
      <c r="AW285" s="13" t="s">
        <v>29</v>
      </c>
      <c r="AX285" s="13" t="s">
        <v>73</v>
      </c>
      <c r="AY285" s="198" t="s">
        <v>136</v>
      </c>
    </row>
    <row r="286" s="13" customFormat="1">
      <c r="A286" s="13"/>
      <c r="B286" s="196"/>
      <c r="C286" s="13"/>
      <c r="D286" s="197" t="s">
        <v>145</v>
      </c>
      <c r="E286" s="198" t="s">
        <v>1</v>
      </c>
      <c r="F286" s="199" t="s">
        <v>537</v>
      </c>
      <c r="G286" s="13"/>
      <c r="H286" s="200">
        <v>103.09</v>
      </c>
      <c r="I286" s="13"/>
      <c r="J286" s="13"/>
      <c r="K286" s="13"/>
      <c r="L286" s="196"/>
      <c r="M286" s="201"/>
      <c r="N286" s="202"/>
      <c r="O286" s="202"/>
      <c r="P286" s="202"/>
      <c r="Q286" s="202"/>
      <c r="R286" s="202"/>
      <c r="S286" s="202"/>
      <c r="T286" s="20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8" t="s">
        <v>145</v>
      </c>
      <c r="AU286" s="198" t="s">
        <v>86</v>
      </c>
      <c r="AV286" s="13" t="s">
        <v>86</v>
      </c>
      <c r="AW286" s="13" t="s">
        <v>29</v>
      </c>
      <c r="AX286" s="13" t="s">
        <v>73</v>
      </c>
      <c r="AY286" s="198" t="s">
        <v>136</v>
      </c>
    </row>
    <row r="287" s="14" customFormat="1">
      <c r="A287" s="14"/>
      <c r="B287" s="204"/>
      <c r="C287" s="14"/>
      <c r="D287" s="197" t="s">
        <v>145</v>
      </c>
      <c r="E287" s="205" t="s">
        <v>1</v>
      </c>
      <c r="F287" s="206" t="s">
        <v>148</v>
      </c>
      <c r="G287" s="14"/>
      <c r="H287" s="207">
        <v>466.22000000000003</v>
      </c>
      <c r="I287" s="14"/>
      <c r="J287" s="14"/>
      <c r="K287" s="14"/>
      <c r="L287" s="204"/>
      <c r="M287" s="208"/>
      <c r="N287" s="209"/>
      <c r="O287" s="209"/>
      <c r="P287" s="209"/>
      <c r="Q287" s="209"/>
      <c r="R287" s="209"/>
      <c r="S287" s="209"/>
      <c r="T287" s="21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5" t="s">
        <v>145</v>
      </c>
      <c r="AU287" s="205" t="s">
        <v>86</v>
      </c>
      <c r="AV287" s="14" t="s">
        <v>93</v>
      </c>
      <c r="AW287" s="14" t="s">
        <v>29</v>
      </c>
      <c r="AX287" s="14" t="s">
        <v>80</v>
      </c>
      <c r="AY287" s="205" t="s">
        <v>136</v>
      </c>
    </row>
    <row r="288" s="12" customFormat="1" ht="22.8" customHeight="1">
      <c r="A288" s="12"/>
      <c r="B288" s="170"/>
      <c r="C288" s="12"/>
      <c r="D288" s="171" t="s">
        <v>72</v>
      </c>
      <c r="E288" s="180" t="s">
        <v>405</v>
      </c>
      <c r="F288" s="180" t="s">
        <v>406</v>
      </c>
      <c r="G288" s="12"/>
      <c r="H288" s="12"/>
      <c r="I288" s="12"/>
      <c r="J288" s="181">
        <f>BK288</f>
        <v>6301.54</v>
      </c>
      <c r="K288" s="12"/>
      <c r="L288" s="170"/>
      <c r="M288" s="174"/>
      <c r="N288" s="175"/>
      <c r="O288" s="175"/>
      <c r="P288" s="176">
        <f>P289</f>
        <v>319.88212500000003</v>
      </c>
      <c r="Q288" s="175"/>
      <c r="R288" s="176">
        <f>R289</f>
        <v>0</v>
      </c>
      <c r="S288" s="175"/>
      <c r="T288" s="177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71" t="s">
        <v>80</v>
      </c>
      <c r="AT288" s="178" t="s">
        <v>72</v>
      </c>
      <c r="AU288" s="178" t="s">
        <v>80</v>
      </c>
      <c r="AY288" s="171" t="s">
        <v>136</v>
      </c>
      <c r="BK288" s="179">
        <f>BK289</f>
        <v>6301.54</v>
      </c>
    </row>
    <row r="289" s="2" customFormat="1" ht="24.15" customHeight="1">
      <c r="A289" s="32"/>
      <c r="B289" s="182"/>
      <c r="C289" s="183" t="s">
        <v>338</v>
      </c>
      <c r="D289" s="183" t="s">
        <v>139</v>
      </c>
      <c r="E289" s="184" t="s">
        <v>408</v>
      </c>
      <c r="F289" s="185" t="s">
        <v>409</v>
      </c>
      <c r="G289" s="186" t="s">
        <v>205</v>
      </c>
      <c r="H289" s="187">
        <v>129.875</v>
      </c>
      <c r="I289" s="188">
        <v>48.520000000000003</v>
      </c>
      <c r="J289" s="188">
        <f>ROUND(I289*H289,2)</f>
        <v>6301.54</v>
      </c>
      <c r="K289" s="189"/>
      <c r="L289" s="33"/>
      <c r="M289" s="190" t="s">
        <v>1</v>
      </c>
      <c r="N289" s="191" t="s">
        <v>39</v>
      </c>
      <c r="O289" s="192">
        <v>2.4630000000000001</v>
      </c>
      <c r="P289" s="192">
        <f>O289*H289</f>
        <v>319.88212500000003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4" t="s">
        <v>143</v>
      </c>
      <c r="AT289" s="194" t="s">
        <v>139</v>
      </c>
      <c r="AU289" s="194" t="s">
        <v>86</v>
      </c>
      <c r="AY289" s="19" t="s">
        <v>136</v>
      </c>
      <c r="BE289" s="195">
        <f>IF(N289="základná",J289,0)</f>
        <v>0</v>
      </c>
      <c r="BF289" s="195">
        <f>IF(N289="znížená",J289,0)</f>
        <v>6301.54</v>
      </c>
      <c r="BG289" s="195">
        <f>IF(N289="zákl. prenesená",J289,0)</f>
        <v>0</v>
      </c>
      <c r="BH289" s="195">
        <f>IF(N289="zníž. prenesená",J289,0)</f>
        <v>0</v>
      </c>
      <c r="BI289" s="195">
        <f>IF(N289="nulová",J289,0)</f>
        <v>0</v>
      </c>
      <c r="BJ289" s="19" t="s">
        <v>86</v>
      </c>
      <c r="BK289" s="195">
        <f>ROUND(I289*H289,2)</f>
        <v>6301.54</v>
      </c>
      <c r="BL289" s="19" t="s">
        <v>143</v>
      </c>
      <c r="BM289" s="194" t="s">
        <v>585</v>
      </c>
    </row>
    <row r="290" s="12" customFormat="1" ht="25.92" customHeight="1">
      <c r="A290" s="12"/>
      <c r="B290" s="170"/>
      <c r="C290" s="12"/>
      <c r="D290" s="171" t="s">
        <v>72</v>
      </c>
      <c r="E290" s="172" t="s">
        <v>219</v>
      </c>
      <c r="F290" s="172" t="s">
        <v>220</v>
      </c>
      <c r="G290" s="12"/>
      <c r="H290" s="12"/>
      <c r="I290" s="12"/>
      <c r="J290" s="173">
        <f>BK290</f>
        <v>23299.360000000001</v>
      </c>
      <c r="K290" s="12"/>
      <c r="L290" s="170"/>
      <c r="M290" s="174"/>
      <c r="N290" s="175"/>
      <c r="O290" s="175"/>
      <c r="P290" s="176">
        <f>P291+P335+P361+P381+P398</f>
        <v>339.65538400000003</v>
      </c>
      <c r="Q290" s="175"/>
      <c r="R290" s="176">
        <f>R291+R335+R361+R381+R398</f>
        <v>6.7441646100000003</v>
      </c>
      <c r="S290" s="175"/>
      <c r="T290" s="177">
        <f>T291+T335+T361+T381+T398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71" t="s">
        <v>86</v>
      </c>
      <c r="AT290" s="178" t="s">
        <v>72</v>
      </c>
      <c r="AU290" s="178" t="s">
        <v>73</v>
      </c>
      <c r="AY290" s="171" t="s">
        <v>136</v>
      </c>
      <c r="BK290" s="179">
        <f>BK291+BK335+BK361+BK381+BK398</f>
        <v>23299.360000000001</v>
      </c>
    </row>
    <row r="291" s="12" customFormat="1" ht="22.8" customHeight="1">
      <c r="A291" s="12"/>
      <c r="B291" s="170"/>
      <c r="C291" s="12"/>
      <c r="D291" s="171" t="s">
        <v>72</v>
      </c>
      <c r="E291" s="180" t="s">
        <v>411</v>
      </c>
      <c r="F291" s="180" t="s">
        <v>412</v>
      </c>
      <c r="G291" s="12"/>
      <c r="H291" s="12"/>
      <c r="I291" s="12"/>
      <c r="J291" s="181">
        <f>BK291</f>
        <v>7438.1999999999998</v>
      </c>
      <c r="K291" s="12"/>
      <c r="L291" s="170"/>
      <c r="M291" s="174"/>
      <c r="N291" s="175"/>
      <c r="O291" s="175"/>
      <c r="P291" s="176">
        <f>SUM(P292:P334)</f>
        <v>112.10744</v>
      </c>
      <c r="Q291" s="175"/>
      <c r="R291" s="176">
        <f>SUM(R292:R334)</f>
        <v>2.5010288500000004</v>
      </c>
      <c r="S291" s="175"/>
      <c r="T291" s="177">
        <f>SUM(T292:T334)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71" t="s">
        <v>86</v>
      </c>
      <c r="AT291" s="178" t="s">
        <v>72</v>
      </c>
      <c r="AU291" s="178" t="s">
        <v>80</v>
      </c>
      <c r="AY291" s="171" t="s">
        <v>136</v>
      </c>
      <c r="BK291" s="179">
        <f>SUM(BK292:BK334)</f>
        <v>7438.1999999999998</v>
      </c>
    </row>
    <row r="292" s="2" customFormat="1" ht="24.15" customHeight="1">
      <c r="A292" s="32"/>
      <c r="B292" s="182"/>
      <c r="C292" s="183" t="s">
        <v>7</v>
      </c>
      <c r="D292" s="183" t="s">
        <v>139</v>
      </c>
      <c r="E292" s="184" t="s">
        <v>586</v>
      </c>
      <c r="F292" s="185" t="s">
        <v>587</v>
      </c>
      <c r="G292" s="186" t="s">
        <v>142</v>
      </c>
      <c r="H292" s="187">
        <v>412.42000000000002</v>
      </c>
      <c r="I292" s="188">
        <v>0.76000000000000001</v>
      </c>
      <c r="J292" s="188">
        <f>ROUND(I292*H292,2)</f>
        <v>313.44</v>
      </c>
      <c r="K292" s="189"/>
      <c r="L292" s="33"/>
      <c r="M292" s="190" t="s">
        <v>1</v>
      </c>
      <c r="N292" s="191" t="s">
        <v>39</v>
      </c>
      <c r="O292" s="192">
        <v>0.031</v>
      </c>
      <c r="P292" s="192">
        <f>O292*H292</f>
        <v>12.785020000000001</v>
      </c>
      <c r="Q292" s="192">
        <v>0</v>
      </c>
      <c r="R292" s="192">
        <f>Q292*H292</f>
        <v>0</v>
      </c>
      <c r="S292" s="192">
        <v>0</v>
      </c>
      <c r="T292" s="193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4" t="s">
        <v>226</v>
      </c>
      <c r="AT292" s="194" t="s">
        <v>139</v>
      </c>
      <c r="AU292" s="194" t="s">
        <v>86</v>
      </c>
      <c r="AY292" s="19" t="s">
        <v>136</v>
      </c>
      <c r="BE292" s="195">
        <f>IF(N292="základná",J292,0)</f>
        <v>0</v>
      </c>
      <c r="BF292" s="195">
        <f>IF(N292="znížená",J292,0)</f>
        <v>313.44</v>
      </c>
      <c r="BG292" s="195">
        <f>IF(N292="zákl. prenesená",J292,0)</f>
        <v>0</v>
      </c>
      <c r="BH292" s="195">
        <f>IF(N292="zníž. prenesená",J292,0)</f>
        <v>0</v>
      </c>
      <c r="BI292" s="195">
        <f>IF(N292="nulová",J292,0)</f>
        <v>0</v>
      </c>
      <c r="BJ292" s="19" t="s">
        <v>86</v>
      </c>
      <c r="BK292" s="195">
        <f>ROUND(I292*H292,2)</f>
        <v>313.44</v>
      </c>
      <c r="BL292" s="19" t="s">
        <v>226</v>
      </c>
      <c r="BM292" s="194" t="s">
        <v>588</v>
      </c>
    </row>
    <row r="293" s="13" customFormat="1">
      <c r="A293" s="13"/>
      <c r="B293" s="196"/>
      <c r="C293" s="13"/>
      <c r="D293" s="197" t="s">
        <v>145</v>
      </c>
      <c r="E293" s="198" t="s">
        <v>1</v>
      </c>
      <c r="F293" s="199" t="s">
        <v>501</v>
      </c>
      <c r="G293" s="13"/>
      <c r="H293" s="200">
        <v>412.42000000000002</v>
      </c>
      <c r="I293" s="13"/>
      <c r="J293" s="13"/>
      <c r="K293" s="13"/>
      <c r="L293" s="196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8" t="s">
        <v>145</v>
      </c>
      <c r="AU293" s="198" t="s">
        <v>86</v>
      </c>
      <c r="AV293" s="13" t="s">
        <v>86</v>
      </c>
      <c r="AW293" s="13" t="s">
        <v>29</v>
      </c>
      <c r="AX293" s="13" t="s">
        <v>80</v>
      </c>
      <c r="AY293" s="198" t="s">
        <v>136</v>
      </c>
    </row>
    <row r="294" s="2" customFormat="1" ht="16.5" customHeight="1">
      <c r="A294" s="32"/>
      <c r="B294" s="182"/>
      <c r="C294" s="227" t="s">
        <v>346</v>
      </c>
      <c r="D294" s="227" t="s">
        <v>351</v>
      </c>
      <c r="E294" s="228" t="s">
        <v>589</v>
      </c>
      <c r="F294" s="229" t="s">
        <v>590</v>
      </c>
      <c r="G294" s="230" t="s">
        <v>205</v>
      </c>
      <c r="H294" s="231">
        <v>0.124</v>
      </c>
      <c r="I294" s="232">
        <v>2400.9499999999998</v>
      </c>
      <c r="J294" s="232">
        <f>ROUND(I294*H294,2)</f>
        <v>297.72000000000003</v>
      </c>
      <c r="K294" s="233"/>
      <c r="L294" s="234"/>
      <c r="M294" s="235" t="s">
        <v>1</v>
      </c>
      <c r="N294" s="236" t="s">
        <v>39</v>
      </c>
      <c r="O294" s="192">
        <v>0</v>
      </c>
      <c r="P294" s="192">
        <f>O294*H294</f>
        <v>0</v>
      </c>
      <c r="Q294" s="192">
        <v>1</v>
      </c>
      <c r="R294" s="192">
        <f>Q294*H294</f>
        <v>0.124</v>
      </c>
      <c r="S294" s="192">
        <v>0</v>
      </c>
      <c r="T294" s="193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4" t="s">
        <v>397</v>
      </c>
      <c r="AT294" s="194" t="s">
        <v>351</v>
      </c>
      <c r="AU294" s="194" t="s">
        <v>86</v>
      </c>
      <c r="AY294" s="19" t="s">
        <v>136</v>
      </c>
      <c r="BE294" s="195">
        <f>IF(N294="základná",J294,0)</f>
        <v>0</v>
      </c>
      <c r="BF294" s="195">
        <f>IF(N294="znížená",J294,0)</f>
        <v>297.72000000000003</v>
      </c>
      <c r="BG294" s="195">
        <f>IF(N294="zákl. prenesená",J294,0)</f>
        <v>0</v>
      </c>
      <c r="BH294" s="195">
        <f>IF(N294="zníž. prenesená",J294,0)</f>
        <v>0</v>
      </c>
      <c r="BI294" s="195">
        <f>IF(N294="nulová",J294,0)</f>
        <v>0</v>
      </c>
      <c r="BJ294" s="19" t="s">
        <v>86</v>
      </c>
      <c r="BK294" s="195">
        <f>ROUND(I294*H294,2)</f>
        <v>297.72000000000003</v>
      </c>
      <c r="BL294" s="19" t="s">
        <v>226</v>
      </c>
      <c r="BM294" s="194" t="s">
        <v>591</v>
      </c>
    </row>
    <row r="295" s="13" customFormat="1">
      <c r="A295" s="13"/>
      <c r="B295" s="196"/>
      <c r="C295" s="13"/>
      <c r="D295" s="197" t="s">
        <v>145</v>
      </c>
      <c r="E295" s="13"/>
      <c r="F295" s="199" t="s">
        <v>592</v>
      </c>
      <c r="G295" s="13"/>
      <c r="H295" s="200">
        <v>0.124</v>
      </c>
      <c r="I295" s="13"/>
      <c r="J295" s="13"/>
      <c r="K295" s="13"/>
      <c r="L295" s="196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8" t="s">
        <v>145</v>
      </c>
      <c r="AU295" s="198" t="s">
        <v>86</v>
      </c>
      <c r="AV295" s="13" t="s">
        <v>86</v>
      </c>
      <c r="AW295" s="13" t="s">
        <v>3</v>
      </c>
      <c r="AX295" s="13" t="s">
        <v>80</v>
      </c>
      <c r="AY295" s="198" t="s">
        <v>136</v>
      </c>
    </row>
    <row r="296" s="2" customFormat="1" ht="24.15" customHeight="1">
      <c r="A296" s="32"/>
      <c r="B296" s="182"/>
      <c r="C296" s="183" t="s">
        <v>350</v>
      </c>
      <c r="D296" s="183" t="s">
        <v>139</v>
      </c>
      <c r="E296" s="184" t="s">
        <v>593</v>
      </c>
      <c r="F296" s="185" t="s">
        <v>594</v>
      </c>
      <c r="G296" s="186" t="s">
        <v>142</v>
      </c>
      <c r="H296" s="187">
        <v>466.22000000000003</v>
      </c>
      <c r="I296" s="188">
        <v>0.25</v>
      </c>
      <c r="J296" s="188">
        <f>ROUND(I296*H296,2)</f>
        <v>116.56</v>
      </c>
      <c r="K296" s="189"/>
      <c r="L296" s="33"/>
      <c r="M296" s="190" t="s">
        <v>1</v>
      </c>
      <c r="N296" s="191" t="s">
        <v>39</v>
      </c>
      <c r="O296" s="192">
        <v>0.01</v>
      </c>
      <c r="P296" s="192">
        <f>O296*H296</f>
        <v>4.6622000000000003</v>
      </c>
      <c r="Q296" s="192">
        <v>0</v>
      </c>
      <c r="R296" s="192">
        <f>Q296*H296</f>
        <v>0</v>
      </c>
      <c r="S296" s="192">
        <v>0</v>
      </c>
      <c r="T296" s="193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4" t="s">
        <v>226</v>
      </c>
      <c r="AT296" s="194" t="s">
        <v>139</v>
      </c>
      <c r="AU296" s="194" t="s">
        <v>86</v>
      </c>
      <c r="AY296" s="19" t="s">
        <v>136</v>
      </c>
      <c r="BE296" s="195">
        <f>IF(N296="základná",J296,0)</f>
        <v>0</v>
      </c>
      <c r="BF296" s="195">
        <f>IF(N296="znížená",J296,0)</f>
        <v>116.56</v>
      </c>
      <c r="BG296" s="195">
        <f>IF(N296="zákl. prenesená",J296,0)</f>
        <v>0</v>
      </c>
      <c r="BH296" s="195">
        <f>IF(N296="zníž. prenesená",J296,0)</f>
        <v>0</v>
      </c>
      <c r="BI296" s="195">
        <f>IF(N296="nulová",J296,0)</f>
        <v>0</v>
      </c>
      <c r="BJ296" s="19" t="s">
        <v>86</v>
      </c>
      <c r="BK296" s="195">
        <f>ROUND(I296*H296,2)</f>
        <v>116.56</v>
      </c>
      <c r="BL296" s="19" t="s">
        <v>226</v>
      </c>
      <c r="BM296" s="194" t="s">
        <v>595</v>
      </c>
    </row>
    <row r="297" s="15" customFormat="1">
      <c r="A297" s="15"/>
      <c r="B297" s="211"/>
      <c r="C297" s="15"/>
      <c r="D297" s="197" t="s">
        <v>145</v>
      </c>
      <c r="E297" s="212" t="s">
        <v>1</v>
      </c>
      <c r="F297" s="213" t="s">
        <v>567</v>
      </c>
      <c r="G297" s="15"/>
      <c r="H297" s="212" t="s">
        <v>1</v>
      </c>
      <c r="I297" s="15"/>
      <c r="J297" s="15"/>
      <c r="K297" s="15"/>
      <c r="L297" s="211"/>
      <c r="M297" s="214"/>
      <c r="N297" s="215"/>
      <c r="O297" s="215"/>
      <c r="P297" s="215"/>
      <c r="Q297" s="215"/>
      <c r="R297" s="215"/>
      <c r="S297" s="215"/>
      <c r="T297" s="21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12" t="s">
        <v>145</v>
      </c>
      <c r="AU297" s="212" t="s">
        <v>86</v>
      </c>
      <c r="AV297" s="15" t="s">
        <v>80</v>
      </c>
      <c r="AW297" s="15" t="s">
        <v>29</v>
      </c>
      <c r="AX297" s="15" t="s">
        <v>73</v>
      </c>
      <c r="AY297" s="212" t="s">
        <v>136</v>
      </c>
    </row>
    <row r="298" s="13" customFormat="1">
      <c r="A298" s="13"/>
      <c r="B298" s="196"/>
      <c r="C298" s="13"/>
      <c r="D298" s="197" t="s">
        <v>145</v>
      </c>
      <c r="E298" s="198" t="s">
        <v>1</v>
      </c>
      <c r="F298" s="199" t="s">
        <v>568</v>
      </c>
      <c r="G298" s="13"/>
      <c r="H298" s="200">
        <v>22.329999999999998</v>
      </c>
      <c r="I298" s="13"/>
      <c r="J298" s="13"/>
      <c r="K298" s="13"/>
      <c r="L298" s="196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8" t="s">
        <v>145</v>
      </c>
      <c r="AU298" s="198" t="s">
        <v>86</v>
      </c>
      <c r="AV298" s="13" t="s">
        <v>86</v>
      </c>
      <c r="AW298" s="13" t="s">
        <v>29</v>
      </c>
      <c r="AX298" s="13" t="s">
        <v>73</v>
      </c>
      <c r="AY298" s="198" t="s">
        <v>136</v>
      </c>
    </row>
    <row r="299" s="13" customFormat="1">
      <c r="A299" s="13"/>
      <c r="B299" s="196"/>
      <c r="C299" s="13"/>
      <c r="D299" s="197" t="s">
        <v>145</v>
      </c>
      <c r="E299" s="198" t="s">
        <v>1</v>
      </c>
      <c r="F299" s="199" t="s">
        <v>569</v>
      </c>
      <c r="G299" s="13"/>
      <c r="H299" s="200">
        <v>13.039999999999999</v>
      </c>
      <c r="I299" s="13"/>
      <c r="J299" s="13"/>
      <c r="K299" s="13"/>
      <c r="L299" s="196"/>
      <c r="M299" s="201"/>
      <c r="N299" s="202"/>
      <c r="O299" s="202"/>
      <c r="P299" s="202"/>
      <c r="Q299" s="202"/>
      <c r="R299" s="202"/>
      <c r="S299" s="202"/>
      <c r="T299" s="20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8" t="s">
        <v>145</v>
      </c>
      <c r="AU299" s="198" t="s">
        <v>86</v>
      </c>
      <c r="AV299" s="13" t="s">
        <v>86</v>
      </c>
      <c r="AW299" s="13" t="s">
        <v>29</v>
      </c>
      <c r="AX299" s="13" t="s">
        <v>73</v>
      </c>
      <c r="AY299" s="198" t="s">
        <v>136</v>
      </c>
    </row>
    <row r="300" s="13" customFormat="1">
      <c r="A300" s="13"/>
      <c r="B300" s="196"/>
      <c r="C300" s="13"/>
      <c r="D300" s="197" t="s">
        <v>145</v>
      </c>
      <c r="E300" s="198" t="s">
        <v>1</v>
      </c>
      <c r="F300" s="199" t="s">
        <v>570</v>
      </c>
      <c r="G300" s="13"/>
      <c r="H300" s="200">
        <v>1.7</v>
      </c>
      <c r="I300" s="13"/>
      <c r="J300" s="13"/>
      <c r="K300" s="13"/>
      <c r="L300" s="196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8" t="s">
        <v>145</v>
      </c>
      <c r="AU300" s="198" t="s">
        <v>86</v>
      </c>
      <c r="AV300" s="13" t="s">
        <v>86</v>
      </c>
      <c r="AW300" s="13" t="s">
        <v>29</v>
      </c>
      <c r="AX300" s="13" t="s">
        <v>73</v>
      </c>
      <c r="AY300" s="198" t="s">
        <v>136</v>
      </c>
    </row>
    <row r="301" s="13" customFormat="1">
      <c r="A301" s="13"/>
      <c r="B301" s="196"/>
      <c r="C301" s="13"/>
      <c r="D301" s="197" t="s">
        <v>145</v>
      </c>
      <c r="E301" s="198" t="s">
        <v>1</v>
      </c>
      <c r="F301" s="199" t="s">
        <v>571</v>
      </c>
      <c r="G301" s="13"/>
      <c r="H301" s="200">
        <v>1.0600000000000001</v>
      </c>
      <c r="I301" s="13"/>
      <c r="J301" s="13"/>
      <c r="K301" s="13"/>
      <c r="L301" s="196"/>
      <c r="M301" s="201"/>
      <c r="N301" s="202"/>
      <c r="O301" s="202"/>
      <c r="P301" s="202"/>
      <c r="Q301" s="202"/>
      <c r="R301" s="202"/>
      <c r="S301" s="202"/>
      <c r="T301" s="20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8" t="s">
        <v>145</v>
      </c>
      <c r="AU301" s="198" t="s">
        <v>86</v>
      </c>
      <c r="AV301" s="13" t="s">
        <v>86</v>
      </c>
      <c r="AW301" s="13" t="s">
        <v>29</v>
      </c>
      <c r="AX301" s="13" t="s">
        <v>73</v>
      </c>
      <c r="AY301" s="198" t="s">
        <v>136</v>
      </c>
    </row>
    <row r="302" s="13" customFormat="1">
      <c r="A302" s="13"/>
      <c r="B302" s="196"/>
      <c r="C302" s="13"/>
      <c r="D302" s="197" t="s">
        <v>145</v>
      </c>
      <c r="E302" s="198" t="s">
        <v>1</v>
      </c>
      <c r="F302" s="199" t="s">
        <v>572</v>
      </c>
      <c r="G302" s="13"/>
      <c r="H302" s="200">
        <v>12.91</v>
      </c>
      <c r="I302" s="13"/>
      <c r="J302" s="13"/>
      <c r="K302" s="13"/>
      <c r="L302" s="196"/>
      <c r="M302" s="201"/>
      <c r="N302" s="202"/>
      <c r="O302" s="202"/>
      <c r="P302" s="202"/>
      <c r="Q302" s="202"/>
      <c r="R302" s="202"/>
      <c r="S302" s="202"/>
      <c r="T302" s="20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8" t="s">
        <v>145</v>
      </c>
      <c r="AU302" s="198" t="s">
        <v>86</v>
      </c>
      <c r="AV302" s="13" t="s">
        <v>86</v>
      </c>
      <c r="AW302" s="13" t="s">
        <v>29</v>
      </c>
      <c r="AX302" s="13" t="s">
        <v>73</v>
      </c>
      <c r="AY302" s="198" t="s">
        <v>136</v>
      </c>
    </row>
    <row r="303" s="13" customFormat="1">
      <c r="A303" s="13"/>
      <c r="B303" s="196"/>
      <c r="C303" s="13"/>
      <c r="D303" s="197" t="s">
        <v>145</v>
      </c>
      <c r="E303" s="198" t="s">
        <v>1</v>
      </c>
      <c r="F303" s="199" t="s">
        <v>573</v>
      </c>
      <c r="G303" s="13"/>
      <c r="H303" s="200">
        <v>1.7</v>
      </c>
      <c r="I303" s="13"/>
      <c r="J303" s="13"/>
      <c r="K303" s="13"/>
      <c r="L303" s="196"/>
      <c r="M303" s="201"/>
      <c r="N303" s="202"/>
      <c r="O303" s="202"/>
      <c r="P303" s="202"/>
      <c r="Q303" s="202"/>
      <c r="R303" s="202"/>
      <c r="S303" s="202"/>
      <c r="T303" s="20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8" t="s">
        <v>145</v>
      </c>
      <c r="AU303" s="198" t="s">
        <v>86</v>
      </c>
      <c r="AV303" s="13" t="s">
        <v>86</v>
      </c>
      <c r="AW303" s="13" t="s">
        <v>29</v>
      </c>
      <c r="AX303" s="13" t="s">
        <v>73</v>
      </c>
      <c r="AY303" s="198" t="s">
        <v>136</v>
      </c>
    </row>
    <row r="304" s="13" customFormat="1">
      <c r="A304" s="13"/>
      <c r="B304" s="196"/>
      <c r="C304" s="13"/>
      <c r="D304" s="197" t="s">
        <v>145</v>
      </c>
      <c r="E304" s="198" t="s">
        <v>1</v>
      </c>
      <c r="F304" s="199" t="s">
        <v>574</v>
      </c>
      <c r="G304" s="13"/>
      <c r="H304" s="200">
        <v>1.0600000000000001</v>
      </c>
      <c r="I304" s="13"/>
      <c r="J304" s="13"/>
      <c r="K304" s="13"/>
      <c r="L304" s="196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8" t="s">
        <v>145</v>
      </c>
      <c r="AU304" s="198" t="s">
        <v>86</v>
      </c>
      <c r="AV304" s="13" t="s">
        <v>86</v>
      </c>
      <c r="AW304" s="13" t="s">
        <v>29</v>
      </c>
      <c r="AX304" s="13" t="s">
        <v>73</v>
      </c>
      <c r="AY304" s="198" t="s">
        <v>136</v>
      </c>
    </row>
    <row r="305" s="13" customFormat="1">
      <c r="A305" s="13"/>
      <c r="B305" s="196"/>
      <c r="C305" s="13"/>
      <c r="D305" s="197" t="s">
        <v>145</v>
      </c>
      <c r="E305" s="198" t="s">
        <v>1</v>
      </c>
      <c r="F305" s="199" t="s">
        <v>596</v>
      </c>
      <c r="G305" s="13"/>
      <c r="H305" s="200">
        <v>412.42000000000002</v>
      </c>
      <c r="I305" s="13"/>
      <c r="J305" s="13"/>
      <c r="K305" s="13"/>
      <c r="L305" s="196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8" t="s">
        <v>145</v>
      </c>
      <c r="AU305" s="198" t="s">
        <v>86</v>
      </c>
      <c r="AV305" s="13" t="s">
        <v>86</v>
      </c>
      <c r="AW305" s="13" t="s">
        <v>29</v>
      </c>
      <c r="AX305" s="13" t="s">
        <v>73</v>
      </c>
      <c r="AY305" s="198" t="s">
        <v>136</v>
      </c>
    </row>
    <row r="306" s="14" customFormat="1">
      <c r="A306" s="14"/>
      <c r="B306" s="204"/>
      <c r="C306" s="14"/>
      <c r="D306" s="197" t="s">
        <v>145</v>
      </c>
      <c r="E306" s="205" t="s">
        <v>1</v>
      </c>
      <c r="F306" s="206" t="s">
        <v>148</v>
      </c>
      <c r="G306" s="14"/>
      <c r="H306" s="207">
        <v>466.22000000000003</v>
      </c>
      <c r="I306" s="14"/>
      <c r="J306" s="14"/>
      <c r="K306" s="14"/>
      <c r="L306" s="204"/>
      <c r="M306" s="208"/>
      <c r="N306" s="209"/>
      <c r="O306" s="209"/>
      <c r="P306" s="209"/>
      <c r="Q306" s="209"/>
      <c r="R306" s="209"/>
      <c r="S306" s="209"/>
      <c r="T306" s="21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5" t="s">
        <v>145</v>
      </c>
      <c r="AU306" s="205" t="s">
        <v>86</v>
      </c>
      <c r="AV306" s="14" t="s">
        <v>93</v>
      </c>
      <c r="AW306" s="14" t="s">
        <v>29</v>
      </c>
      <c r="AX306" s="14" t="s">
        <v>80</v>
      </c>
      <c r="AY306" s="205" t="s">
        <v>136</v>
      </c>
    </row>
    <row r="307" s="2" customFormat="1" ht="24.15" customHeight="1">
      <c r="A307" s="32"/>
      <c r="B307" s="182"/>
      <c r="C307" s="227" t="s">
        <v>356</v>
      </c>
      <c r="D307" s="227" t="s">
        <v>351</v>
      </c>
      <c r="E307" s="228" t="s">
        <v>597</v>
      </c>
      <c r="F307" s="229" t="s">
        <v>598</v>
      </c>
      <c r="G307" s="230" t="s">
        <v>142</v>
      </c>
      <c r="H307" s="231">
        <v>536.15300000000002</v>
      </c>
      <c r="I307" s="232">
        <v>2.4100000000000001</v>
      </c>
      <c r="J307" s="232">
        <f>ROUND(I307*H307,2)</f>
        <v>1292.1300000000001</v>
      </c>
      <c r="K307" s="233"/>
      <c r="L307" s="234"/>
      <c r="M307" s="235" t="s">
        <v>1</v>
      </c>
      <c r="N307" s="236" t="s">
        <v>39</v>
      </c>
      <c r="O307" s="192">
        <v>0</v>
      </c>
      <c r="P307" s="192">
        <f>O307*H307</f>
        <v>0</v>
      </c>
      <c r="Q307" s="192">
        <v>0.00010000000000000001</v>
      </c>
      <c r="R307" s="192">
        <f>Q307*H307</f>
        <v>0.053615300000000005</v>
      </c>
      <c r="S307" s="192">
        <v>0</v>
      </c>
      <c r="T307" s="193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4" t="s">
        <v>397</v>
      </c>
      <c r="AT307" s="194" t="s">
        <v>351</v>
      </c>
      <c r="AU307" s="194" t="s">
        <v>86</v>
      </c>
      <c r="AY307" s="19" t="s">
        <v>136</v>
      </c>
      <c r="BE307" s="195">
        <f>IF(N307="základná",J307,0)</f>
        <v>0</v>
      </c>
      <c r="BF307" s="195">
        <f>IF(N307="znížená",J307,0)</f>
        <v>1292.1300000000001</v>
      </c>
      <c r="BG307" s="195">
        <f>IF(N307="zákl. prenesená",J307,0)</f>
        <v>0</v>
      </c>
      <c r="BH307" s="195">
        <f>IF(N307="zníž. prenesená",J307,0)</f>
        <v>0</v>
      </c>
      <c r="BI307" s="195">
        <f>IF(N307="nulová",J307,0)</f>
        <v>0</v>
      </c>
      <c r="BJ307" s="19" t="s">
        <v>86</v>
      </c>
      <c r="BK307" s="195">
        <f>ROUND(I307*H307,2)</f>
        <v>1292.1300000000001</v>
      </c>
      <c r="BL307" s="19" t="s">
        <v>226</v>
      </c>
      <c r="BM307" s="194" t="s">
        <v>599</v>
      </c>
    </row>
    <row r="308" s="15" customFormat="1">
      <c r="A308" s="15"/>
      <c r="B308" s="211"/>
      <c r="C308" s="15"/>
      <c r="D308" s="197" t="s">
        <v>145</v>
      </c>
      <c r="E308" s="212" t="s">
        <v>1</v>
      </c>
      <c r="F308" s="213" t="s">
        <v>567</v>
      </c>
      <c r="G308" s="15"/>
      <c r="H308" s="212" t="s">
        <v>1</v>
      </c>
      <c r="I308" s="15"/>
      <c r="J308" s="15"/>
      <c r="K308" s="15"/>
      <c r="L308" s="211"/>
      <c r="M308" s="214"/>
      <c r="N308" s="215"/>
      <c r="O308" s="215"/>
      <c r="P308" s="215"/>
      <c r="Q308" s="215"/>
      <c r="R308" s="215"/>
      <c r="S308" s="215"/>
      <c r="T308" s="216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12" t="s">
        <v>145</v>
      </c>
      <c r="AU308" s="212" t="s">
        <v>86</v>
      </c>
      <c r="AV308" s="15" t="s">
        <v>80</v>
      </c>
      <c r="AW308" s="15" t="s">
        <v>29</v>
      </c>
      <c r="AX308" s="15" t="s">
        <v>73</v>
      </c>
      <c r="AY308" s="212" t="s">
        <v>136</v>
      </c>
    </row>
    <row r="309" s="13" customFormat="1">
      <c r="A309" s="13"/>
      <c r="B309" s="196"/>
      <c r="C309" s="13"/>
      <c r="D309" s="197" t="s">
        <v>145</v>
      </c>
      <c r="E309" s="198" t="s">
        <v>1</v>
      </c>
      <c r="F309" s="199" t="s">
        <v>568</v>
      </c>
      <c r="G309" s="13"/>
      <c r="H309" s="200">
        <v>22.329999999999998</v>
      </c>
      <c r="I309" s="13"/>
      <c r="J309" s="13"/>
      <c r="K309" s="13"/>
      <c r="L309" s="196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8" t="s">
        <v>145</v>
      </c>
      <c r="AU309" s="198" t="s">
        <v>86</v>
      </c>
      <c r="AV309" s="13" t="s">
        <v>86</v>
      </c>
      <c r="AW309" s="13" t="s">
        <v>29</v>
      </c>
      <c r="AX309" s="13" t="s">
        <v>73</v>
      </c>
      <c r="AY309" s="198" t="s">
        <v>136</v>
      </c>
    </row>
    <row r="310" s="13" customFormat="1">
      <c r="A310" s="13"/>
      <c r="B310" s="196"/>
      <c r="C310" s="13"/>
      <c r="D310" s="197" t="s">
        <v>145</v>
      </c>
      <c r="E310" s="198" t="s">
        <v>1</v>
      </c>
      <c r="F310" s="199" t="s">
        <v>569</v>
      </c>
      <c r="G310" s="13"/>
      <c r="H310" s="200">
        <v>13.039999999999999</v>
      </c>
      <c r="I310" s="13"/>
      <c r="J310" s="13"/>
      <c r="K310" s="13"/>
      <c r="L310" s="196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8" t="s">
        <v>145</v>
      </c>
      <c r="AU310" s="198" t="s">
        <v>86</v>
      </c>
      <c r="AV310" s="13" t="s">
        <v>86</v>
      </c>
      <c r="AW310" s="13" t="s">
        <v>29</v>
      </c>
      <c r="AX310" s="13" t="s">
        <v>73</v>
      </c>
      <c r="AY310" s="198" t="s">
        <v>136</v>
      </c>
    </row>
    <row r="311" s="13" customFormat="1">
      <c r="A311" s="13"/>
      <c r="B311" s="196"/>
      <c r="C311" s="13"/>
      <c r="D311" s="197" t="s">
        <v>145</v>
      </c>
      <c r="E311" s="198" t="s">
        <v>1</v>
      </c>
      <c r="F311" s="199" t="s">
        <v>570</v>
      </c>
      <c r="G311" s="13"/>
      <c r="H311" s="200">
        <v>1.7</v>
      </c>
      <c r="I311" s="13"/>
      <c r="J311" s="13"/>
      <c r="K311" s="13"/>
      <c r="L311" s="196"/>
      <c r="M311" s="201"/>
      <c r="N311" s="202"/>
      <c r="O311" s="202"/>
      <c r="P311" s="202"/>
      <c r="Q311" s="202"/>
      <c r="R311" s="202"/>
      <c r="S311" s="202"/>
      <c r="T311" s="20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8" t="s">
        <v>145</v>
      </c>
      <c r="AU311" s="198" t="s">
        <v>86</v>
      </c>
      <c r="AV311" s="13" t="s">
        <v>86</v>
      </c>
      <c r="AW311" s="13" t="s">
        <v>29</v>
      </c>
      <c r="AX311" s="13" t="s">
        <v>73</v>
      </c>
      <c r="AY311" s="198" t="s">
        <v>136</v>
      </c>
    </row>
    <row r="312" s="13" customFormat="1">
      <c r="A312" s="13"/>
      <c r="B312" s="196"/>
      <c r="C312" s="13"/>
      <c r="D312" s="197" t="s">
        <v>145</v>
      </c>
      <c r="E312" s="198" t="s">
        <v>1</v>
      </c>
      <c r="F312" s="199" t="s">
        <v>571</v>
      </c>
      <c r="G312" s="13"/>
      <c r="H312" s="200">
        <v>1.0600000000000001</v>
      </c>
      <c r="I312" s="13"/>
      <c r="J312" s="13"/>
      <c r="K312" s="13"/>
      <c r="L312" s="196"/>
      <c r="M312" s="201"/>
      <c r="N312" s="202"/>
      <c r="O312" s="202"/>
      <c r="P312" s="202"/>
      <c r="Q312" s="202"/>
      <c r="R312" s="202"/>
      <c r="S312" s="202"/>
      <c r="T312" s="20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8" t="s">
        <v>145</v>
      </c>
      <c r="AU312" s="198" t="s">
        <v>86</v>
      </c>
      <c r="AV312" s="13" t="s">
        <v>86</v>
      </c>
      <c r="AW312" s="13" t="s">
        <v>29</v>
      </c>
      <c r="AX312" s="13" t="s">
        <v>73</v>
      </c>
      <c r="AY312" s="198" t="s">
        <v>136</v>
      </c>
    </row>
    <row r="313" s="13" customFormat="1">
      <c r="A313" s="13"/>
      <c r="B313" s="196"/>
      <c r="C313" s="13"/>
      <c r="D313" s="197" t="s">
        <v>145</v>
      </c>
      <c r="E313" s="198" t="s">
        <v>1</v>
      </c>
      <c r="F313" s="199" t="s">
        <v>572</v>
      </c>
      <c r="G313" s="13"/>
      <c r="H313" s="200">
        <v>12.91</v>
      </c>
      <c r="I313" s="13"/>
      <c r="J313" s="13"/>
      <c r="K313" s="13"/>
      <c r="L313" s="196"/>
      <c r="M313" s="201"/>
      <c r="N313" s="202"/>
      <c r="O313" s="202"/>
      <c r="P313" s="202"/>
      <c r="Q313" s="202"/>
      <c r="R313" s="202"/>
      <c r="S313" s="202"/>
      <c r="T313" s="20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8" t="s">
        <v>145</v>
      </c>
      <c r="AU313" s="198" t="s">
        <v>86</v>
      </c>
      <c r="AV313" s="13" t="s">
        <v>86</v>
      </c>
      <c r="AW313" s="13" t="s">
        <v>29</v>
      </c>
      <c r="AX313" s="13" t="s">
        <v>73</v>
      </c>
      <c r="AY313" s="198" t="s">
        <v>136</v>
      </c>
    </row>
    <row r="314" s="13" customFormat="1">
      <c r="A314" s="13"/>
      <c r="B314" s="196"/>
      <c r="C314" s="13"/>
      <c r="D314" s="197" t="s">
        <v>145</v>
      </c>
      <c r="E314" s="198" t="s">
        <v>1</v>
      </c>
      <c r="F314" s="199" t="s">
        <v>573</v>
      </c>
      <c r="G314" s="13"/>
      <c r="H314" s="200">
        <v>1.7</v>
      </c>
      <c r="I314" s="13"/>
      <c r="J314" s="13"/>
      <c r="K314" s="13"/>
      <c r="L314" s="196"/>
      <c r="M314" s="201"/>
      <c r="N314" s="202"/>
      <c r="O314" s="202"/>
      <c r="P314" s="202"/>
      <c r="Q314" s="202"/>
      <c r="R314" s="202"/>
      <c r="S314" s="202"/>
      <c r="T314" s="20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8" t="s">
        <v>145</v>
      </c>
      <c r="AU314" s="198" t="s">
        <v>86</v>
      </c>
      <c r="AV314" s="13" t="s">
        <v>86</v>
      </c>
      <c r="AW314" s="13" t="s">
        <v>29</v>
      </c>
      <c r="AX314" s="13" t="s">
        <v>73</v>
      </c>
      <c r="AY314" s="198" t="s">
        <v>136</v>
      </c>
    </row>
    <row r="315" s="13" customFormat="1">
      <c r="A315" s="13"/>
      <c r="B315" s="196"/>
      <c r="C315" s="13"/>
      <c r="D315" s="197" t="s">
        <v>145</v>
      </c>
      <c r="E315" s="198" t="s">
        <v>1</v>
      </c>
      <c r="F315" s="199" t="s">
        <v>574</v>
      </c>
      <c r="G315" s="13"/>
      <c r="H315" s="200">
        <v>1.0600000000000001</v>
      </c>
      <c r="I315" s="13"/>
      <c r="J315" s="13"/>
      <c r="K315" s="13"/>
      <c r="L315" s="196"/>
      <c r="M315" s="201"/>
      <c r="N315" s="202"/>
      <c r="O315" s="202"/>
      <c r="P315" s="202"/>
      <c r="Q315" s="202"/>
      <c r="R315" s="202"/>
      <c r="S315" s="202"/>
      <c r="T315" s="20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8" t="s">
        <v>145</v>
      </c>
      <c r="AU315" s="198" t="s">
        <v>86</v>
      </c>
      <c r="AV315" s="13" t="s">
        <v>86</v>
      </c>
      <c r="AW315" s="13" t="s">
        <v>29</v>
      </c>
      <c r="AX315" s="13" t="s">
        <v>73</v>
      </c>
      <c r="AY315" s="198" t="s">
        <v>136</v>
      </c>
    </row>
    <row r="316" s="14" customFormat="1">
      <c r="A316" s="14"/>
      <c r="B316" s="204"/>
      <c r="C316" s="14"/>
      <c r="D316" s="197" t="s">
        <v>145</v>
      </c>
      <c r="E316" s="205" t="s">
        <v>1</v>
      </c>
      <c r="F316" s="206" t="s">
        <v>148</v>
      </c>
      <c r="G316" s="14"/>
      <c r="H316" s="207">
        <v>53.800000000000011</v>
      </c>
      <c r="I316" s="14"/>
      <c r="J316" s="14"/>
      <c r="K316" s="14"/>
      <c r="L316" s="204"/>
      <c r="M316" s="208"/>
      <c r="N316" s="209"/>
      <c r="O316" s="209"/>
      <c r="P316" s="209"/>
      <c r="Q316" s="209"/>
      <c r="R316" s="209"/>
      <c r="S316" s="209"/>
      <c r="T316" s="21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05" t="s">
        <v>145</v>
      </c>
      <c r="AU316" s="205" t="s">
        <v>86</v>
      </c>
      <c r="AV316" s="14" t="s">
        <v>93</v>
      </c>
      <c r="AW316" s="14" t="s">
        <v>29</v>
      </c>
      <c r="AX316" s="14" t="s">
        <v>73</v>
      </c>
      <c r="AY316" s="205" t="s">
        <v>136</v>
      </c>
    </row>
    <row r="317" s="13" customFormat="1">
      <c r="A317" s="13"/>
      <c r="B317" s="196"/>
      <c r="C317" s="13"/>
      <c r="D317" s="197" t="s">
        <v>145</v>
      </c>
      <c r="E317" s="198" t="s">
        <v>1</v>
      </c>
      <c r="F317" s="199" t="s">
        <v>596</v>
      </c>
      <c r="G317" s="13"/>
      <c r="H317" s="200">
        <v>412.42000000000002</v>
      </c>
      <c r="I317" s="13"/>
      <c r="J317" s="13"/>
      <c r="K317" s="13"/>
      <c r="L317" s="196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8" t="s">
        <v>145</v>
      </c>
      <c r="AU317" s="198" t="s">
        <v>86</v>
      </c>
      <c r="AV317" s="13" t="s">
        <v>86</v>
      </c>
      <c r="AW317" s="13" t="s">
        <v>29</v>
      </c>
      <c r="AX317" s="13" t="s">
        <v>73</v>
      </c>
      <c r="AY317" s="198" t="s">
        <v>136</v>
      </c>
    </row>
    <row r="318" s="16" customFormat="1">
      <c r="A318" s="16"/>
      <c r="B318" s="220"/>
      <c r="C318" s="16"/>
      <c r="D318" s="197" t="s">
        <v>145</v>
      </c>
      <c r="E318" s="221" t="s">
        <v>1</v>
      </c>
      <c r="F318" s="222" t="s">
        <v>267</v>
      </c>
      <c r="G318" s="16"/>
      <c r="H318" s="223">
        <v>466.22000000000003</v>
      </c>
      <c r="I318" s="16"/>
      <c r="J318" s="16"/>
      <c r="K318" s="16"/>
      <c r="L318" s="220"/>
      <c r="M318" s="224"/>
      <c r="N318" s="225"/>
      <c r="O318" s="225"/>
      <c r="P318" s="225"/>
      <c r="Q318" s="225"/>
      <c r="R318" s="225"/>
      <c r="S318" s="225"/>
      <c r="T318" s="22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21" t="s">
        <v>145</v>
      </c>
      <c r="AU318" s="221" t="s">
        <v>86</v>
      </c>
      <c r="AV318" s="16" t="s">
        <v>143</v>
      </c>
      <c r="AW318" s="16" t="s">
        <v>29</v>
      </c>
      <c r="AX318" s="16" t="s">
        <v>80</v>
      </c>
      <c r="AY318" s="221" t="s">
        <v>136</v>
      </c>
    </row>
    <row r="319" s="13" customFormat="1">
      <c r="A319" s="13"/>
      <c r="B319" s="196"/>
      <c r="C319" s="13"/>
      <c r="D319" s="197" t="s">
        <v>145</v>
      </c>
      <c r="E319" s="13"/>
      <c r="F319" s="199" t="s">
        <v>600</v>
      </c>
      <c r="G319" s="13"/>
      <c r="H319" s="200">
        <v>536.15300000000002</v>
      </c>
      <c r="I319" s="13"/>
      <c r="J319" s="13"/>
      <c r="K319" s="13"/>
      <c r="L319" s="196"/>
      <c r="M319" s="201"/>
      <c r="N319" s="202"/>
      <c r="O319" s="202"/>
      <c r="P319" s="202"/>
      <c r="Q319" s="202"/>
      <c r="R319" s="202"/>
      <c r="S319" s="202"/>
      <c r="T319" s="20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8" t="s">
        <v>145</v>
      </c>
      <c r="AU319" s="198" t="s">
        <v>86</v>
      </c>
      <c r="AV319" s="13" t="s">
        <v>86</v>
      </c>
      <c r="AW319" s="13" t="s">
        <v>3</v>
      </c>
      <c r="AX319" s="13" t="s">
        <v>80</v>
      </c>
      <c r="AY319" s="198" t="s">
        <v>136</v>
      </c>
    </row>
    <row r="320" s="2" customFormat="1" ht="24.15" customHeight="1">
      <c r="A320" s="32"/>
      <c r="B320" s="182"/>
      <c r="C320" s="183" t="s">
        <v>360</v>
      </c>
      <c r="D320" s="183" t="s">
        <v>139</v>
      </c>
      <c r="E320" s="184" t="s">
        <v>601</v>
      </c>
      <c r="F320" s="185" t="s">
        <v>602</v>
      </c>
      <c r="G320" s="186" t="s">
        <v>142</v>
      </c>
      <c r="H320" s="187">
        <v>412.42000000000002</v>
      </c>
      <c r="I320" s="188">
        <v>5.8700000000000001</v>
      </c>
      <c r="J320" s="188">
        <f>ROUND(I320*H320,2)</f>
        <v>2420.9099999999999</v>
      </c>
      <c r="K320" s="189"/>
      <c r="L320" s="33"/>
      <c r="M320" s="190" t="s">
        <v>1</v>
      </c>
      <c r="N320" s="191" t="s">
        <v>39</v>
      </c>
      <c r="O320" s="192">
        <v>0.21099999999999999</v>
      </c>
      <c r="P320" s="192">
        <f>O320*H320</f>
        <v>87.020619999999994</v>
      </c>
      <c r="Q320" s="192">
        <v>0.00054000000000000001</v>
      </c>
      <c r="R320" s="192">
        <f>Q320*H320</f>
        <v>0.22270680000000001</v>
      </c>
      <c r="S320" s="192">
        <v>0</v>
      </c>
      <c r="T320" s="193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4" t="s">
        <v>226</v>
      </c>
      <c r="AT320" s="194" t="s">
        <v>139</v>
      </c>
      <c r="AU320" s="194" t="s">
        <v>86</v>
      </c>
      <c r="AY320" s="19" t="s">
        <v>136</v>
      </c>
      <c r="BE320" s="195">
        <f>IF(N320="základná",J320,0)</f>
        <v>0</v>
      </c>
      <c r="BF320" s="195">
        <f>IF(N320="znížená",J320,0)</f>
        <v>2420.9099999999999</v>
      </c>
      <c r="BG320" s="195">
        <f>IF(N320="zákl. prenesená",J320,0)</f>
        <v>0</v>
      </c>
      <c r="BH320" s="195">
        <f>IF(N320="zníž. prenesená",J320,0)</f>
        <v>0</v>
      </c>
      <c r="BI320" s="195">
        <f>IF(N320="nulová",J320,0)</f>
        <v>0</v>
      </c>
      <c r="BJ320" s="19" t="s">
        <v>86</v>
      </c>
      <c r="BK320" s="195">
        <f>ROUND(I320*H320,2)</f>
        <v>2420.9099999999999</v>
      </c>
      <c r="BL320" s="19" t="s">
        <v>226</v>
      </c>
      <c r="BM320" s="194" t="s">
        <v>603</v>
      </c>
    </row>
    <row r="321" s="13" customFormat="1">
      <c r="A321" s="13"/>
      <c r="B321" s="196"/>
      <c r="C321" s="13"/>
      <c r="D321" s="197" t="s">
        <v>145</v>
      </c>
      <c r="E321" s="198" t="s">
        <v>1</v>
      </c>
      <c r="F321" s="199" t="s">
        <v>501</v>
      </c>
      <c r="G321" s="13"/>
      <c r="H321" s="200">
        <v>412.42000000000002</v>
      </c>
      <c r="I321" s="13"/>
      <c r="J321" s="13"/>
      <c r="K321" s="13"/>
      <c r="L321" s="196"/>
      <c r="M321" s="201"/>
      <c r="N321" s="202"/>
      <c r="O321" s="202"/>
      <c r="P321" s="202"/>
      <c r="Q321" s="202"/>
      <c r="R321" s="202"/>
      <c r="S321" s="202"/>
      <c r="T321" s="20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8" t="s">
        <v>145</v>
      </c>
      <c r="AU321" s="198" t="s">
        <v>86</v>
      </c>
      <c r="AV321" s="13" t="s">
        <v>86</v>
      </c>
      <c r="AW321" s="13" t="s">
        <v>29</v>
      </c>
      <c r="AX321" s="13" t="s">
        <v>80</v>
      </c>
      <c r="AY321" s="198" t="s">
        <v>136</v>
      </c>
    </row>
    <row r="322" s="2" customFormat="1" ht="24.15" customHeight="1">
      <c r="A322" s="32"/>
      <c r="B322" s="182"/>
      <c r="C322" s="227" t="s">
        <v>366</v>
      </c>
      <c r="D322" s="227" t="s">
        <v>351</v>
      </c>
      <c r="E322" s="228" t="s">
        <v>604</v>
      </c>
      <c r="F322" s="229" t="s">
        <v>605</v>
      </c>
      <c r="G322" s="230" t="s">
        <v>142</v>
      </c>
      <c r="H322" s="231">
        <v>474.28300000000002</v>
      </c>
      <c r="I322" s="232">
        <v>4.6600000000000001</v>
      </c>
      <c r="J322" s="232">
        <f>ROUND(I322*H322,2)</f>
        <v>2210.1599999999999</v>
      </c>
      <c r="K322" s="233"/>
      <c r="L322" s="234"/>
      <c r="M322" s="235" t="s">
        <v>1</v>
      </c>
      <c r="N322" s="236" t="s">
        <v>39</v>
      </c>
      <c r="O322" s="192">
        <v>0</v>
      </c>
      <c r="P322" s="192">
        <f>O322*H322</f>
        <v>0</v>
      </c>
      <c r="Q322" s="192">
        <v>0.0042500000000000003</v>
      </c>
      <c r="R322" s="192">
        <f>Q322*H322</f>
        <v>2.0157027500000004</v>
      </c>
      <c r="S322" s="192">
        <v>0</v>
      </c>
      <c r="T322" s="193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4" t="s">
        <v>397</v>
      </c>
      <c r="AT322" s="194" t="s">
        <v>351</v>
      </c>
      <c r="AU322" s="194" t="s">
        <v>86</v>
      </c>
      <c r="AY322" s="19" t="s">
        <v>136</v>
      </c>
      <c r="BE322" s="195">
        <f>IF(N322="základná",J322,0)</f>
        <v>0</v>
      </c>
      <c r="BF322" s="195">
        <f>IF(N322="znížená",J322,0)</f>
        <v>2210.1599999999999</v>
      </c>
      <c r="BG322" s="195">
        <f>IF(N322="zákl. prenesená",J322,0)</f>
        <v>0</v>
      </c>
      <c r="BH322" s="195">
        <f>IF(N322="zníž. prenesená",J322,0)</f>
        <v>0</v>
      </c>
      <c r="BI322" s="195">
        <f>IF(N322="nulová",J322,0)</f>
        <v>0</v>
      </c>
      <c r="BJ322" s="19" t="s">
        <v>86</v>
      </c>
      <c r="BK322" s="195">
        <f>ROUND(I322*H322,2)</f>
        <v>2210.1599999999999</v>
      </c>
      <c r="BL322" s="19" t="s">
        <v>226</v>
      </c>
      <c r="BM322" s="194" t="s">
        <v>606</v>
      </c>
    </row>
    <row r="323" s="13" customFormat="1">
      <c r="A323" s="13"/>
      <c r="B323" s="196"/>
      <c r="C323" s="13"/>
      <c r="D323" s="197" t="s">
        <v>145</v>
      </c>
      <c r="E323" s="13"/>
      <c r="F323" s="199" t="s">
        <v>607</v>
      </c>
      <c r="G323" s="13"/>
      <c r="H323" s="200">
        <v>474.28300000000002</v>
      </c>
      <c r="I323" s="13"/>
      <c r="J323" s="13"/>
      <c r="K323" s="13"/>
      <c r="L323" s="196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8" t="s">
        <v>145</v>
      </c>
      <c r="AU323" s="198" t="s">
        <v>86</v>
      </c>
      <c r="AV323" s="13" t="s">
        <v>86</v>
      </c>
      <c r="AW323" s="13" t="s">
        <v>3</v>
      </c>
      <c r="AX323" s="13" t="s">
        <v>80</v>
      </c>
      <c r="AY323" s="198" t="s">
        <v>136</v>
      </c>
    </row>
    <row r="324" s="2" customFormat="1" ht="24.15" customHeight="1">
      <c r="A324" s="32"/>
      <c r="B324" s="182"/>
      <c r="C324" s="183" t="s">
        <v>371</v>
      </c>
      <c r="D324" s="183" t="s">
        <v>139</v>
      </c>
      <c r="E324" s="184" t="s">
        <v>608</v>
      </c>
      <c r="F324" s="185" t="s">
        <v>609</v>
      </c>
      <c r="G324" s="186" t="s">
        <v>142</v>
      </c>
      <c r="H324" s="187">
        <v>53.799999999999997</v>
      </c>
      <c r="I324" s="188">
        <v>11.130000000000001</v>
      </c>
      <c r="J324" s="188">
        <f>ROUND(I324*H324,2)</f>
        <v>598.78999999999996</v>
      </c>
      <c r="K324" s="189"/>
      <c r="L324" s="33"/>
      <c r="M324" s="190" t="s">
        <v>1</v>
      </c>
      <c r="N324" s="191" t="s">
        <v>39</v>
      </c>
      <c r="O324" s="192">
        <v>0.14199999999999999</v>
      </c>
      <c r="P324" s="192">
        <f>O324*H324</f>
        <v>7.6395999999999988</v>
      </c>
      <c r="Q324" s="192">
        <v>0.00158</v>
      </c>
      <c r="R324" s="192">
        <f>Q324*H324</f>
        <v>0.085003999999999996</v>
      </c>
      <c r="S324" s="192">
        <v>0</v>
      </c>
      <c r="T324" s="193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4" t="s">
        <v>226</v>
      </c>
      <c r="AT324" s="194" t="s">
        <v>139</v>
      </c>
      <c r="AU324" s="194" t="s">
        <v>86</v>
      </c>
      <c r="AY324" s="19" t="s">
        <v>136</v>
      </c>
      <c r="BE324" s="195">
        <f>IF(N324="základná",J324,0)</f>
        <v>0</v>
      </c>
      <c r="BF324" s="195">
        <f>IF(N324="znížená",J324,0)</f>
        <v>598.78999999999996</v>
      </c>
      <c r="BG324" s="195">
        <f>IF(N324="zákl. prenesená",J324,0)</f>
        <v>0</v>
      </c>
      <c r="BH324" s="195">
        <f>IF(N324="zníž. prenesená",J324,0)</f>
        <v>0</v>
      </c>
      <c r="BI324" s="195">
        <f>IF(N324="nulová",J324,0)</f>
        <v>0</v>
      </c>
      <c r="BJ324" s="19" t="s">
        <v>86</v>
      </c>
      <c r="BK324" s="195">
        <f>ROUND(I324*H324,2)</f>
        <v>598.78999999999996</v>
      </c>
      <c r="BL324" s="19" t="s">
        <v>226</v>
      </c>
      <c r="BM324" s="194" t="s">
        <v>610</v>
      </c>
    </row>
    <row r="325" s="15" customFormat="1">
      <c r="A325" s="15"/>
      <c r="B325" s="211"/>
      <c r="C325" s="15"/>
      <c r="D325" s="197" t="s">
        <v>145</v>
      </c>
      <c r="E325" s="212" t="s">
        <v>1</v>
      </c>
      <c r="F325" s="213" t="s">
        <v>567</v>
      </c>
      <c r="G325" s="15"/>
      <c r="H325" s="212" t="s">
        <v>1</v>
      </c>
      <c r="I325" s="15"/>
      <c r="J325" s="15"/>
      <c r="K325" s="15"/>
      <c r="L325" s="211"/>
      <c r="M325" s="214"/>
      <c r="N325" s="215"/>
      <c r="O325" s="215"/>
      <c r="P325" s="215"/>
      <c r="Q325" s="215"/>
      <c r="R325" s="215"/>
      <c r="S325" s="215"/>
      <c r="T325" s="21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12" t="s">
        <v>145</v>
      </c>
      <c r="AU325" s="212" t="s">
        <v>86</v>
      </c>
      <c r="AV325" s="15" t="s">
        <v>80</v>
      </c>
      <c r="AW325" s="15" t="s">
        <v>29</v>
      </c>
      <c r="AX325" s="15" t="s">
        <v>73</v>
      </c>
      <c r="AY325" s="212" t="s">
        <v>136</v>
      </c>
    </row>
    <row r="326" s="13" customFormat="1">
      <c r="A326" s="13"/>
      <c r="B326" s="196"/>
      <c r="C326" s="13"/>
      <c r="D326" s="197" t="s">
        <v>145</v>
      </c>
      <c r="E326" s="198" t="s">
        <v>1</v>
      </c>
      <c r="F326" s="199" t="s">
        <v>568</v>
      </c>
      <c r="G326" s="13"/>
      <c r="H326" s="200">
        <v>22.329999999999998</v>
      </c>
      <c r="I326" s="13"/>
      <c r="J326" s="13"/>
      <c r="K326" s="13"/>
      <c r="L326" s="196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8" t="s">
        <v>145</v>
      </c>
      <c r="AU326" s="198" t="s">
        <v>86</v>
      </c>
      <c r="AV326" s="13" t="s">
        <v>86</v>
      </c>
      <c r="AW326" s="13" t="s">
        <v>29</v>
      </c>
      <c r="AX326" s="13" t="s">
        <v>73</v>
      </c>
      <c r="AY326" s="198" t="s">
        <v>136</v>
      </c>
    </row>
    <row r="327" s="13" customFormat="1">
      <c r="A327" s="13"/>
      <c r="B327" s="196"/>
      <c r="C327" s="13"/>
      <c r="D327" s="197" t="s">
        <v>145</v>
      </c>
      <c r="E327" s="198" t="s">
        <v>1</v>
      </c>
      <c r="F327" s="199" t="s">
        <v>569</v>
      </c>
      <c r="G327" s="13"/>
      <c r="H327" s="200">
        <v>13.039999999999999</v>
      </c>
      <c r="I327" s="13"/>
      <c r="J327" s="13"/>
      <c r="K327" s="13"/>
      <c r="L327" s="196"/>
      <c r="M327" s="201"/>
      <c r="N327" s="202"/>
      <c r="O327" s="202"/>
      <c r="P327" s="202"/>
      <c r="Q327" s="202"/>
      <c r="R327" s="202"/>
      <c r="S327" s="202"/>
      <c r="T327" s="20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8" t="s">
        <v>145</v>
      </c>
      <c r="AU327" s="198" t="s">
        <v>86</v>
      </c>
      <c r="AV327" s="13" t="s">
        <v>86</v>
      </c>
      <c r="AW327" s="13" t="s">
        <v>29</v>
      </c>
      <c r="AX327" s="13" t="s">
        <v>73</v>
      </c>
      <c r="AY327" s="198" t="s">
        <v>136</v>
      </c>
    </row>
    <row r="328" s="13" customFormat="1">
      <c r="A328" s="13"/>
      <c r="B328" s="196"/>
      <c r="C328" s="13"/>
      <c r="D328" s="197" t="s">
        <v>145</v>
      </c>
      <c r="E328" s="198" t="s">
        <v>1</v>
      </c>
      <c r="F328" s="199" t="s">
        <v>570</v>
      </c>
      <c r="G328" s="13"/>
      <c r="H328" s="200">
        <v>1.7</v>
      </c>
      <c r="I328" s="13"/>
      <c r="J328" s="13"/>
      <c r="K328" s="13"/>
      <c r="L328" s="196"/>
      <c r="M328" s="201"/>
      <c r="N328" s="202"/>
      <c r="O328" s="202"/>
      <c r="P328" s="202"/>
      <c r="Q328" s="202"/>
      <c r="R328" s="202"/>
      <c r="S328" s="202"/>
      <c r="T328" s="20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8" t="s">
        <v>145</v>
      </c>
      <c r="AU328" s="198" t="s">
        <v>86</v>
      </c>
      <c r="AV328" s="13" t="s">
        <v>86</v>
      </c>
      <c r="AW328" s="13" t="s">
        <v>29</v>
      </c>
      <c r="AX328" s="13" t="s">
        <v>73</v>
      </c>
      <c r="AY328" s="198" t="s">
        <v>136</v>
      </c>
    </row>
    <row r="329" s="13" customFormat="1">
      <c r="A329" s="13"/>
      <c r="B329" s="196"/>
      <c r="C329" s="13"/>
      <c r="D329" s="197" t="s">
        <v>145</v>
      </c>
      <c r="E329" s="198" t="s">
        <v>1</v>
      </c>
      <c r="F329" s="199" t="s">
        <v>571</v>
      </c>
      <c r="G329" s="13"/>
      <c r="H329" s="200">
        <v>1.0600000000000001</v>
      </c>
      <c r="I329" s="13"/>
      <c r="J329" s="13"/>
      <c r="K329" s="13"/>
      <c r="L329" s="196"/>
      <c r="M329" s="201"/>
      <c r="N329" s="202"/>
      <c r="O329" s="202"/>
      <c r="P329" s="202"/>
      <c r="Q329" s="202"/>
      <c r="R329" s="202"/>
      <c r="S329" s="202"/>
      <c r="T329" s="20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8" t="s">
        <v>145</v>
      </c>
      <c r="AU329" s="198" t="s">
        <v>86</v>
      </c>
      <c r="AV329" s="13" t="s">
        <v>86</v>
      </c>
      <c r="AW329" s="13" t="s">
        <v>29</v>
      </c>
      <c r="AX329" s="13" t="s">
        <v>73</v>
      </c>
      <c r="AY329" s="198" t="s">
        <v>136</v>
      </c>
    </row>
    <row r="330" s="13" customFormat="1">
      <c r="A330" s="13"/>
      <c r="B330" s="196"/>
      <c r="C330" s="13"/>
      <c r="D330" s="197" t="s">
        <v>145</v>
      </c>
      <c r="E330" s="198" t="s">
        <v>1</v>
      </c>
      <c r="F330" s="199" t="s">
        <v>572</v>
      </c>
      <c r="G330" s="13"/>
      <c r="H330" s="200">
        <v>12.91</v>
      </c>
      <c r="I330" s="13"/>
      <c r="J330" s="13"/>
      <c r="K330" s="13"/>
      <c r="L330" s="196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8" t="s">
        <v>145</v>
      </c>
      <c r="AU330" s="198" t="s">
        <v>86</v>
      </c>
      <c r="AV330" s="13" t="s">
        <v>86</v>
      </c>
      <c r="AW330" s="13" t="s">
        <v>29</v>
      </c>
      <c r="AX330" s="13" t="s">
        <v>73</v>
      </c>
      <c r="AY330" s="198" t="s">
        <v>136</v>
      </c>
    </row>
    <row r="331" s="13" customFormat="1">
      <c r="A331" s="13"/>
      <c r="B331" s="196"/>
      <c r="C331" s="13"/>
      <c r="D331" s="197" t="s">
        <v>145</v>
      </c>
      <c r="E331" s="198" t="s">
        <v>1</v>
      </c>
      <c r="F331" s="199" t="s">
        <v>573</v>
      </c>
      <c r="G331" s="13"/>
      <c r="H331" s="200">
        <v>1.7</v>
      </c>
      <c r="I331" s="13"/>
      <c r="J331" s="13"/>
      <c r="K331" s="13"/>
      <c r="L331" s="196"/>
      <c r="M331" s="201"/>
      <c r="N331" s="202"/>
      <c r="O331" s="202"/>
      <c r="P331" s="202"/>
      <c r="Q331" s="202"/>
      <c r="R331" s="202"/>
      <c r="S331" s="202"/>
      <c r="T331" s="20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8" t="s">
        <v>145</v>
      </c>
      <c r="AU331" s="198" t="s">
        <v>86</v>
      </c>
      <c r="AV331" s="13" t="s">
        <v>86</v>
      </c>
      <c r="AW331" s="13" t="s">
        <v>29</v>
      </c>
      <c r="AX331" s="13" t="s">
        <v>73</v>
      </c>
      <c r="AY331" s="198" t="s">
        <v>136</v>
      </c>
    </row>
    <row r="332" s="13" customFormat="1">
      <c r="A332" s="13"/>
      <c r="B332" s="196"/>
      <c r="C332" s="13"/>
      <c r="D332" s="197" t="s">
        <v>145</v>
      </c>
      <c r="E332" s="198" t="s">
        <v>1</v>
      </c>
      <c r="F332" s="199" t="s">
        <v>574</v>
      </c>
      <c r="G332" s="13"/>
      <c r="H332" s="200">
        <v>1.0600000000000001</v>
      </c>
      <c r="I332" s="13"/>
      <c r="J332" s="13"/>
      <c r="K332" s="13"/>
      <c r="L332" s="196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8" t="s">
        <v>145</v>
      </c>
      <c r="AU332" s="198" t="s">
        <v>86</v>
      </c>
      <c r="AV332" s="13" t="s">
        <v>86</v>
      </c>
      <c r="AW332" s="13" t="s">
        <v>29</v>
      </c>
      <c r="AX332" s="13" t="s">
        <v>73</v>
      </c>
      <c r="AY332" s="198" t="s">
        <v>136</v>
      </c>
    </row>
    <row r="333" s="14" customFormat="1">
      <c r="A333" s="14"/>
      <c r="B333" s="204"/>
      <c r="C333" s="14"/>
      <c r="D333" s="197" t="s">
        <v>145</v>
      </c>
      <c r="E333" s="205" t="s">
        <v>1</v>
      </c>
      <c r="F333" s="206" t="s">
        <v>148</v>
      </c>
      <c r="G333" s="14"/>
      <c r="H333" s="207">
        <v>53.800000000000011</v>
      </c>
      <c r="I333" s="14"/>
      <c r="J333" s="14"/>
      <c r="K333" s="14"/>
      <c r="L333" s="204"/>
      <c r="M333" s="208"/>
      <c r="N333" s="209"/>
      <c r="O333" s="209"/>
      <c r="P333" s="209"/>
      <c r="Q333" s="209"/>
      <c r="R333" s="209"/>
      <c r="S333" s="209"/>
      <c r="T333" s="21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05" t="s">
        <v>145</v>
      </c>
      <c r="AU333" s="205" t="s">
        <v>86</v>
      </c>
      <c r="AV333" s="14" t="s">
        <v>93</v>
      </c>
      <c r="AW333" s="14" t="s">
        <v>29</v>
      </c>
      <c r="AX333" s="14" t="s">
        <v>80</v>
      </c>
      <c r="AY333" s="205" t="s">
        <v>136</v>
      </c>
    </row>
    <row r="334" s="2" customFormat="1" ht="24.15" customHeight="1">
      <c r="A334" s="32"/>
      <c r="B334" s="182"/>
      <c r="C334" s="183" t="s">
        <v>376</v>
      </c>
      <c r="D334" s="183" t="s">
        <v>139</v>
      </c>
      <c r="E334" s="184" t="s">
        <v>423</v>
      </c>
      <c r="F334" s="185" t="s">
        <v>424</v>
      </c>
      <c r="G334" s="186" t="s">
        <v>425</v>
      </c>
      <c r="H334" s="187">
        <v>72.497</v>
      </c>
      <c r="I334" s="188">
        <v>2.6000000000000001</v>
      </c>
      <c r="J334" s="188">
        <f>ROUND(I334*H334,2)</f>
        <v>188.49000000000001</v>
      </c>
      <c r="K334" s="189"/>
      <c r="L334" s="33"/>
      <c r="M334" s="190" t="s">
        <v>1</v>
      </c>
      <c r="N334" s="191" t="s">
        <v>39</v>
      </c>
      <c r="O334" s="192">
        <v>0</v>
      </c>
      <c r="P334" s="192">
        <f>O334*H334</f>
        <v>0</v>
      </c>
      <c r="Q334" s="192">
        <v>0</v>
      </c>
      <c r="R334" s="192">
        <f>Q334*H334</f>
        <v>0</v>
      </c>
      <c r="S334" s="192">
        <v>0</v>
      </c>
      <c r="T334" s="193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4" t="s">
        <v>226</v>
      </c>
      <c r="AT334" s="194" t="s">
        <v>139</v>
      </c>
      <c r="AU334" s="194" t="s">
        <v>86</v>
      </c>
      <c r="AY334" s="19" t="s">
        <v>136</v>
      </c>
      <c r="BE334" s="195">
        <f>IF(N334="základná",J334,0)</f>
        <v>0</v>
      </c>
      <c r="BF334" s="195">
        <f>IF(N334="znížená",J334,0)</f>
        <v>188.49000000000001</v>
      </c>
      <c r="BG334" s="195">
        <f>IF(N334="zákl. prenesená",J334,0)</f>
        <v>0</v>
      </c>
      <c r="BH334" s="195">
        <f>IF(N334="zníž. prenesená",J334,0)</f>
        <v>0</v>
      </c>
      <c r="BI334" s="195">
        <f>IF(N334="nulová",J334,0)</f>
        <v>0</v>
      </c>
      <c r="BJ334" s="19" t="s">
        <v>86</v>
      </c>
      <c r="BK334" s="195">
        <f>ROUND(I334*H334,2)</f>
        <v>188.49000000000001</v>
      </c>
      <c r="BL334" s="19" t="s">
        <v>226</v>
      </c>
      <c r="BM334" s="194" t="s">
        <v>611</v>
      </c>
    </row>
    <row r="335" s="12" customFormat="1" ht="22.8" customHeight="1">
      <c r="A335" s="12"/>
      <c r="B335" s="170"/>
      <c r="C335" s="12"/>
      <c r="D335" s="171" t="s">
        <v>72</v>
      </c>
      <c r="E335" s="180" t="s">
        <v>612</v>
      </c>
      <c r="F335" s="180" t="s">
        <v>613</v>
      </c>
      <c r="G335" s="12"/>
      <c r="H335" s="12"/>
      <c r="I335" s="12"/>
      <c r="J335" s="181">
        <f>BK335</f>
        <v>5086.0100000000002</v>
      </c>
      <c r="K335" s="12"/>
      <c r="L335" s="170"/>
      <c r="M335" s="174"/>
      <c r="N335" s="175"/>
      <c r="O335" s="175"/>
      <c r="P335" s="176">
        <f>SUM(P336:P360)</f>
        <v>30.304300000000001</v>
      </c>
      <c r="Q335" s="175"/>
      <c r="R335" s="176">
        <f>SUM(R336:R360)</f>
        <v>0.82526976000000007</v>
      </c>
      <c r="S335" s="175"/>
      <c r="T335" s="177">
        <f>SUM(T336:T360)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71" t="s">
        <v>86</v>
      </c>
      <c r="AT335" s="178" t="s">
        <v>72</v>
      </c>
      <c r="AU335" s="178" t="s">
        <v>80</v>
      </c>
      <c r="AY335" s="171" t="s">
        <v>136</v>
      </c>
      <c r="BK335" s="179">
        <f>SUM(BK336:BK360)</f>
        <v>5086.0100000000002</v>
      </c>
    </row>
    <row r="336" s="2" customFormat="1" ht="24.15" customHeight="1">
      <c r="A336" s="32"/>
      <c r="B336" s="182"/>
      <c r="C336" s="183" t="s">
        <v>381</v>
      </c>
      <c r="D336" s="183" t="s">
        <v>139</v>
      </c>
      <c r="E336" s="184" t="s">
        <v>614</v>
      </c>
      <c r="F336" s="185" t="s">
        <v>615</v>
      </c>
      <c r="G336" s="186" t="s">
        <v>142</v>
      </c>
      <c r="H336" s="187">
        <v>466.22000000000003</v>
      </c>
      <c r="I336" s="188">
        <v>1.3600000000000001</v>
      </c>
      <c r="J336" s="188">
        <f>ROUND(I336*H336,2)</f>
        <v>634.05999999999995</v>
      </c>
      <c r="K336" s="189"/>
      <c r="L336" s="33"/>
      <c r="M336" s="190" t="s">
        <v>1</v>
      </c>
      <c r="N336" s="191" t="s">
        <v>39</v>
      </c>
      <c r="O336" s="192">
        <v>0.065000000000000002</v>
      </c>
      <c r="P336" s="192">
        <f>O336*H336</f>
        <v>30.304300000000001</v>
      </c>
      <c r="Q336" s="192">
        <v>0</v>
      </c>
      <c r="R336" s="192">
        <f>Q336*H336</f>
        <v>0</v>
      </c>
      <c r="S336" s="192">
        <v>0</v>
      </c>
      <c r="T336" s="193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4" t="s">
        <v>226</v>
      </c>
      <c r="AT336" s="194" t="s">
        <v>139</v>
      </c>
      <c r="AU336" s="194" t="s">
        <v>86</v>
      </c>
      <c r="AY336" s="19" t="s">
        <v>136</v>
      </c>
      <c r="BE336" s="195">
        <f>IF(N336="základná",J336,0)</f>
        <v>0</v>
      </c>
      <c r="BF336" s="195">
        <f>IF(N336="znížená",J336,0)</f>
        <v>634.05999999999995</v>
      </c>
      <c r="BG336" s="195">
        <f>IF(N336="zákl. prenesená",J336,0)</f>
        <v>0</v>
      </c>
      <c r="BH336" s="195">
        <f>IF(N336="zníž. prenesená",J336,0)</f>
        <v>0</v>
      </c>
      <c r="BI336" s="195">
        <f>IF(N336="nulová",J336,0)</f>
        <v>0</v>
      </c>
      <c r="BJ336" s="19" t="s">
        <v>86</v>
      </c>
      <c r="BK336" s="195">
        <f>ROUND(I336*H336,2)</f>
        <v>634.05999999999995</v>
      </c>
      <c r="BL336" s="19" t="s">
        <v>226</v>
      </c>
      <c r="BM336" s="194" t="s">
        <v>616</v>
      </c>
    </row>
    <row r="337" s="15" customFormat="1">
      <c r="A337" s="15"/>
      <c r="B337" s="211"/>
      <c r="C337" s="15"/>
      <c r="D337" s="197" t="s">
        <v>145</v>
      </c>
      <c r="E337" s="212" t="s">
        <v>1</v>
      </c>
      <c r="F337" s="213" t="s">
        <v>567</v>
      </c>
      <c r="G337" s="15"/>
      <c r="H337" s="212" t="s">
        <v>1</v>
      </c>
      <c r="I337" s="15"/>
      <c r="J337" s="15"/>
      <c r="K337" s="15"/>
      <c r="L337" s="211"/>
      <c r="M337" s="214"/>
      <c r="N337" s="215"/>
      <c r="O337" s="215"/>
      <c r="P337" s="215"/>
      <c r="Q337" s="215"/>
      <c r="R337" s="215"/>
      <c r="S337" s="215"/>
      <c r="T337" s="21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12" t="s">
        <v>145</v>
      </c>
      <c r="AU337" s="212" t="s">
        <v>86</v>
      </c>
      <c r="AV337" s="15" t="s">
        <v>80</v>
      </c>
      <c r="AW337" s="15" t="s">
        <v>29</v>
      </c>
      <c r="AX337" s="15" t="s">
        <v>73</v>
      </c>
      <c r="AY337" s="212" t="s">
        <v>136</v>
      </c>
    </row>
    <row r="338" s="13" customFormat="1">
      <c r="A338" s="13"/>
      <c r="B338" s="196"/>
      <c r="C338" s="13"/>
      <c r="D338" s="197" t="s">
        <v>145</v>
      </c>
      <c r="E338" s="198" t="s">
        <v>1</v>
      </c>
      <c r="F338" s="199" t="s">
        <v>568</v>
      </c>
      <c r="G338" s="13"/>
      <c r="H338" s="200">
        <v>22.329999999999998</v>
      </c>
      <c r="I338" s="13"/>
      <c r="J338" s="13"/>
      <c r="K338" s="13"/>
      <c r="L338" s="196"/>
      <c r="M338" s="201"/>
      <c r="N338" s="202"/>
      <c r="O338" s="202"/>
      <c r="P338" s="202"/>
      <c r="Q338" s="202"/>
      <c r="R338" s="202"/>
      <c r="S338" s="202"/>
      <c r="T338" s="20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8" t="s">
        <v>145</v>
      </c>
      <c r="AU338" s="198" t="s">
        <v>86</v>
      </c>
      <c r="AV338" s="13" t="s">
        <v>86</v>
      </c>
      <c r="AW338" s="13" t="s">
        <v>29</v>
      </c>
      <c r="AX338" s="13" t="s">
        <v>73</v>
      </c>
      <c r="AY338" s="198" t="s">
        <v>136</v>
      </c>
    </row>
    <row r="339" s="13" customFormat="1">
      <c r="A339" s="13"/>
      <c r="B339" s="196"/>
      <c r="C339" s="13"/>
      <c r="D339" s="197" t="s">
        <v>145</v>
      </c>
      <c r="E339" s="198" t="s">
        <v>1</v>
      </c>
      <c r="F339" s="199" t="s">
        <v>569</v>
      </c>
      <c r="G339" s="13"/>
      <c r="H339" s="200">
        <v>13.039999999999999</v>
      </c>
      <c r="I339" s="13"/>
      <c r="J339" s="13"/>
      <c r="K339" s="13"/>
      <c r="L339" s="196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8" t="s">
        <v>145</v>
      </c>
      <c r="AU339" s="198" t="s">
        <v>86</v>
      </c>
      <c r="AV339" s="13" t="s">
        <v>86</v>
      </c>
      <c r="AW339" s="13" t="s">
        <v>29</v>
      </c>
      <c r="AX339" s="13" t="s">
        <v>73</v>
      </c>
      <c r="AY339" s="198" t="s">
        <v>136</v>
      </c>
    </row>
    <row r="340" s="13" customFormat="1">
      <c r="A340" s="13"/>
      <c r="B340" s="196"/>
      <c r="C340" s="13"/>
      <c r="D340" s="197" t="s">
        <v>145</v>
      </c>
      <c r="E340" s="198" t="s">
        <v>1</v>
      </c>
      <c r="F340" s="199" t="s">
        <v>570</v>
      </c>
      <c r="G340" s="13"/>
      <c r="H340" s="200">
        <v>1.7</v>
      </c>
      <c r="I340" s="13"/>
      <c r="J340" s="13"/>
      <c r="K340" s="13"/>
      <c r="L340" s="196"/>
      <c r="M340" s="201"/>
      <c r="N340" s="202"/>
      <c r="O340" s="202"/>
      <c r="P340" s="202"/>
      <c r="Q340" s="202"/>
      <c r="R340" s="202"/>
      <c r="S340" s="202"/>
      <c r="T340" s="20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8" t="s">
        <v>145</v>
      </c>
      <c r="AU340" s="198" t="s">
        <v>86</v>
      </c>
      <c r="AV340" s="13" t="s">
        <v>86</v>
      </c>
      <c r="AW340" s="13" t="s">
        <v>29</v>
      </c>
      <c r="AX340" s="13" t="s">
        <v>73</v>
      </c>
      <c r="AY340" s="198" t="s">
        <v>136</v>
      </c>
    </row>
    <row r="341" s="13" customFormat="1">
      <c r="A341" s="13"/>
      <c r="B341" s="196"/>
      <c r="C341" s="13"/>
      <c r="D341" s="197" t="s">
        <v>145</v>
      </c>
      <c r="E341" s="198" t="s">
        <v>1</v>
      </c>
      <c r="F341" s="199" t="s">
        <v>571</v>
      </c>
      <c r="G341" s="13"/>
      <c r="H341" s="200">
        <v>1.0600000000000001</v>
      </c>
      <c r="I341" s="13"/>
      <c r="J341" s="13"/>
      <c r="K341" s="13"/>
      <c r="L341" s="196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8" t="s">
        <v>145</v>
      </c>
      <c r="AU341" s="198" t="s">
        <v>86</v>
      </c>
      <c r="AV341" s="13" t="s">
        <v>86</v>
      </c>
      <c r="AW341" s="13" t="s">
        <v>29</v>
      </c>
      <c r="AX341" s="13" t="s">
        <v>73</v>
      </c>
      <c r="AY341" s="198" t="s">
        <v>136</v>
      </c>
    </row>
    <row r="342" s="13" customFormat="1">
      <c r="A342" s="13"/>
      <c r="B342" s="196"/>
      <c r="C342" s="13"/>
      <c r="D342" s="197" t="s">
        <v>145</v>
      </c>
      <c r="E342" s="198" t="s">
        <v>1</v>
      </c>
      <c r="F342" s="199" t="s">
        <v>572</v>
      </c>
      <c r="G342" s="13"/>
      <c r="H342" s="200">
        <v>12.91</v>
      </c>
      <c r="I342" s="13"/>
      <c r="J342" s="13"/>
      <c r="K342" s="13"/>
      <c r="L342" s="196"/>
      <c r="M342" s="201"/>
      <c r="N342" s="202"/>
      <c r="O342" s="202"/>
      <c r="P342" s="202"/>
      <c r="Q342" s="202"/>
      <c r="R342" s="202"/>
      <c r="S342" s="202"/>
      <c r="T342" s="20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8" t="s">
        <v>145</v>
      </c>
      <c r="AU342" s="198" t="s">
        <v>86</v>
      </c>
      <c r="AV342" s="13" t="s">
        <v>86</v>
      </c>
      <c r="AW342" s="13" t="s">
        <v>29</v>
      </c>
      <c r="AX342" s="13" t="s">
        <v>73</v>
      </c>
      <c r="AY342" s="198" t="s">
        <v>136</v>
      </c>
    </row>
    <row r="343" s="13" customFormat="1">
      <c r="A343" s="13"/>
      <c r="B343" s="196"/>
      <c r="C343" s="13"/>
      <c r="D343" s="197" t="s">
        <v>145</v>
      </c>
      <c r="E343" s="198" t="s">
        <v>1</v>
      </c>
      <c r="F343" s="199" t="s">
        <v>573</v>
      </c>
      <c r="G343" s="13"/>
      <c r="H343" s="200">
        <v>1.7</v>
      </c>
      <c r="I343" s="13"/>
      <c r="J343" s="13"/>
      <c r="K343" s="13"/>
      <c r="L343" s="196"/>
      <c r="M343" s="201"/>
      <c r="N343" s="202"/>
      <c r="O343" s="202"/>
      <c r="P343" s="202"/>
      <c r="Q343" s="202"/>
      <c r="R343" s="202"/>
      <c r="S343" s="202"/>
      <c r="T343" s="20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8" t="s">
        <v>145</v>
      </c>
      <c r="AU343" s="198" t="s">
        <v>86</v>
      </c>
      <c r="AV343" s="13" t="s">
        <v>86</v>
      </c>
      <c r="AW343" s="13" t="s">
        <v>29</v>
      </c>
      <c r="AX343" s="13" t="s">
        <v>73</v>
      </c>
      <c r="AY343" s="198" t="s">
        <v>136</v>
      </c>
    </row>
    <row r="344" s="13" customFormat="1">
      <c r="A344" s="13"/>
      <c r="B344" s="196"/>
      <c r="C344" s="13"/>
      <c r="D344" s="197" t="s">
        <v>145</v>
      </c>
      <c r="E344" s="198" t="s">
        <v>1</v>
      </c>
      <c r="F344" s="199" t="s">
        <v>574</v>
      </c>
      <c r="G344" s="13"/>
      <c r="H344" s="200">
        <v>1.0600000000000001</v>
      </c>
      <c r="I344" s="13"/>
      <c r="J344" s="13"/>
      <c r="K344" s="13"/>
      <c r="L344" s="196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8" t="s">
        <v>145</v>
      </c>
      <c r="AU344" s="198" t="s">
        <v>86</v>
      </c>
      <c r="AV344" s="13" t="s">
        <v>86</v>
      </c>
      <c r="AW344" s="13" t="s">
        <v>29</v>
      </c>
      <c r="AX344" s="13" t="s">
        <v>73</v>
      </c>
      <c r="AY344" s="198" t="s">
        <v>136</v>
      </c>
    </row>
    <row r="345" s="13" customFormat="1">
      <c r="A345" s="13"/>
      <c r="B345" s="196"/>
      <c r="C345" s="13"/>
      <c r="D345" s="197" t="s">
        <v>145</v>
      </c>
      <c r="E345" s="198" t="s">
        <v>1</v>
      </c>
      <c r="F345" s="199" t="s">
        <v>596</v>
      </c>
      <c r="G345" s="13"/>
      <c r="H345" s="200">
        <v>412.42000000000002</v>
      </c>
      <c r="I345" s="13"/>
      <c r="J345" s="13"/>
      <c r="K345" s="13"/>
      <c r="L345" s="196"/>
      <c r="M345" s="201"/>
      <c r="N345" s="202"/>
      <c r="O345" s="202"/>
      <c r="P345" s="202"/>
      <c r="Q345" s="202"/>
      <c r="R345" s="202"/>
      <c r="S345" s="202"/>
      <c r="T345" s="20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8" t="s">
        <v>145</v>
      </c>
      <c r="AU345" s="198" t="s">
        <v>86</v>
      </c>
      <c r="AV345" s="13" t="s">
        <v>86</v>
      </c>
      <c r="AW345" s="13" t="s">
        <v>29</v>
      </c>
      <c r="AX345" s="13" t="s">
        <v>73</v>
      </c>
      <c r="AY345" s="198" t="s">
        <v>136</v>
      </c>
    </row>
    <row r="346" s="14" customFormat="1">
      <c r="A346" s="14"/>
      <c r="B346" s="204"/>
      <c r="C346" s="14"/>
      <c r="D346" s="197" t="s">
        <v>145</v>
      </c>
      <c r="E346" s="205" t="s">
        <v>1</v>
      </c>
      <c r="F346" s="206" t="s">
        <v>148</v>
      </c>
      <c r="G346" s="14"/>
      <c r="H346" s="207">
        <v>466.22000000000003</v>
      </c>
      <c r="I346" s="14"/>
      <c r="J346" s="14"/>
      <c r="K346" s="14"/>
      <c r="L346" s="204"/>
      <c r="M346" s="208"/>
      <c r="N346" s="209"/>
      <c r="O346" s="209"/>
      <c r="P346" s="209"/>
      <c r="Q346" s="209"/>
      <c r="R346" s="209"/>
      <c r="S346" s="209"/>
      <c r="T346" s="21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05" t="s">
        <v>145</v>
      </c>
      <c r="AU346" s="205" t="s">
        <v>86</v>
      </c>
      <c r="AV346" s="14" t="s">
        <v>93</v>
      </c>
      <c r="AW346" s="14" t="s">
        <v>29</v>
      </c>
      <c r="AX346" s="14" t="s">
        <v>80</v>
      </c>
      <c r="AY346" s="205" t="s">
        <v>136</v>
      </c>
    </row>
    <row r="347" s="2" customFormat="1" ht="24.15" customHeight="1">
      <c r="A347" s="32"/>
      <c r="B347" s="182"/>
      <c r="C347" s="227" t="s">
        <v>385</v>
      </c>
      <c r="D347" s="227" t="s">
        <v>351</v>
      </c>
      <c r="E347" s="228" t="s">
        <v>617</v>
      </c>
      <c r="F347" s="229" t="s">
        <v>618</v>
      </c>
      <c r="G347" s="230" t="s">
        <v>142</v>
      </c>
      <c r="H347" s="231">
        <v>54.875999999999998</v>
      </c>
      <c r="I347" s="232">
        <v>5.6100000000000003</v>
      </c>
      <c r="J347" s="232">
        <f>ROUND(I347*H347,2)</f>
        <v>307.85000000000002</v>
      </c>
      <c r="K347" s="233"/>
      <c r="L347" s="234"/>
      <c r="M347" s="235" t="s">
        <v>1</v>
      </c>
      <c r="N347" s="236" t="s">
        <v>39</v>
      </c>
      <c r="O347" s="192">
        <v>0</v>
      </c>
      <c r="P347" s="192">
        <f>O347*H347</f>
        <v>0</v>
      </c>
      <c r="Q347" s="192">
        <v>0.00106</v>
      </c>
      <c r="R347" s="192">
        <f>Q347*H347</f>
        <v>0.058168559999999994</v>
      </c>
      <c r="S347" s="192">
        <v>0</v>
      </c>
      <c r="T347" s="193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4" t="s">
        <v>397</v>
      </c>
      <c r="AT347" s="194" t="s">
        <v>351</v>
      </c>
      <c r="AU347" s="194" t="s">
        <v>86</v>
      </c>
      <c r="AY347" s="19" t="s">
        <v>136</v>
      </c>
      <c r="BE347" s="195">
        <f>IF(N347="základná",J347,0)</f>
        <v>0</v>
      </c>
      <c r="BF347" s="195">
        <f>IF(N347="znížená",J347,0)</f>
        <v>307.85000000000002</v>
      </c>
      <c r="BG347" s="195">
        <f>IF(N347="zákl. prenesená",J347,0)</f>
        <v>0</v>
      </c>
      <c r="BH347" s="195">
        <f>IF(N347="zníž. prenesená",J347,0)</f>
        <v>0</v>
      </c>
      <c r="BI347" s="195">
        <f>IF(N347="nulová",J347,0)</f>
        <v>0</v>
      </c>
      <c r="BJ347" s="19" t="s">
        <v>86</v>
      </c>
      <c r="BK347" s="195">
        <f>ROUND(I347*H347,2)</f>
        <v>307.85000000000002</v>
      </c>
      <c r="BL347" s="19" t="s">
        <v>226</v>
      </c>
      <c r="BM347" s="194" t="s">
        <v>619</v>
      </c>
    </row>
    <row r="348" s="15" customFormat="1">
      <c r="A348" s="15"/>
      <c r="B348" s="211"/>
      <c r="C348" s="15"/>
      <c r="D348" s="197" t="s">
        <v>145</v>
      </c>
      <c r="E348" s="212" t="s">
        <v>1</v>
      </c>
      <c r="F348" s="213" t="s">
        <v>567</v>
      </c>
      <c r="G348" s="15"/>
      <c r="H348" s="212" t="s">
        <v>1</v>
      </c>
      <c r="I348" s="15"/>
      <c r="J348" s="15"/>
      <c r="K348" s="15"/>
      <c r="L348" s="211"/>
      <c r="M348" s="214"/>
      <c r="N348" s="215"/>
      <c r="O348" s="215"/>
      <c r="P348" s="215"/>
      <c r="Q348" s="215"/>
      <c r="R348" s="215"/>
      <c r="S348" s="215"/>
      <c r="T348" s="21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12" t="s">
        <v>145</v>
      </c>
      <c r="AU348" s="212" t="s">
        <v>86</v>
      </c>
      <c r="AV348" s="15" t="s">
        <v>80</v>
      </c>
      <c r="AW348" s="15" t="s">
        <v>29</v>
      </c>
      <c r="AX348" s="15" t="s">
        <v>73</v>
      </c>
      <c r="AY348" s="212" t="s">
        <v>136</v>
      </c>
    </row>
    <row r="349" s="13" customFormat="1">
      <c r="A349" s="13"/>
      <c r="B349" s="196"/>
      <c r="C349" s="13"/>
      <c r="D349" s="197" t="s">
        <v>145</v>
      </c>
      <c r="E349" s="198" t="s">
        <v>1</v>
      </c>
      <c r="F349" s="199" t="s">
        <v>568</v>
      </c>
      <c r="G349" s="13"/>
      <c r="H349" s="200">
        <v>22.329999999999998</v>
      </c>
      <c r="I349" s="13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8" t="s">
        <v>145</v>
      </c>
      <c r="AU349" s="198" t="s">
        <v>86</v>
      </c>
      <c r="AV349" s="13" t="s">
        <v>86</v>
      </c>
      <c r="AW349" s="13" t="s">
        <v>29</v>
      </c>
      <c r="AX349" s="13" t="s">
        <v>73</v>
      </c>
      <c r="AY349" s="198" t="s">
        <v>136</v>
      </c>
    </row>
    <row r="350" s="13" customFormat="1">
      <c r="A350" s="13"/>
      <c r="B350" s="196"/>
      <c r="C350" s="13"/>
      <c r="D350" s="197" t="s">
        <v>145</v>
      </c>
      <c r="E350" s="198" t="s">
        <v>1</v>
      </c>
      <c r="F350" s="199" t="s">
        <v>569</v>
      </c>
      <c r="G350" s="13"/>
      <c r="H350" s="200">
        <v>13.039999999999999</v>
      </c>
      <c r="I350" s="13"/>
      <c r="J350" s="13"/>
      <c r="K350" s="13"/>
      <c r="L350" s="196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8" t="s">
        <v>145</v>
      </c>
      <c r="AU350" s="198" t="s">
        <v>86</v>
      </c>
      <c r="AV350" s="13" t="s">
        <v>86</v>
      </c>
      <c r="AW350" s="13" t="s">
        <v>29</v>
      </c>
      <c r="AX350" s="13" t="s">
        <v>73</v>
      </c>
      <c r="AY350" s="198" t="s">
        <v>136</v>
      </c>
    </row>
    <row r="351" s="13" customFormat="1">
      <c r="A351" s="13"/>
      <c r="B351" s="196"/>
      <c r="C351" s="13"/>
      <c r="D351" s="197" t="s">
        <v>145</v>
      </c>
      <c r="E351" s="198" t="s">
        <v>1</v>
      </c>
      <c r="F351" s="199" t="s">
        <v>570</v>
      </c>
      <c r="G351" s="13"/>
      <c r="H351" s="200">
        <v>1.7</v>
      </c>
      <c r="I351" s="13"/>
      <c r="J351" s="13"/>
      <c r="K351" s="13"/>
      <c r="L351" s="196"/>
      <c r="M351" s="201"/>
      <c r="N351" s="202"/>
      <c r="O351" s="202"/>
      <c r="P351" s="202"/>
      <c r="Q351" s="202"/>
      <c r="R351" s="202"/>
      <c r="S351" s="202"/>
      <c r="T351" s="20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8" t="s">
        <v>145</v>
      </c>
      <c r="AU351" s="198" t="s">
        <v>86</v>
      </c>
      <c r="AV351" s="13" t="s">
        <v>86</v>
      </c>
      <c r="AW351" s="13" t="s">
        <v>29</v>
      </c>
      <c r="AX351" s="13" t="s">
        <v>73</v>
      </c>
      <c r="AY351" s="198" t="s">
        <v>136</v>
      </c>
    </row>
    <row r="352" s="13" customFormat="1">
      <c r="A352" s="13"/>
      <c r="B352" s="196"/>
      <c r="C352" s="13"/>
      <c r="D352" s="197" t="s">
        <v>145</v>
      </c>
      <c r="E352" s="198" t="s">
        <v>1</v>
      </c>
      <c r="F352" s="199" t="s">
        <v>571</v>
      </c>
      <c r="G352" s="13"/>
      <c r="H352" s="200">
        <v>1.0600000000000001</v>
      </c>
      <c r="I352" s="13"/>
      <c r="J352" s="13"/>
      <c r="K352" s="13"/>
      <c r="L352" s="196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8" t="s">
        <v>145</v>
      </c>
      <c r="AU352" s="198" t="s">
        <v>86</v>
      </c>
      <c r="AV352" s="13" t="s">
        <v>86</v>
      </c>
      <c r="AW352" s="13" t="s">
        <v>29</v>
      </c>
      <c r="AX352" s="13" t="s">
        <v>73</v>
      </c>
      <c r="AY352" s="198" t="s">
        <v>136</v>
      </c>
    </row>
    <row r="353" s="13" customFormat="1">
      <c r="A353" s="13"/>
      <c r="B353" s="196"/>
      <c r="C353" s="13"/>
      <c r="D353" s="197" t="s">
        <v>145</v>
      </c>
      <c r="E353" s="198" t="s">
        <v>1</v>
      </c>
      <c r="F353" s="199" t="s">
        <v>572</v>
      </c>
      <c r="G353" s="13"/>
      <c r="H353" s="200">
        <v>12.91</v>
      </c>
      <c r="I353" s="13"/>
      <c r="J353" s="13"/>
      <c r="K353" s="13"/>
      <c r="L353" s="196"/>
      <c r="M353" s="201"/>
      <c r="N353" s="202"/>
      <c r="O353" s="202"/>
      <c r="P353" s="202"/>
      <c r="Q353" s="202"/>
      <c r="R353" s="202"/>
      <c r="S353" s="202"/>
      <c r="T353" s="20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8" t="s">
        <v>145</v>
      </c>
      <c r="AU353" s="198" t="s">
        <v>86</v>
      </c>
      <c r="AV353" s="13" t="s">
        <v>86</v>
      </c>
      <c r="AW353" s="13" t="s">
        <v>29</v>
      </c>
      <c r="AX353" s="13" t="s">
        <v>73</v>
      </c>
      <c r="AY353" s="198" t="s">
        <v>136</v>
      </c>
    </row>
    <row r="354" s="13" customFormat="1">
      <c r="A354" s="13"/>
      <c r="B354" s="196"/>
      <c r="C354" s="13"/>
      <c r="D354" s="197" t="s">
        <v>145</v>
      </c>
      <c r="E354" s="198" t="s">
        <v>1</v>
      </c>
      <c r="F354" s="199" t="s">
        <v>573</v>
      </c>
      <c r="G354" s="13"/>
      <c r="H354" s="200">
        <v>1.7</v>
      </c>
      <c r="I354" s="13"/>
      <c r="J354" s="13"/>
      <c r="K354" s="13"/>
      <c r="L354" s="196"/>
      <c r="M354" s="201"/>
      <c r="N354" s="202"/>
      <c r="O354" s="202"/>
      <c r="P354" s="202"/>
      <c r="Q354" s="202"/>
      <c r="R354" s="202"/>
      <c r="S354" s="202"/>
      <c r="T354" s="20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8" t="s">
        <v>145</v>
      </c>
      <c r="AU354" s="198" t="s">
        <v>86</v>
      </c>
      <c r="AV354" s="13" t="s">
        <v>86</v>
      </c>
      <c r="AW354" s="13" t="s">
        <v>29</v>
      </c>
      <c r="AX354" s="13" t="s">
        <v>73</v>
      </c>
      <c r="AY354" s="198" t="s">
        <v>136</v>
      </c>
    </row>
    <row r="355" s="13" customFormat="1">
      <c r="A355" s="13"/>
      <c r="B355" s="196"/>
      <c r="C355" s="13"/>
      <c r="D355" s="197" t="s">
        <v>145</v>
      </c>
      <c r="E355" s="198" t="s">
        <v>1</v>
      </c>
      <c r="F355" s="199" t="s">
        <v>574</v>
      </c>
      <c r="G355" s="13"/>
      <c r="H355" s="200">
        <v>1.0600000000000001</v>
      </c>
      <c r="I355" s="13"/>
      <c r="J355" s="13"/>
      <c r="K355" s="13"/>
      <c r="L355" s="196"/>
      <c r="M355" s="201"/>
      <c r="N355" s="202"/>
      <c r="O355" s="202"/>
      <c r="P355" s="202"/>
      <c r="Q355" s="202"/>
      <c r="R355" s="202"/>
      <c r="S355" s="202"/>
      <c r="T355" s="20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8" t="s">
        <v>145</v>
      </c>
      <c r="AU355" s="198" t="s">
        <v>86</v>
      </c>
      <c r="AV355" s="13" t="s">
        <v>86</v>
      </c>
      <c r="AW355" s="13" t="s">
        <v>29</v>
      </c>
      <c r="AX355" s="13" t="s">
        <v>73</v>
      </c>
      <c r="AY355" s="198" t="s">
        <v>136</v>
      </c>
    </row>
    <row r="356" s="14" customFormat="1">
      <c r="A356" s="14"/>
      <c r="B356" s="204"/>
      <c r="C356" s="14"/>
      <c r="D356" s="197" t="s">
        <v>145</v>
      </c>
      <c r="E356" s="205" t="s">
        <v>1</v>
      </c>
      <c r="F356" s="206" t="s">
        <v>148</v>
      </c>
      <c r="G356" s="14"/>
      <c r="H356" s="207">
        <v>53.800000000000011</v>
      </c>
      <c r="I356" s="14"/>
      <c r="J356" s="14"/>
      <c r="K356" s="14"/>
      <c r="L356" s="204"/>
      <c r="M356" s="208"/>
      <c r="N356" s="209"/>
      <c r="O356" s="209"/>
      <c r="P356" s="209"/>
      <c r="Q356" s="209"/>
      <c r="R356" s="209"/>
      <c r="S356" s="209"/>
      <c r="T356" s="21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05" t="s">
        <v>145</v>
      </c>
      <c r="AU356" s="205" t="s">
        <v>86</v>
      </c>
      <c r="AV356" s="14" t="s">
        <v>93</v>
      </c>
      <c r="AW356" s="14" t="s">
        <v>29</v>
      </c>
      <c r="AX356" s="14" t="s">
        <v>80</v>
      </c>
      <c r="AY356" s="205" t="s">
        <v>136</v>
      </c>
    </row>
    <row r="357" s="13" customFormat="1">
      <c r="A357" s="13"/>
      <c r="B357" s="196"/>
      <c r="C357" s="13"/>
      <c r="D357" s="197" t="s">
        <v>145</v>
      </c>
      <c r="E357" s="13"/>
      <c r="F357" s="199" t="s">
        <v>620</v>
      </c>
      <c r="G357" s="13"/>
      <c r="H357" s="200">
        <v>54.875999999999998</v>
      </c>
      <c r="I357" s="13"/>
      <c r="J357" s="13"/>
      <c r="K357" s="13"/>
      <c r="L357" s="196"/>
      <c r="M357" s="201"/>
      <c r="N357" s="202"/>
      <c r="O357" s="202"/>
      <c r="P357" s="202"/>
      <c r="Q357" s="202"/>
      <c r="R357" s="202"/>
      <c r="S357" s="202"/>
      <c r="T357" s="20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8" t="s">
        <v>145</v>
      </c>
      <c r="AU357" s="198" t="s">
        <v>86</v>
      </c>
      <c r="AV357" s="13" t="s">
        <v>86</v>
      </c>
      <c r="AW357" s="13" t="s">
        <v>3</v>
      </c>
      <c r="AX357" s="13" t="s">
        <v>80</v>
      </c>
      <c r="AY357" s="198" t="s">
        <v>136</v>
      </c>
    </row>
    <row r="358" s="2" customFormat="1" ht="24.15" customHeight="1">
      <c r="A358" s="32"/>
      <c r="B358" s="182"/>
      <c r="C358" s="227" t="s">
        <v>389</v>
      </c>
      <c r="D358" s="227" t="s">
        <v>351</v>
      </c>
      <c r="E358" s="228" t="s">
        <v>621</v>
      </c>
      <c r="F358" s="229" t="s">
        <v>622</v>
      </c>
      <c r="G358" s="230" t="s">
        <v>142</v>
      </c>
      <c r="H358" s="231">
        <v>412.42000000000002</v>
      </c>
      <c r="I358" s="232">
        <v>9.8900000000000006</v>
      </c>
      <c r="J358" s="232">
        <f>ROUND(I358*H358,2)</f>
        <v>4078.8299999999999</v>
      </c>
      <c r="K358" s="233"/>
      <c r="L358" s="234"/>
      <c r="M358" s="235" t="s">
        <v>1</v>
      </c>
      <c r="N358" s="236" t="s">
        <v>39</v>
      </c>
      <c r="O358" s="192">
        <v>0</v>
      </c>
      <c r="P358" s="192">
        <f>O358*H358</f>
        <v>0</v>
      </c>
      <c r="Q358" s="192">
        <v>0.0018600000000000001</v>
      </c>
      <c r="R358" s="192">
        <f>Q358*H358</f>
        <v>0.76710120000000004</v>
      </c>
      <c r="S358" s="192">
        <v>0</v>
      </c>
      <c r="T358" s="193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4" t="s">
        <v>397</v>
      </c>
      <c r="AT358" s="194" t="s">
        <v>351</v>
      </c>
      <c r="AU358" s="194" t="s">
        <v>86</v>
      </c>
      <c r="AY358" s="19" t="s">
        <v>136</v>
      </c>
      <c r="BE358" s="195">
        <f>IF(N358="základná",J358,0)</f>
        <v>0</v>
      </c>
      <c r="BF358" s="195">
        <f>IF(N358="znížená",J358,0)</f>
        <v>4078.8299999999999</v>
      </c>
      <c r="BG358" s="195">
        <f>IF(N358="zákl. prenesená",J358,0)</f>
        <v>0</v>
      </c>
      <c r="BH358" s="195">
        <f>IF(N358="zníž. prenesená",J358,0)</f>
        <v>0</v>
      </c>
      <c r="BI358" s="195">
        <f>IF(N358="nulová",J358,0)</f>
        <v>0</v>
      </c>
      <c r="BJ358" s="19" t="s">
        <v>86</v>
      </c>
      <c r="BK358" s="195">
        <f>ROUND(I358*H358,2)</f>
        <v>4078.8299999999999</v>
      </c>
      <c r="BL358" s="19" t="s">
        <v>226</v>
      </c>
      <c r="BM358" s="194" t="s">
        <v>623</v>
      </c>
    </row>
    <row r="359" s="13" customFormat="1">
      <c r="A359" s="13"/>
      <c r="B359" s="196"/>
      <c r="C359" s="13"/>
      <c r="D359" s="197" t="s">
        <v>145</v>
      </c>
      <c r="E359" s="198" t="s">
        <v>1</v>
      </c>
      <c r="F359" s="199" t="s">
        <v>566</v>
      </c>
      <c r="G359" s="13"/>
      <c r="H359" s="200">
        <v>412.42000000000002</v>
      </c>
      <c r="I359" s="13"/>
      <c r="J359" s="13"/>
      <c r="K359" s="13"/>
      <c r="L359" s="196"/>
      <c r="M359" s="201"/>
      <c r="N359" s="202"/>
      <c r="O359" s="202"/>
      <c r="P359" s="202"/>
      <c r="Q359" s="202"/>
      <c r="R359" s="202"/>
      <c r="S359" s="202"/>
      <c r="T359" s="20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8" t="s">
        <v>145</v>
      </c>
      <c r="AU359" s="198" t="s">
        <v>86</v>
      </c>
      <c r="AV359" s="13" t="s">
        <v>86</v>
      </c>
      <c r="AW359" s="13" t="s">
        <v>29</v>
      </c>
      <c r="AX359" s="13" t="s">
        <v>80</v>
      </c>
      <c r="AY359" s="198" t="s">
        <v>136</v>
      </c>
    </row>
    <row r="360" s="2" customFormat="1" ht="24.15" customHeight="1">
      <c r="A360" s="32"/>
      <c r="B360" s="182"/>
      <c r="C360" s="183" t="s">
        <v>393</v>
      </c>
      <c r="D360" s="183" t="s">
        <v>139</v>
      </c>
      <c r="E360" s="184" t="s">
        <v>624</v>
      </c>
      <c r="F360" s="185" t="s">
        <v>625</v>
      </c>
      <c r="G360" s="186" t="s">
        <v>425</v>
      </c>
      <c r="H360" s="187">
        <v>50.207000000000001</v>
      </c>
      <c r="I360" s="188">
        <v>1.3</v>
      </c>
      <c r="J360" s="188">
        <f>ROUND(I360*H360,2)</f>
        <v>65.269999999999996</v>
      </c>
      <c r="K360" s="189"/>
      <c r="L360" s="33"/>
      <c r="M360" s="190" t="s">
        <v>1</v>
      </c>
      <c r="N360" s="191" t="s">
        <v>39</v>
      </c>
      <c r="O360" s="192">
        <v>0</v>
      </c>
      <c r="P360" s="192">
        <f>O360*H360</f>
        <v>0</v>
      </c>
      <c r="Q360" s="192">
        <v>0</v>
      </c>
      <c r="R360" s="192">
        <f>Q360*H360</f>
        <v>0</v>
      </c>
      <c r="S360" s="192">
        <v>0</v>
      </c>
      <c r="T360" s="193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4" t="s">
        <v>226</v>
      </c>
      <c r="AT360" s="194" t="s">
        <v>139</v>
      </c>
      <c r="AU360" s="194" t="s">
        <v>86</v>
      </c>
      <c r="AY360" s="19" t="s">
        <v>136</v>
      </c>
      <c r="BE360" s="195">
        <f>IF(N360="základná",J360,0)</f>
        <v>0</v>
      </c>
      <c r="BF360" s="195">
        <f>IF(N360="znížená",J360,0)</f>
        <v>65.269999999999996</v>
      </c>
      <c r="BG360" s="195">
        <f>IF(N360="zákl. prenesená",J360,0)</f>
        <v>0</v>
      </c>
      <c r="BH360" s="195">
        <f>IF(N360="zníž. prenesená",J360,0)</f>
        <v>0</v>
      </c>
      <c r="BI360" s="195">
        <f>IF(N360="nulová",J360,0)</f>
        <v>0</v>
      </c>
      <c r="BJ360" s="19" t="s">
        <v>86</v>
      </c>
      <c r="BK360" s="195">
        <f>ROUND(I360*H360,2)</f>
        <v>65.269999999999996</v>
      </c>
      <c r="BL360" s="19" t="s">
        <v>226</v>
      </c>
      <c r="BM360" s="194" t="s">
        <v>626</v>
      </c>
    </row>
    <row r="361" s="12" customFormat="1" ht="22.8" customHeight="1">
      <c r="A361" s="12"/>
      <c r="B361" s="170"/>
      <c r="C361" s="12"/>
      <c r="D361" s="171" t="s">
        <v>72</v>
      </c>
      <c r="E361" s="180" t="s">
        <v>627</v>
      </c>
      <c r="F361" s="180" t="s">
        <v>628</v>
      </c>
      <c r="G361" s="12"/>
      <c r="H361" s="12"/>
      <c r="I361" s="12"/>
      <c r="J361" s="181">
        <f>BK361</f>
        <v>3407.79</v>
      </c>
      <c r="K361" s="12"/>
      <c r="L361" s="170"/>
      <c r="M361" s="174"/>
      <c r="N361" s="175"/>
      <c r="O361" s="175"/>
      <c r="P361" s="176">
        <f>SUM(P362:P380)</f>
        <v>54.118499999999997</v>
      </c>
      <c r="Q361" s="175"/>
      <c r="R361" s="176">
        <f>SUM(R362:R380)</f>
        <v>1.3863703999999999</v>
      </c>
      <c r="S361" s="175"/>
      <c r="T361" s="177">
        <f>SUM(T362:T380)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71" t="s">
        <v>86</v>
      </c>
      <c r="AT361" s="178" t="s">
        <v>72</v>
      </c>
      <c r="AU361" s="178" t="s">
        <v>80</v>
      </c>
      <c r="AY361" s="171" t="s">
        <v>136</v>
      </c>
      <c r="BK361" s="179">
        <f>SUM(BK362:BK380)</f>
        <v>3407.79</v>
      </c>
    </row>
    <row r="362" s="2" customFormat="1" ht="24.15" customHeight="1">
      <c r="A362" s="32"/>
      <c r="B362" s="182"/>
      <c r="C362" s="183" t="s">
        <v>397</v>
      </c>
      <c r="D362" s="183" t="s">
        <v>139</v>
      </c>
      <c r="E362" s="184" t="s">
        <v>629</v>
      </c>
      <c r="F362" s="185" t="s">
        <v>630</v>
      </c>
      <c r="G362" s="186" t="s">
        <v>189</v>
      </c>
      <c r="H362" s="187">
        <v>29.899999999999999</v>
      </c>
      <c r="I362" s="188">
        <v>3.5299999999999998</v>
      </c>
      <c r="J362" s="188">
        <f>ROUND(I362*H362,2)</f>
        <v>105.55</v>
      </c>
      <c r="K362" s="189"/>
      <c r="L362" s="33"/>
      <c r="M362" s="190" t="s">
        <v>1</v>
      </c>
      <c r="N362" s="191" t="s">
        <v>39</v>
      </c>
      <c r="O362" s="192">
        <v>0.151</v>
      </c>
      <c r="P362" s="192">
        <f>O362*H362</f>
        <v>4.5148999999999999</v>
      </c>
      <c r="Q362" s="192">
        <v>0.0031199999999999999</v>
      </c>
      <c r="R362" s="192">
        <f>Q362*H362</f>
        <v>0.093287999999999996</v>
      </c>
      <c r="S362" s="192">
        <v>0</v>
      </c>
      <c r="T362" s="193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4" t="s">
        <v>226</v>
      </c>
      <c r="AT362" s="194" t="s">
        <v>139</v>
      </c>
      <c r="AU362" s="194" t="s">
        <v>86</v>
      </c>
      <c r="AY362" s="19" t="s">
        <v>136</v>
      </c>
      <c r="BE362" s="195">
        <f>IF(N362="základná",J362,0)</f>
        <v>0</v>
      </c>
      <c r="BF362" s="195">
        <f>IF(N362="znížená",J362,0)</f>
        <v>105.55</v>
      </c>
      <c r="BG362" s="195">
        <f>IF(N362="zákl. prenesená",J362,0)</f>
        <v>0</v>
      </c>
      <c r="BH362" s="195">
        <f>IF(N362="zníž. prenesená",J362,0)</f>
        <v>0</v>
      </c>
      <c r="BI362" s="195">
        <f>IF(N362="nulová",J362,0)</f>
        <v>0</v>
      </c>
      <c r="BJ362" s="19" t="s">
        <v>86</v>
      </c>
      <c r="BK362" s="195">
        <f>ROUND(I362*H362,2)</f>
        <v>105.55</v>
      </c>
      <c r="BL362" s="19" t="s">
        <v>226</v>
      </c>
      <c r="BM362" s="194" t="s">
        <v>631</v>
      </c>
    </row>
    <row r="363" s="13" customFormat="1">
      <c r="A363" s="13"/>
      <c r="B363" s="196"/>
      <c r="C363" s="13"/>
      <c r="D363" s="197" t="s">
        <v>145</v>
      </c>
      <c r="E363" s="198" t="s">
        <v>1</v>
      </c>
      <c r="F363" s="199" t="s">
        <v>632</v>
      </c>
      <c r="G363" s="13"/>
      <c r="H363" s="200">
        <v>14.949999999999999</v>
      </c>
      <c r="I363" s="13"/>
      <c r="J363" s="13"/>
      <c r="K363" s="13"/>
      <c r="L363" s="196"/>
      <c r="M363" s="201"/>
      <c r="N363" s="202"/>
      <c r="O363" s="202"/>
      <c r="P363" s="202"/>
      <c r="Q363" s="202"/>
      <c r="R363" s="202"/>
      <c r="S363" s="202"/>
      <c r="T363" s="20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8" t="s">
        <v>145</v>
      </c>
      <c r="AU363" s="198" t="s">
        <v>86</v>
      </c>
      <c r="AV363" s="13" t="s">
        <v>86</v>
      </c>
      <c r="AW363" s="13" t="s">
        <v>29</v>
      </c>
      <c r="AX363" s="13" t="s">
        <v>73</v>
      </c>
      <c r="AY363" s="198" t="s">
        <v>136</v>
      </c>
    </row>
    <row r="364" s="13" customFormat="1">
      <c r="A364" s="13"/>
      <c r="B364" s="196"/>
      <c r="C364" s="13"/>
      <c r="D364" s="197" t="s">
        <v>145</v>
      </c>
      <c r="E364" s="198" t="s">
        <v>1</v>
      </c>
      <c r="F364" s="199" t="s">
        <v>633</v>
      </c>
      <c r="G364" s="13"/>
      <c r="H364" s="200">
        <v>14.949999999999999</v>
      </c>
      <c r="I364" s="13"/>
      <c r="J364" s="13"/>
      <c r="K364" s="13"/>
      <c r="L364" s="196"/>
      <c r="M364" s="201"/>
      <c r="N364" s="202"/>
      <c r="O364" s="202"/>
      <c r="P364" s="202"/>
      <c r="Q364" s="202"/>
      <c r="R364" s="202"/>
      <c r="S364" s="202"/>
      <c r="T364" s="20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8" t="s">
        <v>145</v>
      </c>
      <c r="AU364" s="198" t="s">
        <v>86</v>
      </c>
      <c r="AV364" s="13" t="s">
        <v>86</v>
      </c>
      <c r="AW364" s="13" t="s">
        <v>29</v>
      </c>
      <c r="AX364" s="13" t="s">
        <v>73</v>
      </c>
      <c r="AY364" s="198" t="s">
        <v>136</v>
      </c>
    </row>
    <row r="365" s="14" customFormat="1">
      <c r="A365" s="14"/>
      <c r="B365" s="204"/>
      <c r="C365" s="14"/>
      <c r="D365" s="197" t="s">
        <v>145</v>
      </c>
      <c r="E365" s="205" t="s">
        <v>1</v>
      </c>
      <c r="F365" s="206" t="s">
        <v>148</v>
      </c>
      <c r="G365" s="14"/>
      <c r="H365" s="207">
        <v>29.899999999999999</v>
      </c>
      <c r="I365" s="14"/>
      <c r="J365" s="14"/>
      <c r="K365" s="14"/>
      <c r="L365" s="204"/>
      <c r="M365" s="208"/>
      <c r="N365" s="209"/>
      <c r="O365" s="209"/>
      <c r="P365" s="209"/>
      <c r="Q365" s="209"/>
      <c r="R365" s="209"/>
      <c r="S365" s="209"/>
      <c r="T365" s="21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5" t="s">
        <v>145</v>
      </c>
      <c r="AU365" s="205" t="s">
        <v>86</v>
      </c>
      <c r="AV365" s="14" t="s">
        <v>93</v>
      </c>
      <c r="AW365" s="14" t="s">
        <v>29</v>
      </c>
      <c r="AX365" s="14" t="s">
        <v>80</v>
      </c>
      <c r="AY365" s="205" t="s">
        <v>136</v>
      </c>
    </row>
    <row r="366" s="2" customFormat="1" ht="16.5" customHeight="1">
      <c r="A366" s="32"/>
      <c r="B366" s="182"/>
      <c r="C366" s="227" t="s">
        <v>401</v>
      </c>
      <c r="D366" s="227" t="s">
        <v>351</v>
      </c>
      <c r="E366" s="228" t="s">
        <v>634</v>
      </c>
      <c r="F366" s="229" t="s">
        <v>635</v>
      </c>
      <c r="G366" s="230" t="s">
        <v>363</v>
      </c>
      <c r="H366" s="231">
        <v>93.287999999999997</v>
      </c>
      <c r="I366" s="232">
        <v>4.54</v>
      </c>
      <c r="J366" s="232">
        <f>ROUND(I366*H366,2)</f>
        <v>423.52999999999997</v>
      </c>
      <c r="K366" s="233"/>
      <c r="L366" s="234"/>
      <c r="M366" s="235" t="s">
        <v>1</v>
      </c>
      <c r="N366" s="236" t="s">
        <v>39</v>
      </c>
      <c r="O366" s="192">
        <v>0</v>
      </c>
      <c r="P366" s="192">
        <f>O366*H366</f>
        <v>0</v>
      </c>
      <c r="Q366" s="192">
        <v>0.00050000000000000001</v>
      </c>
      <c r="R366" s="192">
        <f>Q366*H366</f>
        <v>0.046643999999999998</v>
      </c>
      <c r="S366" s="192">
        <v>0</v>
      </c>
      <c r="T366" s="193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4" t="s">
        <v>397</v>
      </c>
      <c r="AT366" s="194" t="s">
        <v>351</v>
      </c>
      <c r="AU366" s="194" t="s">
        <v>86</v>
      </c>
      <c r="AY366" s="19" t="s">
        <v>136</v>
      </c>
      <c r="BE366" s="195">
        <f>IF(N366="základná",J366,0)</f>
        <v>0</v>
      </c>
      <c r="BF366" s="195">
        <f>IF(N366="znížená",J366,0)</f>
        <v>423.52999999999997</v>
      </c>
      <c r="BG366" s="195">
        <f>IF(N366="zákl. prenesená",J366,0)</f>
        <v>0</v>
      </c>
      <c r="BH366" s="195">
        <f>IF(N366="zníž. prenesená",J366,0)</f>
        <v>0</v>
      </c>
      <c r="BI366" s="195">
        <f>IF(N366="nulová",J366,0)</f>
        <v>0</v>
      </c>
      <c r="BJ366" s="19" t="s">
        <v>86</v>
      </c>
      <c r="BK366" s="195">
        <f>ROUND(I366*H366,2)</f>
        <v>423.52999999999997</v>
      </c>
      <c r="BL366" s="19" t="s">
        <v>226</v>
      </c>
      <c r="BM366" s="194" t="s">
        <v>636</v>
      </c>
    </row>
    <row r="367" s="13" customFormat="1">
      <c r="A367" s="13"/>
      <c r="B367" s="196"/>
      <c r="C367" s="13"/>
      <c r="D367" s="197" t="s">
        <v>145</v>
      </c>
      <c r="E367" s="13"/>
      <c r="F367" s="199" t="s">
        <v>637</v>
      </c>
      <c r="G367" s="13"/>
      <c r="H367" s="200">
        <v>93.287999999999997</v>
      </c>
      <c r="I367" s="13"/>
      <c r="J367" s="13"/>
      <c r="K367" s="13"/>
      <c r="L367" s="196"/>
      <c r="M367" s="201"/>
      <c r="N367" s="202"/>
      <c r="O367" s="202"/>
      <c r="P367" s="202"/>
      <c r="Q367" s="202"/>
      <c r="R367" s="202"/>
      <c r="S367" s="202"/>
      <c r="T367" s="20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8" t="s">
        <v>145</v>
      </c>
      <c r="AU367" s="198" t="s">
        <v>86</v>
      </c>
      <c r="AV367" s="13" t="s">
        <v>86</v>
      </c>
      <c r="AW367" s="13" t="s">
        <v>3</v>
      </c>
      <c r="AX367" s="13" t="s">
        <v>80</v>
      </c>
      <c r="AY367" s="198" t="s">
        <v>136</v>
      </c>
    </row>
    <row r="368" s="2" customFormat="1" ht="33" customHeight="1">
      <c r="A368" s="32"/>
      <c r="B368" s="182"/>
      <c r="C368" s="183" t="s">
        <v>407</v>
      </c>
      <c r="D368" s="183" t="s">
        <v>139</v>
      </c>
      <c r="E368" s="184" t="s">
        <v>638</v>
      </c>
      <c r="F368" s="185" t="s">
        <v>639</v>
      </c>
      <c r="G368" s="186" t="s">
        <v>142</v>
      </c>
      <c r="H368" s="187">
        <v>53.799999999999997</v>
      </c>
      <c r="I368" s="188">
        <v>27</v>
      </c>
      <c r="J368" s="188">
        <f>ROUND(I368*H368,2)</f>
        <v>1452.5999999999999</v>
      </c>
      <c r="K368" s="189"/>
      <c r="L368" s="33"/>
      <c r="M368" s="190" t="s">
        <v>1</v>
      </c>
      <c r="N368" s="191" t="s">
        <v>39</v>
      </c>
      <c r="O368" s="192">
        <v>0.92200000000000004</v>
      </c>
      <c r="P368" s="192">
        <f>O368*H368</f>
        <v>49.6036</v>
      </c>
      <c r="Q368" s="192">
        <v>0.0032000000000000002</v>
      </c>
      <c r="R368" s="192">
        <f>Q368*H368</f>
        <v>0.17216000000000001</v>
      </c>
      <c r="S368" s="192">
        <v>0</v>
      </c>
      <c r="T368" s="193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4" t="s">
        <v>226</v>
      </c>
      <c r="AT368" s="194" t="s">
        <v>139</v>
      </c>
      <c r="AU368" s="194" t="s">
        <v>86</v>
      </c>
      <c r="AY368" s="19" t="s">
        <v>136</v>
      </c>
      <c r="BE368" s="195">
        <f>IF(N368="základná",J368,0)</f>
        <v>0</v>
      </c>
      <c r="BF368" s="195">
        <f>IF(N368="znížená",J368,0)</f>
        <v>1452.5999999999999</v>
      </c>
      <c r="BG368" s="195">
        <f>IF(N368="zákl. prenesená",J368,0)</f>
        <v>0</v>
      </c>
      <c r="BH368" s="195">
        <f>IF(N368="zníž. prenesená",J368,0)</f>
        <v>0</v>
      </c>
      <c r="BI368" s="195">
        <f>IF(N368="nulová",J368,0)</f>
        <v>0</v>
      </c>
      <c r="BJ368" s="19" t="s">
        <v>86</v>
      </c>
      <c r="BK368" s="195">
        <f>ROUND(I368*H368,2)</f>
        <v>1452.5999999999999</v>
      </c>
      <c r="BL368" s="19" t="s">
        <v>226</v>
      </c>
      <c r="BM368" s="194" t="s">
        <v>640</v>
      </c>
    </row>
    <row r="369" s="15" customFormat="1">
      <c r="A369" s="15"/>
      <c r="B369" s="211"/>
      <c r="C369" s="15"/>
      <c r="D369" s="197" t="s">
        <v>145</v>
      </c>
      <c r="E369" s="212" t="s">
        <v>1</v>
      </c>
      <c r="F369" s="213" t="s">
        <v>567</v>
      </c>
      <c r="G369" s="15"/>
      <c r="H369" s="212" t="s">
        <v>1</v>
      </c>
      <c r="I369" s="15"/>
      <c r="J369" s="15"/>
      <c r="K369" s="15"/>
      <c r="L369" s="211"/>
      <c r="M369" s="214"/>
      <c r="N369" s="215"/>
      <c r="O369" s="215"/>
      <c r="P369" s="215"/>
      <c r="Q369" s="215"/>
      <c r="R369" s="215"/>
      <c r="S369" s="215"/>
      <c r="T369" s="21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12" t="s">
        <v>145</v>
      </c>
      <c r="AU369" s="212" t="s">
        <v>86</v>
      </c>
      <c r="AV369" s="15" t="s">
        <v>80</v>
      </c>
      <c r="AW369" s="15" t="s">
        <v>29</v>
      </c>
      <c r="AX369" s="15" t="s">
        <v>73</v>
      </c>
      <c r="AY369" s="212" t="s">
        <v>136</v>
      </c>
    </row>
    <row r="370" s="13" customFormat="1">
      <c r="A370" s="13"/>
      <c r="B370" s="196"/>
      <c r="C370" s="13"/>
      <c r="D370" s="197" t="s">
        <v>145</v>
      </c>
      <c r="E370" s="198" t="s">
        <v>1</v>
      </c>
      <c r="F370" s="199" t="s">
        <v>568</v>
      </c>
      <c r="G370" s="13"/>
      <c r="H370" s="200">
        <v>22.329999999999998</v>
      </c>
      <c r="I370" s="13"/>
      <c r="J370" s="13"/>
      <c r="K370" s="13"/>
      <c r="L370" s="196"/>
      <c r="M370" s="201"/>
      <c r="N370" s="202"/>
      <c r="O370" s="202"/>
      <c r="P370" s="202"/>
      <c r="Q370" s="202"/>
      <c r="R370" s="202"/>
      <c r="S370" s="202"/>
      <c r="T370" s="20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8" t="s">
        <v>145</v>
      </c>
      <c r="AU370" s="198" t="s">
        <v>86</v>
      </c>
      <c r="AV370" s="13" t="s">
        <v>86</v>
      </c>
      <c r="AW370" s="13" t="s">
        <v>29</v>
      </c>
      <c r="AX370" s="13" t="s">
        <v>73</v>
      </c>
      <c r="AY370" s="198" t="s">
        <v>136</v>
      </c>
    </row>
    <row r="371" s="13" customFormat="1">
      <c r="A371" s="13"/>
      <c r="B371" s="196"/>
      <c r="C371" s="13"/>
      <c r="D371" s="197" t="s">
        <v>145</v>
      </c>
      <c r="E371" s="198" t="s">
        <v>1</v>
      </c>
      <c r="F371" s="199" t="s">
        <v>569</v>
      </c>
      <c r="G371" s="13"/>
      <c r="H371" s="200">
        <v>13.039999999999999</v>
      </c>
      <c r="I371" s="13"/>
      <c r="J371" s="13"/>
      <c r="K371" s="13"/>
      <c r="L371" s="196"/>
      <c r="M371" s="201"/>
      <c r="N371" s="202"/>
      <c r="O371" s="202"/>
      <c r="P371" s="202"/>
      <c r="Q371" s="202"/>
      <c r="R371" s="202"/>
      <c r="S371" s="202"/>
      <c r="T371" s="20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8" t="s">
        <v>145</v>
      </c>
      <c r="AU371" s="198" t="s">
        <v>86</v>
      </c>
      <c r="AV371" s="13" t="s">
        <v>86</v>
      </c>
      <c r="AW371" s="13" t="s">
        <v>29</v>
      </c>
      <c r="AX371" s="13" t="s">
        <v>73</v>
      </c>
      <c r="AY371" s="198" t="s">
        <v>136</v>
      </c>
    </row>
    <row r="372" s="13" customFormat="1">
      <c r="A372" s="13"/>
      <c r="B372" s="196"/>
      <c r="C372" s="13"/>
      <c r="D372" s="197" t="s">
        <v>145</v>
      </c>
      <c r="E372" s="198" t="s">
        <v>1</v>
      </c>
      <c r="F372" s="199" t="s">
        <v>570</v>
      </c>
      <c r="G372" s="13"/>
      <c r="H372" s="200">
        <v>1.7</v>
      </c>
      <c r="I372" s="13"/>
      <c r="J372" s="13"/>
      <c r="K372" s="13"/>
      <c r="L372" s="196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8" t="s">
        <v>145</v>
      </c>
      <c r="AU372" s="198" t="s">
        <v>86</v>
      </c>
      <c r="AV372" s="13" t="s">
        <v>86</v>
      </c>
      <c r="AW372" s="13" t="s">
        <v>29</v>
      </c>
      <c r="AX372" s="13" t="s">
        <v>73</v>
      </c>
      <c r="AY372" s="198" t="s">
        <v>136</v>
      </c>
    </row>
    <row r="373" s="13" customFormat="1">
      <c r="A373" s="13"/>
      <c r="B373" s="196"/>
      <c r="C373" s="13"/>
      <c r="D373" s="197" t="s">
        <v>145</v>
      </c>
      <c r="E373" s="198" t="s">
        <v>1</v>
      </c>
      <c r="F373" s="199" t="s">
        <v>571</v>
      </c>
      <c r="G373" s="13"/>
      <c r="H373" s="200">
        <v>1.0600000000000001</v>
      </c>
      <c r="I373" s="13"/>
      <c r="J373" s="13"/>
      <c r="K373" s="13"/>
      <c r="L373" s="196"/>
      <c r="M373" s="201"/>
      <c r="N373" s="202"/>
      <c r="O373" s="202"/>
      <c r="P373" s="202"/>
      <c r="Q373" s="202"/>
      <c r="R373" s="202"/>
      <c r="S373" s="202"/>
      <c r="T373" s="20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8" t="s">
        <v>145</v>
      </c>
      <c r="AU373" s="198" t="s">
        <v>86</v>
      </c>
      <c r="AV373" s="13" t="s">
        <v>86</v>
      </c>
      <c r="AW373" s="13" t="s">
        <v>29</v>
      </c>
      <c r="AX373" s="13" t="s">
        <v>73</v>
      </c>
      <c r="AY373" s="198" t="s">
        <v>136</v>
      </c>
    </row>
    <row r="374" s="13" customFormat="1">
      <c r="A374" s="13"/>
      <c r="B374" s="196"/>
      <c r="C374" s="13"/>
      <c r="D374" s="197" t="s">
        <v>145</v>
      </c>
      <c r="E374" s="198" t="s">
        <v>1</v>
      </c>
      <c r="F374" s="199" t="s">
        <v>572</v>
      </c>
      <c r="G374" s="13"/>
      <c r="H374" s="200">
        <v>12.91</v>
      </c>
      <c r="I374" s="13"/>
      <c r="J374" s="13"/>
      <c r="K374" s="13"/>
      <c r="L374" s="196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8" t="s">
        <v>145</v>
      </c>
      <c r="AU374" s="198" t="s">
        <v>86</v>
      </c>
      <c r="AV374" s="13" t="s">
        <v>86</v>
      </c>
      <c r="AW374" s="13" t="s">
        <v>29</v>
      </c>
      <c r="AX374" s="13" t="s">
        <v>73</v>
      </c>
      <c r="AY374" s="198" t="s">
        <v>136</v>
      </c>
    </row>
    <row r="375" s="13" customFormat="1">
      <c r="A375" s="13"/>
      <c r="B375" s="196"/>
      <c r="C375" s="13"/>
      <c r="D375" s="197" t="s">
        <v>145</v>
      </c>
      <c r="E375" s="198" t="s">
        <v>1</v>
      </c>
      <c r="F375" s="199" t="s">
        <v>573</v>
      </c>
      <c r="G375" s="13"/>
      <c r="H375" s="200">
        <v>1.7</v>
      </c>
      <c r="I375" s="13"/>
      <c r="J375" s="13"/>
      <c r="K375" s="13"/>
      <c r="L375" s="196"/>
      <c r="M375" s="201"/>
      <c r="N375" s="202"/>
      <c r="O375" s="202"/>
      <c r="P375" s="202"/>
      <c r="Q375" s="202"/>
      <c r="R375" s="202"/>
      <c r="S375" s="202"/>
      <c r="T375" s="20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8" t="s">
        <v>145</v>
      </c>
      <c r="AU375" s="198" t="s">
        <v>86</v>
      </c>
      <c r="AV375" s="13" t="s">
        <v>86</v>
      </c>
      <c r="AW375" s="13" t="s">
        <v>29</v>
      </c>
      <c r="AX375" s="13" t="s">
        <v>73</v>
      </c>
      <c r="AY375" s="198" t="s">
        <v>136</v>
      </c>
    </row>
    <row r="376" s="13" customFormat="1">
      <c r="A376" s="13"/>
      <c r="B376" s="196"/>
      <c r="C376" s="13"/>
      <c r="D376" s="197" t="s">
        <v>145</v>
      </c>
      <c r="E376" s="198" t="s">
        <v>1</v>
      </c>
      <c r="F376" s="199" t="s">
        <v>574</v>
      </c>
      <c r="G376" s="13"/>
      <c r="H376" s="200">
        <v>1.0600000000000001</v>
      </c>
      <c r="I376" s="13"/>
      <c r="J376" s="13"/>
      <c r="K376" s="13"/>
      <c r="L376" s="196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8" t="s">
        <v>145</v>
      </c>
      <c r="AU376" s="198" t="s">
        <v>86</v>
      </c>
      <c r="AV376" s="13" t="s">
        <v>86</v>
      </c>
      <c r="AW376" s="13" t="s">
        <v>29</v>
      </c>
      <c r="AX376" s="13" t="s">
        <v>73</v>
      </c>
      <c r="AY376" s="198" t="s">
        <v>136</v>
      </c>
    </row>
    <row r="377" s="14" customFormat="1">
      <c r="A377" s="14"/>
      <c r="B377" s="204"/>
      <c r="C377" s="14"/>
      <c r="D377" s="197" t="s">
        <v>145</v>
      </c>
      <c r="E377" s="205" t="s">
        <v>1</v>
      </c>
      <c r="F377" s="206" t="s">
        <v>148</v>
      </c>
      <c r="G377" s="14"/>
      <c r="H377" s="207">
        <v>53.800000000000011</v>
      </c>
      <c r="I377" s="14"/>
      <c r="J377" s="14"/>
      <c r="K377" s="14"/>
      <c r="L377" s="204"/>
      <c r="M377" s="208"/>
      <c r="N377" s="209"/>
      <c r="O377" s="209"/>
      <c r="P377" s="209"/>
      <c r="Q377" s="209"/>
      <c r="R377" s="209"/>
      <c r="S377" s="209"/>
      <c r="T377" s="21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5" t="s">
        <v>145</v>
      </c>
      <c r="AU377" s="205" t="s">
        <v>86</v>
      </c>
      <c r="AV377" s="14" t="s">
        <v>93</v>
      </c>
      <c r="AW377" s="14" t="s">
        <v>29</v>
      </c>
      <c r="AX377" s="14" t="s">
        <v>80</v>
      </c>
      <c r="AY377" s="205" t="s">
        <v>136</v>
      </c>
    </row>
    <row r="378" s="2" customFormat="1" ht="24.15" customHeight="1">
      <c r="A378" s="32"/>
      <c r="B378" s="182"/>
      <c r="C378" s="227" t="s">
        <v>413</v>
      </c>
      <c r="D378" s="227" t="s">
        <v>351</v>
      </c>
      <c r="E378" s="228" t="s">
        <v>641</v>
      </c>
      <c r="F378" s="229" t="s">
        <v>642</v>
      </c>
      <c r="G378" s="230" t="s">
        <v>142</v>
      </c>
      <c r="H378" s="231">
        <v>55.951999999999998</v>
      </c>
      <c r="I378" s="232">
        <v>23.399999999999999</v>
      </c>
      <c r="J378" s="232">
        <f>ROUND(I378*H378,2)</f>
        <v>1309.28</v>
      </c>
      <c r="K378" s="233"/>
      <c r="L378" s="234"/>
      <c r="M378" s="235" t="s">
        <v>1</v>
      </c>
      <c r="N378" s="236" t="s">
        <v>39</v>
      </c>
      <c r="O378" s="192">
        <v>0</v>
      </c>
      <c r="P378" s="192">
        <f>O378*H378</f>
        <v>0</v>
      </c>
      <c r="Q378" s="192">
        <v>0.019199999999999998</v>
      </c>
      <c r="R378" s="192">
        <f>Q378*H378</f>
        <v>1.0742783999999999</v>
      </c>
      <c r="S378" s="192">
        <v>0</v>
      </c>
      <c r="T378" s="193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94" t="s">
        <v>397</v>
      </c>
      <c r="AT378" s="194" t="s">
        <v>351</v>
      </c>
      <c r="AU378" s="194" t="s">
        <v>86</v>
      </c>
      <c r="AY378" s="19" t="s">
        <v>136</v>
      </c>
      <c r="BE378" s="195">
        <f>IF(N378="základná",J378,0)</f>
        <v>0</v>
      </c>
      <c r="BF378" s="195">
        <f>IF(N378="znížená",J378,0)</f>
        <v>1309.28</v>
      </c>
      <c r="BG378" s="195">
        <f>IF(N378="zákl. prenesená",J378,0)</f>
        <v>0</v>
      </c>
      <c r="BH378" s="195">
        <f>IF(N378="zníž. prenesená",J378,0)</f>
        <v>0</v>
      </c>
      <c r="BI378" s="195">
        <f>IF(N378="nulová",J378,0)</f>
        <v>0</v>
      </c>
      <c r="BJ378" s="19" t="s">
        <v>86</v>
      </c>
      <c r="BK378" s="195">
        <f>ROUND(I378*H378,2)</f>
        <v>1309.28</v>
      </c>
      <c r="BL378" s="19" t="s">
        <v>226</v>
      </c>
      <c r="BM378" s="194" t="s">
        <v>643</v>
      </c>
    </row>
    <row r="379" s="13" customFormat="1">
      <c r="A379" s="13"/>
      <c r="B379" s="196"/>
      <c r="C379" s="13"/>
      <c r="D379" s="197" t="s">
        <v>145</v>
      </c>
      <c r="E379" s="13"/>
      <c r="F379" s="199" t="s">
        <v>644</v>
      </c>
      <c r="G379" s="13"/>
      <c r="H379" s="200">
        <v>55.951999999999998</v>
      </c>
      <c r="I379" s="13"/>
      <c r="J379" s="13"/>
      <c r="K379" s="13"/>
      <c r="L379" s="196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8" t="s">
        <v>145</v>
      </c>
      <c r="AU379" s="198" t="s">
        <v>86</v>
      </c>
      <c r="AV379" s="13" t="s">
        <v>86</v>
      </c>
      <c r="AW379" s="13" t="s">
        <v>3</v>
      </c>
      <c r="AX379" s="13" t="s">
        <v>80</v>
      </c>
      <c r="AY379" s="198" t="s">
        <v>136</v>
      </c>
    </row>
    <row r="380" s="2" customFormat="1" ht="24.15" customHeight="1">
      <c r="A380" s="32"/>
      <c r="B380" s="182"/>
      <c r="C380" s="183" t="s">
        <v>417</v>
      </c>
      <c r="D380" s="183" t="s">
        <v>139</v>
      </c>
      <c r="E380" s="184" t="s">
        <v>645</v>
      </c>
      <c r="F380" s="185" t="s">
        <v>646</v>
      </c>
      <c r="G380" s="186" t="s">
        <v>425</v>
      </c>
      <c r="H380" s="187">
        <v>32.909999999999997</v>
      </c>
      <c r="I380" s="188">
        <v>3.5499999999999998</v>
      </c>
      <c r="J380" s="188">
        <f>ROUND(I380*H380,2)</f>
        <v>116.83</v>
      </c>
      <c r="K380" s="189"/>
      <c r="L380" s="33"/>
      <c r="M380" s="190" t="s">
        <v>1</v>
      </c>
      <c r="N380" s="191" t="s">
        <v>39</v>
      </c>
      <c r="O380" s="192">
        <v>0</v>
      </c>
      <c r="P380" s="192">
        <f>O380*H380</f>
        <v>0</v>
      </c>
      <c r="Q380" s="192">
        <v>0</v>
      </c>
      <c r="R380" s="192">
        <f>Q380*H380</f>
        <v>0</v>
      </c>
      <c r="S380" s="192">
        <v>0</v>
      </c>
      <c r="T380" s="193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94" t="s">
        <v>226</v>
      </c>
      <c r="AT380" s="194" t="s">
        <v>139</v>
      </c>
      <c r="AU380" s="194" t="s">
        <v>86</v>
      </c>
      <c r="AY380" s="19" t="s">
        <v>136</v>
      </c>
      <c r="BE380" s="195">
        <f>IF(N380="základná",J380,0)</f>
        <v>0</v>
      </c>
      <c r="BF380" s="195">
        <f>IF(N380="znížená",J380,0)</f>
        <v>116.83</v>
      </c>
      <c r="BG380" s="195">
        <f>IF(N380="zákl. prenesená",J380,0)</f>
        <v>0</v>
      </c>
      <c r="BH380" s="195">
        <f>IF(N380="zníž. prenesená",J380,0)</f>
        <v>0</v>
      </c>
      <c r="BI380" s="195">
        <f>IF(N380="nulová",J380,0)</f>
        <v>0</v>
      </c>
      <c r="BJ380" s="19" t="s">
        <v>86</v>
      </c>
      <c r="BK380" s="195">
        <f>ROUND(I380*H380,2)</f>
        <v>116.83</v>
      </c>
      <c r="BL380" s="19" t="s">
        <v>226</v>
      </c>
      <c r="BM380" s="194" t="s">
        <v>647</v>
      </c>
    </row>
    <row r="381" s="12" customFormat="1" ht="22.8" customHeight="1">
      <c r="A381" s="12"/>
      <c r="B381" s="170"/>
      <c r="C381" s="12"/>
      <c r="D381" s="171" t="s">
        <v>72</v>
      </c>
      <c r="E381" s="180" t="s">
        <v>648</v>
      </c>
      <c r="F381" s="180" t="s">
        <v>649</v>
      </c>
      <c r="G381" s="12"/>
      <c r="H381" s="12"/>
      <c r="I381" s="12"/>
      <c r="J381" s="181">
        <f>BK381</f>
        <v>6315.8000000000002</v>
      </c>
      <c r="K381" s="12"/>
      <c r="L381" s="170"/>
      <c r="M381" s="174"/>
      <c r="N381" s="175"/>
      <c r="O381" s="175"/>
      <c r="P381" s="176">
        <f>SUM(P382:P397)</f>
        <v>119.97944</v>
      </c>
      <c r="Q381" s="175"/>
      <c r="R381" s="176">
        <f>SUM(R382:R397)</f>
        <v>1.9216283999999999</v>
      </c>
      <c r="S381" s="175"/>
      <c r="T381" s="177">
        <f>SUM(T382:T397)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71" t="s">
        <v>86</v>
      </c>
      <c r="AT381" s="178" t="s">
        <v>72</v>
      </c>
      <c r="AU381" s="178" t="s">
        <v>80</v>
      </c>
      <c r="AY381" s="171" t="s">
        <v>136</v>
      </c>
      <c r="BK381" s="179">
        <f>SUM(BK382:BK397)</f>
        <v>6315.8000000000002</v>
      </c>
    </row>
    <row r="382" s="2" customFormat="1" ht="33" customHeight="1">
      <c r="A382" s="32"/>
      <c r="B382" s="182"/>
      <c r="C382" s="183" t="s">
        <v>422</v>
      </c>
      <c r="D382" s="183" t="s">
        <v>139</v>
      </c>
      <c r="E382" s="184" t="s">
        <v>650</v>
      </c>
      <c r="F382" s="185" t="s">
        <v>651</v>
      </c>
      <c r="G382" s="186" t="s">
        <v>142</v>
      </c>
      <c r="H382" s="187">
        <v>122.428</v>
      </c>
      <c r="I382" s="188">
        <v>27.789999999999999</v>
      </c>
      <c r="J382" s="188">
        <f>ROUND(I382*H382,2)</f>
        <v>3402.27</v>
      </c>
      <c r="K382" s="189"/>
      <c r="L382" s="33"/>
      <c r="M382" s="190" t="s">
        <v>1</v>
      </c>
      <c r="N382" s="191" t="s">
        <v>39</v>
      </c>
      <c r="O382" s="192">
        <v>0.97999999999999998</v>
      </c>
      <c r="P382" s="192">
        <f>O382*H382</f>
        <v>119.97944</v>
      </c>
      <c r="Q382" s="192">
        <v>0.0028</v>
      </c>
      <c r="R382" s="192">
        <f>Q382*H382</f>
        <v>0.3427984</v>
      </c>
      <c r="S382" s="192">
        <v>0</v>
      </c>
      <c r="T382" s="193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94" t="s">
        <v>226</v>
      </c>
      <c r="AT382" s="194" t="s">
        <v>139</v>
      </c>
      <c r="AU382" s="194" t="s">
        <v>86</v>
      </c>
      <c r="AY382" s="19" t="s">
        <v>136</v>
      </c>
      <c r="BE382" s="195">
        <f>IF(N382="základná",J382,0)</f>
        <v>0</v>
      </c>
      <c r="BF382" s="195">
        <f>IF(N382="znížená",J382,0)</f>
        <v>3402.27</v>
      </c>
      <c r="BG382" s="195">
        <f>IF(N382="zákl. prenesená",J382,0)</f>
        <v>0</v>
      </c>
      <c r="BH382" s="195">
        <f>IF(N382="zníž. prenesená",J382,0)</f>
        <v>0</v>
      </c>
      <c r="BI382" s="195">
        <f>IF(N382="nulová",J382,0)</f>
        <v>0</v>
      </c>
      <c r="BJ382" s="19" t="s">
        <v>86</v>
      </c>
      <c r="BK382" s="195">
        <f>ROUND(I382*H382,2)</f>
        <v>3402.27</v>
      </c>
      <c r="BL382" s="19" t="s">
        <v>226</v>
      </c>
      <c r="BM382" s="194" t="s">
        <v>652</v>
      </c>
    </row>
    <row r="383" s="13" customFormat="1">
      <c r="A383" s="13"/>
      <c r="B383" s="196"/>
      <c r="C383" s="13"/>
      <c r="D383" s="197" t="s">
        <v>145</v>
      </c>
      <c r="E383" s="198" t="s">
        <v>1</v>
      </c>
      <c r="F383" s="199" t="s">
        <v>547</v>
      </c>
      <c r="G383" s="13"/>
      <c r="H383" s="200">
        <v>63.628</v>
      </c>
      <c r="I383" s="13"/>
      <c r="J383" s="13"/>
      <c r="K383" s="13"/>
      <c r="L383" s="196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8" t="s">
        <v>145</v>
      </c>
      <c r="AU383" s="198" t="s">
        <v>86</v>
      </c>
      <c r="AV383" s="13" t="s">
        <v>86</v>
      </c>
      <c r="AW383" s="13" t="s">
        <v>29</v>
      </c>
      <c r="AX383" s="13" t="s">
        <v>73</v>
      </c>
      <c r="AY383" s="198" t="s">
        <v>136</v>
      </c>
    </row>
    <row r="384" s="13" customFormat="1">
      <c r="A384" s="13"/>
      <c r="B384" s="196"/>
      <c r="C384" s="13"/>
      <c r="D384" s="197" t="s">
        <v>145</v>
      </c>
      <c r="E384" s="198" t="s">
        <v>1</v>
      </c>
      <c r="F384" s="199" t="s">
        <v>549</v>
      </c>
      <c r="G384" s="13"/>
      <c r="H384" s="200">
        <v>16.199999999999999</v>
      </c>
      <c r="I384" s="13"/>
      <c r="J384" s="13"/>
      <c r="K384" s="13"/>
      <c r="L384" s="196"/>
      <c r="M384" s="201"/>
      <c r="N384" s="202"/>
      <c r="O384" s="202"/>
      <c r="P384" s="202"/>
      <c r="Q384" s="202"/>
      <c r="R384" s="202"/>
      <c r="S384" s="202"/>
      <c r="T384" s="20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8" t="s">
        <v>145</v>
      </c>
      <c r="AU384" s="198" t="s">
        <v>86</v>
      </c>
      <c r="AV384" s="13" t="s">
        <v>86</v>
      </c>
      <c r="AW384" s="13" t="s">
        <v>29</v>
      </c>
      <c r="AX384" s="13" t="s">
        <v>73</v>
      </c>
      <c r="AY384" s="198" t="s">
        <v>136</v>
      </c>
    </row>
    <row r="385" s="13" customFormat="1">
      <c r="A385" s="13"/>
      <c r="B385" s="196"/>
      <c r="C385" s="13"/>
      <c r="D385" s="197" t="s">
        <v>145</v>
      </c>
      <c r="E385" s="198" t="s">
        <v>1</v>
      </c>
      <c r="F385" s="199" t="s">
        <v>550</v>
      </c>
      <c r="G385" s="13"/>
      <c r="H385" s="200">
        <v>13.199999999999999</v>
      </c>
      <c r="I385" s="13"/>
      <c r="J385" s="13"/>
      <c r="K385" s="13"/>
      <c r="L385" s="196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8" t="s">
        <v>145</v>
      </c>
      <c r="AU385" s="198" t="s">
        <v>86</v>
      </c>
      <c r="AV385" s="13" t="s">
        <v>86</v>
      </c>
      <c r="AW385" s="13" t="s">
        <v>29</v>
      </c>
      <c r="AX385" s="13" t="s">
        <v>73</v>
      </c>
      <c r="AY385" s="198" t="s">
        <v>136</v>
      </c>
    </row>
    <row r="386" s="13" customFormat="1">
      <c r="A386" s="13"/>
      <c r="B386" s="196"/>
      <c r="C386" s="13"/>
      <c r="D386" s="197" t="s">
        <v>145</v>
      </c>
      <c r="E386" s="198" t="s">
        <v>1</v>
      </c>
      <c r="F386" s="199" t="s">
        <v>552</v>
      </c>
      <c r="G386" s="13"/>
      <c r="H386" s="200">
        <v>16.199999999999999</v>
      </c>
      <c r="I386" s="13"/>
      <c r="J386" s="13"/>
      <c r="K386" s="13"/>
      <c r="L386" s="196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8" t="s">
        <v>145</v>
      </c>
      <c r="AU386" s="198" t="s">
        <v>86</v>
      </c>
      <c r="AV386" s="13" t="s">
        <v>86</v>
      </c>
      <c r="AW386" s="13" t="s">
        <v>29</v>
      </c>
      <c r="AX386" s="13" t="s">
        <v>73</v>
      </c>
      <c r="AY386" s="198" t="s">
        <v>136</v>
      </c>
    </row>
    <row r="387" s="13" customFormat="1">
      <c r="A387" s="13"/>
      <c r="B387" s="196"/>
      <c r="C387" s="13"/>
      <c r="D387" s="197" t="s">
        <v>145</v>
      </c>
      <c r="E387" s="198" t="s">
        <v>1</v>
      </c>
      <c r="F387" s="199" t="s">
        <v>553</v>
      </c>
      <c r="G387" s="13"/>
      <c r="H387" s="200">
        <v>13.199999999999999</v>
      </c>
      <c r="I387" s="13"/>
      <c r="J387" s="13"/>
      <c r="K387" s="13"/>
      <c r="L387" s="196"/>
      <c r="M387" s="201"/>
      <c r="N387" s="202"/>
      <c r="O387" s="202"/>
      <c r="P387" s="202"/>
      <c r="Q387" s="202"/>
      <c r="R387" s="202"/>
      <c r="S387" s="202"/>
      <c r="T387" s="20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8" t="s">
        <v>145</v>
      </c>
      <c r="AU387" s="198" t="s">
        <v>86</v>
      </c>
      <c r="AV387" s="13" t="s">
        <v>86</v>
      </c>
      <c r="AW387" s="13" t="s">
        <v>29</v>
      </c>
      <c r="AX387" s="13" t="s">
        <v>73</v>
      </c>
      <c r="AY387" s="198" t="s">
        <v>136</v>
      </c>
    </row>
    <row r="388" s="14" customFormat="1">
      <c r="A388" s="14"/>
      <c r="B388" s="204"/>
      <c r="C388" s="14"/>
      <c r="D388" s="197" t="s">
        <v>145</v>
      </c>
      <c r="E388" s="205" t="s">
        <v>1</v>
      </c>
      <c r="F388" s="206" t="s">
        <v>148</v>
      </c>
      <c r="G388" s="14"/>
      <c r="H388" s="207">
        <v>122.42800000000001</v>
      </c>
      <c r="I388" s="14"/>
      <c r="J388" s="14"/>
      <c r="K388" s="14"/>
      <c r="L388" s="204"/>
      <c r="M388" s="208"/>
      <c r="N388" s="209"/>
      <c r="O388" s="209"/>
      <c r="P388" s="209"/>
      <c r="Q388" s="209"/>
      <c r="R388" s="209"/>
      <c r="S388" s="209"/>
      <c r="T388" s="21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05" t="s">
        <v>145</v>
      </c>
      <c r="AU388" s="205" t="s">
        <v>86</v>
      </c>
      <c r="AV388" s="14" t="s">
        <v>93</v>
      </c>
      <c r="AW388" s="14" t="s">
        <v>29</v>
      </c>
      <c r="AX388" s="14" t="s">
        <v>80</v>
      </c>
      <c r="AY388" s="205" t="s">
        <v>136</v>
      </c>
    </row>
    <row r="389" s="2" customFormat="1" ht="16.5" customHeight="1">
      <c r="A389" s="32"/>
      <c r="B389" s="182"/>
      <c r="C389" s="227" t="s">
        <v>429</v>
      </c>
      <c r="D389" s="227" t="s">
        <v>351</v>
      </c>
      <c r="E389" s="228" t="s">
        <v>653</v>
      </c>
      <c r="F389" s="229" t="s">
        <v>654</v>
      </c>
      <c r="G389" s="230" t="s">
        <v>142</v>
      </c>
      <c r="H389" s="231">
        <v>127.325</v>
      </c>
      <c r="I389" s="232">
        <v>21.91</v>
      </c>
      <c r="J389" s="232">
        <f>ROUND(I389*H389,2)</f>
        <v>2789.6900000000001</v>
      </c>
      <c r="K389" s="233"/>
      <c r="L389" s="234"/>
      <c r="M389" s="235" t="s">
        <v>1</v>
      </c>
      <c r="N389" s="236" t="s">
        <v>39</v>
      </c>
      <c r="O389" s="192">
        <v>0</v>
      </c>
      <c r="P389" s="192">
        <f>O389*H389</f>
        <v>0</v>
      </c>
      <c r="Q389" s="192">
        <v>0.0124</v>
      </c>
      <c r="R389" s="192">
        <f>Q389*H389</f>
        <v>1.57883</v>
      </c>
      <c r="S389" s="192">
        <v>0</v>
      </c>
      <c r="T389" s="193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94" t="s">
        <v>397</v>
      </c>
      <c r="AT389" s="194" t="s">
        <v>351</v>
      </c>
      <c r="AU389" s="194" t="s">
        <v>86</v>
      </c>
      <c r="AY389" s="19" t="s">
        <v>136</v>
      </c>
      <c r="BE389" s="195">
        <f>IF(N389="základná",J389,0)</f>
        <v>0</v>
      </c>
      <c r="BF389" s="195">
        <f>IF(N389="znížená",J389,0)</f>
        <v>2789.6900000000001</v>
      </c>
      <c r="BG389" s="195">
        <f>IF(N389="zákl. prenesená",J389,0)</f>
        <v>0</v>
      </c>
      <c r="BH389" s="195">
        <f>IF(N389="zníž. prenesená",J389,0)</f>
        <v>0</v>
      </c>
      <c r="BI389" s="195">
        <f>IF(N389="nulová",J389,0)</f>
        <v>0</v>
      </c>
      <c r="BJ389" s="19" t="s">
        <v>86</v>
      </c>
      <c r="BK389" s="195">
        <f>ROUND(I389*H389,2)</f>
        <v>2789.6900000000001</v>
      </c>
      <c r="BL389" s="19" t="s">
        <v>226</v>
      </c>
      <c r="BM389" s="194" t="s">
        <v>655</v>
      </c>
    </row>
    <row r="390" s="13" customFormat="1">
      <c r="A390" s="13"/>
      <c r="B390" s="196"/>
      <c r="C390" s="13"/>
      <c r="D390" s="197" t="s">
        <v>145</v>
      </c>
      <c r="E390" s="198" t="s">
        <v>1</v>
      </c>
      <c r="F390" s="199" t="s">
        <v>547</v>
      </c>
      <c r="G390" s="13"/>
      <c r="H390" s="200">
        <v>63.628</v>
      </c>
      <c r="I390" s="13"/>
      <c r="J390" s="13"/>
      <c r="K390" s="13"/>
      <c r="L390" s="196"/>
      <c r="M390" s="201"/>
      <c r="N390" s="202"/>
      <c r="O390" s="202"/>
      <c r="P390" s="202"/>
      <c r="Q390" s="202"/>
      <c r="R390" s="202"/>
      <c r="S390" s="202"/>
      <c r="T390" s="20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8" t="s">
        <v>145</v>
      </c>
      <c r="AU390" s="198" t="s">
        <v>86</v>
      </c>
      <c r="AV390" s="13" t="s">
        <v>86</v>
      </c>
      <c r="AW390" s="13" t="s">
        <v>29</v>
      </c>
      <c r="AX390" s="13" t="s">
        <v>73</v>
      </c>
      <c r="AY390" s="198" t="s">
        <v>136</v>
      </c>
    </row>
    <row r="391" s="13" customFormat="1">
      <c r="A391" s="13"/>
      <c r="B391" s="196"/>
      <c r="C391" s="13"/>
      <c r="D391" s="197" t="s">
        <v>145</v>
      </c>
      <c r="E391" s="198" t="s">
        <v>1</v>
      </c>
      <c r="F391" s="199" t="s">
        <v>549</v>
      </c>
      <c r="G391" s="13"/>
      <c r="H391" s="200">
        <v>16.199999999999999</v>
      </c>
      <c r="I391" s="13"/>
      <c r="J391" s="13"/>
      <c r="K391" s="13"/>
      <c r="L391" s="196"/>
      <c r="M391" s="201"/>
      <c r="N391" s="202"/>
      <c r="O391" s="202"/>
      <c r="P391" s="202"/>
      <c r="Q391" s="202"/>
      <c r="R391" s="202"/>
      <c r="S391" s="202"/>
      <c r="T391" s="20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8" t="s">
        <v>145</v>
      </c>
      <c r="AU391" s="198" t="s">
        <v>86</v>
      </c>
      <c r="AV391" s="13" t="s">
        <v>86</v>
      </c>
      <c r="AW391" s="13" t="s">
        <v>29</v>
      </c>
      <c r="AX391" s="13" t="s">
        <v>73</v>
      </c>
      <c r="AY391" s="198" t="s">
        <v>136</v>
      </c>
    </row>
    <row r="392" s="13" customFormat="1">
      <c r="A392" s="13"/>
      <c r="B392" s="196"/>
      <c r="C392" s="13"/>
      <c r="D392" s="197" t="s">
        <v>145</v>
      </c>
      <c r="E392" s="198" t="s">
        <v>1</v>
      </c>
      <c r="F392" s="199" t="s">
        <v>550</v>
      </c>
      <c r="G392" s="13"/>
      <c r="H392" s="200">
        <v>13.199999999999999</v>
      </c>
      <c r="I392" s="13"/>
      <c r="J392" s="13"/>
      <c r="K392" s="13"/>
      <c r="L392" s="196"/>
      <c r="M392" s="201"/>
      <c r="N392" s="202"/>
      <c r="O392" s="202"/>
      <c r="P392" s="202"/>
      <c r="Q392" s="202"/>
      <c r="R392" s="202"/>
      <c r="S392" s="202"/>
      <c r="T392" s="20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8" t="s">
        <v>145</v>
      </c>
      <c r="AU392" s="198" t="s">
        <v>86</v>
      </c>
      <c r="AV392" s="13" t="s">
        <v>86</v>
      </c>
      <c r="AW392" s="13" t="s">
        <v>29</v>
      </c>
      <c r="AX392" s="13" t="s">
        <v>73</v>
      </c>
      <c r="AY392" s="198" t="s">
        <v>136</v>
      </c>
    </row>
    <row r="393" s="13" customFormat="1">
      <c r="A393" s="13"/>
      <c r="B393" s="196"/>
      <c r="C393" s="13"/>
      <c r="D393" s="197" t="s">
        <v>145</v>
      </c>
      <c r="E393" s="198" t="s">
        <v>1</v>
      </c>
      <c r="F393" s="199" t="s">
        <v>552</v>
      </c>
      <c r="G393" s="13"/>
      <c r="H393" s="200">
        <v>16.199999999999999</v>
      </c>
      <c r="I393" s="13"/>
      <c r="J393" s="13"/>
      <c r="K393" s="13"/>
      <c r="L393" s="196"/>
      <c r="M393" s="201"/>
      <c r="N393" s="202"/>
      <c r="O393" s="202"/>
      <c r="P393" s="202"/>
      <c r="Q393" s="202"/>
      <c r="R393" s="202"/>
      <c r="S393" s="202"/>
      <c r="T393" s="20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8" t="s">
        <v>145</v>
      </c>
      <c r="AU393" s="198" t="s">
        <v>86</v>
      </c>
      <c r="AV393" s="13" t="s">
        <v>86</v>
      </c>
      <c r="AW393" s="13" t="s">
        <v>29</v>
      </c>
      <c r="AX393" s="13" t="s">
        <v>73</v>
      </c>
      <c r="AY393" s="198" t="s">
        <v>136</v>
      </c>
    </row>
    <row r="394" s="13" customFormat="1">
      <c r="A394" s="13"/>
      <c r="B394" s="196"/>
      <c r="C394" s="13"/>
      <c r="D394" s="197" t="s">
        <v>145</v>
      </c>
      <c r="E394" s="198" t="s">
        <v>1</v>
      </c>
      <c r="F394" s="199" t="s">
        <v>553</v>
      </c>
      <c r="G394" s="13"/>
      <c r="H394" s="200">
        <v>13.199999999999999</v>
      </c>
      <c r="I394" s="13"/>
      <c r="J394" s="13"/>
      <c r="K394" s="13"/>
      <c r="L394" s="196"/>
      <c r="M394" s="201"/>
      <c r="N394" s="202"/>
      <c r="O394" s="202"/>
      <c r="P394" s="202"/>
      <c r="Q394" s="202"/>
      <c r="R394" s="202"/>
      <c r="S394" s="202"/>
      <c r="T394" s="20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198" t="s">
        <v>145</v>
      </c>
      <c r="AU394" s="198" t="s">
        <v>86</v>
      </c>
      <c r="AV394" s="13" t="s">
        <v>86</v>
      </c>
      <c r="AW394" s="13" t="s">
        <v>29</v>
      </c>
      <c r="AX394" s="13" t="s">
        <v>73</v>
      </c>
      <c r="AY394" s="198" t="s">
        <v>136</v>
      </c>
    </row>
    <row r="395" s="14" customFormat="1">
      <c r="A395" s="14"/>
      <c r="B395" s="204"/>
      <c r="C395" s="14"/>
      <c r="D395" s="197" t="s">
        <v>145</v>
      </c>
      <c r="E395" s="205" t="s">
        <v>1</v>
      </c>
      <c r="F395" s="206" t="s">
        <v>148</v>
      </c>
      <c r="G395" s="14"/>
      <c r="H395" s="207">
        <v>122.42800000000001</v>
      </c>
      <c r="I395" s="14"/>
      <c r="J395" s="14"/>
      <c r="K395" s="14"/>
      <c r="L395" s="204"/>
      <c r="M395" s="208"/>
      <c r="N395" s="209"/>
      <c r="O395" s="209"/>
      <c r="P395" s="209"/>
      <c r="Q395" s="209"/>
      <c r="R395" s="209"/>
      <c r="S395" s="209"/>
      <c r="T395" s="21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5" t="s">
        <v>145</v>
      </c>
      <c r="AU395" s="205" t="s">
        <v>86</v>
      </c>
      <c r="AV395" s="14" t="s">
        <v>93</v>
      </c>
      <c r="AW395" s="14" t="s">
        <v>29</v>
      </c>
      <c r="AX395" s="14" t="s">
        <v>80</v>
      </c>
      <c r="AY395" s="205" t="s">
        <v>136</v>
      </c>
    </row>
    <row r="396" s="13" customFormat="1">
      <c r="A396" s="13"/>
      <c r="B396" s="196"/>
      <c r="C396" s="13"/>
      <c r="D396" s="197" t="s">
        <v>145</v>
      </c>
      <c r="E396" s="13"/>
      <c r="F396" s="199" t="s">
        <v>656</v>
      </c>
      <c r="G396" s="13"/>
      <c r="H396" s="200">
        <v>127.325</v>
      </c>
      <c r="I396" s="13"/>
      <c r="J396" s="13"/>
      <c r="K396" s="13"/>
      <c r="L396" s="196"/>
      <c r="M396" s="201"/>
      <c r="N396" s="202"/>
      <c r="O396" s="202"/>
      <c r="P396" s="202"/>
      <c r="Q396" s="202"/>
      <c r="R396" s="202"/>
      <c r="S396" s="202"/>
      <c r="T396" s="20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8" t="s">
        <v>145</v>
      </c>
      <c r="AU396" s="198" t="s">
        <v>86</v>
      </c>
      <c r="AV396" s="13" t="s">
        <v>86</v>
      </c>
      <c r="AW396" s="13" t="s">
        <v>3</v>
      </c>
      <c r="AX396" s="13" t="s">
        <v>80</v>
      </c>
      <c r="AY396" s="198" t="s">
        <v>136</v>
      </c>
    </row>
    <row r="397" s="2" customFormat="1" ht="24.15" customHeight="1">
      <c r="A397" s="32"/>
      <c r="B397" s="182"/>
      <c r="C397" s="183" t="s">
        <v>434</v>
      </c>
      <c r="D397" s="183" t="s">
        <v>139</v>
      </c>
      <c r="E397" s="184" t="s">
        <v>657</v>
      </c>
      <c r="F397" s="185" t="s">
        <v>658</v>
      </c>
      <c r="G397" s="186" t="s">
        <v>425</v>
      </c>
      <c r="H397" s="187">
        <v>61.920000000000002</v>
      </c>
      <c r="I397" s="188">
        <v>2</v>
      </c>
      <c r="J397" s="188">
        <f>ROUND(I397*H397,2)</f>
        <v>123.84</v>
      </c>
      <c r="K397" s="189"/>
      <c r="L397" s="33"/>
      <c r="M397" s="190" t="s">
        <v>1</v>
      </c>
      <c r="N397" s="191" t="s">
        <v>39</v>
      </c>
      <c r="O397" s="192">
        <v>0</v>
      </c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94" t="s">
        <v>226</v>
      </c>
      <c r="AT397" s="194" t="s">
        <v>139</v>
      </c>
      <c r="AU397" s="194" t="s">
        <v>86</v>
      </c>
      <c r="AY397" s="19" t="s">
        <v>136</v>
      </c>
      <c r="BE397" s="195">
        <f>IF(N397="základná",J397,0)</f>
        <v>0</v>
      </c>
      <c r="BF397" s="195">
        <f>IF(N397="znížená",J397,0)</f>
        <v>123.84</v>
      </c>
      <c r="BG397" s="195">
        <f>IF(N397="zákl. prenesená",J397,0)</f>
        <v>0</v>
      </c>
      <c r="BH397" s="195">
        <f>IF(N397="zníž. prenesená",J397,0)</f>
        <v>0</v>
      </c>
      <c r="BI397" s="195">
        <f>IF(N397="nulová",J397,0)</f>
        <v>0</v>
      </c>
      <c r="BJ397" s="19" t="s">
        <v>86</v>
      </c>
      <c r="BK397" s="195">
        <f>ROUND(I397*H397,2)</f>
        <v>123.84</v>
      </c>
      <c r="BL397" s="19" t="s">
        <v>226</v>
      </c>
      <c r="BM397" s="194" t="s">
        <v>659</v>
      </c>
    </row>
    <row r="398" s="12" customFormat="1" ht="22.8" customHeight="1">
      <c r="A398" s="12"/>
      <c r="B398" s="170"/>
      <c r="C398" s="12"/>
      <c r="D398" s="171" t="s">
        <v>72</v>
      </c>
      <c r="E398" s="180" t="s">
        <v>660</v>
      </c>
      <c r="F398" s="180" t="s">
        <v>661</v>
      </c>
      <c r="G398" s="12"/>
      <c r="H398" s="12"/>
      <c r="I398" s="12"/>
      <c r="J398" s="181">
        <f>BK398</f>
        <v>1051.56</v>
      </c>
      <c r="K398" s="12"/>
      <c r="L398" s="170"/>
      <c r="M398" s="174"/>
      <c r="N398" s="175"/>
      <c r="O398" s="175"/>
      <c r="P398" s="176">
        <f>SUM(P399:P416)</f>
        <v>23.145703999999999</v>
      </c>
      <c r="Q398" s="175"/>
      <c r="R398" s="176">
        <f>SUM(R399:R416)</f>
        <v>0.1098672</v>
      </c>
      <c r="S398" s="175"/>
      <c r="T398" s="177">
        <f>SUM(T399:T416)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71" t="s">
        <v>86</v>
      </c>
      <c r="AT398" s="178" t="s">
        <v>72</v>
      </c>
      <c r="AU398" s="178" t="s">
        <v>80</v>
      </c>
      <c r="AY398" s="171" t="s">
        <v>136</v>
      </c>
      <c r="BK398" s="179">
        <f>SUM(BK399:BK416)</f>
        <v>1051.56</v>
      </c>
    </row>
    <row r="399" s="2" customFormat="1" ht="24.15" customHeight="1">
      <c r="A399" s="32"/>
      <c r="B399" s="182"/>
      <c r="C399" s="183" t="s">
        <v>438</v>
      </c>
      <c r="D399" s="183" t="s">
        <v>139</v>
      </c>
      <c r="E399" s="184" t="s">
        <v>662</v>
      </c>
      <c r="F399" s="185" t="s">
        <v>663</v>
      </c>
      <c r="G399" s="186" t="s">
        <v>142</v>
      </c>
      <c r="H399" s="187">
        <v>53.799999999999997</v>
      </c>
      <c r="I399" s="188">
        <v>4.5199999999999996</v>
      </c>
      <c r="J399" s="188">
        <f>ROUND(I399*H399,2)</f>
        <v>243.18000000000001</v>
      </c>
      <c r="K399" s="189"/>
      <c r="L399" s="33"/>
      <c r="M399" s="190" t="s">
        <v>1</v>
      </c>
      <c r="N399" s="191" t="s">
        <v>39</v>
      </c>
      <c r="O399" s="192">
        <v>0.11</v>
      </c>
      <c r="P399" s="192">
        <f>O399*H399</f>
        <v>5.9180000000000001</v>
      </c>
      <c r="Q399" s="192">
        <v>0.00040000000000000002</v>
      </c>
      <c r="R399" s="192">
        <f>Q399*H399</f>
        <v>0.021520000000000001</v>
      </c>
      <c r="S399" s="192">
        <v>0</v>
      </c>
      <c r="T399" s="193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94" t="s">
        <v>226</v>
      </c>
      <c r="AT399" s="194" t="s">
        <v>139</v>
      </c>
      <c r="AU399" s="194" t="s">
        <v>86</v>
      </c>
      <c r="AY399" s="19" t="s">
        <v>136</v>
      </c>
      <c r="BE399" s="195">
        <f>IF(N399="základná",J399,0)</f>
        <v>0</v>
      </c>
      <c r="BF399" s="195">
        <f>IF(N399="znížená",J399,0)</f>
        <v>243.18000000000001</v>
      </c>
      <c r="BG399" s="195">
        <f>IF(N399="zákl. prenesená",J399,0)</f>
        <v>0</v>
      </c>
      <c r="BH399" s="195">
        <f>IF(N399="zníž. prenesená",J399,0)</f>
        <v>0</v>
      </c>
      <c r="BI399" s="195">
        <f>IF(N399="nulová",J399,0)</f>
        <v>0</v>
      </c>
      <c r="BJ399" s="19" t="s">
        <v>86</v>
      </c>
      <c r="BK399" s="195">
        <f>ROUND(I399*H399,2)</f>
        <v>243.18000000000001</v>
      </c>
      <c r="BL399" s="19" t="s">
        <v>226</v>
      </c>
      <c r="BM399" s="194" t="s">
        <v>664</v>
      </c>
    </row>
    <row r="400" s="13" customFormat="1">
      <c r="A400" s="13"/>
      <c r="B400" s="196"/>
      <c r="C400" s="13"/>
      <c r="D400" s="197" t="s">
        <v>145</v>
      </c>
      <c r="E400" s="198" t="s">
        <v>1</v>
      </c>
      <c r="F400" s="199" t="s">
        <v>528</v>
      </c>
      <c r="G400" s="13"/>
      <c r="H400" s="200">
        <v>22.329999999999998</v>
      </c>
      <c r="I400" s="13"/>
      <c r="J400" s="13"/>
      <c r="K400" s="13"/>
      <c r="L400" s="196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8" t="s">
        <v>145</v>
      </c>
      <c r="AU400" s="198" t="s">
        <v>86</v>
      </c>
      <c r="AV400" s="13" t="s">
        <v>86</v>
      </c>
      <c r="AW400" s="13" t="s">
        <v>29</v>
      </c>
      <c r="AX400" s="13" t="s">
        <v>73</v>
      </c>
      <c r="AY400" s="198" t="s">
        <v>136</v>
      </c>
    </row>
    <row r="401" s="13" customFormat="1">
      <c r="A401" s="13"/>
      <c r="B401" s="196"/>
      <c r="C401" s="13"/>
      <c r="D401" s="197" t="s">
        <v>145</v>
      </c>
      <c r="E401" s="198" t="s">
        <v>1</v>
      </c>
      <c r="F401" s="199" t="s">
        <v>529</v>
      </c>
      <c r="G401" s="13"/>
      <c r="H401" s="200">
        <v>13.039999999999999</v>
      </c>
      <c r="I401" s="13"/>
      <c r="J401" s="13"/>
      <c r="K401" s="13"/>
      <c r="L401" s="196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8" t="s">
        <v>145</v>
      </c>
      <c r="AU401" s="198" t="s">
        <v>86</v>
      </c>
      <c r="AV401" s="13" t="s">
        <v>86</v>
      </c>
      <c r="AW401" s="13" t="s">
        <v>29</v>
      </c>
      <c r="AX401" s="13" t="s">
        <v>73</v>
      </c>
      <c r="AY401" s="198" t="s">
        <v>136</v>
      </c>
    </row>
    <row r="402" s="13" customFormat="1">
      <c r="A402" s="13"/>
      <c r="B402" s="196"/>
      <c r="C402" s="13"/>
      <c r="D402" s="197" t="s">
        <v>145</v>
      </c>
      <c r="E402" s="198" t="s">
        <v>1</v>
      </c>
      <c r="F402" s="199" t="s">
        <v>530</v>
      </c>
      <c r="G402" s="13"/>
      <c r="H402" s="200">
        <v>1.7</v>
      </c>
      <c r="I402" s="13"/>
      <c r="J402" s="13"/>
      <c r="K402" s="13"/>
      <c r="L402" s="196"/>
      <c r="M402" s="201"/>
      <c r="N402" s="202"/>
      <c r="O402" s="202"/>
      <c r="P402" s="202"/>
      <c r="Q402" s="202"/>
      <c r="R402" s="202"/>
      <c r="S402" s="202"/>
      <c r="T402" s="20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98" t="s">
        <v>145</v>
      </c>
      <c r="AU402" s="198" t="s">
        <v>86</v>
      </c>
      <c r="AV402" s="13" t="s">
        <v>86</v>
      </c>
      <c r="AW402" s="13" t="s">
        <v>29</v>
      </c>
      <c r="AX402" s="13" t="s">
        <v>73</v>
      </c>
      <c r="AY402" s="198" t="s">
        <v>136</v>
      </c>
    </row>
    <row r="403" s="13" customFormat="1">
      <c r="A403" s="13"/>
      <c r="B403" s="196"/>
      <c r="C403" s="13"/>
      <c r="D403" s="197" t="s">
        <v>145</v>
      </c>
      <c r="E403" s="198" t="s">
        <v>1</v>
      </c>
      <c r="F403" s="199" t="s">
        <v>531</v>
      </c>
      <c r="G403" s="13"/>
      <c r="H403" s="200">
        <v>1.0600000000000001</v>
      </c>
      <c r="I403" s="13"/>
      <c r="J403" s="13"/>
      <c r="K403" s="13"/>
      <c r="L403" s="196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8" t="s">
        <v>145</v>
      </c>
      <c r="AU403" s="198" t="s">
        <v>86</v>
      </c>
      <c r="AV403" s="13" t="s">
        <v>86</v>
      </c>
      <c r="AW403" s="13" t="s">
        <v>29</v>
      </c>
      <c r="AX403" s="13" t="s">
        <v>73</v>
      </c>
      <c r="AY403" s="198" t="s">
        <v>136</v>
      </c>
    </row>
    <row r="404" s="13" customFormat="1">
      <c r="A404" s="13"/>
      <c r="B404" s="196"/>
      <c r="C404" s="13"/>
      <c r="D404" s="197" t="s">
        <v>145</v>
      </c>
      <c r="E404" s="198" t="s">
        <v>1</v>
      </c>
      <c r="F404" s="199" t="s">
        <v>532</v>
      </c>
      <c r="G404" s="13"/>
      <c r="H404" s="200">
        <v>12.91</v>
      </c>
      <c r="I404" s="13"/>
      <c r="J404" s="13"/>
      <c r="K404" s="13"/>
      <c r="L404" s="196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8" t="s">
        <v>145</v>
      </c>
      <c r="AU404" s="198" t="s">
        <v>86</v>
      </c>
      <c r="AV404" s="13" t="s">
        <v>86</v>
      </c>
      <c r="AW404" s="13" t="s">
        <v>29</v>
      </c>
      <c r="AX404" s="13" t="s">
        <v>73</v>
      </c>
      <c r="AY404" s="198" t="s">
        <v>136</v>
      </c>
    </row>
    <row r="405" s="13" customFormat="1">
      <c r="A405" s="13"/>
      <c r="B405" s="196"/>
      <c r="C405" s="13"/>
      <c r="D405" s="197" t="s">
        <v>145</v>
      </c>
      <c r="E405" s="198" t="s">
        <v>1</v>
      </c>
      <c r="F405" s="199" t="s">
        <v>533</v>
      </c>
      <c r="G405" s="13"/>
      <c r="H405" s="200">
        <v>1.7</v>
      </c>
      <c r="I405" s="13"/>
      <c r="J405" s="13"/>
      <c r="K405" s="13"/>
      <c r="L405" s="196"/>
      <c r="M405" s="201"/>
      <c r="N405" s="202"/>
      <c r="O405" s="202"/>
      <c r="P405" s="202"/>
      <c r="Q405" s="202"/>
      <c r="R405" s="202"/>
      <c r="S405" s="202"/>
      <c r="T405" s="20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8" t="s">
        <v>145</v>
      </c>
      <c r="AU405" s="198" t="s">
        <v>86</v>
      </c>
      <c r="AV405" s="13" t="s">
        <v>86</v>
      </c>
      <c r="AW405" s="13" t="s">
        <v>29</v>
      </c>
      <c r="AX405" s="13" t="s">
        <v>73</v>
      </c>
      <c r="AY405" s="198" t="s">
        <v>136</v>
      </c>
    </row>
    <row r="406" s="13" customFormat="1">
      <c r="A406" s="13"/>
      <c r="B406" s="196"/>
      <c r="C406" s="13"/>
      <c r="D406" s="197" t="s">
        <v>145</v>
      </c>
      <c r="E406" s="198" t="s">
        <v>1</v>
      </c>
      <c r="F406" s="199" t="s">
        <v>534</v>
      </c>
      <c r="G406" s="13"/>
      <c r="H406" s="200">
        <v>1.0600000000000001</v>
      </c>
      <c r="I406" s="13"/>
      <c r="J406" s="13"/>
      <c r="K406" s="13"/>
      <c r="L406" s="196"/>
      <c r="M406" s="201"/>
      <c r="N406" s="202"/>
      <c r="O406" s="202"/>
      <c r="P406" s="202"/>
      <c r="Q406" s="202"/>
      <c r="R406" s="202"/>
      <c r="S406" s="202"/>
      <c r="T406" s="20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8" t="s">
        <v>145</v>
      </c>
      <c r="AU406" s="198" t="s">
        <v>86</v>
      </c>
      <c r="AV406" s="13" t="s">
        <v>86</v>
      </c>
      <c r="AW406" s="13" t="s">
        <v>29</v>
      </c>
      <c r="AX406" s="13" t="s">
        <v>73</v>
      </c>
      <c r="AY406" s="198" t="s">
        <v>136</v>
      </c>
    </row>
    <row r="407" s="14" customFormat="1">
      <c r="A407" s="14"/>
      <c r="B407" s="204"/>
      <c r="C407" s="14"/>
      <c r="D407" s="197" t="s">
        <v>145</v>
      </c>
      <c r="E407" s="205" t="s">
        <v>1</v>
      </c>
      <c r="F407" s="206" t="s">
        <v>148</v>
      </c>
      <c r="G407" s="14"/>
      <c r="H407" s="207">
        <v>53.800000000000011</v>
      </c>
      <c r="I407" s="14"/>
      <c r="J407" s="14"/>
      <c r="K407" s="14"/>
      <c r="L407" s="204"/>
      <c r="M407" s="208"/>
      <c r="N407" s="209"/>
      <c r="O407" s="209"/>
      <c r="P407" s="209"/>
      <c r="Q407" s="209"/>
      <c r="R407" s="209"/>
      <c r="S407" s="209"/>
      <c r="T407" s="21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5" t="s">
        <v>145</v>
      </c>
      <c r="AU407" s="205" t="s">
        <v>86</v>
      </c>
      <c r="AV407" s="14" t="s">
        <v>93</v>
      </c>
      <c r="AW407" s="14" t="s">
        <v>29</v>
      </c>
      <c r="AX407" s="14" t="s">
        <v>80</v>
      </c>
      <c r="AY407" s="205" t="s">
        <v>136</v>
      </c>
    </row>
    <row r="408" s="2" customFormat="1" ht="24.15" customHeight="1">
      <c r="A408" s="32"/>
      <c r="B408" s="182"/>
      <c r="C408" s="183" t="s">
        <v>442</v>
      </c>
      <c r="D408" s="183" t="s">
        <v>139</v>
      </c>
      <c r="E408" s="184" t="s">
        <v>665</v>
      </c>
      <c r="F408" s="185" t="s">
        <v>666</v>
      </c>
      <c r="G408" s="186" t="s">
        <v>142</v>
      </c>
      <c r="H408" s="187">
        <v>220.868</v>
      </c>
      <c r="I408" s="188">
        <v>3.6600000000000001</v>
      </c>
      <c r="J408" s="188">
        <f>ROUND(I408*H408,2)</f>
        <v>808.38</v>
      </c>
      <c r="K408" s="189"/>
      <c r="L408" s="33"/>
      <c r="M408" s="190" t="s">
        <v>1</v>
      </c>
      <c r="N408" s="191" t="s">
        <v>39</v>
      </c>
      <c r="O408" s="192">
        <v>0.078</v>
      </c>
      <c r="P408" s="192">
        <f>O408*H408</f>
        <v>17.227703999999999</v>
      </c>
      <c r="Q408" s="192">
        <v>0.00040000000000000002</v>
      </c>
      <c r="R408" s="192">
        <f>Q408*H408</f>
        <v>0.088347200000000001</v>
      </c>
      <c r="S408" s="192">
        <v>0</v>
      </c>
      <c r="T408" s="193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94" t="s">
        <v>226</v>
      </c>
      <c r="AT408" s="194" t="s">
        <v>139</v>
      </c>
      <c r="AU408" s="194" t="s">
        <v>86</v>
      </c>
      <c r="AY408" s="19" t="s">
        <v>136</v>
      </c>
      <c r="BE408" s="195">
        <f>IF(N408="základná",J408,0)</f>
        <v>0</v>
      </c>
      <c r="BF408" s="195">
        <f>IF(N408="znížená",J408,0)</f>
        <v>808.38</v>
      </c>
      <c r="BG408" s="195">
        <f>IF(N408="zákl. prenesená",J408,0)</f>
        <v>0</v>
      </c>
      <c r="BH408" s="195">
        <f>IF(N408="zníž. prenesená",J408,0)</f>
        <v>0</v>
      </c>
      <c r="BI408" s="195">
        <f>IF(N408="nulová",J408,0)</f>
        <v>0</v>
      </c>
      <c r="BJ408" s="19" t="s">
        <v>86</v>
      </c>
      <c r="BK408" s="195">
        <f>ROUND(I408*H408,2)</f>
        <v>808.38</v>
      </c>
      <c r="BL408" s="19" t="s">
        <v>226</v>
      </c>
      <c r="BM408" s="194" t="s">
        <v>667</v>
      </c>
    </row>
    <row r="409" s="13" customFormat="1">
      <c r="A409" s="13"/>
      <c r="B409" s="196"/>
      <c r="C409" s="13"/>
      <c r="D409" s="197" t="s">
        <v>145</v>
      </c>
      <c r="E409" s="198" t="s">
        <v>1</v>
      </c>
      <c r="F409" s="199" t="s">
        <v>547</v>
      </c>
      <c r="G409" s="13"/>
      <c r="H409" s="200">
        <v>63.628</v>
      </c>
      <c r="I409" s="13"/>
      <c r="J409" s="13"/>
      <c r="K409" s="13"/>
      <c r="L409" s="196"/>
      <c r="M409" s="201"/>
      <c r="N409" s="202"/>
      <c r="O409" s="202"/>
      <c r="P409" s="202"/>
      <c r="Q409" s="202"/>
      <c r="R409" s="202"/>
      <c r="S409" s="202"/>
      <c r="T409" s="20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98" t="s">
        <v>145</v>
      </c>
      <c r="AU409" s="198" t="s">
        <v>86</v>
      </c>
      <c r="AV409" s="13" t="s">
        <v>86</v>
      </c>
      <c r="AW409" s="13" t="s">
        <v>29</v>
      </c>
      <c r="AX409" s="13" t="s">
        <v>73</v>
      </c>
      <c r="AY409" s="198" t="s">
        <v>136</v>
      </c>
    </row>
    <row r="410" s="13" customFormat="1">
      <c r="A410" s="13"/>
      <c r="B410" s="196"/>
      <c r="C410" s="13"/>
      <c r="D410" s="197" t="s">
        <v>145</v>
      </c>
      <c r="E410" s="198" t="s">
        <v>1</v>
      </c>
      <c r="F410" s="199" t="s">
        <v>548</v>
      </c>
      <c r="G410" s="13"/>
      <c r="H410" s="200">
        <v>49.219999999999999</v>
      </c>
      <c r="I410" s="13"/>
      <c r="J410" s="13"/>
      <c r="K410" s="13"/>
      <c r="L410" s="196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8" t="s">
        <v>145</v>
      </c>
      <c r="AU410" s="198" t="s">
        <v>86</v>
      </c>
      <c r="AV410" s="13" t="s">
        <v>86</v>
      </c>
      <c r="AW410" s="13" t="s">
        <v>29</v>
      </c>
      <c r="AX410" s="13" t="s">
        <v>73</v>
      </c>
      <c r="AY410" s="198" t="s">
        <v>136</v>
      </c>
    </row>
    <row r="411" s="13" customFormat="1">
      <c r="A411" s="13"/>
      <c r="B411" s="196"/>
      <c r="C411" s="13"/>
      <c r="D411" s="197" t="s">
        <v>145</v>
      </c>
      <c r="E411" s="198" t="s">
        <v>1</v>
      </c>
      <c r="F411" s="199" t="s">
        <v>549</v>
      </c>
      <c r="G411" s="13"/>
      <c r="H411" s="200">
        <v>16.199999999999999</v>
      </c>
      <c r="I411" s="13"/>
      <c r="J411" s="13"/>
      <c r="K411" s="13"/>
      <c r="L411" s="196"/>
      <c r="M411" s="201"/>
      <c r="N411" s="202"/>
      <c r="O411" s="202"/>
      <c r="P411" s="202"/>
      <c r="Q411" s="202"/>
      <c r="R411" s="202"/>
      <c r="S411" s="202"/>
      <c r="T411" s="20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98" t="s">
        <v>145</v>
      </c>
      <c r="AU411" s="198" t="s">
        <v>86</v>
      </c>
      <c r="AV411" s="13" t="s">
        <v>86</v>
      </c>
      <c r="AW411" s="13" t="s">
        <v>29</v>
      </c>
      <c r="AX411" s="13" t="s">
        <v>73</v>
      </c>
      <c r="AY411" s="198" t="s">
        <v>136</v>
      </c>
    </row>
    <row r="412" s="13" customFormat="1">
      <c r="A412" s="13"/>
      <c r="B412" s="196"/>
      <c r="C412" s="13"/>
      <c r="D412" s="197" t="s">
        <v>145</v>
      </c>
      <c r="E412" s="198" t="s">
        <v>1</v>
      </c>
      <c r="F412" s="199" t="s">
        <v>550</v>
      </c>
      <c r="G412" s="13"/>
      <c r="H412" s="200">
        <v>13.199999999999999</v>
      </c>
      <c r="I412" s="13"/>
      <c r="J412" s="13"/>
      <c r="K412" s="13"/>
      <c r="L412" s="196"/>
      <c r="M412" s="201"/>
      <c r="N412" s="202"/>
      <c r="O412" s="202"/>
      <c r="P412" s="202"/>
      <c r="Q412" s="202"/>
      <c r="R412" s="202"/>
      <c r="S412" s="202"/>
      <c r="T412" s="20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8" t="s">
        <v>145</v>
      </c>
      <c r="AU412" s="198" t="s">
        <v>86</v>
      </c>
      <c r="AV412" s="13" t="s">
        <v>86</v>
      </c>
      <c r="AW412" s="13" t="s">
        <v>29</v>
      </c>
      <c r="AX412" s="13" t="s">
        <v>73</v>
      </c>
      <c r="AY412" s="198" t="s">
        <v>136</v>
      </c>
    </row>
    <row r="413" s="13" customFormat="1">
      <c r="A413" s="13"/>
      <c r="B413" s="196"/>
      <c r="C413" s="13"/>
      <c r="D413" s="197" t="s">
        <v>145</v>
      </c>
      <c r="E413" s="198" t="s">
        <v>1</v>
      </c>
      <c r="F413" s="199" t="s">
        <v>551</v>
      </c>
      <c r="G413" s="13"/>
      <c r="H413" s="200">
        <v>49.219999999999999</v>
      </c>
      <c r="I413" s="13"/>
      <c r="J413" s="13"/>
      <c r="K413" s="13"/>
      <c r="L413" s="196"/>
      <c r="M413" s="201"/>
      <c r="N413" s="202"/>
      <c r="O413" s="202"/>
      <c r="P413" s="202"/>
      <c r="Q413" s="202"/>
      <c r="R413" s="202"/>
      <c r="S413" s="202"/>
      <c r="T413" s="20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8" t="s">
        <v>145</v>
      </c>
      <c r="AU413" s="198" t="s">
        <v>86</v>
      </c>
      <c r="AV413" s="13" t="s">
        <v>86</v>
      </c>
      <c r="AW413" s="13" t="s">
        <v>29</v>
      </c>
      <c r="AX413" s="13" t="s">
        <v>73</v>
      </c>
      <c r="AY413" s="198" t="s">
        <v>136</v>
      </c>
    </row>
    <row r="414" s="13" customFormat="1">
      <c r="A414" s="13"/>
      <c r="B414" s="196"/>
      <c r="C414" s="13"/>
      <c r="D414" s="197" t="s">
        <v>145</v>
      </c>
      <c r="E414" s="198" t="s">
        <v>1</v>
      </c>
      <c r="F414" s="199" t="s">
        <v>552</v>
      </c>
      <c r="G414" s="13"/>
      <c r="H414" s="200">
        <v>16.199999999999999</v>
      </c>
      <c r="I414" s="13"/>
      <c r="J414" s="13"/>
      <c r="K414" s="13"/>
      <c r="L414" s="196"/>
      <c r="M414" s="201"/>
      <c r="N414" s="202"/>
      <c r="O414" s="202"/>
      <c r="P414" s="202"/>
      <c r="Q414" s="202"/>
      <c r="R414" s="202"/>
      <c r="S414" s="202"/>
      <c r="T414" s="20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8" t="s">
        <v>145</v>
      </c>
      <c r="AU414" s="198" t="s">
        <v>86</v>
      </c>
      <c r="AV414" s="13" t="s">
        <v>86</v>
      </c>
      <c r="AW414" s="13" t="s">
        <v>29</v>
      </c>
      <c r="AX414" s="13" t="s">
        <v>73</v>
      </c>
      <c r="AY414" s="198" t="s">
        <v>136</v>
      </c>
    </row>
    <row r="415" s="13" customFormat="1">
      <c r="A415" s="13"/>
      <c r="B415" s="196"/>
      <c r="C415" s="13"/>
      <c r="D415" s="197" t="s">
        <v>145</v>
      </c>
      <c r="E415" s="198" t="s">
        <v>1</v>
      </c>
      <c r="F415" s="199" t="s">
        <v>553</v>
      </c>
      <c r="G415" s="13"/>
      <c r="H415" s="200">
        <v>13.199999999999999</v>
      </c>
      <c r="I415" s="13"/>
      <c r="J415" s="13"/>
      <c r="K415" s="13"/>
      <c r="L415" s="196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8" t="s">
        <v>145</v>
      </c>
      <c r="AU415" s="198" t="s">
        <v>86</v>
      </c>
      <c r="AV415" s="13" t="s">
        <v>86</v>
      </c>
      <c r="AW415" s="13" t="s">
        <v>29</v>
      </c>
      <c r="AX415" s="13" t="s">
        <v>73</v>
      </c>
      <c r="AY415" s="198" t="s">
        <v>136</v>
      </c>
    </row>
    <row r="416" s="14" customFormat="1">
      <c r="A416" s="14"/>
      <c r="B416" s="204"/>
      <c r="C416" s="14"/>
      <c r="D416" s="197" t="s">
        <v>145</v>
      </c>
      <c r="E416" s="205" t="s">
        <v>1</v>
      </c>
      <c r="F416" s="206" t="s">
        <v>148</v>
      </c>
      <c r="G416" s="14"/>
      <c r="H416" s="207">
        <v>220.86799999999997</v>
      </c>
      <c r="I416" s="14"/>
      <c r="J416" s="14"/>
      <c r="K416" s="14"/>
      <c r="L416" s="204"/>
      <c r="M416" s="217"/>
      <c r="N416" s="218"/>
      <c r="O416" s="218"/>
      <c r="P416" s="218"/>
      <c r="Q416" s="218"/>
      <c r="R416" s="218"/>
      <c r="S416" s="218"/>
      <c r="T416" s="21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5" t="s">
        <v>145</v>
      </c>
      <c r="AU416" s="205" t="s">
        <v>86</v>
      </c>
      <c r="AV416" s="14" t="s">
        <v>93</v>
      </c>
      <c r="AW416" s="14" t="s">
        <v>29</v>
      </c>
      <c r="AX416" s="14" t="s">
        <v>80</v>
      </c>
      <c r="AY416" s="205" t="s">
        <v>136</v>
      </c>
    </row>
    <row r="417" s="2" customFormat="1" ht="6.96" customHeight="1">
      <c r="A417" s="32"/>
      <c r="B417" s="58"/>
      <c r="C417" s="59"/>
      <c r="D417" s="59"/>
      <c r="E417" s="59"/>
      <c r="F417" s="59"/>
      <c r="G417" s="59"/>
      <c r="H417" s="59"/>
      <c r="I417" s="59"/>
      <c r="J417" s="59"/>
      <c r="K417" s="59"/>
      <c r="L417" s="33"/>
      <c r="M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</row>
  </sheetData>
  <autoFilter ref="C135:K41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7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107</v>
      </c>
      <c r="L4" s="22"/>
      <c r="M4" s="128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13</v>
      </c>
      <c r="L6" s="22"/>
    </row>
    <row r="7" s="1" customFormat="1" ht="16.5" customHeight="1">
      <c r="B7" s="22"/>
      <c r="E7" s="129" t="str">
        <f>'Rekapitulácia stavby'!K6</f>
        <v>Rekonštrukcia maštale D - Hydina</v>
      </c>
      <c r="F7" s="29"/>
      <c r="G7" s="29"/>
      <c r="H7" s="29"/>
      <c r="L7" s="22"/>
    </row>
    <row r="8">
      <c r="B8" s="22"/>
      <c r="D8" s="29" t="s">
        <v>108</v>
      </c>
      <c r="L8" s="22"/>
    </row>
    <row r="9" s="1" customFormat="1" ht="16.5" customHeight="1">
      <c r="B9" s="22"/>
      <c r="E9" s="129" t="s">
        <v>109</v>
      </c>
      <c r="F9" s="1"/>
      <c r="G9" s="1"/>
      <c r="H9" s="1"/>
      <c r="L9" s="22"/>
    </row>
    <row r="10" s="1" customFormat="1" ht="12" customHeight="1">
      <c r="B10" s="22"/>
      <c r="D10" s="29" t="s">
        <v>110</v>
      </c>
      <c r="L10" s="22"/>
    </row>
    <row r="11" s="2" customFormat="1" ht="16.5" customHeight="1">
      <c r="A11" s="32"/>
      <c r="B11" s="33"/>
      <c r="C11" s="32"/>
      <c r="D11" s="32"/>
      <c r="E11" s="134" t="s">
        <v>246</v>
      </c>
      <c r="F11" s="32"/>
      <c r="G11" s="32"/>
      <c r="H11" s="32"/>
      <c r="I11" s="32"/>
      <c r="J11" s="32"/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247</v>
      </c>
      <c r="E12" s="32"/>
      <c r="F12" s="32"/>
      <c r="G12" s="32"/>
      <c r="H12" s="32"/>
      <c r="I12" s="32"/>
      <c r="J12" s="32"/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6.5" customHeight="1">
      <c r="A13" s="32"/>
      <c r="B13" s="33"/>
      <c r="C13" s="32"/>
      <c r="D13" s="32"/>
      <c r="E13" s="65" t="s">
        <v>668</v>
      </c>
      <c r="F13" s="32"/>
      <c r="G13" s="32"/>
      <c r="H13" s="32"/>
      <c r="I13" s="32"/>
      <c r="J13" s="32"/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3"/>
      <c r="C15" s="32"/>
      <c r="D15" s="29" t="s">
        <v>15</v>
      </c>
      <c r="E15" s="32"/>
      <c r="F15" s="26" t="s">
        <v>1</v>
      </c>
      <c r="G15" s="32"/>
      <c r="H15" s="32"/>
      <c r="I15" s="29" t="s">
        <v>16</v>
      </c>
      <c r="J15" s="26" t="s">
        <v>1</v>
      </c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17</v>
      </c>
      <c r="E16" s="32"/>
      <c r="F16" s="26" t="s">
        <v>18</v>
      </c>
      <c r="G16" s="32"/>
      <c r="H16" s="32"/>
      <c r="I16" s="29" t="s">
        <v>19</v>
      </c>
      <c r="J16" s="67" t="str">
        <f>'Rekapitulácia stavby'!AN8</f>
        <v>14. 10. 2024</v>
      </c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0.8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3"/>
      <c r="C18" s="32"/>
      <c r="D18" s="29" t="s">
        <v>21</v>
      </c>
      <c r="E18" s="32"/>
      <c r="F18" s="32"/>
      <c r="G18" s="32"/>
      <c r="H18" s="32"/>
      <c r="I18" s="29" t="s">
        <v>22</v>
      </c>
      <c r="J18" s="26" t="s">
        <v>23</v>
      </c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3"/>
      <c r="C19" s="32"/>
      <c r="D19" s="32"/>
      <c r="E19" s="26" t="s">
        <v>24</v>
      </c>
      <c r="F19" s="32"/>
      <c r="G19" s="32"/>
      <c r="H19" s="32"/>
      <c r="I19" s="29" t="s">
        <v>25</v>
      </c>
      <c r="J19" s="26" t="s">
        <v>1</v>
      </c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3"/>
      <c r="C21" s="32"/>
      <c r="D21" s="29" t="s">
        <v>26</v>
      </c>
      <c r="E21" s="32"/>
      <c r="F21" s="32"/>
      <c r="G21" s="32"/>
      <c r="H21" s="32"/>
      <c r="I21" s="29" t="s">
        <v>22</v>
      </c>
      <c r="J21" s="26" t="str">
        <f>'Rekapitulácia stavby'!AN13</f>
        <v/>
      </c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3"/>
      <c r="C22" s="32"/>
      <c r="D22" s="32"/>
      <c r="E22" s="26" t="str">
        <f>'Rekapitulácia stavby'!E14</f>
        <v xml:space="preserve"> </v>
      </c>
      <c r="F22" s="26"/>
      <c r="G22" s="26"/>
      <c r="H22" s="26"/>
      <c r="I22" s="29" t="s">
        <v>25</v>
      </c>
      <c r="J22" s="26" t="str">
        <f>'Rekapitulácia stavby'!AN14</f>
        <v/>
      </c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3"/>
      <c r="C24" s="32"/>
      <c r="D24" s="29" t="s">
        <v>27</v>
      </c>
      <c r="E24" s="32"/>
      <c r="F24" s="32"/>
      <c r="G24" s="32"/>
      <c r="H24" s="32"/>
      <c r="I24" s="29" t="s">
        <v>22</v>
      </c>
      <c r="J24" s="26" t="s">
        <v>1</v>
      </c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8" customHeight="1">
      <c r="A25" s="32"/>
      <c r="B25" s="33"/>
      <c r="C25" s="32"/>
      <c r="D25" s="32"/>
      <c r="E25" s="26" t="s">
        <v>28</v>
      </c>
      <c r="F25" s="32"/>
      <c r="G25" s="32"/>
      <c r="H25" s="32"/>
      <c r="I25" s="29" t="s">
        <v>25</v>
      </c>
      <c r="J25" s="26" t="s">
        <v>1</v>
      </c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6.96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12" customHeight="1">
      <c r="A27" s="32"/>
      <c r="B27" s="33"/>
      <c r="C27" s="32"/>
      <c r="D27" s="29" t="s">
        <v>30</v>
      </c>
      <c r="E27" s="32"/>
      <c r="F27" s="32"/>
      <c r="G27" s="32"/>
      <c r="H27" s="32"/>
      <c r="I27" s="29" t="s">
        <v>22</v>
      </c>
      <c r="J27" s="26" t="s">
        <v>1</v>
      </c>
      <c r="K27" s="32"/>
      <c r="L27" s="53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8" customHeight="1">
      <c r="A28" s="32"/>
      <c r="B28" s="33"/>
      <c r="C28" s="32"/>
      <c r="D28" s="32"/>
      <c r="E28" s="26" t="s">
        <v>31</v>
      </c>
      <c r="F28" s="32"/>
      <c r="G28" s="32"/>
      <c r="H28" s="32"/>
      <c r="I28" s="29" t="s">
        <v>25</v>
      </c>
      <c r="J28" s="26" t="s">
        <v>1</v>
      </c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32"/>
      <c r="E29" s="32"/>
      <c r="F29" s="32"/>
      <c r="G29" s="32"/>
      <c r="H29" s="32"/>
      <c r="I29" s="32"/>
      <c r="J29" s="32"/>
      <c r="K29" s="32"/>
      <c r="L29" s="5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2" customHeight="1">
      <c r="A30" s="32"/>
      <c r="B30" s="33"/>
      <c r="C30" s="32"/>
      <c r="D30" s="29" t="s">
        <v>32</v>
      </c>
      <c r="E30" s="32"/>
      <c r="F30" s="32"/>
      <c r="G30" s="32"/>
      <c r="H30" s="32"/>
      <c r="I30" s="32"/>
      <c r="J30" s="32"/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8" customFormat="1" ht="16.5" customHeight="1">
      <c r="A31" s="130"/>
      <c r="B31" s="131"/>
      <c r="C31" s="130"/>
      <c r="D31" s="130"/>
      <c r="E31" s="30" t="s">
        <v>1</v>
      </c>
      <c r="F31" s="30"/>
      <c r="G31" s="30"/>
      <c r="H31" s="30"/>
      <c r="I31" s="130"/>
      <c r="J31" s="130"/>
      <c r="K31" s="130"/>
      <c r="L31" s="132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</row>
    <row r="32" s="2" customFormat="1" ht="6.96" customHeight="1">
      <c r="A32" s="32"/>
      <c r="B32" s="33"/>
      <c r="C32" s="32"/>
      <c r="D32" s="32"/>
      <c r="E32" s="32"/>
      <c r="F32" s="32"/>
      <c r="G32" s="32"/>
      <c r="H32" s="32"/>
      <c r="I32" s="32"/>
      <c r="J32" s="32"/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8"/>
      <c r="E33" s="88"/>
      <c r="F33" s="88"/>
      <c r="G33" s="88"/>
      <c r="H33" s="88"/>
      <c r="I33" s="88"/>
      <c r="J33" s="88"/>
      <c r="K33" s="88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3"/>
      <c r="C34" s="32"/>
      <c r="D34" s="133" t="s">
        <v>33</v>
      </c>
      <c r="E34" s="32"/>
      <c r="F34" s="32"/>
      <c r="G34" s="32"/>
      <c r="H34" s="32"/>
      <c r="I34" s="32"/>
      <c r="J34" s="94">
        <f>ROUND(J127, 2)</f>
        <v>23092.849999999999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3"/>
      <c r="C35" s="32"/>
      <c r="D35" s="88"/>
      <c r="E35" s="88"/>
      <c r="F35" s="88"/>
      <c r="G35" s="88"/>
      <c r="H35" s="88"/>
      <c r="I35" s="88"/>
      <c r="J35" s="88"/>
      <c r="K35" s="88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32"/>
      <c r="F36" s="37" t="s">
        <v>35</v>
      </c>
      <c r="G36" s="32"/>
      <c r="H36" s="32"/>
      <c r="I36" s="37" t="s">
        <v>34</v>
      </c>
      <c r="J36" s="37" t="s">
        <v>36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3"/>
      <c r="C37" s="32"/>
      <c r="D37" s="134" t="s">
        <v>37</v>
      </c>
      <c r="E37" s="39" t="s">
        <v>38</v>
      </c>
      <c r="F37" s="135">
        <f>ROUND((SUM(BE127:BE143)),  2)</f>
        <v>0</v>
      </c>
      <c r="G37" s="136"/>
      <c r="H37" s="136"/>
      <c r="I37" s="137">
        <v>0.20000000000000001</v>
      </c>
      <c r="J37" s="135">
        <f>ROUND(((SUM(BE127:BE143))*I37),  2)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3"/>
      <c r="C38" s="32"/>
      <c r="D38" s="32"/>
      <c r="E38" s="39" t="s">
        <v>39</v>
      </c>
      <c r="F38" s="138">
        <f>ROUND((SUM(BF127:BF143)),  2)</f>
        <v>23092.849999999999</v>
      </c>
      <c r="G38" s="32"/>
      <c r="H38" s="32"/>
      <c r="I38" s="139">
        <v>0.20000000000000001</v>
      </c>
      <c r="J38" s="138">
        <f>ROUND(((SUM(BF127:BF143))*I38),  2)</f>
        <v>4618.5699999999997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40</v>
      </c>
      <c r="F39" s="138">
        <f>ROUND((SUM(BG127:BG143)),  2)</f>
        <v>0</v>
      </c>
      <c r="G39" s="32"/>
      <c r="H39" s="32"/>
      <c r="I39" s="139">
        <v>0.20000000000000001</v>
      </c>
      <c r="J39" s="138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3"/>
      <c r="C40" s="32"/>
      <c r="D40" s="32"/>
      <c r="E40" s="29" t="s">
        <v>41</v>
      </c>
      <c r="F40" s="138">
        <f>ROUND((SUM(BH127:BH143)),  2)</f>
        <v>0</v>
      </c>
      <c r="G40" s="32"/>
      <c r="H40" s="32"/>
      <c r="I40" s="139">
        <v>0.20000000000000001</v>
      </c>
      <c r="J40" s="138">
        <f>0</f>
        <v>0</v>
      </c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3"/>
      <c r="C41" s="32"/>
      <c r="D41" s="32"/>
      <c r="E41" s="39" t="s">
        <v>42</v>
      </c>
      <c r="F41" s="135">
        <f>ROUND((SUM(BI127:BI143)),  2)</f>
        <v>0</v>
      </c>
      <c r="G41" s="136"/>
      <c r="H41" s="136"/>
      <c r="I41" s="137">
        <v>0</v>
      </c>
      <c r="J41" s="135">
        <f>0</f>
        <v>0</v>
      </c>
      <c r="K41" s="32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3"/>
      <c r="C43" s="140"/>
      <c r="D43" s="141" t="s">
        <v>43</v>
      </c>
      <c r="E43" s="79"/>
      <c r="F43" s="79"/>
      <c r="G43" s="142" t="s">
        <v>44</v>
      </c>
      <c r="H43" s="143" t="s">
        <v>45</v>
      </c>
      <c r="I43" s="79"/>
      <c r="J43" s="144">
        <f>SUM(J34:J41)</f>
        <v>27711.419999999998</v>
      </c>
      <c r="K43" s="145"/>
      <c r="L43" s="53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53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6" t="s">
        <v>48</v>
      </c>
      <c r="E61" s="35"/>
      <c r="F61" s="146" t="s">
        <v>49</v>
      </c>
      <c r="G61" s="56" t="s">
        <v>48</v>
      </c>
      <c r="H61" s="35"/>
      <c r="I61" s="35"/>
      <c r="J61" s="147" t="s">
        <v>49</v>
      </c>
      <c r="K61" s="35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6" t="s">
        <v>48</v>
      </c>
      <c r="E76" s="35"/>
      <c r="F76" s="146" t="s">
        <v>49</v>
      </c>
      <c r="G76" s="56" t="s">
        <v>48</v>
      </c>
      <c r="H76" s="35"/>
      <c r="I76" s="35"/>
      <c r="J76" s="147" t="s">
        <v>49</v>
      </c>
      <c r="K76" s="35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112</v>
      </c>
      <c r="D82" s="32"/>
      <c r="E82" s="32"/>
      <c r="F82" s="32"/>
      <c r="G82" s="32"/>
      <c r="H82" s="32"/>
      <c r="I82" s="32"/>
      <c r="J82" s="32"/>
      <c r="K82" s="32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9" t="str">
        <f>E7</f>
        <v>Rekonštrukcia maštale D - Hydina</v>
      </c>
      <c r="F85" s="29"/>
      <c r="G85" s="29"/>
      <c r="H85" s="29"/>
      <c r="I85" s="32"/>
      <c r="J85" s="32"/>
      <c r="K85" s="32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108</v>
      </c>
      <c r="L86" s="22"/>
    </row>
    <row r="87" s="1" customFormat="1" ht="16.5" customHeight="1">
      <c r="B87" s="22"/>
      <c r="E87" s="129" t="s">
        <v>109</v>
      </c>
      <c r="F87" s="1"/>
      <c r="G87" s="1"/>
      <c r="H87" s="1"/>
      <c r="L87" s="22"/>
    </row>
    <row r="88" s="1" customFormat="1" ht="12" customHeight="1">
      <c r="B88" s="22"/>
      <c r="C88" s="29" t="s">
        <v>110</v>
      </c>
      <c r="L88" s="22"/>
    </row>
    <row r="89" s="2" customFormat="1" ht="16.5" customHeight="1">
      <c r="A89" s="32"/>
      <c r="B89" s="33"/>
      <c r="C89" s="32"/>
      <c r="D89" s="32"/>
      <c r="E89" s="134" t="s">
        <v>246</v>
      </c>
      <c r="F89" s="32"/>
      <c r="G89" s="32"/>
      <c r="H89" s="32"/>
      <c r="I89" s="32"/>
      <c r="J89" s="32"/>
      <c r="K89" s="32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2" customHeight="1">
      <c r="A90" s="32"/>
      <c r="B90" s="33"/>
      <c r="C90" s="29" t="s">
        <v>247</v>
      </c>
      <c r="D90" s="32"/>
      <c r="E90" s="32"/>
      <c r="F90" s="32"/>
      <c r="G90" s="32"/>
      <c r="H90" s="32"/>
      <c r="I90" s="32"/>
      <c r="J90" s="32"/>
      <c r="K90" s="32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6.5" customHeight="1">
      <c r="A91" s="32"/>
      <c r="B91" s="33"/>
      <c r="C91" s="32"/>
      <c r="D91" s="32"/>
      <c r="E91" s="65" t="str">
        <f>E13</f>
        <v>24-58a-01-02-03 - Poschodie + povala</v>
      </c>
      <c r="F91" s="32"/>
      <c r="G91" s="32"/>
      <c r="H91" s="32"/>
      <c r="I91" s="32"/>
      <c r="J91" s="32"/>
      <c r="K91" s="32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2" customHeight="1">
      <c r="A93" s="32"/>
      <c r="B93" s="33"/>
      <c r="C93" s="29" t="s">
        <v>17</v>
      </c>
      <c r="D93" s="32"/>
      <c r="E93" s="32"/>
      <c r="F93" s="26" t="str">
        <f>F16</f>
        <v xml:space="preserve"> </v>
      </c>
      <c r="G93" s="32"/>
      <c r="H93" s="32"/>
      <c r="I93" s="29" t="s">
        <v>19</v>
      </c>
      <c r="J93" s="67" t="str">
        <f>IF(J16="","",J16)</f>
        <v>14. 10. 2024</v>
      </c>
      <c r="K93" s="32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6.96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25.65" customHeight="1">
      <c r="A95" s="32"/>
      <c r="B95" s="33"/>
      <c r="C95" s="29" t="s">
        <v>21</v>
      </c>
      <c r="D95" s="32"/>
      <c r="E95" s="32"/>
      <c r="F95" s="26" t="str">
        <f>E19</f>
        <v>AGRIKA s.r.o.Tulská 19 Zvolen</v>
      </c>
      <c r="G95" s="32"/>
      <c r="H95" s="32"/>
      <c r="I95" s="29" t="s">
        <v>27</v>
      </c>
      <c r="J95" s="30" t="str">
        <f>E25</f>
        <v>HS partner s.r.o. Sielnica</v>
      </c>
      <c r="K95" s="32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15.15" customHeight="1">
      <c r="A96" s="32"/>
      <c r="B96" s="33"/>
      <c r="C96" s="29" t="s">
        <v>26</v>
      </c>
      <c r="D96" s="32"/>
      <c r="E96" s="32"/>
      <c r="F96" s="26" t="str">
        <f>IF(E22="","",E22)</f>
        <v xml:space="preserve"> </v>
      </c>
      <c r="G96" s="32"/>
      <c r="H96" s="32"/>
      <c r="I96" s="29" t="s">
        <v>30</v>
      </c>
      <c r="J96" s="30" t="str">
        <f>E28</f>
        <v>Ing. Miroslav Plevka</v>
      </c>
      <c r="K96" s="32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53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9.28" customHeight="1">
      <c r="A98" s="32"/>
      <c r="B98" s="33"/>
      <c r="C98" s="148" t="s">
        <v>113</v>
      </c>
      <c r="D98" s="140"/>
      <c r="E98" s="140"/>
      <c r="F98" s="140"/>
      <c r="G98" s="140"/>
      <c r="H98" s="140"/>
      <c r="I98" s="140"/>
      <c r="J98" s="149" t="s">
        <v>114</v>
      </c>
      <c r="K98" s="140"/>
      <c r="L98" s="53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="2" customFormat="1" ht="10.32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53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22.8" customHeight="1">
      <c r="A100" s="32"/>
      <c r="B100" s="33"/>
      <c r="C100" s="150" t="s">
        <v>115</v>
      </c>
      <c r="D100" s="32"/>
      <c r="E100" s="32"/>
      <c r="F100" s="32"/>
      <c r="G100" s="32"/>
      <c r="H100" s="32"/>
      <c r="I100" s="32"/>
      <c r="J100" s="94">
        <f>J127</f>
        <v>23092.849999999999</v>
      </c>
      <c r="K100" s="32"/>
      <c r="L100" s="53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U100" s="19" t="s">
        <v>116</v>
      </c>
    </row>
    <row r="101" s="9" customFormat="1" ht="24.96" customHeight="1">
      <c r="A101" s="9"/>
      <c r="B101" s="151"/>
      <c r="C101" s="9"/>
      <c r="D101" s="152" t="s">
        <v>117</v>
      </c>
      <c r="E101" s="153"/>
      <c r="F101" s="153"/>
      <c r="G101" s="153"/>
      <c r="H101" s="153"/>
      <c r="I101" s="153"/>
      <c r="J101" s="154">
        <f>J128</f>
        <v>23092.849999999999</v>
      </c>
      <c r="K101" s="9"/>
      <c r="L101" s="15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253</v>
      </c>
      <c r="E102" s="157"/>
      <c r="F102" s="157"/>
      <c r="G102" s="157"/>
      <c r="H102" s="157"/>
      <c r="I102" s="157"/>
      <c r="J102" s="158">
        <f>J129</f>
        <v>21074.079999999998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254</v>
      </c>
      <c r="E103" s="157"/>
      <c r="F103" s="157"/>
      <c r="G103" s="157"/>
      <c r="H103" s="157"/>
      <c r="I103" s="157"/>
      <c r="J103" s="158">
        <f>J142</f>
        <v>2018.77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53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122</v>
      </c>
      <c r="D110" s="32"/>
      <c r="E110" s="32"/>
      <c r="F110" s="32"/>
      <c r="G110" s="32"/>
      <c r="H110" s="32"/>
      <c r="I110" s="32"/>
      <c r="J110" s="32"/>
      <c r="K110" s="32"/>
      <c r="L110" s="53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53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13</v>
      </c>
      <c r="D112" s="32"/>
      <c r="E112" s="32"/>
      <c r="F112" s="32"/>
      <c r="G112" s="32"/>
      <c r="H112" s="32"/>
      <c r="I112" s="32"/>
      <c r="J112" s="32"/>
      <c r="K112" s="32"/>
      <c r="L112" s="53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2"/>
      <c r="D113" s="32"/>
      <c r="E113" s="129" t="str">
        <f>E7</f>
        <v>Rekonštrukcia maštale D - Hydina</v>
      </c>
      <c r="F113" s="29"/>
      <c r="G113" s="29"/>
      <c r="H113" s="29"/>
      <c r="I113" s="32"/>
      <c r="J113" s="32"/>
      <c r="K113" s="32"/>
      <c r="L113" s="53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2"/>
      <c r="C114" s="29" t="s">
        <v>108</v>
      </c>
      <c r="L114" s="22"/>
    </row>
    <row r="115" s="1" customFormat="1" ht="16.5" customHeight="1">
      <c r="B115" s="22"/>
      <c r="E115" s="129" t="s">
        <v>109</v>
      </c>
      <c r="F115" s="1"/>
      <c r="G115" s="1"/>
      <c r="H115" s="1"/>
      <c r="L115" s="22"/>
    </row>
    <row r="116" s="1" customFormat="1" ht="12" customHeight="1">
      <c r="B116" s="22"/>
      <c r="C116" s="29" t="s">
        <v>110</v>
      </c>
      <c r="L116" s="22"/>
    </row>
    <row r="117" s="2" customFormat="1" ht="16.5" customHeight="1">
      <c r="A117" s="32"/>
      <c r="B117" s="33"/>
      <c r="C117" s="32"/>
      <c r="D117" s="32"/>
      <c r="E117" s="134" t="s">
        <v>246</v>
      </c>
      <c r="F117" s="32"/>
      <c r="G117" s="32"/>
      <c r="H117" s="32"/>
      <c r="I117" s="32"/>
      <c r="J117" s="32"/>
      <c r="K117" s="32"/>
      <c r="L117" s="53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247</v>
      </c>
      <c r="D118" s="32"/>
      <c r="E118" s="32"/>
      <c r="F118" s="32"/>
      <c r="G118" s="32"/>
      <c r="H118" s="32"/>
      <c r="I118" s="32"/>
      <c r="J118" s="32"/>
      <c r="K118" s="32"/>
      <c r="L118" s="53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6.5" customHeight="1">
      <c r="A119" s="32"/>
      <c r="B119" s="33"/>
      <c r="C119" s="32"/>
      <c r="D119" s="32"/>
      <c r="E119" s="65" t="str">
        <f>E13</f>
        <v>24-58a-01-02-03 - Poschodie + povala</v>
      </c>
      <c r="F119" s="32"/>
      <c r="G119" s="32"/>
      <c r="H119" s="32"/>
      <c r="I119" s="32"/>
      <c r="J119" s="32"/>
      <c r="K119" s="32"/>
      <c r="L119" s="53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2" customHeight="1">
      <c r="A121" s="32"/>
      <c r="B121" s="33"/>
      <c r="C121" s="29" t="s">
        <v>17</v>
      </c>
      <c r="D121" s="32"/>
      <c r="E121" s="32"/>
      <c r="F121" s="26" t="str">
        <f>F16</f>
        <v xml:space="preserve"> </v>
      </c>
      <c r="G121" s="32"/>
      <c r="H121" s="32"/>
      <c r="I121" s="29" t="s">
        <v>19</v>
      </c>
      <c r="J121" s="67" t="str">
        <f>IF(J16="","",J16)</f>
        <v>14. 10. 2024</v>
      </c>
      <c r="K121" s="32"/>
      <c r="L121" s="53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53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25.65" customHeight="1">
      <c r="A123" s="32"/>
      <c r="B123" s="33"/>
      <c r="C123" s="29" t="s">
        <v>21</v>
      </c>
      <c r="D123" s="32"/>
      <c r="E123" s="32"/>
      <c r="F123" s="26" t="str">
        <f>E19</f>
        <v>AGRIKA s.r.o.Tulská 19 Zvolen</v>
      </c>
      <c r="G123" s="32"/>
      <c r="H123" s="32"/>
      <c r="I123" s="29" t="s">
        <v>27</v>
      </c>
      <c r="J123" s="30" t="str">
        <f>E25</f>
        <v>HS partner s.r.o. Sielnica</v>
      </c>
      <c r="K123" s="32"/>
      <c r="L123" s="53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15" customHeight="1">
      <c r="A124" s="32"/>
      <c r="B124" s="33"/>
      <c r="C124" s="29" t="s">
        <v>26</v>
      </c>
      <c r="D124" s="32"/>
      <c r="E124" s="32"/>
      <c r="F124" s="26" t="str">
        <f>IF(E22="","",E22)</f>
        <v xml:space="preserve"> </v>
      </c>
      <c r="G124" s="32"/>
      <c r="H124" s="32"/>
      <c r="I124" s="29" t="s">
        <v>30</v>
      </c>
      <c r="J124" s="30" t="str">
        <f>E28</f>
        <v>Ing. Miroslav Plevka</v>
      </c>
      <c r="K124" s="32"/>
      <c r="L124" s="53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0.32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53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11" customFormat="1" ht="29.28" customHeight="1">
      <c r="A126" s="159"/>
      <c r="B126" s="160"/>
      <c r="C126" s="161" t="s">
        <v>123</v>
      </c>
      <c r="D126" s="162" t="s">
        <v>58</v>
      </c>
      <c r="E126" s="162" t="s">
        <v>54</v>
      </c>
      <c r="F126" s="162" t="s">
        <v>55</v>
      </c>
      <c r="G126" s="162" t="s">
        <v>124</v>
      </c>
      <c r="H126" s="162" t="s">
        <v>125</v>
      </c>
      <c r="I126" s="162" t="s">
        <v>126</v>
      </c>
      <c r="J126" s="163" t="s">
        <v>114</v>
      </c>
      <c r="K126" s="164" t="s">
        <v>127</v>
      </c>
      <c r="L126" s="165"/>
      <c r="M126" s="84" t="s">
        <v>1</v>
      </c>
      <c r="N126" s="85" t="s">
        <v>37</v>
      </c>
      <c r="O126" s="85" t="s">
        <v>128</v>
      </c>
      <c r="P126" s="85" t="s">
        <v>129</v>
      </c>
      <c r="Q126" s="85" t="s">
        <v>130</v>
      </c>
      <c r="R126" s="85" t="s">
        <v>131</v>
      </c>
      <c r="S126" s="85" t="s">
        <v>132</v>
      </c>
      <c r="T126" s="86" t="s">
        <v>133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="2" customFormat="1" ht="22.8" customHeight="1">
      <c r="A127" s="32"/>
      <c r="B127" s="33"/>
      <c r="C127" s="91" t="s">
        <v>115</v>
      </c>
      <c r="D127" s="32"/>
      <c r="E127" s="32"/>
      <c r="F127" s="32"/>
      <c r="G127" s="32"/>
      <c r="H127" s="32"/>
      <c r="I127" s="32"/>
      <c r="J127" s="166">
        <f>BK127</f>
        <v>23092.849999999999</v>
      </c>
      <c r="K127" s="32"/>
      <c r="L127" s="33"/>
      <c r="M127" s="87"/>
      <c r="N127" s="71"/>
      <c r="O127" s="88"/>
      <c r="P127" s="167">
        <f>P128</f>
        <v>352.03896100000003</v>
      </c>
      <c r="Q127" s="88"/>
      <c r="R127" s="167">
        <f>R128</f>
        <v>41.606854500000004</v>
      </c>
      <c r="S127" s="88"/>
      <c r="T127" s="168">
        <f>T128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9" t="s">
        <v>72</v>
      </c>
      <c r="AU127" s="19" t="s">
        <v>116</v>
      </c>
      <c r="BK127" s="169">
        <f>BK128</f>
        <v>23092.849999999999</v>
      </c>
    </row>
    <row r="128" s="12" customFormat="1" ht="25.92" customHeight="1">
      <c r="A128" s="12"/>
      <c r="B128" s="170"/>
      <c r="C128" s="12"/>
      <c r="D128" s="171" t="s">
        <v>72</v>
      </c>
      <c r="E128" s="172" t="s">
        <v>134</v>
      </c>
      <c r="F128" s="172" t="s">
        <v>135</v>
      </c>
      <c r="G128" s="12"/>
      <c r="H128" s="12"/>
      <c r="I128" s="12"/>
      <c r="J128" s="173">
        <f>BK128</f>
        <v>23092.849999999999</v>
      </c>
      <c r="K128" s="12"/>
      <c r="L128" s="170"/>
      <c r="M128" s="174"/>
      <c r="N128" s="175"/>
      <c r="O128" s="175"/>
      <c r="P128" s="176">
        <f>P129+P142</f>
        <v>352.03896100000003</v>
      </c>
      <c r="Q128" s="175"/>
      <c r="R128" s="176">
        <f>R129+R142</f>
        <v>41.606854500000004</v>
      </c>
      <c r="S128" s="175"/>
      <c r="T128" s="177">
        <f>T129+T142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1" t="s">
        <v>80</v>
      </c>
      <c r="AT128" s="178" t="s">
        <v>72</v>
      </c>
      <c r="AU128" s="178" t="s">
        <v>73</v>
      </c>
      <c r="AY128" s="171" t="s">
        <v>136</v>
      </c>
      <c r="BK128" s="179">
        <f>BK129+BK142</f>
        <v>23092.849999999999</v>
      </c>
    </row>
    <row r="129" s="12" customFormat="1" ht="22.8" customHeight="1">
      <c r="A129" s="12"/>
      <c r="B129" s="170"/>
      <c r="C129" s="12"/>
      <c r="D129" s="171" t="s">
        <v>72</v>
      </c>
      <c r="E129" s="180" t="s">
        <v>174</v>
      </c>
      <c r="F129" s="180" t="s">
        <v>312</v>
      </c>
      <c r="G129" s="12"/>
      <c r="H129" s="12"/>
      <c r="I129" s="12"/>
      <c r="J129" s="181">
        <f>BK129</f>
        <v>21074.079999999998</v>
      </c>
      <c r="K129" s="12"/>
      <c r="L129" s="170"/>
      <c r="M129" s="174"/>
      <c r="N129" s="175"/>
      <c r="O129" s="175"/>
      <c r="P129" s="176">
        <f>SUM(P130:P141)</f>
        <v>249.56092000000004</v>
      </c>
      <c r="Q129" s="175"/>
      <c r="R129" s="176">
        <f>SUM(R130:R141)</f>
        <v>41.606854500000004</v>
      </c>
      <c r="S129" s="175"/>
      <c r="T129" s="177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1" t="s">
        <v>80</v>
      </c>
      <c r="AT129" s="178" t="s">
        <v>72</v>
      </c>
      <c r="AU129" s="178" t="s">
        <v>80</v>
      </c>
      <c r="AY129" s="171" t="s">
        <v>136</v>
      </c>
      <c r="BK129" s="179">
        <f>SUM(BK130:BK141)</f>
        <v>21074.079999999998</v>
      </c>
    </row>
    <row r="130" s="2" customFormat="1" ht="24.15" customHeight="1">
      <c r="A130" s="32"/>
      <c r="B130" s="182"/>
      <c r="C130" s="183" t="s">
        <v>80</v>
      </c>
      <c r="D130" s="183" t="s">
        <v>139</v>
      </c>
      <c r="E130" s="184" t="s">
        <v>544</v>
      </c>
      <c r="F130" s="185" t="s">
        <v>545</v>
      </c>
      <c r="G130" s="186" t="s">
        <v>142</v>
      </c>
      <c r="H130" s="187">
        <v>2.2999999999999998</v>
      </c>
      <c r="I130" s="188">
        <v>2.3100000000000001</v>
      </c>
      <c r="J130" s="188">
        <f>ROUND(I130*H130,2)</f>
        <v>5.3099999999999996</v>
      </c>
      <c r="K130" s="189"/>
      <c r="L130" s="33"/>
      <c r="M130" s="190" t="s">
        <v>1</v>
      </c>
      <c r="N130" s="191" t="s">
        <v>39</v>
      </c>
      <c r="O130" s="192">
        <v>0.051999999999999998</v>
      </c>
      <c r="P130" s="192">
        <f>O130*H130</f>
        <v>0.11959999999999998</v>
      </c>
      <c r="Q130" s="192">
        <v>0.00040000000000000002</v>
      </c>
      <c r="R130" s="192">
        <f>Q130*H130</f>
        <v>0.00091999999999999992</v>
      </c>
      <c r="S130" s="192">
        <v>0</v>
      </c>
      <c r="T130" s="19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4" t="s">
        <v>143</v>
      </c>
      <c r="AT130" s="194" t="s">
        <v>139</v>
      </c>
      <c r="AU130" s="194" t="s">
        <v>86</v>
      </c>
      <c r="AY130" s="19" t="s">
        <v>136</v>
      </c>
      <c r="BE130" s="195">
        <f>IF(N130="základná",J130,0)</f>
        <v>0</v>
      </c>
      <c r="BF130" s="195">
        <f>IF(N130="znížená",J130,0)</f>
        <v>5.3099999999999996</v>
      </c>
      <c r="BG130" s="195">
        <f>IF(N130="zákl. prenesená",J130,0)</f>
        <v>0</v>
      </c>
      <c r="BH130" s="195">
        <f>IF(N130="zníž. prenesená",J130,0)</f>
        <v>0</v>
      </c>
      <c r="BI130" s="195">
        <f>IF(N130="nulová",J130,0)</f>
        <v>0</v>
      </c>
      <c r="BJ130" s="19" t="s">
        <v>86</v>
      </c>
      <c r="BK130" s="195">
        <f>ROUND(I130*H130,2)</f>
        <v>5.3099999999999996</v>
      </c>
      <c r="BL130" s="19" t="s">
        <v>143</v>
      </c>
      <c r="BM130" s="194" t="s">
        <v>669</v>
      </c>
    </row>
    <row r="131" s="13" customFormat="1">
      <c r="A131" s="13"/>
      <c r="B131" s="196"/>
      <c r="C131" s="13"/>
      <c r="D131" s="197" t="s">
        <v>145</v>
      </c>
      <c r="E131" s="198" t="s">
        <v>1</v>
      </c>
      <c r="F131" s="199" t="s">
        <v>670</v>
      </c>
      <c r="G131" s="13"/>
      <c r="H131" s="200">
        <v>2.2999999999999998</v>
      </c>
      <c r="I131" s="13"/>
      <c r="J131" s="13"/>
      <c r="K131" s="13"/>
      <c r="L131" s="196"/>
      <c r="M131" s="201"/>
      <c r="N131" s="202"/>
      <c r="O131" s="202"/>
      <c r="P131" s="202"/>
      <c r="Q131" s="202"/>
      <c r="R131" s="202"/>
      <c r="S131" s="202"/>
      <c r="T131" s="20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8" t="s">
        <v>145</v>
      </c>
      <c r="AU131" s="198" t="s">
        <v>86</v>
      </c>
      <c r="AV131" s="13" t="s">
        <v>86</v>
      </c>
      <c r="AW131" s="13" t="s">
        <v>29</v>
      </c>
      <c r="AX131" s="13" t="s">
        <v>80</v>
      </c>
      <c r="AY131" s="198" t="s">
        <v>136</v>
      </c>
    </row>
    <row r="132" s="2" customFormat="1" ht="24.15" customHeight="1">
      <c r="A132" s="32"/>
      <c r="B132" s="182"/>
      <c r="C132" s="183" t="s">
        <v>86</v>
      </c>
      <c r="D132" s="183" t="s">
        <v>139</v>
      </c>
      <c r="E132" s="184" t="s">
        <v>557</v>
      </c>
      <c r="F132" s="185" t="s">
        <v>558</v>
      </c>
      <c r="G132" s="186" t="s">
        <v>142</v>
      </c>
      <c r="H132" s="187">
        <v>2.2999999999999998</v>
      </c>
      <c r="I132" s="188">
        <v>9.2699999999999996</v>
      </c>
      <c r="J132" s="188">
        <f>ROUND(I132*H132,2)</f>
        <v>21.32</v>
      </c>
      <c r="K132" s="189"/>
      <c r="L132" s="33"/>
      <c r="M132" s="190" t="s">
        <v>1</v>
      </c>
      <c r="N132" s="191" t="s">
        <v>39</v>
      </c>
      <c r="O132" s="192">
        <v>0.318</v>
      </c>
      <c r="P132" s="192">
        <f>O132*H132</f>
        <v>0.73139999999999994</v>
      </c>
      <c r="Q132" s="192">
        <v>0.0047299999999999998</v>
      </c>
      <c r="R132" s="192">
        <f>Q132*H132</f>
        <v>0.010878999999999998</v>
      </c>
      <c r="S132" s="192">
        <v>0</v>
      </c>
      <c r="T132" s="19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4" t="s">
        <v>143</v>
      </c>
      <c r="AT132" s="194" t="s">
        <v>139</v>
      </c>
      <c r="AU132" s="194" t="s">
        <v>86</v>
      </c>
      <c r="AY132" s="19" t="s">
        <v>136</v>
      </c>
      <c r="BE132" s="195">
        <f>IF(N132="základná",J132,0)</f>
        <v>0</v>
      </c>
      <c r="BF132" s="195">
        <f>IF(N132="znížená",J132,0)</f>
        <v>21.32</v>
      </c>
      <c r="BG132" s="195">
        <f>IF(N132="zákl. prenesená",J132,0)</f>
        <v>0</v>
      </c>
      <c r="BH132" s="195">
        <f>IF(N132="zníž. prenesená",J132,0)</f>
        <v>0</v>
      </c>
      <c r="BI132" s="195">
        <f>IF(N132="nulová",J132,0)</f>
        <v>0</v>
      </c>
      <c r="BJ132" s="19" t="s">
        <v>86</v>
      </c>
      <c r="BK132" s="195">
        <f>ROUND(I132*H132,2)</f>
        <v>21.32</v>
      </c>
      <c r="BL132" s="19" t="s">
        <v>143</v>
      </c>
      <c r="BM132" s="194" t="s">
        <v>671</v>
      </c>
    </row>
    <row r="133" s="13" customFormat="1">
      <c r="A133" s="13"/>
      <c r="B133" s="196"/>
      <c r="C133" s="13"/>
      <c r="D133" s="197" t="s">
        <v>145</v>
      </c>
      <c r="E133" s="198" t="s">
        <v>1</v>
      </c>
      <c r="F133" s="199" t="s">
        <v>670</v>
      </c>
      <c r="G133" s="13"/>
      <c r="H133" s="200">
        <v>2.2999999999999998</v>
      </c>
      <c r="I133" s="13"/>
      <c r="J133" s="13"/>
      <c r="K133" s="13"/>
      <c r="L133" s="196"/>
      <c r="M133" s="201"/>
      <c r="N133" s="202"/>
      <c r="O133" s="202"/>
      <c r="P133" s="202"/>
      <c r="Q133" s="202"/>
      <c r="R133" s="202"/>
      <c r="S133" s="202"/>
      <c r="T133" s="20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8" t="s">
        <v>145</v>
      </c>
      <c r="AU133" s="198" t="s">
        <v>86</v>
      </c>
      <c r="AV133" s="13" t="s">
        <v>86</v>
      </c>
      <c r="AW133" s="13" t="s">
        <v>29</v>
      </c>
      <c r="AX133" s="13" t="s">
        <v>80</v>
      </c>
      <c r="AY133" s="198" t="s">
        <v>136</v>
      </c>
    </row>
    <row r="134" s="2" customFormat="1" ht="24.15" customHeight="1">
      <c r="A134" s="32"/>
      <c r="B134" s="182"/>
      <c r="C134" s="183" t="s">
        <v>93</v>
      </c>
      <c r="D134" s="183" t="s">
        <v>139</v>
      </c>
      <c r="E134" s="184" t="s">
        <v>560</v>
      </c>
      <c r="F134" s="185" t="s">
        <v>561</v>
      </c>
      <c r="G134" s="186" t="s">
        <v>142</v>
      </c>
      <c r="H134" s="187">
        <v>2.2999999999999998</v>
      </c>
      <c r="I134" s="188">
        <v>9.7400000000000002</v>
      </c>
      <c r="J134" s="188">
        <f>ROUND(I134*H134,2)</f>
        <v>22.399999999999999</v>
      </c>
      <c r="K134" s="189"/>
      <c r="L134" s="33"/>
      <c r="M134" s="190" t="s">
        <v>1</v>
      </c>
      <c r="N134" s="191" t="s">
        <v>39</v>
      </c>
      <c r="O134" s="192">
        <v>0.191</v>
      </c>
      <c r="P134" s="192">
        <f>O134*H134</f>
        <v>0.43929999999999997</v>
      </c>
      <c r="Q134" s="192">
        <v>0.0051500000000000001</v>
      </c>
      <c r="R134" s="192">
        <f>Q134*H134</f>
        <v>0.011845</v>
      </c>
      <c r="S134" s="192">
        <v>0</v>
      </c>
      <c r="T134" s="19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4" t="s">
        <v>143</v>
      </c>
      <c r="AT134" s="194" t="s">
        <v>139</v>
      </c>
      <c r="AU134" s="194" t="s">
        <v>86</v>
      </c>
      <c r="AY134" s="19" t="s">
        <v>136</v>
      </c>
      <c r="BE134" s="195">
        <f>IF(N134="základná",J134,0)</f>
        <v>0</v>
      </c>
      <c r="BF134" s="195">
        <f>IF(N134="znížená",J134,0)</f>
        <v>22.399999999999999</v>
      </c>
      <c r="BG134" s="195">
        <f>IF(N134="zákl. prenesená",J134,0)</f>
        <v>0</v>
      </c>
      <c r="BH134" s="195">
        <f>IF(N134="zníž. prenesená",J134,0)</f>
        <v>0</v>
      </c>
      <c r="BI134" s="195">
        <f>IF(N134="nulová",J134,0)</f>
        <v>0</v>
      </c>
      <c r="BJ134" s="19" t="s">
        <v>86</v>
      </c>
      <c r="BK134" s="195">
        <f>ROUND(I134*H134,2)</f>
        <v>22.399999999999999</v>
      </c>
      <c r="BL134" s="19" t="s">
        <v>143</v>
      </c>
      <c r="BM134" s="194" t="s">
        <v>672</v>
      </c>
    </row>
    <row r="135" s="13" customFormat="1">
      <c r="A135" s="13"/>
      <c r="B135" s="196"/>
      <c r="C135" s="13"/>
      <c r="D135" s="197" t="s">
        <v>145</v>
      </c>
      <c r="E135" s="198" t="s">
        <v>1</v>
      </c>
      <c r="F135" s="199" t="s">
        <v>670</v>
      </c>
      <c r="G135" s="13"/>
      <c r="H135" s="200">
        <v>2.2999999999999998</v>
      </c>
      <c r="I135" s="13"/>
      <c r="J135" s="13"/>
      <c r="K135" s="13"/>
      <c r="L135" s="196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8" t="s">
        <v>145</v>
      </c>
      <c r="AU135" s="198" t="s">
        <v>86</v>
      </c>
      <c r="AV135" s="13" t="s">
        <v>86</v>
      </c>
      <c r="AW135" s="13" t="s">
        <v>29</v>
      </c>
      <c r="AX135" s="13" t="s">
        <v>80</v>
      </c>
      <c r="AY135" s="198" t="s">
        <v>136</v>
      </c>
    </row>
    <row r="136" s="2" customFormat="1" ht="24.15" customHeight="1">
      <c r="A136" s="32"/>
      <c r="B136" s="182"/>
      <c r="C136" s="183" t="s">
        <v>143</v>
      </c>
      <c r="D136" s="183" t="s">
        <v>139</v>
      </c>
      <c r="E136" s="184" t="s">
        <v>347</v>
      </c>
      <c r="F136" s="185" t="s">
        <v>348</v>
      </c>
      <c r="G136" s="186" t="s">
        <v>142</v>
      </c>
      <c r="H136" s="187">
        <v>423.67000000000002</v>
      </c>
      <c r="I136" s="188">
        <v>0.73999999999999999</v>
      </c>
      <c r="J136" s="188">
        <f>ROUND(I136*H136,2)</f>
        <v>313.51999999999998</v>
      </c>
      <c r="K136" s="189"/>
      <c r="L136" s="33"/>
      <c r="M136" s="190" t="s">
        <v>1</v>
      </c>
      <c r="N136" s="191" t="s">
        <v>39</v>
      </c>
      <c r="O136" s="192">
        <v>0.035000000000000003</v>
      </c>
      <c r="P136" s="192">
        <f>O136*H136</f>
        <v>14.828450000000002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4" t="s">
        <v>143</v>
      </c>
      <c r="AT136" s="194" t="s">
        <v>139</v>
      </c>
      <c r="AU136" s="194" t="s">
        <v>86</v>
      </c>
      <c r="AY136" s="19" t="s">
        <v>136</v>
      </c>
      <c r="BE136" s="195">
        <f>IF(N136="základná",J136,0)</f>
        <v>0</v>
      </c>
      <c r="BF136" s="195">
        <f>IF(N136="znížená",J136,0)</f>
        <v>313.51999999999998</v>
      </c>
      <c r="BG136" s="195">
        <f>IF(N136="zákl. prenesená",J136,0)</f>
        <v>0</v>
      </c>
      <c r="BH136" s="195">
        <f>IF(N136="zníž. prenesená",J136,0)</f>
        <v>0</v>
      </c>
      <c r="BI136" s="195">
        <f>IF(N136="nulová",J136,0)</f>
        <v>0</v>
      </c>
      <c r="BJ136" s="19" t="s">
        <v>86</v>
      </c>
      <c r="BK136" s="195">
        <f>ROUND(I136*H136,2)</f>
        <v>313.51999999999998</v>
      </c>
      <c r="BL136" s="19" t="s">
        <v>143</v>
      </c>
      <c r="BM136" s="194" t="s">
        <v>673</v>
      </c>
    </row>
    <row r="137" s="13" customFormat="1">
      <c r="A137" s="13"/>
      <c r="B137" s="196"/>
      <c r="C137" s="13"/>
      <c r="D137" s="197" t="s">
        <v>145</v>
      </c>
      <c r="E137" s="198" t="s">
        <v>1</v>
      </c>
      <c r="F137" s="199" t="s">
        <v>674</v>
      </c>
      <c r="G137" s="13"/>
      <c r="H137" s="200">
        <v>423.67000000000002</v>
      </c>
      <c r="I137" s="13"/>
      <c r="J137" s="13"/>
      <c r="K137" s="13"/>
      <c r="L137" s="196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8" t="s">
        <v>145</v>
      </c>
      <c r="AU137" s="198" t="s">
        <v>86</v>
      </c>
      <c r="AV137" s="13" t="s">
        <v>86</v>
      </c>
      <c r="AW137" s="13" t="s">
        <v>29</v>
      </c>
      <c r="AX137" s="13" t="s">
        <v>80</v>
      </c>
      <c r="AY137" s="198" t="s">
        <v>136</v>
      </c>
    </row>
    <row r="138" s="2" customFormat="1" ht="16.5" customHeight="1">
      <c r="A138" s="32"/>
      <c r="B138" s="182"/>
      <c r="C138" s="227" t="s">
        <v>168</v>
      </c>
      <c r="D138" s="227" t="s">
        <v>351</v>
      </c>
      <c r="E138" s="228" t="s">
        <v>675</v>
      </c>
      <c r="F138" s="229" t="s">
        <v>676</v>
      </c>
      <c r="G138" s="230" t="s">
        <v>354</v>
      </c>
      <c r="H138" s="231">
        <v>127.101</v>
      </c>
      <c r="I138" s="232">
        <v>6.1200000000000001</v>
      </c>
      <c r="J138" s="232">
        <f>ROUND(I138*H138,2)</f>
        <v>777.86000000000001</v>
      </c>
      <c r="K138" s="233"/>
      <c r="L138" s="234"/>
      <c r="M138" s="235" t="s">
        <v>1</v>
      </c>
      <c r="N138" s="236" t="s">
        <v>39</v>
      </c>
      <c r="O138" s="192">
        <v>0</v>
      </c>
      <c r="P138" s="192">
        <f>O138*H138</f>
        <v>0</v>
      </c>
      <c r="Q138" s="192">
        <v>0.001</v>
      </c>
      <c r="R138" s="192">
        <f>Q138*H138</f>
        <v>0.12710099999999999</v>
      </c>
      <c r="S138" s="192">
        <v>0</v>
      </c>
      <c r="T138" s="19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4" t="s">
        <v>186</v>
      </c>
      <c r="AT138" s="194" t="s">
        <v>351</v>
      </c>
      <c r="AU138" s="194" t="s">
        <v>86</v>
      </c>
      <c r="AY138" s="19" t="s">
        <v>136</v>
      </c>
      <c r="BE138" s="195">
        <f>IF(N138="základná",J138,0)</f>
        <v>0</v>
      </c>
      <c r="BF138" s="195">
        <f>IF(N138="znížená",J138,0)</f>
        <v>777.86000000000001</v>
      </c>
      <c r="BG138" s="195">
        <f>IF(N138="zákl. prenesená",J138,0)</f>
        <v>0</v>
      </c>
      <c r="BH138" s="195">
        <f>IF(N138="zníž. prenesená",J138,0)</f>
        <v>0</v>
      </c>
      <c r="BI138" s="195">
        <f>IF(N138="nulová",J138,0)</f>
        <v>0</v>
      </c>
      <c r="BJ138" s="19" t="s">
        <v>86</v>
      </c>
      <c r="BK138" s="195">
        <f>ROUND(I138*H138,2)</f>
        <v>777.86000000000001</v>
      </c>
      <c r="BL138" s="19" t="s">
        <v>143</v>
      </c>
      <c r="BM138" s="194" t="s">
        <v>677</v>
      </c>
    </row>
    <row r="139" s="13" customFormat="1">
      <c r="A139" s="13"/>
      <c r="B139" s="196"/>
      <c r="C139" s="13"/>
      <c r="D139" s="197" t="s">
        <v>145</v>
      </c>
      <c r="E139" s="13"/>
      <c r="F139" s="199" t="s">
        <v>678</v>
      </c>
      <c r="G139" s="13"/>
      <c r="H139" s="200">
        <v>127.101</v>
      </c>
      <c r="I139" s="13"/>
      <c r="J139" s="13"/>
      <c r="K139" s="13"/>
      <c r="L139" s="196"/>
      <c r="M139" s="201"/>
      <c r="N139" s="202"/>
      <c r="O139" s="202"/>
      <c r="P139" s="202"/>
      <c r="Q139" s="202"/>
      <c r="R139" s="202"/>
      <c r="S139" s="202"/>
      <c r="T139" s="20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8" t="s">
        <v>145</v>
      </c>
      <c r="AU139" s="198" t="s">
        <v>86</v>
      </c>
      <c r="AV139" s="13" t="s">
        <v>86</v>
      </c>
      <c r="AW139" s="13" t="s">
        <v>3</v>
      </c>
      <c r="AX139" s="13" t="s">
        <v>80</v>
      </c>
      <c r="AY139" s="198" t="s">
        <v>136</v>
      </c>
    </row>
    <row r="140" s="2" customFormat="1" ht="24.15" customHeight="1">
      <c r="A140" s="32"/>
      <c r="B140" s="182"/>
      <c r="C140" s="183" t="s">
        <v>174</v>
      </c>
      <c r="D140" s="183" t="s">
        <v>139</v>
      </c>
      <c r="E140" s="184" t="s">
        <v>357</v>
      </c>
      <c r="F140" s="185" t="s">
        <v>358</v>
      </c>
      <c r="G140" s="186" t="s">
        <v>142</v>
      </c>
      <c r="H140" s="187">
        <v>423.67000000000002</v>
      </c>
      <c r="I140" s="188">
        <v>47.049999999999997</v>
      </c>
      <c r="J140" s="188">
        <f>ROUND(I140*H140,2)</f>
        <v>19933.669999999998</v>
      </c>
      <c r="K140" s="189"/>
      <c r="L140" s="33"/>
      <c r="M140" s="190" t="s">
        <v>1</v>
      </c>
      <c r="N140" s="191" t="s">
        <v>39</v>
      </c>
      <c r="O140" s="192">
        <v>0.55100000000000005</v>
      </c>
      <c r="P140" s="192">
        <f>O140*H140</f>
        <v>233.44217000000003</v>
      </c>
      <c r="Q140" s="192">
        <v>0.097850000000000006</v>
      </c>
      <c r="R140" s="192">
        <f>Q140*H140</f>
        <v>41.456109500000004</v>
      </c>
      <c r="S140" s="192">
        <v>0</v>
      </c>
      <c r="T140" s="19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4" t="s">
        <v>143</v>
      </c>
      <c r="AT140" s="194" t="s">
        <v>139</v>
      </c>
      <c r="AU140" s="194" t="s">
        <v>86</v>
      </c>
      <c r="AY140" s="19" t="s">
        <v>136</v>
      </c>
      <c r="BE140" s="195">
        <f>IF(N140="základná",J140,0)</f>
        <v>0</v>
      </c>
      <c r="BF140" s="195">
        <f>IF(N140="znížená",J140,0)</f>
        <v>19933.669999999998</v>
      </c>
      <c r="BG140" s="195">
        <f>IF(N140="zákl. prenesená",J140,0)</f>
        <v>0</v>
      </c>
      <c r="BH140" s="195">
        <f>IF(N140="zníž. prenesená",J140,0)</f>
        <v>0</v>
      </c>
      <c r="BI140" s="195">
        <f>IF(N140="nulová",J140,0)</f>
        <v>0</v>
      </c>
      <c r="BJ140" s="19" t="s">
        <v>86</v>
      </c>
      <c r="BK140" s="195">
        <f>ROUND(I140*H140,2)</f>
        <v>19933.669999999998</v>
      </c>
      <c r="BL140" s="19" t="s">
        <v>143</v>
      </c>
      <c r="BM140" s="194" t="s">
        <v>679</v>
      </c>
    </row>
    <row r="141" s="13" customFormat="1">
      <c r="A141" s="13"/>
      <c r="B141" s="196"/>
      <c r="C141" s="13"/>
      <c r="D141" s="197" t="s">
        <v>145</v>
      </c>
      <c r="E141" s="198" t="s">
        <v>1</v>
      </c>
      <c r="F141" s="199" t="s">
        <v>674</v>
      </c>
      <c r="G141" s="13"/>
      <c r="H141" s="200">
        <v>423.67000000000002</v>
      </c>
      <c r="I141" s="13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145</v>
      </c>
      <c r="AU141" s="198" t="s">
        <v>86</v>
      </c>
      <c r="AV141" s="13" t="s">
        <v>86</v>
      </c>
      <c r="AW141" s="13" t="s">
        <v>29</v>
      </c>
      <c r="AX141" s="13" t="s">
        <v>80</v>
      </c>
      <c r="AY141" s="198" t="s">
        <v>136</v>
      </c>
    </row>
    <row r="142" s="12" customFormat="1" ht="22.8" customHeight="1">
      <c r="A142" s="12"/>
      <c r="B142" s="170"/>
      <c r="C142" s="12"/>
      <c r="D142" s="171" t="s">
        <v>72</v>
      </c>
      <c r="E142" s="180" t="s">
        <v>405</v>
      </c>
      <c r="F142" s="180" t="s">
        <v>406</v>
      </c>
      <c r="G142" s="12"/>
      <c r="H142" s="12"/>
      <c r="I142" s="12"/>
      <c r="J142" s="181">
        <f>BK142</f>
        <v>2018.77</v>
      </c>
      <c r="K142" s="12"/>
      <c r="L142" s="170"/>
      <c r="M142" s="174"/>
      <c r="N142" s="175"/>
      <c r="O142" s="175"/>
      <c r="P142" s="176">
        <f>P143</f>
        <v>102.47804100000001</v>
      </c>
      <c r="Q142" s="175"/>
      <c r="R142" s="176">
        <f>R143</f>
        <v>0</v>
      </c>
      <c r="S142" s="175"/>
      <c r="T142" s="17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1" t="s">
        <v>80</v>
      </c>
      <c r="AT142" s="178" t="s">
        <v>72</v>
      </c>
      <c r="AU142" s="178" t="s">
        <v>80</v>
      </c>
      <c r="AY142" s="171" t="s">
        <v>136</v>
      </c>
      <c r="BK142" s="179">
        <f>BK143</f>
        <v>2018.77</v>
      </c>
    </row>
    <row r="143" s="2" customFormat="1" ht="24.15" customHeight="1">
      <c r="A143" s="32"/>
      <c r="B143" s="182"/>
      <c r="C143" s="183" t="s">
        <v>181</v>
      </c>
      <c r="D143" s="183" t="s">
        <v>139</v>
      </c>
      <c r="E143" s="184" t="s">
        <v>408</v>
      </c>
      <c r="F143" s="185" t="s">
        <v>409</v>
      </c>
      <c r="G143" s="186" t="s">
        <v>205</v>
      </c>
      <c r="H143" s="187">
        <v>41.606999999999999</v>
      </c>
      <c r="I143" s="188">
        <v>48.520000000000003</v>
      </c>
      <c r="J143" s="188">
        <f>ROUND(I143*H143,2)</f>
        <v>2018.77</v>
      </c>
      <c r="K143" s="189"/>
      <c r="L143" s="33"/>
      <c r="M143" s="240" t="s">
        <v>1</v>
      </c>
      <c r="N143" s="241" t="s">
        <v>39</v>
      </c>
      <c r="O143" s="242">
        <v>2.4630000000000001</v>
      </c>
      <c r="P143" s="242">
        <f>O143*H143</f>
        <v>102.47804100000001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4" t="s">
        <v>143</v>
      </c>
      <c r="AT143" s="194" t="s">
        <v>139</v>
      </c>
      <c r="AU143" s="194" t="s">
        <v>86</v>
      </c>
      <c r="AY143" s="19" t="s">
        <v>136</v>
      </c>
      <c r="BE143" s="195">
        <f>IF(N143="základná",J143,0)</f>
        <v>0</v>
      </c>
      <c r="BF143" s="195">
        <f>IF(N143="znížená",J143,0)</f>
        <v>2018.77</v>
      </c>
      <c r="BG143" s="195">
        <f>IF(N143="zákl. prenesená",J143,0)</f>
        <v>0</v>
      </c>
      <c r="BH143" s="195">
        <f>IF(N143="zníž. prenesená",J143,0)</f>
        <v>0</v>
      </c>
      <c r="BI143" s="195">
        <f>IF(N143="nulová",J143,0)</f>
        <v>0</v>
      </c>
      <c r="BJ143" s="19" t="s">
        <v>86</v>
      </c>
      <c r="BK143" s="195">
        <f>ROUND(I143*H143,2)</f>
        <v>2018.77</v>
      </c>
      <c r="BL143" s="19" t="s">
        <v>143</v>
      </c>
      <c r="BM143" s="194" t="s">
        <v>680</v>
      </c>
    </row>
    <row r="144" s="2" customFormat="1" ht="6.96" customHeight="1">
      <c r="A144" s="32"/>
      <c r="B144" s="58"/>
      <c r="C144" s="59"/>
      <c r="D144" s="59"/>
      <c r="E144" s="59"/>
      <c r="F144" s="59"/>
      <c r="G144" s="59"/>
      <c r="H144" s="59"/>
      <c r="I144" s="59"/>
      <c r="J144" s="59"/>
      <c r="K144" s="59"/>
      <c r="L144" s="33"/>
      <c r="M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</sheetData>
  <autoFilter ref="C126:K14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7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107</v>
      </c>
      <c r="L4" s="22"/>
      <c r="M4" s="128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13</v>
      </c>
      <c r="L6" s="22"/>
    </row>
    <row r="7" s="1" customFormat="1" ht="16.5" customHeight="1">
      <c r="B7" s="22"/>
      <c r="E7" s="129" t="str">
        <f>'Rekapitulácia stavby'!K6</f>
        <v>Rekonštrukcia maštale D - Hydina</v>
      </c>
      <c r="F7" s="29"/>
      <c r="G7" s="29"/>
      <c r="H7" s="29"/>
      <c r="L7" s="22"/>
    </row>
    <row r="8">
      <c r="B8" s="22"/>
      <c r="D8" s="29" t="s">
        <v>108</v>
      </c>
      <c r="L8" s="22"/>
    </row>
    <row r="9" s="1" customFormat="1" ht="16.5" customHeight="1">
      <c r="B9" s="22"/>
      <c r="E9" s="129" t="s">
        <v>109</v>
      </c>
      <c r="F9" s="1"/>
      <c r="G9" s="1"/>
      <c r="H9" s="1"/>
      <c r="L9" s="22"/>
    </row>
    <row r="10" s="1" customFormat="1" ht="12" customHeight="1">
      <c r="B10" s="22"/>
      <c r="D10" s="29" t="s">
        <v>110</v>
      </c>
      <c r="L10" s="22"/>
    </row>
    <row r="11" s="2" customFormat="1" ht="16.5" customHeight="1">
      <c r="A11" s="32"/>
      <c r="B11" s="33"/>
      <c r="C11" s="32"/>
      <c r="D11" s="32"/>
      <c r="E11" s="134" t="s">
        <v>246</v>
      </c>
      <c r="F11" s="32"/>
      <c r="G11" s="32"/>
      <c r="H11" s="32"/>
      <c r="I11" s="32"/>
      <c r="J11" s="32"/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247</v>
      </c>
      <c r="E12" s="32"/>
      <c r="F12" s="32"/>
      <c r="G12" s="32"/>
      <c r="H12" s="32"/>
      <c r="I12" s="32"/>
      <c r="J12" s="32"/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6.5" customHeight="1">
      <c r="A13" s="32"/>
      <c r="B13" s="33"/>
      <c r="C13" s="32"/>
      <c r="D13" s="32"/>
      <c r="E13" s="65" t="s">
        <v>681</v>
      </c>
      <c r="F13" s="32"/>
      <c r="G13" s="32"/>
      <c r="H13" s="32"/>
      <c r="I13" s="32"/>
      <c r="J13" s="32"/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3"/>
      <c r="C15" s="32"/>
      <c r="D15" s="29" t="s">
        <v>15</v>
      </c>
      <c r="E15" s="32"/>
      <c r="F15" s="26" t="s">
        <v>1</v>
      </c>
      <c r="G15" s="32"/>
      <c r="H15" s="32"/>
      <c r="I15" s="29" t="s">
        <v>16</v>
      </c>
      <c r="J15" s="26" t="s">
        <v>1</v>
      </c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17</v>
      </c>
      <c r="E16" s="32"/>
      <c r="F16" s="26" t="s">
        <v>18</v>
      </c>
      <c r="G16" s="32"/>
      <c r="H16" s="32"/>
      <c r="I16" s="29" t="s">
        <v>19</v>
      </c>
      <c r="J16" s="67" t="str">
        <f>'Rekapitulácia stavby'!AN8</f>
        <v>14. 10. 2024</v>
      </c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0.8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3"/>
      <c r="C18" s="32"/>
      <c r="D18" s="29" t="s">
        <v>21</v>
      </c>
      <c r="E18" s="32"/>
      <c r="F18" s="32"/>
      <c r="G18" s="32"/>
      <c r="H18" s="32"/>
      <c r="I18" s="29" t="s">
        <v>22</v>
      </c>
      <c r="J18" s="26" t="s">
        <v>23</v>
      </c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3"/>
      <c r="C19" s="32"/>
      <c r="D19" s="32"/>
      <c r="E19" s="26" t="s">
        <v>24</v>
      </c>
      <c r="F19" s="32"/>
      <c r="G19" s="32"/>
      <c r="H19" s="32"/>
      <c r="I19" s="29" t="s">
        <v>25</v>
      </c>
      <c r="J19" s="26" t="s">
        <v>1</v>
      </c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3"/>
      <c r="C21" s="32"/>
      <c r="D21" s="29" t="s">
        <v>26</v>
      </c>
      <c r="E21" s="32"/>
      <c r="F21" s="32"/>
      <c r="G21" s="32"/>
      <c r="H21" s="32"/>
      <c r="I21" s="29" t="s">
        <v>22</v>
      </c>
      <c r="J21" s="26" t="str">
        <f>'Rekapitulácia stavby'!AN13</f>
        <v/>
      </c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3"/>
      <c r="C22" s="32"/>
      <c r="D22" s="32"/>
      <c r="E22" s="26" t="str">
        <f>'Rekapitulácia stavby'!E14</f>
        <v xml:space="preserve"> </v>
      </c>
      <c r="F22" s="26"/>
      <c r="G22" s="26"/>
      <c r="H22" s="26"/>
      <c r="I22" s="29" t="s">
        <v>25</v>
      </c>
      <c r="J22" s="26" t="str">
        <f>'Rekapitulácia stavby'!AN14</f>
        <v/>
      </c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3"/>
      <c r="C24" s="32"/>
      <c r="D24" s="29" t="s">
        <v>27</v>
      </c>
      <c r="E24" s="32"/>
      <c r="F24" s="32"/>
      <c r="G24" s="32"/>
      <c r="H24" s="32"/>
      <c r="I24" s="29" t="s">
        <v>22</v>
      </c>
      <c r="J24" s="26" t="s">
        <v>1</v>
      </c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8" customHeight="1">
      <c r="A25" s="32"/>
      <c r="B25" s="33"/>
      <c r="C25" s="32"/>
      <c r="D25" s="32"/>
      <c r="E25" s="26" t="s">
        <v>28</v>
      </c>
      <c r="F25" s="32"/>
      <c r="G25" s="32"/>
      <c r="H25" s="32"/>
      <c r="I25" s="29" t="s">
        <v>25</v>
      </c>
      <c r="J25" s="26" t="s">
        <v>1</v>
      </c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6.96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12" customHeight="1">
      <c r="A27" s="32"/>
      <c r="B27" s="33"/>
      <c r="C27" s="32"/>
      <c r="D27" s="29" t="s">
        <v>30</v>
      </c>
      <c r="E27" s="32"/>
      <c r="F27" s="32"/>
      <c r="G27" s="32"/>
      <c r="H27" s="32"/>
      <c r="I27" s="29" t="s">
        <v>22</v>
      </c>
      <c r="J27" s="26" t="s">
        <v>1</v>
      </c>
      <c r="K27" s="32"/>
      <c r="L27" s="53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8" customHeight="1">
      <c r="A28" s="32"/>
      <c r="B28" s="33"/>
      <c r="C28" s="32"/>
      <c r="D28" s="32"/>
      <c r="E28" s="26" t="s">
        <v>31</v>
      </c>
      <c r="F28" s="32"/>
      <c r="G28" s="32"/>
      <c r="H28" s="32"/>
      <c r="I28" s="29" t="s">
        <v>25</v>
      </c>
      <c r="J28" s="26" t="s">
        <v>1</v>
      </c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32"/>
      <c r="E29" s="32"/>
      <c r="F29" s="32"/>
      <c r="G29" s="32"/>
      <c r="H29" s="32"/>
      <c r="I29" s="32"/>
      <c r="J29" s="32"/>
      <c r="K29" s="32"/>
      <c r="L29" s="5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2" customHeight="1">
      <c r="A30" s="32"/>
      <c r="B30" s="33"/>
      <c r="C30" s="32"/>
      <c r="D30" s="29" t="s">
        <v>32</v>
      </c>
      <c r="E30" s="32"/>
      <c r="F30" s="32"/>
      <c r="G30" s="32"/>
      <c r="H30" s="32"/>
      <c r="I30" s="32"/>
      <c r="J30" s="32"/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8" customFormat="1" ht="16.5" customHeight="1">
      <c r="A31" s="130"/>
      <c r="B31" s="131"/>
      <c r="C31" s="130"/>
      <c r="D31" s="130"/>
      <c r="E31" s="30" t="s">
        <v>1</v>
      </c>
      <c r="F31" s="30"/>
      <c r="G31" s="30"/>
      <c r="H31" s="30"/>
      <c r="I31" s="130"/>
      <c r="J31" s="130"/>
      <c r="K31" s="130"/>
      <c r="L31" s="132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</row>
    <row r="32" s="2" customFormat="1" ht="6.96" customHeight="1">
      <c r="A32" s="32"/>
      <c r="B32" s="33"/>
      <c r="C32" s="32"/>
      <c r="D32" s="32"/>
      <c r="E32" s="32"/>
      <c r="F32" s="32"/>
      <c r="G32" s="32"/>
      <c r="H32" s="32"/>
      <c r="I32" s="32"/>
      <c r="J32" s="32"/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8"/>
      <c r="E33" s="88"/>
      <c r="F33" s="88"/>
      <c r="G33" s="88"/>
      <c r="H33" s="88"/>
      <c r="I33" s="88"/>
      <c r="J33" s="88"/>
      <c r="K33" s="88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3"/>
      <c r="C34" s="32"/>
      <c r="D34" s="133" t="s">
        <v>33</v>
      </c>
      <c r="E34" s="32"/>
      <c r="F34" s="32"/>
      <c r="G34" s="32"/>
      <c r="H34" s="32"/>
      <c r="I34" s="32"/>
      <c r="J34" s="94">
        <f>ROUND(J134, 2)</f>
        <v>96601.619999999995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3"/>
      <c r="C35" s="32"/>
      <c r="D35" s="88"/>
      <c r="E35" s="88"/>
      <c r="F35" s="88"/>
      <c r="G35" s="88"/>
      <c r="H35" s="88"/>
      <c r="I35" s="88"/>
      <c r="J35" s="88"/>
      <c r="K35" s="88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32"/>
      <c r="F36" s="37" t="s">
        <v>35</v>
      </c>
      <c r="G36" s="32"/>
      <c r="H36" s="32"/>
      <c r="I36" s="37" t="s">
        <v>34</v>
      </c>
      <c r="J36" s="37" t="s">
        <v>36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3"/>
      <c r="C37" s="32"/>
      <c r="D37" s="134" t="s">
        <v>37</v>
      </c>
      <c r="E37" s="39" t="s">
        <v>38</v>
      </c>
      <c r="F37" s="135">
        <f>ROUND((SUM(BE134:BE246)),  2)</f>
        <v>0</v>
      </c>
      <c r="G37" s="136"/>
      <c r="H37" s="136"/>
      <c r="I37" s="137">
        <v>0.20000000000000001</v>
      </c>
      <c r="J37" s="135">
        <f>ROUND(((SUM(BE134:BE246))*I37),  2)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3"/>
      <c r="C38" s="32"/>
      <c r="D38" s="32"/>
      <c r="E38" s="39" t="s">
        <v>39</v>
      </c>
      <c r="F38" s="138">
        <f>ROUND((SUM(BF134:BF246)),  2)</f>
        <v>96601.619999999995</v>
      </c>
      <c r="G38" s="32"/>
      <c r="H38" s="32"/>
      <c r="I38" s="139">
        <v>0.20000000000000001</v>
      </c>
      <c r="J38" s="138">
        <f>ROUND(((SUM(BF134:BF246))*I38),  2)</f>
        <v>19320.32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40</v>
      </c>
      <c r="F39" s="138">
        <f>ROUND((SUM(BG134:BG246)),  2)</f>
        <v>0</v>
      </c>
      <c r="G39" s="32"/>
      <c r="H39" s="32"/>
      <c r="I39" s="139">
        <v>0.20000000000000001</v>
      </c>
      <c r="J39" s="138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3"/>
      <c r="C40" s="32"/>
      <c r="D40" s="32"/>
      <c r="E40" s="29" t="s">
        <v>41</v>
      </c>
      <c r="F40" s="138">
        <f>ROUND((SUM(BH134:BH246)),  2)</f>
        <v>0</v>
      </c>
      <c r="G40" s="32"/>
      <c r="H40" s="32"/>
      <c r="I40" s="139">
        <v>0.20000000000000001</v>
      </c>
      <c r="J40" s="138">
        <f>0</f>
        <v>0</v>
      </c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3"/>
      <c r="C41" s="32"/>
      <c r="D41" s="32"/>
      <c r="E41" s="39" t="s">
        <v>42</v>
      </c>
      <c r="F41" s="135">
        <f>ROUND((SUM(BI134:BI246)),  2)</f>
        <v>0</v>
      </c>
      <c r="G41" s="136"/>
      <c r="H41" s="136"/>
      <c r="I41" s="137">
        <v>0</v>
      </c>
      <c r="J41" s="135">
        <f>0</f>
        <v>0</v>
      </c>
      <c r="K41" s="32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3"/>
      <c r="C43" s="140"/>
      <c r="D43" s="141" t="s">
        <v>43</v>
      </c>
      <c r="E43" s="79"/>
      <c r="F43" s="79"/>
      <c r="G43" s="142" t="s">
        <v>44</v>
      </c>
      <c r="H43" s="143" t="s">
        <v>45</v>
      </c>
      <c r="I43" s="79"/>
      <c r="J43" s="144">
        <f>SUM(J34:J41)</f>
        <v>115921.94</v>
      </c>
      <c r="K43" s="145"/>
      <c r="L43" s="53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53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6" t="s">
        <v>48</v>
      </c>
      <c r="E61" s="35"/>
      <c r="F61" s="146" t="s">
        <v>49</v>
      </c>
      <c r="G61" s="56" t="s">
        <v>48</v>
      </c>
      <c r="H61" s="35"/>
      <c r="I61" s="35"/>
      <c r="J61" s="147" t="s">
        <v>49</v>
      </c>
      <c r="K61" s="35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6" t="s">
        <v>48</v>
      </c>
      <c r="E76" s="35"/>
      <c r="F76" s="146" t="s">
        <v>49</v>
      </c>
      <c r="G76" s="56" t="s">
        <v>48</v>
      </c>
      <c r="H76" s="35"/>
      <c r="I76" s="35"/>
      <c r="J76" s="147" t="s">
        <v>49</v>
      </c>
      <c r="K76" s="35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112</v>
      </c>
      <c r="D82" s="32"/>
      <c r="E82" s="32"/>
      <c r="F82" s="32"/>
      <c r="G82" s="32"/>
      <c r="H82" s="32"/>
      <c r="I82" s="32"/>
      <c r="J82" s="32"/>
      <c r="K82" s="32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9" t="str">
        <f>E7</f>
        <v>Rekonštrukcia maštale D - Hydina</v>
      </c>
      <c r="F85" s="29"/>
      <c r="G85" s="29"/>
      <c r="H85" s="29"/>
      <c r="I85" s="32"/>
      <c r="J85" s="32"/>
      <c r="K85" s="32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108</v>
      </c>
      <c r="L86" s="22"/>
    </row>
    <row r="87" s="1" customFormat="1" ht="16.5" customHeight="1">
      <c r="B87" s="22"/>
      <c r="E87" s="129" t="s">
        <v>109</v>
      </c>
      <c r="F87" s="1"/>
      <c r="G87" s="1"/>
      <c r="H87" s="1"/>
      <c r="L87" s="22"/>
    </row>
    <row r="88" s="1" customFormat="1" ht="12" customHeight="1">
      <c r="B88" s="22"/>
      <c r="C88" s="29" t="s">
        <v>110</v>
      </c>
      <c r="L88" s="22"/>
    </row>
    <row r="89" s="2" customFormat="1" ht="16.5" customHeight="1">
      <c r="A89" s="32"/>
      <c r="B89" s="33"/>
      <c r="C89" s="32"/>
      <c r="D89" s="32"/>
      <c r="E89" s="134" t="s">
        <v>246</v>
      </c>
      <c r="F89" s="32"/>
      <c r="G89" s="32"/>
      <c r="H89" s="32"/>
      <c r="I89" s="32"/>
      <c r="J89" s="32"/>
      <c r="K89" s="32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2" customHeight="1">
      <c r="A90" s="32"/>
      <c r="B90" s="33"/>
      <c r="C90" s="29" t="s">
        <v>247</v>
      </c>
      <c r="D90" s="32"/>
      <c r="E90" s="32"/>
      <c r="F90" s="32"/>
      <c r="G90" s="32"/>
      <c r="H90" s="32"/>
      <c r="I90" s="32"/>
      <c r="J90" s="32"/>
      <c r="K90" s="32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6.5" customHeight="1">
      <c r="A91" s="32"/>
      <c r="B91" s="33"/>
      <c r="C91" s="32"/>
      <c r="D91" s="32"/>
      <c r="E91" s="65" t="str">
        <f>E13</f>
        <v>24-58a-01-02-04 - Strecha + krov</v>
      </c>
      <c r="F91" s="32"/>
      <c r="G91" s="32"/>
      <c r="H91" s="32"/>
      <c r="I91" s="32"/>
      <c r="J91" s="32"/>
      <c r="K91" s="32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2" customHeight="1">
      <c r="A93" s="32"/>
      <c r="B93" s="33"/>
      <c r="C93" s="29" t="s">
        <v>17</v>
      </c>
      <c r="D93" s="32"/>
      <c r="E93" s="32"/>
      <c r="F93" s="26" t="str">
        <f>F16</f>
        <v xml:space="preserve"> </v>
      </c>
      <c r="G93" s="32"/>
      <c r="H93" s="32"/>
      <c r="I93" s="29" t="s">
        <v>19</v>
      </c>
      <c r="J93" s="67" t="str">
        <f>IF(J16="","",J16)</f>
        <v>14. 10. 2024</v>
      </c>
      <c r="K93" s="32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6.96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25.65" customHeight="1">
      <c r="A95" s="32"/>
      <c r="B95" s="33"/>
      <c r="C95" s="29" t="s">
        <v>21</v>
      </c>
      <c r="D95" s="32"/>
      <c r="E95" s="32"/>
      <c r="F95" s="26" t="str">
        <f>E19</f>
        <v>AGRIKA s.r.o.Tulská 19 Zvolen</v>
      </c>
      <c r="G95" s="32"/>
      <c r="H95" s="32"/>
      <c r="I95" s="29" t="s">
        <v>27</v>
      </c>
      <c r="J95" s="30" t="str">
        <f>E25</f>
        <v>HS partner s.r.o. Sielnica</v>
      </c>
      <c r="K95" s="32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15.15" customHeight="1">
      <c r="A96" s="32"/>
      <c r="B96" s="33"/>
      <c r="C96" s="29" t="s">
        <v>26</v>
      </c>
      <c r="D96" s="32"/>
      <c r="E96" s="32"/>
      <c r="F96" s="26" t="str">
        <f>IF(E22="","",E22)</f>
        <v xml:space="preserve"> </v>
      </c>
      <c r="G96" s="32"/>
      <c r="H96" s="32"/>
      <c r="I96" s="29" t="s">
        <v>30</v>
      </c>
      <c r="J96" s="30" t="str">
        <f>E28</f>
        <v>Ing. Miroslav Plevka</v>
      </c>
      <c r="K96" s="32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53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9.28" customHeight="1">
      <c r="A98" s="32"/>
      <c r="B98" s="33"/>
      <c r="C98" s="148" t="s">
        <v>113</v>
      </c>
      <c r="D98" s="140"/>
      <c r="E98" s="140"/>
      <c r="F98" s="140"/>
      <c r="G98" s="140"/>
      <c r="H98" s="140"/>
      <c r="I98" s="140"/>
      <c r="J98" s="149" t="s">
        <v>114</v>
      </c>
      <c r="K98" s="140"/>
      <c r="L98" s="53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="2" customFormat="1" ht="10.32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53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22.8" customHeight="1">
      <c r="A100" s="32"/>
      <c r="B100" s="33"/>
      <c r="C100" s="150" t="s">
        <v>115</v>
      </c>
      <c r="D100" s="32"/>
      <c r="E100" s="32"/>
      <c r="F100" s="32"/>
      <c r="G100" s="32"/>
      <c r="H100" s="32"/>
      <c r="I100" s="32"/>
      <c r="J100" s="94">
        <f>J134</f>
        <v>96601.62000000001</v>
      </c>
      <c r="K100" s="32"/>
      <c r="L100" s="53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U100" s="19" t="s">
        <v>116</v>
      </c>
    </row>
    <row r="101" s="9" customFormat="1" ht="24.96" customHeight="1">
      <c r="A101" s="9"/>
      <c r="B101" s="151"/>
      <c r="C101" s="9"/>
      <c r="D101" s="152" t="s">
        <v>117</v>
      </c>
      <c r="E101" s="153"/>
      <c r="F101" s="153"/>
      <c r="G101" s="153"/>
      <c r="H101" s="153"/>
      <c r="I101" s="153"/>
      <c r="J101" s="154">
        <f>J135</f>
        <v>716.15999999999997</v>
      </c>
      <c r="K101" s="9"/>
      <c r="L101" s="15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118</v>
      </c>
      <c r="E102" s="157"/>
      <c r="F102" s="157"/>
      <c r="G102" s="157"/>
      <c r="H102" s="157"/>
      <c r="I102" s="157"/>
      <c r="J102" s="158">
        <f>J136</f>
        <v>716.15999999999997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1"/>
      <c r="C103" s="9"/>
      <c r="D103" s="152" t="s">
        <v>119</v>
      </c>
      <c r="E103" s="153"/>
      <c r="F103" s="153"/>
      <c r="G103" s="153"/>
      <c r="H103" s="153"/>
      <c r="I103" s="153"/>
      <c r="J103" s="154">
        <f>J139</f>
        <v>95885.460000000006</v>
      </c>
      <c r="K103" s="9"/>
      <c r="L103" s="15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5"/>
      <c r="C104" s="10"/>
      <c r="D104" s="156" t="s">
        <v>682</v>
      </c>
      <c r="E104" s="157"/>
      <c r="F104" s="157"/>
      <c r="G104" s="157"/>
      <c r="H104" s="157"/>
      <c r="I104" s="157"/>
      <c r="J104" s="158">
        <f>J140</f>
        <v>2971.52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5"/>
      <c r="C105" s="10"/>
      <c r="D105" s="156" t="s">
        <v>486</v>
      </c>
      <c r="E105" s="157"/>
      <c r="F105" s="157"/>
      <c r="G105" s="157"/>
      <c r="H105" s="157"/>
      <c r="I105" s="157"/>
      <c r="J105" s="158">
        <f>J145</f>
        <v>11021.950000000001</v>
      </c>
      <c r="K105" s="10"/>
      <c r="L105" s="15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5"/>
      <c r="C106" s="10"/>
      <c r="D106" s="156" t="s">
        <v>120</v>
      </c>
      <c r="E106" s="157"/>
      <c r="F106" s="157"/>
      <c r="G106" s="157"/>
      <c r="H106" s="157"/>
      <c r="I106" s="157"/>
      <c r="J106" s="158">
        <f>J150</f>
        <v>25430.099999999999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5"/>
      <c r="C107" s="10"/>
      <c r="D107" s="156" t="s">
        <v>683</v>
      </c>
      <c r="E107" s="157"/>
      <c r="F107" s="157"/>
      <c r="G107" s="157"/>
      <c r="H107" s="157"/>
      <c r="I107" s="157"/>
      <c r="J107" s="158">
        <f>J191</f>
        <v>6387.5100000000011</v>
      </c>
      <c r="K107" s="10"/>
      <c r="L107" s="15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5"/>
      <c r="C108" s="10"/>
      <c r="D108" s="156" t="s">
        <v>121</v>
      </c>
      <c r="E108" s="157"/>
      <c r="F108" s="157"/>
      <c r="G108" s="157"/>
      <c r="H108" s="157"/>
      <c r="I108" s="157"/>
      <c r="J108" s="158">
        <f>J202</f>
        <v>43586.670000000006</v>
      </c>
      <c r="K108" s="10"/>
      <c r="L108" s="15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5"/>
      <c r="C109" s="10"/>
      <c r="D109" s="156" t="s">
        <v>684</v>
      </c>
      <c r="E109" s="157"/>
      <c r="F109" s="157"/>
      <c r="G109" s="157"/>
      <c r="H109" s="157"/>
      <c r="I109" s="157"/>
      <c r="J109" s="158">
        <f>J229</f>
        <v>609.63000000000011</v>
      </c>
      <c r="K109" s="10"/>
      <c r="L109" s="15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5"/>
      <c r="C110" s="10"/>
      <c r="D110" s="156" t="s">
        <v>489</v>
      </c>
      <c r="E110" s="157"/>
      <c r="F110" s="157"/>
      <c r="G110" s="157"/>
      <c r="H110" s="157"/>
      <c r="I110" s="157"/>
      <c r="J110" s="158">
        <f>J234</f>
        <v>5878.0799999999999</v>
      </c>
      <c r="K110" s="10"/>
      <c r="L110" s="15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53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3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6" s="2" customFormat="1" ht="6.96" customHeight="1">
      <c r="A116" s="32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53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24.96" customHeight="1">
      <c r="A117" s="32"/>
      <c r="B117" s="33"/>
      <c r="C117" s="23" t="s">
        <v>122</v>
      </c>
      <c r="D117" s="32"/>
      <c r="E117" s="32"/>
      <c r="F117" s="32"/>
      <c r="G117" s="32"/>
      <c r="H117" s="32"/>
      <c r="I117" s="32"/>
      <c r="J117" s="32"/>
      <c r="K117" s="32"/>
      <c r="L117" s="53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53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13</v>
      </c>
      <c r="D119" s="32"/>
      <c r="E119" s="32"/>
      <c r="F119" s="32"/>
      <c r="G119" s="32"/>
      <c r="H119" s="32"/>
      <c r="I119" s="32"/>
      <c r="J119" s="32"/>
      <c r="K119" s="32"/>
      <c r="L119" s="53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6.5" customHeight="1">
      <c r="A120" s="32"/>
      <c r="B120" s="33"/>
      <c r="C120" s="32"/>
      <c r="D120" s="32"/>
      <c r="E120" s="129" t="str">
        <f>E7</f>
        <v>Rekonštrukcia maštale D - Hydina</v>
      </c>
      <c r="F120" s="29"/>
      <c r="G120" s="29"/>
      <c r="H120" s="29"/>
      <c r="I120" s="32"/>
      <c r="J120" s="32"/>
      <c r="K120" s="32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" customFormat="1" ht="12" customHeight="1">
      <c r="B121" s="22"/>
      <c r="C121" s="29" t="s">
        <v>108</v>
      </c>
      <c r="L121" s="22"/>
    </row>
    <row r="122" s="1" customFormat="1" ht="16.5" customHeight="1">
      <c r="B122" s="22"/>
      <c r="E122" s="129" t="s">
        <v>109</v>
      </c>
      <c r="F122" s="1"/>
      <c r="G122" s="1"/>
      <c r="H122" s="1"/>
      <c r="L122" s="22"/>
    </row>
    <row r="123" s="1" customFormat="1" ht="12" customHeight="1">
      <c r="B123" s="22"/>
      <c r="C123" s="29" t="s">
        <v>110</v>
      </c>
      <c r="L123" s="22"/>
    </row>
    <row r="124" s="2" customFormat="1" ht="16.5" customHeight="1">
      <c r="A124" s="32"/>
      <c r="B124" s="33"/>
      <c r="C124" s="32"/>
      <c r="D124" s="32"/>
      <c r="E124" s="134" t="s">
        <v>246</v>
      </c>
      <c r="F124" s="32"/>
      <c r="G124" s="32"/>
      <c r="H124" s="32"/>
      <c r="I124" s="32"/>
      <c r="J124" s="32"/>
      <c r="K124" s="32"/>
      <c r="L124" s="53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2" customHeight="1">
      <c r="A125" s="32"/>
      <c r="B125" s="33"/>
      <c r="C125" s="29" t="s">
        <v>247</v>
      </c>
      <c r="D125" s="32"/>
      <c r="E125" s="32"/>
      <c r="F125" s="32"/>
      <c r="G125" s="32"/>
      <c r="H125" s="32"/>
      <c r="I125" s="32"/>
      <c r="J125" s="32"/>
      <c r="K125" s="32"/>
      <c r="L125" s="53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6.5" customHeight="1">
      <c r="A126" s="32"/>
      <c r="B126" s="33"/>
      <c r="C126" s="32"/>
      <c r="D126" s="32"/>
      <c r="E126" s="65" t="str">
        <f>E13</f>
        <v>24-58a-01-02-04 - Strecha + krov</v>
      </c>
      <c r="F126" s="32"/>
      <c r="G126" s="32"/>
      <c r="H126" s="32"/>
      <c r="I126" s="32"/>
      <c r="J126" s="32"/>
      <c r="K126" s="32"/>
      <c r="L126" s="53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6.96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53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2" customHeight="1">
      <c r="A128" s="32"/>
      <c r="B128" s="33"/>
      <c r="C128" s="29" t="s">
        <v>17</v>
      </c>
      <c r="D128" s="32"/>
      <c r="E128" s="32"/>
      <c r="F128" s="26" t="str">
        <f>F16</f>
        <v xml:space="preserve"> </v>
      </c>
      <c r="G128" s="32"/>
      <c r="H128" s="32"/>
      <c r="I128" s="29" t="s">
        <v>19</v>
      </c>
      <c r="J128" s="67" t="str">
        <f>IF(J16="","",J16)</f>
        <v>14. 10. 2024</v>
      </c>
      <c r="K128" s="32"/>
      <c r="L128" s="53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6.96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53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2" customFormat="1" ht="25.65" customHeight="1">
      <c r="A130" s="32"/>
      <c r="B130" s="33"/>
      <c r="C130" s="29" t="s">
        <v>21</v>
      </c>
      <c r="D130" s="32"/>
      <c r="E130" s="32"/>
      <c r="F130" s="26" t="str">
        <f>E19</f>
        <v>AGRIKA s.r.o.Tulská 19 Zvolen</v>
      </c>
      <c r="G130" s="32"/>
      <c r="H130" s="32"/>
      <c r="I130" s="29" t="s">
        <v>27</v>
      </c>
      <c r="J130" s="30" t="str">
        <f>E25</f>
        <v>HS partner s.r.o. Sielnica</v>
      </c>
      <c r="K130" s="32"/>
      <c r="L130" s="53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="2" customFormat="1" ht="15.15" customHeight="1">
      <c r="A131" s="32"/>
      <c r="B131" s="33"/>
      <c r="C131" s="29" t="s">
        <v>26</v>
      </c>
      <c r="D131" s="32"/>
      <c r="E131" s="32"/>
      <c r="F131" s="26" t="str">
        <f>IF(E22="","",E22)</f>
        <v xml:space="preserve"> </v>
      </c>
      <c r="G131" s="32"/>
      <c r="H131" s="32"/>
      <c r="I131" s="29" t="s">
        <v>30</v>
      </c>
      <c r="J131" s="30" t="str">
        <f>E28</f>
        <v>Ing. Miroslav Plevka</v>
      </c>
      <c r="K131" s="32"/>
      <c r="L131" s="53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="2" customFormat="1" ht="10.32" customHeight="1">
      <c r="A132" s="32"/>
      <c r="B132" s="33"/>
      <c r="C132" s="32"/>
      <c r="D132" s="32"/>
      <c r="E132" s="32"/>
      <c r="F132" s="32"/>
      <c r="G132" s="32"/>
      <c r="H132" s="32"/>
      <c r="I132" s="32"/>
      <c r="J132" s="32"/>
      <c r="K132" s="32"/>
      <c r="L132" s="53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="11" customFormat="1" ht="29.28" customHeight="1">
      <c r="A133" s="159"/>
      <c r="B133" s="160"/>
      <c r="C133" s="161" t="s">
        <v>123</v>
      </c>
      <c r="D133" s="162" t="s">
        <v>58</v>
      </c>
      <c r="E133" s="162" t="s">
        <v>54</v>
      </c>
      <c r="F133" s="162" t="s">
        <v>55</v>
      </c>
      <c r="G133" s="162" t="s">
        <v>124</v>
      </c>
      <c r="H133" s="162" t="s">
        <v>125</v>
      </c>
      <c r="I133" s="162" t="s">
        <v>126</v>
      </c>
      <c r="J133" s="163" t="s">
        <v>114</v>
      </c>
      <c r="K133" s="164" t="s">
        <v>127</v>
      </c>
      <c r="L133" s="165"/>
      <c r="M133" s="84" t="s">
        <v>1</v>
      </c>
      <c r="N133" s="85" t="s">
        <v>37</v>
      </c>
      <c r="O133" s="85" t="s">
        <v>128</v>
      </c>
      <c r="P133" s="85" t="s">
        <v>129</v>
      </c>
      <c r="Q133" s="85" t="s">
        <v>130</v>
      </c>
      <c r="R133" s="85" t="s">
        <v>131</v>
      </c>
      <c r="S133" s="85" t="s">
        <v>132</v>
      </c>
      <c r="T133" s="86" t="s">
        <v>133</v>
      </c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</row>
    <row r="134" s="2" customFormat="1" ht="22.8" customHeight="1">
      <c r="A134" s="32"/>
      <c r="B134" s="33"/>
      <c r="C134" s="91" t="s">
        <v>115</v>
      </c>
      <c r="D134" s="32"/>
      <c r="E134" s="32"/>
      <c r="F134" s="32"/>
      <c r="G134" s="32"/>
      <c r="H134" s="32"/>
      <c r="I134" s="32"/>
      <c r="J134" s="166">
        <f>BK134</f>
        <v>96601.62000000001</v>
      </c>
      <c r="K134" s="32"/>
      <c r="L134" s="33"/>
      <c r="M134" s="87"/>
      <c r="N134" s="71"/>
      <c r="O134" s="88"/>
      <c r="P134" s="167">
        <f>P135+P139</f>
        <v>1624.3849719999998</v>
      </c>
      <c r="Q134" s="88"/>
      <c r="R134" s="167">
        <f>R135+R139</f>
        <v>58.154959849999997</v>
      </c>
      <c r="S134" s="88"/>
      <c r="T134" s="168">
        <f>T135+T139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9" t="s">
        <v>72</v>
      </c>
      <c r="AU134" s="19" t="s">
        <v>116</v>
      </c>
      <c r="BK134" s="169">
        <f>BK135+BK139</f>
        <v>96601.62000000001</v>
      </c>
    </row>
    <row r="135" s="12" customFormat="1" ht="25.92" customHeight="1">
      <c r="A135" s="12"/>
      <c r="B135" s="170"/>
      <c r="C135" s="12"/>
      <c r="D135" s="171" t="s">
        <v>72</v>
      </c>
      <c r="E135" s="172" t="s">
        <v>134</v>
      </c>
      <c r="F135" s="172" t="s">
        <v>135</v>
      </c>
      <c r="G135" s="12"/>
      <c r="H135" s="12"/>
      <c r="I135" s="12"/>
      <c r="J135" s="173">
        <f>BK135</f>
        <v>716.15999999999997</v>
      </c>
      <c r="K135" s="12"/>
      <c r="L135" s="170"/>
      <c r="M135" s="174"/>
      <c r="N135" s="175"/>
      <c r="O135" s="175"/>
      <c r="P135" s="176">
        <f>P136</f>
        <v>15.504</v>
      </c>
      <c r="Q135" s="175"/>
      <c r="R135" s="176">
        <f>R136</f>
        <v>0</v>
      </c>
      <c r="S135" s="175"/>
      <c r="T135" s="177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1" t="s">
        <v>80</v>
      </c>
      <c r="AT135" s="178" t="s">
        <v>72</v>
      </c>
      <c r="AU135" s="178" t="s">
        <v>73</v>
      </c>
      <c r="AY135" s="171" t="s">
        <v>136</v>
      </c>
      <c r="BK135" s="179">
        <f>BK136</f>
        <v>716.15999999999997</v>
      </c>
    </row>
    <row r="136" s="12" customFormat="1" ht="22.8" customHeight="1">
      <c r="A136" s="12"/>
      <c r="B136" s="170"/>
      <c r="C136" s="12"/>
      <c r="D136" s="171" t="s">
        <v>72</v>
      </c>
      <c r="E136" s="180" t="s">
        <v>137</v>
      </c>
      <c r="F136" s="180" t="s">
        <v>138</v>
      </c>
      <c r="G136" s="12"/>
      <c r="H136" s="12"/>
      <c r="I136" s="12"/>
      <c r="J136" s="181">
        <f>BK136</f>
        <v>716.15999999999997</v>
      </c>
      <c r="K136" s="12"/>
      <c r="L136" s="170"/>
      <c r="M136" s="174"/>
      <c r="N136" s="175"/>
      <c r="O136" s="175"/>
      <c r="P136" s="176">
        <f>SUM(P137:P138)</f>
        <v>15.504</v>
      </c>
      <c r="Q136" s="175"/>
      <c r="R136" s="176">
        <f>SUM(R137:R138)</f>
        <v>0</v>
      </c>
      <c r="S136" s="175"/>
      <c r="T136" s="177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1" t="s">
        <v>80</v>
      </c>
      <c r="AT136" s="178" t="s">
        <v>72</v>
      </c>
      <c r="AU136" s="178" t="s">
        <v>80</v>
      </c>
      <c r="AY136" s="171" t="s">
        <v>136</v>
      </c>
      <c r="BK136" s="179">
        <f>SUM(BK137:BK138)</f>
        <v>716.15999999999997</v>
      </c>
    </row>
    <row r="137" s="2" customFormat="1" ht="37.8" customHeight="1">
      <c r="A137" s="32"/>
      <c r="B137" s="182"/>
      <c r="C137" s="183" t="s">
        <v>80</v>
      </c>
      <c r="D137" s="183" t="s">
        <v>139</v>
      </c>
      <c r="E137" s="184" t="s">
        <v>685</v>
      </c>
      <c r="F137" s="185" t="s">
        <v>686</v>
      </c>
      <c r="G137" s="186" t="s">
        <v>687</v>
      </c>
      <c r="H137" s="187">
        <v>8</v>
      </c>
      <c r="I137" s="188">
        <v>89.519999999999996</v>
      </c>
      <c r="J137" s="188">
        <f>ROUND(I137*H137,2)</f>
        <v>716.15999999999997</v>
      </c>
      <c r="K137" s="189"/>
      <c r="L137" s="33"/>
      <c r="M137" s="190" t="s">
        <v>1</v>
      </c>
      <c r="N137" s="191" t="s">
        <v>39</v>
      </c>
      <c r="O137" s="192">
        <v>1.9379999999999999</v>
      </c>
      <c r="P137" s="192">
        <f>O137*H137</f>
        <v>15.504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4" t="s">
        <v>143</v>
      </c>
      <c r="AT137" s="194" t="s">
        <v>139</v>
      </c>
      <c r="AU137" s="194" t="s">
        <v>86</v>
      </c>
      <c r="AY137" s="19" t="s">
        <v>136</v>
      </c>
      <c r="BE137" s="195">
        <f>IF(N137="základná",J137,0)</f>
        <v>0</v>
      </c>
      <c r="BF137" s="195">
        <f>IF(N137="znížená",J137,0)</f>
        <v>716.15999999999997</v>
      </c>
      <c r="BG137" s="195">
        <f>IF(N137="zákl. prenesená",J137,0)</f>
        <v>0</v>
      </c>
      <c r="BH137" s="195">
        <f>IF(N137="zníž. prenesená",J137,0)</f>
        <v>0</v>
      </c>
      <c r="BI137" s="195">
        <f>IF(N137="nulová",J137,0)</f>
        <v>0</v>
      </c>
      <c r="BJ137" s="19" t="s">
        <v>86</v>
      </c>
      <c r="BK137" s="195">
        <f>ROUND(I137*H137,2)</f>
        <v>716.15999999999997</v>
      </c>
      <c r="BL137" s="19" t="s">
        <v>143</v>
      </c>
      <c r="BM137" s="194" t="s">
        <v>688</v>
      </c>
    </row>
    <row r="138" s="13" customFormat="1">
      <c r="A138" s="13"/>
      <c r="B138" s="196"/>
      <c r="C138" s="13"/>
      <c r="D138" s="197" t="s">
        <v>145</v>
      </c>
      <c r="E138" s="198" t="s">
        <v>1</v>
      </c>
      <c r="F138" s="199" t="s">
        <v>186</v>
      </c>
      <c r="G138" s="13"/>
      <c r="H138" s="200">
        <v>8</v>
      </c>
      <c r="I138" s="13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8" t="s">
        <v>145</v>
      </c>
      <c r="AU138" s="198" t="s">
        <v>86</v>
      </c>
      <c r="AV138" s="13" t="s">
        <v>86</v>
      </c>
      <c r="AW138" s="13" t="s">
        <v>29</v>
      </c>
      <c r="AX138" s="13" t="s">
        <v>80</v>
      </c>
      <c r="AY138" s="198" t="s">
        <v>136</v>
      </c>
    </row>
    <row r="139" s="12" customFormat="1" ht="25.92" customHeight="1">
      <c r="A139" s="12"/>
      <c r="B139" s="170"/>
      <c r="C139" s="12"/>
      <c r="D139" s="171" t="s">
        <v>72</v>
      </c>
      <c r="E139" s="172" t="s">
        <v>219</v>
      </c>
      <c r="F139" s="172" t="s">
        <v>220</v>
      </c>
      <c r="G139" s="12"/>
      <c r="H139" s="12"/>
      <c r="I139" s="12"/>
      <c r="J139" s="173">
        <f>BK139</f>
        <v>95885.460000000006</v>
      </c>
      <c r="K139" s="12"/>
      <c r="L139" s="170"/>
      <c r="M139" s="174"/>
      <c r="N139" s="175"/>
      <c r="O139" s="175"/>
      <c r="P139" s="176">
        <f>P140+P145+P150+P191+P202+P229+P234</f>
        <v>1608.8809719999999</v>
      </c>
      <c r="Q139" s="175"/>
      <c r="R139" s="176">
        <f>R140+R145+R150+R191+R202+R229+R234</f>
        <v>58.154959849999997</v>
      </c>
      <c r="S139" s="175"/>
      <c r="T139" s="177">
        <f>T140+T145+T150+T191+T202+T229+T234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1" t="s">
        <v>86</v>
      </c>
      <c r="AT139" s="178" t="s">
        <v>72</v>
      </c>
      <c r="AU139" s="178" t="s">
        <v>73</v>
      </c>
      <c r="AY139" s="171" t="s">
        <v>136</v>
      </c>
      <c r="BK139" s="179">
        <f>BK140+BK145+BK150+BK191+BK202+BK229+BK234</f>
        <v>95885.460000000006</v>
      </c>
    </row>
    <row r="140" s="12" customFormat="1" ht="22.8" customHeight="1">
      <c r="A140" s="12"/>
      <c r="B140" s="170"/>
      <c r="C140" s="12"/>
      <c r="D140" s="171" t="s">
        <v>72</v>
      </c>
      <c r="E140" s="180" t="s">
        <v>689</v>
      </c>
      <c r="F140" s="180" t="s">
        <v>690</v>
      </c>
      <c r="G140" s="12"/>
      <c r="H140" s="12"/>
      <c r="I140" s="12"/>
      <c r="J140" s="181">
        <f>BK140</f>
        <v>2971.52</v>
      </c>
      <c r="K140" s="12"/>
      <c r="L140" s="170"/>
      <c r="M140" s="174"/>
      <c r="N140" s="175"/>
      <c r="O140" s="175"/>
      <c r="P140" s="176">
        <f>SUM(P141:P144)</f>
        <v>31.359999999999999</v>
      </c>
      <c r="Q140" s="175"/>
      <c r="R140" s="176">
        <f>SUM(R141:R144)</f>
        <v>0.13248000000000001</v>
      </c>
      <c r="S140" s="175"/>
      <c r="T140" s="177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1" t="s">
        <v>86</v>
      </c>
      <c r="AT140" s="178" t="s">
        <v>72</v>
      </c>
      <c r="AU140" s="178" t="s">
        <v>80</v>
      </c>
      <c r="AY140" s="171" t="s">
        <v>136</v>
      </c>
      <c r="BK140" s="179">
        <f>SUM(BK141:BK144)</f>
        <v>2971.52</v>
      </c>
    </row>
    <row r="141" s="2" customFormat="1" ht="21.75" customHeight="1">
      <c r="A141" s="32"/>
      <c r="B141" s="182"/>
      <c r="C141" s="183" t="s">
        <v>86</v>
      </c>
      <c r="D141" s="183" t="s">
        <v>139</v>
      </c>
      <c r="E141" s="184" t="s">
        <v>691</v>
      </c>
      <c r="F141" s="185" t="s">
        <v>692</v>
      </c>
      <c r="G141" s="186" t="s">
        <v>142</v>
      </c>
      <c r="H141" s="187">
        <v>640</v>
      </c>
      <c r="I141" s="188">
        <v>1.3999999999999999</v>
      </c>
      <c r="J141" s="188">
        <f>ROUND(I141*H141,2)</f>
        <v>896</v>
      </c>
      <c r="K141" s="189"/>
      <c r="L141" s="33"/>
      <c r="M141" s="190" t="s">
        <v>1</v>
      </c>
      <c r="N141" s="191" t="s">
        <v>39</v>
      </c>
      <c r="O141" s="192">
        <v>0.049000000000000002</v>
      </c>
      <c r="P141" s="192">
        <f>O141*H141</f>
        <v>31.359999999999999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4" t="s">
        <v>226</v>
      </c>
      <c r="AT141" s="194" t="s">
        <v>139</v>
      </c>
      <c r="AU141" s="194" t="s">
        <v>86</v>
      </c>
      <c r="AY141" s="19" t="s">
        <v>136</v>
      </c>
      <c r="BE141" s="195">
        <f>IF(N141="základná",J141,0)</f>
        <v>0</v>
      </c>
      <c r="BF141" s="195">
        <f>IF(N141="znížená",J141,0)</f>
        <v>896</v>
      </c>
      <c r="BG141" s="195">
        <f>IF(N141="zákl. prenesená",J141,0)</f>
        <v>0</v>
      </c>
      <c r="BH141" s="195">
        <f>IF(N141="zníž. prenesená",J141,0)</f>
        <v>0</v>
      </c>
      <c r="BI141" s="195">
        <f>IF(N141="nulová",J141,0)</f>
        <v>0</v>
      </c>
      <c r="BJ141" s="19" t="s">
        <v>86</v>
      </c>
      <c r="BK141" s="195">
        <f>ROUND(I141*H141,2)</f>
        <v>896</v>
      </c>
      <c r="BL141" s="19" t="s">
        <v>226</v>
      </c>
      <c r="BM141" s="194" t="s">
        <v>693</v>
      </c>
    </row>
    <row r="142" s="13" customFormat="1">
      <c r="A142" s="13"/>
      <c r="B142" s="196"/>
      <c r="C142" s="13"/>
      <c r="D142" s="197" t="s">
        <v>145</v>
      </c>
      <c r="E142" s="198" t="s">
        <v>1</v>
      </c>
      <c r="F142" s="199" t="s">
        <v>694</v>
      </c>
      <c r="G142" s="13"/>
      <c r="H142" s="200">
        <v>640</v>
      </c>
      <c r="I142" s="13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145</v>
      </c>
      <c r="AU142" s="198" t="s">
        <v>86</v>
      </c>
      <c r="AV142" s="13" t="s">
        <v>86</v>
      </c>
      <c r="AW142" s="13" t="s">
        <v>29</v>
      </c>
      <c r="AX142" s="13" t="s">
        <v>80</v>
      </c>
      <c r="AY142" s="198" t="s">
        <v>136</v>
      </c>
    </row>
    <row r="143" s="2" customFormat="1" ht="37.8" customHeight="1">
      <c r="A143" s="32"/>
      <c r="B143" s="182"/>
      <c r="C143" s="227" t="s">
        <v>93</v>
      </c>
      <c r="D143" s="227" t="s">
        <v>351</v>
      </c>
      <c r="E143" s="228" t="s">
        <v>695</v>
      </c>
      <c r="F143" s="229" t="s">
        <v>696</v>
      </c>
      <c r="G143" s="230" t="s">
        <v>142</v>
      </c>
      <c r="H143" s="231">
        <v>736</v>
      </c>
      <c r="I143" s="232">
        <v>2.8199999999999998</v>
      </c>
      <c r="J143" s="232">
        <f>ROUND(I143*H143,2)</f>
        <v>2075.52</v>
      </c>
      <c r="K143" s="233"/>
      <c r="L143" s="234"/>
      <c r="M143" s="235" t="s">
        <v>1</v>
      </c>
      <c r="N143" s="236" t="s">
        <v>39</v>
      </c>
      <c r="O143" s="192">
        <v>0</v>
      </c>
      <c r="P143" s="192">
        <f>O143*H143</f>
        <v>0</v>
      </c>
      <c r="Q143" s="192">
        <v>0.00018000000000000001</v>
      </c>
      <c r="R143" s="192">
        <f>Q143*H143</f>
        <v>0.13248000000000001</v>
      </c>
      <c r="S143" s="192">
        <v>0</v>
      </c>
      <c r="T143" s="19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4" t="s">
        <v>397</v>
      </c>
      <c r="AT143" s="194" t="s">
        <v>351</v>
      </c>
      <c r="AU143" s="194" t="s">
        <v>86</v>
      </c>
      <c r="AY143" s="19" t="s">
        <v>136</v>
      </c>
      <c r="BE143" s="195">
        <f>IF(N143="základná",J143,0)</f>
        <v>0</v>
      </c>
      <c r="BF143" s="195">
        <f>IF(N143="znížená",J143,0)</f>
        <v>2075.52</v>
      </c>
      <c r="BG143" s="195">
        <f>IF(N143="zákl. prenesená",J143,0)</f>
        <v>0</v>
      </c>
      <c r="BH143" s="195">
        <f>IF(N143="zníž. prenesená",J143,0)</f>
        <v>0</v>
      </c>
      <c r="BI143" s="195">
        <f>IF(N143="nulová",J143,0)</f>
        <v>0</v>
      </c>
      <c r="BJ143" s="19" t="s">
        <v>86</v>
      </c>
      <c r="BK143" s="195">
        <f>ROUND(I143*H143,2)</f>
        <v>2075.52</v>
      </c>
      <c r="BL143" s="19" t="s">
        <v>226</v>
      </c>
      <c r="BM143" s="194" t="s">
        <v>697</v>
      </c>
    </row>
    <row r="144" s="13" customFormat="1">
      <c r="A144" s="13"/>
      <c r="B144" s="196"/>
      <c r="C144" s="13"/>
      <c r="D144" s="197" t="s">
        <v>145</v>
      </c>
      <c r="E144" s="13"/>
      <c r="F144" s="199" t="s">
        <v>698</v>
      </c>
      <c r="G144" s="13"/>
      <c r="H144" s="200">
        <v>736</v>
      </c>
      <c r="I144" s="13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145</v>
      </c>
      <c r="AU144" s="198" t="s">
        <v>86</v>
      </c>
      <c r="AV144" s="13" t="s">
        <v>86</v>
      </c>
      <c r="AW144" s="13" t="s">
        <v>3</v>
      </c>
      <c r="AX144" s="13" t="s">
        <v>80</v>
      </c>
      <c r="AY144" s="198" t="s">
        <v>136</v>
      </c>
    </row>
    <row r="145" s="12" customFormat="1" ht="22.8" customHeight="1">
      <c r="A145" s="12"/>
      <c r="B145" s="170"/>
      <c r="C145" s="12"/>
      <c r="D145" s="171" t="s">
        <v>72</v>
      </c>
      <c r="E145" s="180" t="s">
        <v>612</v>
      </c>
      <c r="F145" s="180" t="s">
        <v>613</v>
      </c>
      <c r="G145" s="12"/>
      <c r="H145" s="12"/>
      <c r="I145" s="12"/>
      <c r="J145" s="181">
        <f>BK145</f>
        <v>11021.950000000001</v>
      </c>
      <c r="K145" s="12"/>
      <c r="L145" s="170"/>
      <c r="M145" s="174"/>
      <c r="N145" s="175"/>
      <c r="O145" s="175"/>
      <c r="P145" s="176">
        <f>SUM(P146:P149)</f>
        <v>74.240000000000009</v>
      </c>
      <c r="Q145" s="175"/>
      <c r="R145" s="176">
        <f>SUM(R146:R149)</f>
        <v>9.4003199999999989</v>
      </c>
      <c r="S145" s="175"/>
      <c r="T145" s="177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1" t="s">
        <v>86</v>
      </c>
      <c r="AT145" s="178" t="s">
        <v>72</v>
      </c>
      <c r="AU145" s="178" t="s">
        <v>80</v>
      </c>
      <c r="AY145" s="171" t="s">
        <v>136</v>
      </c>
      <c r="BK145" s="179">
        <f>SUM(BK146:BK149)</f>
        <v>11021.950000000001</v>
      </c>
    </row>
    <row r="146" s="2" customFormat="1" ht="24.15" customHeight="1">
      <c r="A146" s="32"/>
      <c r="B146" s="182"/>
      <c r="C146" s="183" t="s">
        <v>143</v>
      </c>
      <c r="D146" s="183" t="s">
        <v>139</v>
      </c>
      <c r="E146" s="184" t="s">
        <v>699</v>
      </c>
      <c r="F146" s="185" t="s">
        <v>700</v>
      </c>
      <c r="G146" s="186" t="s">
        <v>142</v>
      </c>
      <c r="H146" s="187">
        <v>640</v>
      </c>
      <c r="I146" s="188">
        <v>2.8500000000000001</v>
      </c>
      <c r="J146" s="188">
        <f>ROUND(I146*H146,2)</f>
        <v>1824</v>
      </c>
      <c r="K146" s="189"/>
      <c r="L146" s="33"/>
      <c r="M146" s="190" t="s">
        <v>1</v>
      </c>
      <c r="N146" s="191" t="s">
        <v>39</v>
      </c>
      <c r="O146" s="192">
        <v>0.11600000000000001</v>
      </c>
      <c r="P146" s="192">
        <f>O146*H146</f>
        <v>74.240000000000009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4" t="s">
        <v>226</v>
      </c>
      <c r="AT146" s="194" t="s">
        <v>139</v>
      </c>
      <c r="AU146" s="194" t="s">
        <v>86</v>
      </c>
      <c r="AY146" s="19" t="s">
        <v>136</v>
      </c>
      <c r="BE146" s="195">
        <f>IF(N146="základná",J146,0)</f>
        <v>0</v>
      </c>
      <c r="BF146" s="195">
        <f>IF(N146="znížená",J146,0)</f>
        <v>1824</v>
      </c>
      <c r="BG146" s="195">
        <f>IF(N146="zákl. prenesená",J146,0)</f>
        <v>0</v>
      </c>
      <c r="BH146" s="195">
        <f>IF(N146="zníž. prenesená",J146,0)</f>
        <v>0</v>
      </c>
      <c r="BI146" s="195">
        <f>IF(N146="nulová",J146,0)</f>
        <v>0</v>
      </c>
      <c r="BJ146" s="19" t="s">
        <v>86</v>
      </c>
      <c r="BK146" s="195">
        <f>ROUND(I146*H146,2)</f>
        <v>1824</v>
      </c>
      <c r="BL146" s="19" t="s">
        <v>226</v>
      </c>
      <c r="BM146" s="194" t="s">
        <v>701</v>
      </c>
    </row>
    <row r="147" s="13" customFormat="1">
      <c r="A147" s="13"/>
      <c r="B147" s="196"/>
      <c r="C147" s="13"/>
      <c r="D147" s="197" t="s">
        <v>145</v>
      </c>
      <c r="E147" s="198" t="s">
        <v>1</v>
      </c>
      <c r="F147" s="199" t="s">
        <v>694</v>
      </c>
      <c r="G147" s="13"/>
      <c r="H147" s="200">
        <v>640</v>
      </c>
      <c r="I147" s="13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145</v>
      </c>
      <c r="AU147" s="198" t="s">
        <v>86</v>
      </c>
      <c r="AV147" s="13" t="s">
        <v>86</v>
      </c>
      <c r="AW147" s="13" t="s">
        <v>29</v>
      </c>
      <c r="AX147" s="13" t="s">
        <v>80</v>
      </c>
      <c r="AY147" s="198" t="s">
        <v>136</v>
      </c>
    </row>
    <row r="148" s="2" customFormat="1" ht="24.15" customHeight="1">
      <c r="A148" s="32"/>
      <c r="B148" s="182"/>
      <c r="C148" s="227" t="s">
        <v>168</v>
      </c>
      <c r="D148" s="227" t="s">
        <v>351</v>
      </c>
      <c r="E148" s="228" t="s">
        <v>702</v>
      </c>
      <c r="F148" s="229" t="s">
        <v>703</v>
      </c>
      <c r="G148" s="230" t="s">
        <v>142</v>
      </c>
      <c r="H148" s="231">
        <v>652.79999999999995</v>
      </c>
      <c r="I148" s="232">
        <v>14.09</v>
      </c>
      <c r="J148" s="232">
        <f>ROUND(I148*H148,2)</f>
        <v>9197.9500000000007</v>
      </c>
      <c r="K148" s="233"/>
      <c r="L148" s="234"/>
      <c r="M148" s="235" t="s">
        <v>1</v>
      </c>
      <c r="N148" s="236" t="s">
        <v>39</v>
      </c>
      <c r="O148" s="192">
        <v>0</v>
      </c>
      <c r="P148" s="192">
        <f>O148*H148</f>
        <v>0</v>
      </c>
      <c r="Q148" s="192">
        <v>0.0144</v>
      </c>
      <c r="R148" s="192">
        <f>Q148*H148</f>
        <v>9.4003199999999989</v>
      </c>
      <c r="S148" s="192">
        <v>0</v>
      </c>
      <c r="T148" s="19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4" t="s">
        <v>397</v>
      </c>
      <c r="AT148" s="194" t="s">
        <v>351</v>
      </c>
      <c r="AU148" s="194" t="s">
        <v>86</v>
      </c>
      <c r="AY148" s="19" t="s">
        <v>136</v>
      </c>
      <c r="BE148" s="195">
        <f>IF(N148="základná",J148,0)</f>
        <v>0</v>
      </c>
      <c r="BF148" s="195">
        <f>IF(N148="znížená",J148,0)</f>
        <v>9197.9500000000007</v>
      </c>
      <c r="BG148" s="195">
        <f>IF(N148="zákl. prenesená",J148,0)</f>
        <v>0</v>
      </c>
      <c r="BH148" s="195">
        <f>IF(N148="zníž. prenesená",J148,0)</f>
        <v>0</v>
      </c>
      <c r="BI148" s="195">
        <f>IF(N148="nulová",J148,0)</f>
        <v>0</v>
      </c>
      <c r="BJ148" s="19" t="s">
        <v>86</v>
      </c>
      <c r="BK148" s="195">
        <f>ROUND(I148*H148,2)</f>
        <v>9197.9500000000007</v>
      </c>
      <c r="BL148" s="19" t="s">
        <v>226</v>
      </c>
      <c r="BM148" s="194" t="s">
        <v>704</v>
      </c>
    </row>
    <row r="149" s="13" customFormat="1">
      <c r="A149" s="13"/>
      <c r="B149" s="196"/>
      <c r="C149" s="13"/>
      <c r="D149" s="197" t="s">
        <v>145</v>
      </c>
      <c r="E149" s="13"/>
      <c r="F149" s="199" t="s">
        <v>705</v>
      </c>
      <c r="G149" s="13"/>
      <c r="H149" s="200">
        <v>652.79999999999995</v>
      </c>
      <c r="I149" s="13"/>
      <c r="J149" s="13"/>
      <c r="K149" s="13"/>
      <c r="L149" s="196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145</v>
      </c>
      <c r="AU149" s="198" t="s">
        <v>86</v>
      </c>
      <c r="AV149" s="13" t="s">
        <v>86</v>
      </c>
      <c r="AW149" s="13" t="s">
        <v>3</v>
      </c>
      <c r="AX149" s="13" t="s">
        <v>80</v>
      </c>
      <c r="AY149" s="198" t="s">
        <v>136</v>
      </c>
    </row>
    <row r="150" s="12" customFormat="1" ht="22.8" customHeight="1">
      <c r="A150" s="12"/>
      <c r="B150" s="170"/>
      <c r="C150" s="12"/>
      <c r="D150" s="171" t="s">
        <v>72</v>
      </c>
      <c r="E150" s="180" t="s">
        <v>221</v>
      </c>
      <c r="F150" s="180" t="s">
        <v>222</v>
      </c>
      <c r="G150" s="12"/>
      <c r="H150" s="12"/>
      <c r="I150" s="12"/>
      <c r="J150" s="181">
        <f>BK150</f>
        <v>25430.099999999999</v>
      </c>
      <c r="K150" s="12"/>
      <c r="L150" s="170"/>
      <c r="M150" s="174"/>
      <c r="N150" s="175"/>
      <c r="O150" s="175"/>
      <c r="P150" s="176">
        <f>SUM(P151:P190)</f>
        <v>494.87419799999998</v>
      </c>
      <c r="Q150" s="175"/>
      <c r="R150" s="176">
        <f>SUM(R151:R190)</f>
        <v>15.942132490000002</v>
      </c>
      <c r="S150" s="175"/>
      <c r="T150" s="177">
        <f>SUM(T151:T190)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1" t="s">
        <v>86</v>
      </c>
      <c r="AT150" s="178" t="s">
        <v>72</v>
      </c>
      <c r="AU150" s="178" t="s">
        <v>80</v>
      </c>
      <c r="AY150" s="171" t="s">
        <v>136</v>
      </c>
      <c r="BK150" s="179">
        <f>SUM(BK151:BK190)</f>
        <v>25430.099999999999</v>
      </c>
    </row>
    <row r="151" s="2" customFormat="1" ht="33" customHeight="1">
      <c r="A151" s="32"/>
      <c r="B151" s="182"/>
      <c r="C151" s="183" t="s">
        <v>174</v>
      </c>
      <c r="D151" s="183" t="s">
        <v>139</v>
      </c>
      <c r="E151" s="184" t="s">
        <v>706</v>
      </c>
      <c r="F151" s="185" t="s">
        <v>707</v>
      </c>
      <c r="G151" s="186" t="s">
        <v>363</v>
      </c>
      <c r="H151" s="187">
        <v>30</v>
      </c>
      <c r="I151" s="188">
        <v>12.960000000000001</v>
      </c>
      <c r="J151" s="188">
        <f>ROUND(I151*H151,2)</f>
        <v>388.80000000000001</v>
      </c>
      <c r="K151" s="189"/>
      <c r="L151" s="33"/>
      <c r="M151" s="190" t="s">
        <v>1</v>
      </c>
      <c r="N151" s="191" t="s">
        <v>39</v>
      </c>
      <c r="O151" s="192">
        <v>0.10000000000000001</v>
      </c>
      <c r="P151" s="192">
        <f>O151*H151</f>
        <v>3</v>
      </c>
      <c r="Q151" s="192">
        <v>0.00021000000000000001</v>
      </c>
      <c r="R151" s="192">
        <f>Q151*H151</f>
        <v>0.0063</v>
      </c>
      <c r="S151" s="192">
        <v>0</v>
      </c>
      <c r="T151" s="193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4" t="s">
        <v>226</v>
      </c>
      <c r="AT151" s="194" t="s">
        <v>139</v>
      </c>
      <c r="AU151" s="194" t="s">
        <v>86</v>
      </c>
      <c r="AY151" s="19" t="s">
        <v>136</v>
      </c>
      <c r="BE151" s="195">
        <f>IF(N151="základná",J151,0)</f>
        <v>0</v>
      </c>
      <c r="BF151" s="195">
        <f>IF(N151="znížená",J151,0)</f>
        <v>388.80000000000001</v>
      </c>
      <c r="BG151" s="195">
        <f>IF(N151="zákl. prenesená",J151,0)</f>
        <v>0</v>
      </c>
      <c r="BH151" s="195">
        <f>IF(N151="zníž. prenesená",J151,0)</f>
        <v>0</v>
      </c>
      <c r="BI151" s="195">
        <f>IF(N151="nulová",J151,0)</f>
        <v>0</v>
      </c>
      <c r="BJ151" s="19" t="s">
        <v>86</v>
      </c>
      <c r="BK151" s="195">
        <f>ROUND(I151*H151,2)</f>
        <v>388.80000000000001</v>
      </c>
      <c r="BL151" s="19" t="s">
        <v>226</v>
      </c>
      <c r="BM151" s="194" t="s">
        <v>708</v>
      </c>
    </row>
    <row r="152" s="13" customFormat="1">
      <c r="A152" s="13"/>
      <c r="B152" s="196"/>
      <c r="C152" s="13"/>
      <c r="D152" s="197" t="s">
        <v>145</v>
      </c>
      <c r="E152" s="198" t="s">
        <v>1</v>
      </c>
      <c r="F152" s="199" t="s">
        <v>389</v>
      </c>
      <c r="G152" s="13"/>
      <c r="H152" s="200">
        <v>30</v>
      </c>
      <c r="I152" s="13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145</v>
      </c>
      <c r="AU152" s="198" t="s">
        <v>86</v>
      </c>
      <c r="AV152" s="13" t="s">
        <v>86</v>
      </c>
      <c r="AW152" s="13" t="s">
        <v>29</v>
      </c>
      <c r="AX152" s="13" t="s">
        <v>80</v>
      </c>
      <c r="AY152" s="198" t="s">
        <v>136</v>
      </c>
    </row>
    <row r="153" s="2" customFormat="1" ht="24.15" customHeight="1">
      <c r="A153" s="32"/>
      <c r="B153" s="182"/>
      <c r="C153" s="183" t="s">
        <v>181</v>
      </c>
      <c r="D153" s="183" t="s">
        <v>139</v>
      </c>
      <c r="E153" s="184" t="s">
        <v>709</v>
      </c>
      <c r="F153" s="185" t="s">
        <v>710</v>
      </c>
      <c r="G153" s="186" t="s">
        <v>189</v>
      </c>
      <c r="H153" s="187">
        <v>74.703999999999994</v>
      </c>
      <c r="I153" s="188">
        <v>9.5899999999999999</v>
      </c>
      <c r="J153" s="188">
        <f>ROUND(I153*H153,2)</f>
        <v>716.40999999999997</v>
      </c>
      <c r="K153" s="189"/>
      <c r="L153" s="33"/>
      <c r="M153" s="190" t="s">
        <v>1</v>
      </c>
      <c r="N153" s="191" t="s">
        <v>39</v>
      </c>
      <c r="O153" s="192">
        <v>0.28100000000000003</v>
      </c>
      <c r="P153" s="192">
        <f>O153*H153</f>
        <v>20.991824000000001</v>
      </c>
      <c r="Q153" s="192">
        <v>0.00025999999999999998</v>
      </c>
      <c r="R153" s="192">
        <f>Q153*H153</f>
        <v>0.019423039999999996</v>
      </c>
      <c r="S153" s="192">
        <v>0</v>
      </c>
      <c r="T153" s="193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4" t="s">
        <v>226</v>
      </c>
      <c r="AT153" s="194" t="s">
        <v>139</v>
      </c>
      <c r="AU153" s="194" t="s">
        <v>86</v>
      </c>
      <c r="AY153" s="19" t="s">
        <v>136</v>
      </c>
      <c r="BE153" s="195">
        <f>IF(N153="základná",J153,0)</f>
        <v>0</v>
      </c>
      <c r="BF153" s="195">
        <f>IF(N153="znížená",J153,0)</f>
        <v>716.40999999999997</v>
      </c>
      <c r="BG153" s="195">
        <f>IF(N153="zákl. prenesená",J153,0)</f>
        <v>0</v>
      </c>
      <c r="BH153" s="195">
        <f>IF(N153="zníž. prenesená",J153,0)</f>
        <v>0</v>
      </c>
      <c r="BI153" s="195">
        <f>IF(N153="nulová",J153,0)</f>
        <v>0</v>
      </c>
      <c r="BJ153" s="19" t="s">
        <v>86</v>
      </c>
      <c r="BK153" s="195">
        <f>ROUND(I153*H153,2)</f>
        <v>716.40999999999997</v>
      </c>
      <c r="BL153" s="19" t="s">
        <v>226</v>
      </c>
      <c r="BM153" s="194" t="s">
        <v>711</v>
      </c>
    </row>
    <row r="154" s="15" customFormat="1">
      <c r="A154" s="15"/>
      <c r="B154" s="211"/>
      <c r="C154" s="15"/>
      <c r="D154" s="197" t="s">
        <v>145</v>
      </c>
      <c r="E154" s="212" t="s">
        <v>1</v>
      </c>
      <c r="F154" s="213" t="s">
        <v>712</v>
      </c>
      <c r="G154" s="15"/>
      <c r="H154" s="212" t="s">
        <v>1</v>
      </c>
      <c r="I154" s="15"/>
      <c r="J154" s="15"/>
      <c r="K154" s="15"/>
      <c r="L154" s="211"/>
      <c r="M154" s="214"/>
      <c r="N154" s="215"/>
      <c r="O154" s="215"/>
      <c r="P154" s="215"/>
      <c r="Q154" s="215"/>
      <c r="R154" s="215"/>
      <c r="S154" s="215"/>
      <c r="T154" s="21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2" t="s">
        <v>145</v>
      </c>
      <c r="AU154" s="212" t="s">
        <v>86</v>
      </c>
      <c r="AV154" s="15" t="s">
        <v>80</v>
      </c>
      <c r="AW154" s="15" t="s">
        <v>29</v>
      </c>
      <c r="AX154" s="15" t="s">
        <v>73</v>
      </c>
      <c r="AY154" s="212" t="s">
        <v>136</v>
      </c>
    </row>
    <row r="155" s="13" customFormat="1">
      <c r="A155" s="13"/>
      <c r="B155" s="196"/>
      <c r="C155" s="13"/>
      <c r="D155" s="197" t="s">
        <v>145</v>
      </c>
      <c r="E155" s="198" t="s">
        <v>1</v>
      </c>
      <c r="F155" s="199" t="s">
        <v>713</v>
      </c>
      <c r="G155" s="13"/>
      <c r="H155" s="200">
        <v>8.3200000000000003</v>
      </c>
      <c r="I155" s="13"/>
      <c r="J155" s="13"/>
      <c r="K155" s="13"/>
      <c r="L155" s="196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8" t="s">
        <v>145</v>
      </c>
      <c r="AU155" s="198" t="s">
        <v>86</v>
      </c>
      <c r="AV155" s="13" t="s">
        <v>86</v>
      </c>
      <c r="AW155" s="13" t="s">
        <v>29</v>
      </c>
      <c r="AX155" s="13" t="s">
        <v>73</v>
      </c>
      <c r="AY155" s="198" t="s">
        <v>136</v>
      </c>
    </row>
    <row r="156" s="13" customFormat="1">
      <c r="A156" s="13"/>
      <c r="B156" s="196"/>
      <c r="C156" s="13"/>
      <c r="D156" s="197" t="s">
        <v>145</v>
      </c>
      <c r="E156" s="198" t="s">
        <v>1</v>
      </c>
      <c r="F156" s="199" t="s">
        <v>714</v>
      </c>
      <c r="G156" s="13"/>
      <c r="H156" s="200">
        <v>6.7199999999999998</v>
      </c>
      <c r="I156" s="13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8" t="s">
        <v>145</v>
      </c>
      <c r="AU156" s="198" t="s">
        <v>86</v>
      </c>
      <c r="AV156" s="13" t="s">
        <v>86</v>
      </c>
      <c r="AW156" s="13" t="s">
        <v>29</v>
      </c>
      <c r="AX156" s="13" t="s">
        <v>73</v>
      </c>
      <c r="AY156" s="198" t="s">
        <v>136</v>
      </c>
    </row>
    <row r="157" s="13" customFormat="1">
      <c r="A157" s="13"/>
      <c r="B157" s="196"/>
      <c r="C157" s="13"/>
      <c r="D157" s="197" t="s">
        <v>145</v>
      </c>
      <c r="E157" s="198" t="s">
        <v>1</v>
      </c>
      <c r="F157" s="199" t="s">
        <v>715</v>
      </c>
      <c r="G157" s="13"/>
      <c r="H157" s="200">
        <v>1.7</v>
      </c>
      <c r="I157" s="13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145</v>
      </c>
      <c r="AU157" s="198" t="s">
        <v>86</v>
      </c>
      <c r="AV157" s="13" t="s">
        <v>86</v>
      </c>
      <c r="AW157" s="13" t="s">
        <v>29</v>
      </c>
      <c r="AX157" s="13" t="s">
        <v>73</v>
      </c>
      <c r="AY157" s="198" t="s">
        <v>136</v>
      </c>
    </row>
    <row r="158" s="13" customFormat="1">
      <c r="A158" s="13"/>
      <c r="B158" s="196"/>
      <c r="C158" s="13"/>
      <c r="D158" s="197" t="s">
        <v>145</v>
      </c>
      <c r="E158" s="198" t="s">
        <v>1</v>
      </c>
      <c r="F158" s="199" t="s">
        <v>716</v>
      </c>
      <c r="G158" s="13"/>
      <c r="H158" s="200">
        <v>2.3399999999999999</v>
      </c>
      <c r="I158" s="13"/>
      <c r="J158" s="13"/>
      <c r="K158" s="13"/>
      <c r="L158" s="196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145</v>
      </c>
      <c r="AU158" s="198" t="s">
        <v>86</v>
      </c>
      <c r="AV158" s="13" t="s">
        <v>86</v>
      </c>
      <c r="AW158" s="13" t="s">
        <v>29</v>
      </c>
      <c r="AX158" s="13" t="s">
        <v>73</v>
      </c>
      <c r="AY158" s="198" t="s">
        <v>136</v>
      </c>
    </row>
    <row r="159" s="13" customFormat="1">
      <c r="A159" s="13"/>
      <c r="B159" s="196"/>
      <c r="C159" s="13"/>
      <c r="D159" s="197" t="s">
        <v>145</v>
      </c>
      <c r="E159" s="198" t="s">
        <v>1</v>
      </c>
      <c r="F159" s="199" t="s">
        <v>717</v>
      </c>
      <c r="G159" s="13"/>
      <c r="H159" s="200">
        <v>4.9039999999999999</v>
      </c>
      <c r="I159" s="13"/>
      <c r="J159" s="13"/>
      <c r="K159" s="13"/>
      <c r="L159" s="196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145</v>
      </c>
      <c r="AU159" s="198" t="s">
        <v>86</v>
      </c>
      <c r="AV159" s="13" t="s">
        <v>86</v>
      </c>
      <c r="AW159" s="13" t="s">
        <v>29</v>
      </c>
      <c r="AX159" s="13" t="s">
        <v>73</v>
      </c>
      <c r="AY159" s="198" t="s">
        <v>136</v>
      </c>
    </row>
    <row r="160" s="13" customFormat="1">
      <c r="A160" s="13"/>
      <c r="B160" s="196"/>
      <c r="C160" s="13"/>
      <c r="D160" s="197" t="s">
        <v>145</v>
      </c>
      <c r="E160" s="198" t="s">
        <v>1</v>
      </c>
      <c r="F160" s="199" t="s">
        <v>718</v>
      </c>
      <c r="G160" s="13"/>
      <c r="H160" s="200">
        <v>21.064</v>
      </c>
      <c r="I160" s="13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145</v>
      </c>
      <c r="AU160" s="198" t="s">
        <v>86</v>
      </c>
      <c r="AV160" s="13" t="s">
        <v>86</v>
      </c>
      <c r="AW160" s="13" t="s">
        <v>29</v>
      </c>
      <c r="AX160" s="13" t="s">
        <v>73</v>
      </c>
      <c r="AY160" s="198" t="s">
        <v>136</v>
      </c>
    </row>
    <row r="161" s="13" customFormat="1">
      <c r="A161" s="13"/>
      <c r="B161" s="196"/>
      <c r="C161" s="13"/>
      <c r="D161" s="197" t="s">
        <v>145</v>
      </c>
      <c r="E161" s="198" t="s">
        <v>1</v>
      </c>
      <c r="F161" s="199" t="s">
        <v>719</v>
      </c>
      <c r="G161" s="13"/>
      <c r="H161" s="200">
        <v>29.655999999999999</v>
      </c>
      <c r="I161" s="13"/>
      <c r="J161" s="13"/>
      <c r="K161" s="13"/>
      <c r="L161" s="196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8" t="s">
        <v>145</v>
      </c>
      <c r="AU161" s="198" t="s">
        <v>86</v>
      </c>
      <c r="AV161" s="13" t="s">
        <v>86</v>
      </c>
      <c r="AW161" s="13" t="s">
        <v>29</v>
      </c>
      <c r="AX161" s="13" t="s">
        <v>73</v>
      </c>
      <c r="AY161" s="198" t="s">
        <v>136</v>
      </c>
    </row>
    <row r="162" s="14" customFormat="1">
      <c r="A162" s="14"/>
      <c r="B162" s="204"/>
      <c r="C162" s="14"/>
      <c r="D162" s="197" t="s">
        <v>145</v>
      </c>
      <c r="E162" s="205" t="s">
        <v>1</v>
      </c>
      <c r="F162" s="206" t="s">
        <v>148</v>
      </c>
      <c r="G162" s="14"/>
      <c r="H162" s="207">
        <v>74.704000000000008</v>
      </c>
      <c r="I162" s="14"/>
      <c r="J162" s="14"/>
      <c r="K162" s="14"/>
      <c r="L162" s="204"/>
      <c r="M162" s="208"/>
      <c r="N162" s="209"/>
      <c r="O162" s="209"/>
      <c r="P162" s="209"/>
      <c r="Q162" s="209"/>
      <c r="R162" s="209"/>
      <c r="S162" s="209"/>
      <c r="T162" s="21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5" t="s">
        <v>145</v>
      </c>
      <c r="AU162" s="205" t="s">
        <v>86</v>
      </c>
      <c r="AV162" s="14" t="s">
        <v>93</v>
      </c>
      <c r="AW162" s="14" t="s">
        <v>29</v>
      </c>
      <c r="AX162" s="14" t="s">
        <v>80</v>
      </c>
      <c r="AY162" s="205" t="s">
        <v>136</v>
      </c>
    </row>
    <row r="163" s="2" customFormat="1" ht="24.15" customHeight="1">
      <c r="A163" s="32"/>
      <c r="B163" s="182"/>
      <c r="C163" s="227" t="s">
        <v>186</v>
      </c>
      <c r="D163" s="227" t="s">
        <v>351</v>
      </c>
      <c r="E163" s="228" t="s">
        <v>720</v>
      </c>
      <c r="F163" s="229" t="s">
        <v>721</v>
      </c>
      <c r="G163" s="230" t="s">
        <v>151</v>
      </c>
      <c r="H163" s="231">
        <v>0.91400000000000003</v>
      </c>
      <c r="I163" s="232">
        <v>559.63</v>
      </c>
      <c r="J163" s="232">
        <f>ROUND(I163*H163,2)</f>
        <v>511.5</v>
      </c>
      <c r="K163" s="233"/>
      <c r="L163" s="234"/>
      <c r="M163" s="235" t="s">
        <v>1</v>
      </c>
      <c r="N163" s="236" t="s">
        <v>39</v>
      </c>
      <c r="O163" s="192">
        <v>0</v>
      </c>
      <c r="P163" s="192">
        <f>O163*H163</f>
        <v>0</v>
      </c>
      <c r="Q163" s="192">
        <v>0.44</v>
      </c>
      <c r="R163" s="192">
        <f>Q163*H163</f>
        <v>0.40216000000000002</v>
      </c>
      <c r="S163" s="192">
        <v>0</v>
      </c>
      <c r="T163" s="193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4" t="s">
        <v>397</v>
      </c>
      <c r="AT163" s="194" t="s">
        <v>351</v>
      </c>
      <c r="AU163" s="194" t="s">
        <v>86</v>
      </c>
      <c r="AY163" s="19" t="s">
        <v>136</v>
      </c>
      <c r="BE163" s="195">
        <f>IF(N163="základná",J163,0)</f>
        <v>0</v>
      </c>
      <c r="BF163" s="195">
        <f>IF(N163="znížená",J163,0)</f>
        <v>511.5</v>
      </c>
      <c r="BG163" s="195">
        <f>IF(N163="zákl. prenesená",J163,0)</f>
        <v>0</v>
      </c>
      <c r="BH163" s="195">
        <f>IF(N163="zníž. prenesená",J163,0)</f>
        <v>0</v>
      </c>
      <c r="BI163" s="195">
        <f>IF(N163="nulová",J163,0)</f>
        <v>0</v>
      </c>
      <c r="BJ163" s="19" t="s">
        <v>86</v>
      </c>
      <c r="BK163" s="195">
        <f>ROUND(I163*H163,2)</f>
        <v>511.5</v>
      </c>
      <c r="BL163" s="19" t="s">
        <v>226</v>
      </c>
      <c r="BM163" s="194" t="s">
        <v>722</v>
      </c>
    </row>
    <row r="164" s="15" customFormat="1">
      <c r="A164" s="15"/>
      <c r="B164" s="211"/>
      <c r="C164" s="15"/>
      <c r="D164" s="197" t="s">
        <v>145</v>
      </c>
      <c r="E164" s="212" t="s">
        <v>1</v>
      </c>
      <c r="F164" s="213" t="s">
        <v>712</v>
      </c>
      <c r="G164" s="15"/>
      <c r="H164" s="212" t="s">
        <v>1</v>
      </c>
      <c r="I164" s="15"/>
      <c r="J164" s="15"/>
      <c r="K164" s="15"/>
      <c r="L164" s="211"/>
      <c r="M164" s="214"/>
      <c r="N164" s="215"/>
      <c r="O164" s="215"/>
      <c r="P164" s="215"/>
      <c r="Q164" s="215"/>
      <c r="R164" s="215"/>
      <c r="S164" s="215"/>
      <c r="T164" s="21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2" t="s">
        <v>145</v>
      </c>
      <c r="AU164" s="212" t="s">
        <v>86</v>
      </c>
      <c r="AV164" s="15" t="s">
        <v>80</v>
      </c>
      <c r="AW164" s="15" t="s">
        <v>29</v>
      </c>
      <c r="AX164" s="15" t="s">
        <v>73</v>
      </c>
      <c r="AY164" s="212" t="s">
        <v>136</v>
      </c>
    </row>
    <row r="165" s="13" customFormat="1">
      <c r="A165" s="13"/>
      <c r="B165" s="196"/>
      <c r="C165" s="13"/>
      <c r="D165" s="197" t="s">
        <v>145</v>
      </c>
      <c r="E165" s="198" t="s">
        <v>1</v>
      </c>
      <c r="F165" s="199" t="s">
        <v>723</v>
      </c>
      <c r="G165" s="13"/>
      <c r="H165" s="200">
        <v>0.13300000000000001</v>
      </c>
      <c r="I165" s="13"/>
      <c r="J165" s="13"/>
      <c r="K165" s="13"/>
      <c r="L165" s="196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145</v>
      </c>
      <c r="AU165" s="198" t="s">
        <v>86</v>
      </c>
      <c r="AV165" s="13" t="s">
        <v>86</v>
      </c>
      <c r="AW165" s="13" t="s">
        <v>29</v>
      </c>
      <c r="AX165" s="13" t="s">
        <v>73</v>
      </c>
      <c r="AY165" s="198" t="s">
        <v>136</v>
      </c>
    </row>
    <row r="166" s="13" customFormat="1">
      <c r="A166" s="13"/>
      <c r="B166" s="196"/>
      <c r="C166" s="13"/>
      <c r="D166" s="197" t="s">
        <v>145</v>
      </c>
      <c r="E166" s="198" t="s">
        <v>1</v>
      </c>
      <c r="F166" s="199" t="s">
        <v>724</v>
      </c>
      <c r="G166" s="13"/>
      <c r="H166" s="200">
        <v>0.108</v>
      </c>
      <c r="I166" s="13"/>
      <c r="J166" s="13"/>
      <c r="K166" s="13"/>
      <c r="L166" s="196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145</v>
      </c>
      <c r="AU166" s="198" t="s">
        <v>86</v>
      </c>
      <c r="AV166" s="13" t="s">
        <v>86</v>
      </c>
      <c r="AW166" s="13" t="s">
        <v>29</v>
      </c>
      <c r="AX166" s="13" t="s">
        <v>73</v>
      </c>
      <c r="AY166" s="198" t="s">
        <v>136</v>
      </c>
    </row>
    <row r="167" s="13" customFormat="1">
      <c r="A167" s="13"/>
      <c r="B167" s="196"/>
      <c r="C167" s="13"/>
      <c r="D167" s="197" t="s">
        <v>145</v>
      </c>
      <c r="E167" s="198" t="s">
        <v>1</v>
      </c>
      <c r="F167" s="199" t="s">
        <v>725</v>
      </c>
      <c r="G167" s="13"/>
      <c r="H167" s="200">
        <v>0.027</v>
      </c>
      <c r="I167" s="13"/>
      <c r="J167" s="13"/>
      <c r="K167" s="13"/>
      <c r="L167" s="196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8" t="s">
        <v>145</v>
      </c>
      <c r="AU167" s="198" t="s">
        <v>86</v>
      </c>
      <c r="AV167" s="13" t="s">
        <v>86</v>
      </c>
      <c r="AW167" s="13" t="s">
        <v>29</v>
      </c>
      <c r="AX167" s="13" t="s">
        <v>73</v>
      </c>
      <c r="AY167" s="198" t="s">
        <v>136</v>
      </c>
    </row>
    <row r="168" s="13" customFormat="1">
      <c r="A168" s="13"/>
      <c r="B168" s="196"/>
      <c r="C168" s="13"/>
      <c r="D168" s="197" t="s">
        <v>145</v>
      </c>
      <c r="E168" s="198" t="s">
        <v>1</v>
      </c>
      <c r="F168" s="199" t="s">
        <v>726</v>
      </c>
      <c r="G168" s="13"/>
      <c r="H168" s="200">
        <v>0.023</v>
      </c>
      <c r="I168" s="13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145</v>
      </c>
      <c r="AU168" s="198" t="s">
        <v>86</v>
      </c>
      <c r="AV168" s="13" t="s">
        <v>86</v>
      </c>
      <c r="AW168" s="13" t="s">
        <v>29</v>
      </c>
      <c r="AX168" s="13" t="s">
        <v>73</v>
      </c>
      <c r="AY168" s="198" t="s">
        <v>136</v>
      </c>
    </row>
    <row r="169" s="13" customFormat="1">
      <c r="A169" s="13"/>
      <c r="B169" s="196"/>
      <c r="C169" s="13"/>
      <c r="D169" s="197" t="s">
        <v>145</v>
      </c>
      <c r="E169" s="198" t="s">
        <v>1</v>
      </c>
      <c r="F169" s="199" t="s">
        <v>727</v>
      </c>
      <c r="G169" s="13"/>
      <c r="H169" s="200">
        <v>0.078</v>
      </c>
      <c r="I169" s="13"/>
      <c r="J169" s="13"/>
      <c r="K169" s="13"/>
      <c r="L169" s="196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145</v>
      </c>
      <c r="AU169" s="198" t="s">
        <v>86</v>
      </c>
      <c r="AV169" s="13" t="s">
        <v>86</v>
      </c>
      <c r="AW169" s="13" t="s">
        <v>29</v>
      </c>
      <c r="AX169" s="13" t="s">
        <v>73</v>
      </c>
      <c r="AY169" s="198" t="s">
        <v>136</v>
      </c>
    </row>
    <row r="170" s="13" customFormat="1">
      <c r="A170" s="13"/>
      <c r="B170" s="196"/>
      <c r="C170" s="13"/>
      <c r="D170" s="197" t="s">
        <v>145</v>
      </c>
      <c r="E170" s="198" t="s">
        <v>1</v>
      </c>
      <c r="F170" s="199" t="s">
        <v>728</v>
      </c>
      <c r="G170" s="13"/>
      <c r="H170" s="200">
        <v>0.33700000000000002</v>
      </c>
      <c r="I170" s="13"/>
      <c r="J170" s="13"/>
      <c r="K170" s="13"/>
      <c r="L170" s="196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145</v>
      </c>
      <c r="AU170" s="198" t="s">
        <v>86</v>
      </c>
      <c r="AV170" s="13" t="s">
        <v>86</v>
      </c>
      <c r="AW170" s="13" t="s">
        <v>29</v>
      </c>
      <c r="AX170" s="13" t="s">
        <v>73</v>
      </c>
      <c r="AY170" s="198" t="s">
        <v>136</v>
      </c>
    </row>
    <row r="171" s="13" customFormat="1">
      <c r="A171" s="13"/>
      <c r="B171" s="196"/>
      <c r="C171" s="13"/>
      <c r="D171" s="197" t="s">
        <v>145</v>
      </c>
      <c r="E171" s="198" t="s">
        <v>1</v>
      </c>
      <c r="F171" s="199" t="s">
        <v>729</v>
      </c>
      <c r="G171" s="13"/>
      <c r="H171" s="200">
        <v>0.19</v>
      </c>
      <c r="I171" s="13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145</v>
      </c>
      <c r="AU171" s="198" t="s">
        <v>86</v>
      </c>
      <c r="AV171" s="13" t="s">
        <v>86</v>
      </c>
      <c r="AW171" s="13" t="s">
        <v>29</v>
      </c>
      <c r="AX171" s="13" t="s">
        <v>73</v>
      </c>
      <c r="AY171" s="198" t="s">
        <v>136</v>
      </c>
    </row>
    <row r="172" s="14" customFormat="1">
      <c r="A172" s="14"/>
      <c r="B172" s="204"/>
      <c r="C172" s="14"/>
      <c r="D172" s="197" t="s">
        <v>145</v>
      </c>
      <c r="E172" s="205" t="s">
        <v>1</v>
      </c>
      <c r="F172" s="206" t="s">
        <v>148</v>
      </c>
      <c r="G172" s="14"/>
      <c r="H172" s="207">
        <v>0.89600000000000013</v>
      </c>
      <c r="I172" s="14"/>
      <c r="J172" s="14"/>
      <c r="K172" s="14"/>
      <c r="L172" s="204"/>
      <c r="M172" s="208"/>
      <c r="N172" s="209"/>
      <c r="O172" s="209"/>
      <c r="P172" s="209"/>
      <c r="Q172" s="209"/>
      <c r="R172" s="209"/>
      <c r="S172" s="209"/>
      <c r="T172" s="21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5" t="s">
        <v>145</v>
      </c>
      <c r="AU172" s="205" t="s">
        <v>86</v>
      </c>
      <c r="AV172" s="14" t="s">
        <v>93</v>
      </c>
      <c r="AW172" s="14" t="s">
        <v>29</v>
      </c>
      <c r="AX172" s="14" t="s">
        <v>80</v>
      </c>
      <c r="AY172" s="205" t="s">
        <v>136</v>
      </c>
    </row>
    <row r="173" s="13" customFormat="1">
      <c r="A173" s="13"/>
      <c r="B173" s="196"/>
      <c r="C173" s="13"/>
      <c r="D173" s="197" t="s">
        <v>145</v>
      </c>
      <c r="E173" s="13"/>
      <c r="F173" s="199" t="s">
        <v>730</v>
      </c>
      <c r="G173" s="13"/>
      <c r="H173" s="200">
        <v>0.91400000000000003</v>
      </c>
      <c r="I173" s="13"/>
      <c r="J173" s="13"/>
      <c r="K173" s="13"/>
      <c r="L173" s="196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8" t="s">
        <v>145</v>
      </c>
      <c r="AU173" s="198" t="s">
        <v>86</v>
      </c>
      <c r="AV173" s="13" t="s">
        <v>86</v>
      </c>
      <c r="AW173" s="13" t="s">
        <v>3</v>
      </c>
      <c r="AX173" s="13" t="s">
        <v>80</v>
      </c>
      <c r="AY173" s="198" t="s">
        <v>136</v>
      </c>
    </row>
    <row r="174" s="2" customFormat="1" ht="24.15" customHeight="1">
      <c r="A174" s="32"/>
      <c r="B174" s="182"/>
      <c r="C174" s="183" t="s">
        <v>137</v>
      </c>
      <c r="D174" s="183" t="s">
        <v>139</v>
      </c>
      <c r="E174" s="184" t="s">
        <v>731</v>
      </c>
      <c r="F174" s="185" t="s">
        <v>732</v>
      </c>
      <c r="G174" s="186" t="s">
        <v>142</v>
      </c>
      <c r="H174" s="187">
        <v>640</v>
      </c>
      <c r="I174" s="188">
        <v>6.0999999999999996</v>
      </c>
      <c r="J174" s="188">
        <f>ROUND(I174*H174,2)</f>
        <v>3904</v>
      </c>
      <c r="K174" s="189"/>
      <c r="L174" s="33"/>
      <c r="M174" s="190" t="s">
        <v>1</v>
      </c>
      <c r="N174" s="191" t="s">
        <v>39</v>
      </c>
      <c r="O174" s="192">
        <v>0.26400000000000001</v>
      </c>
      <c r="P174" s="192">
        <f>O174*H174</f>
        <v>168.96000000000001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4" t="s">
        <v>226</v>
      </c>
      <c r="AT174" s="194" t="s">
        <v>139</v>
      </c>
      <c r="AU174" s="194" t="s">
        <v>86</v>
      </c>
      <c r="AY174" s="19" t="s">
        <v>136</v>
      </c>
      <c r="BE174" s="195">
        <f>IF(N174="základná",J174,0)</f>
        <v>0</v>
      </c>
      <c r="BF174" s="195">
        <f>IF(N174="znížená",J174,0)</f>
        <v>3904</v>
      </c>
      <c r="BG174" s="195">
        <f>IF(N174="zákl. prenesená",J174,0)</f>
        <v>0</v>
      </c>
      <c r="BH174" s="195">
        <f>IF(N174="zníž. prenesená",J174,0)</f>
        <v>0</v>
      </c>
      <c r="BI174" s="195">
        <f>IF(N174="nulová",J174,0)</f>
        <v>0</v>
      </c>
      <c r="BJ174" s="19" t="s">
        <v>86</v>
      </c>
      <c r="BK174" s="195">
        <f>ROUND(I174*H174,2)</f>
        <v>3904</v>
      </c>
      <c r="BL174" s="19" t="s">
        <v>226</v>
      </c>
      <c r="BM174" s="194" t="s">
        <v>733</v>
      </c>
    </row>
    <row r="175" s="13" customFormat="1">
      <c r="A175" s="13"/>
      <c r="B175" s="196"/>
      <c r="C175" s="13"/>
      <c r="D175" s="197" t="s">
        <v>145</v>
      </c>
      <c r="E175" s="198" t="s">
        <v>1</v>
      </c>
      <c r="F175" s="199" t="s">
        <v>694</v>
      </c>
      <c r="G175" s="13"/>
      <c r="H175" s="200">
        <v>640</v>
      </c>
      <c r="I175" s="13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145</v>
      </c>
      <c r="AU175" s="198" t="s">
        <v>86</v>
      </c>
      <c r="AV175" s="13" t="s">
        <v>86</v>
      </c>
      <c r="AW175" s="13" t="s">
        <v>29</v>
      </c>
      <c r="AX175" s="13" t="s">
        <v>80</v>
      </c>
      <c r="AY175" s="198" t="s">
        <v>136</v>
      </c>
    </row>
    <row r="176" s="2" customFormat="1" ht="24.15" customHeight="1">
      <c r="A176" s="32"/>
      <c r="B176" s="182"/>
      <c r="C176" s="227" t="s">
        <v>196</v>
      </c>
      <c r="D176" s="227" t="s">
        <v>351</v>
      </c>
      <c r="E176" s="228" t="s">
        <v>734</v>
      </c>
      <c r="F176" s="229" t="s">
        <v>735</v>
      </c>
      <c r="G176" s="230" t="s">
        <v>151</v>
      </c>
      <c r="H176" s="231">
        <v>16.896000000000001</v>
      </c>
      <c r="I176" s="232">
        <v>346.29000000000002</v>
      </c>
      <c r="J176" s="232">
        <f>ROUND(I176*H176,2)</f>
        <v>5850.9200000000001</v>
      </c>
      <c r="K176" s="233"/>
      <c r="L176" s="234"/>
      <c r="M176" s="235" t="s">
        <v>1</v>
      </c>
      <c r="N176" s="236" t="s">
        <v>39</v>
      </c>
      <c r="O176" s="192">
        <v>0</v>
      </c>
      <c r="P176" s="192">
        <f>O176*H176</f>
        <v>0</v>
      </c>
      <c r="Q176" s="192">
        <v>0.55000000000000004</v>
      </c>
      <c r="R176" s="192">
        <f>Q176*H176</f>
        <v>9.2928000000000015</v>
      </c>
      <c r="S176" s="192">
        <v>0</v>
      </c>
      <c r="T176" s="193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4" t="s">
        <v>397</v>
      </c>
      <c r="AT176" s="194" t="s">
        <v>351</v>
      </c>
      <c r="AU176" s="194" t="s">
        <v>86</v>
      </c>
      <c r="AY176" s="19" t="s">
        <v>136</v>
      </c>
      <c r="BE176" s="195">
        <f>IF(N176="základná",J176,0)</f>
        <v>0</v>
      </c>
      <c r="BF176" s="195">
        <f>IF(N176="znížená",J176,0)</f>
        <v>5850.9200000000001</v>
      </c>
      <c r="BG176" s="195">
        <f>IF(N176="zákl. prenesená",J176,0)</f>
        <v>0</v>
      </c>
      <c r="BH176" s="195">
        <f>IF(N176="zníž. prenesená",J176,0)</f>
        <v>0</v>
      </c>
      <c r="BI176" s="195">
        <f>IF(N176="nulová",J176,0)</f>
        <v>0</v>
      </c>
      <c r="BJ176" s="19" t="s">
        <v>86</v>
      </c>
      <c r="BK176" s="195">
        <f>ROUND(I176*H176,2)</f>
        <v>5850.9200000000001</v>
      </c>
      <c r="BL176" s="19" t="s">
        <v>226</v>
      </c>
      <c r="BM176" s="194" t="s">
        <v>736</v>
      </c>
    </row>
    <row r="177" s="13" customFormat="1">
      <c r="A177" s="13"/>
      <c r="B177" s="196"/>
      <c r="C177" s="13"/>
      <c r="D177" s="197" t="s">
        <v>145</v>
      </c>
      <c r="E177" s="198" t="s">
        <v>1</v>
      </c>
      <c r="F177" s="199" t="s">
        <v>694</v>
      </c>
      <c r="G177" s="13"/>
      <c r="H177" s="200">
        <v>640</v>
      </c>
      <c r="I177" s="13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145</v>
      </c>
      <c r="AU177" s="198" t="s">
        <v>86</v>
      </c>
      <c r="AV177" s="13" t="s">
        <v>86</v>
      </c>
      <c r="AW177" s="13" t="s">
        <v>29</v>
      </c>
      <c r="AX177" s="13" t="s">
        <v>80</v>
      </c>
      <c r="AY177" s="198" t="s">
        <v>136</v>
      </c>
    </row>
    <row r="178" s="13" customFormat="1">
      <c r="A178" s="13"/>
      <c r="B178" s="196"/>
      <c r="C178" s="13"/>
      <c r="D178" s="197" t="s">
        <v>145</v>
      </c>
      <c r="E178" s="13"/>
      <c r="F178" s="199" t="s">
        <v>737</v>
      </c>
      <c r="G178" s="13"/>
      <c r="H178" s="200">
        <v>16.896000000000001</v>
      </c>
      <c r="I178" s="13"/>
      <c r="J178" s="13"/>
      <c r="K178" s="13"/>
      <c r="L178" s="196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8" t="s">
        <v>145</v>
      </c>
      <c r="AU178" s="198" t="s">
        <v>86</v>
      </c>
      <c r="AV178" s="13" t="s">
        <v>86</v>
      </c>
      <c r="AW178" s="13" t="s">
        <v>3</v>
      </c>
      <c r="AX178" s="13" t="s">
        <v>80</v>
      </c>
      <c r="AY178" s="198" t="s">
        <v>136</v>
      </c>
    </row>
    <row r="179" s="2" customFormat="1" ht="16.5" customHeight="1">
      <c r="A179" s="32"/>
      <c r="B179" s="182"/>
      <c r="C179" s="183" t="s">
        <v>202</v>
      </c>
      <c r="D179" s="183" t="s">
        <v>139</v>
      </c>
      <c r="E179" s="184" t="s">
        <v>738</v>
      </c>
      <c r="F179" s="185" t="s">
        <v>739</v>
      </c>
      <c r="G179" s="186" t="s">
        <v>189</v>
      </c>
      <c r="H179" s="187">
        <v>3204</v>
      </c>
      <c r="I179" s="188">
        <v>2.0899999999999999</v>
      </c>
      <c r="J179" s="188">
        <f>ROUND(I179*H179,2)</f>
        <v>6696.3599999999997</v>
      </c>
      <c r="K179" s="189"/>
      <c r="L179" s="33"/>
      <c r="M179" s="190" t="s">
        <v>1</v>
      </c>
      <c r="N179" s="191" t="s">
        <v>39</v>
      </c>
      <c r="O179" s="192">
        <v>0.089999999999999997</v>
      </c>
      <c r="P179" s="192">
        <f>O179*H179</f>
        <v>288.36000000000001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4" t="s">
        <v>226</v>
      </c>
      <c r="AT179" s="194" t="s">
        <v>139</v>
      </c>
      <c r="AU179" s="194" t="s">
        <v>86</v>
      </c>
      <c r="AY179" s="19" t="s">
        <v>136</v>
      </c>
      <c r="BE179" s="195">
        <f>IF(N179="základná",J179,0)</f>
        <v>0</v>
      </c>
      <c r="BF179" s="195">
        <f>IF(N179="znížená",J179,0)</f>
        <v>6696.3599999999997</v>
      </c>
      <c r="BG179" s="195">
        <f>IF(N179="zákl. prenesená",J179,0)</f>
        <v>0</v>
      </c>
      <c r="BH179" s="195">
        <f>IF(N179="zníž. prenesená",J179,0)</f>
        <v>0</v>
      </c>
      <c r="BI179" s="195">
        <f>IF(N179="nulová",J179,0)</f>
        <v>0</v>
      </c>
      <c r="BJ179" s="19" t="s">
        <v>86</v>
      </c>
      <c r="BK179" s="195">
        <f>ROUND(I179*H179,2)</f>
        <v>6696.3599999999997</v>
      </c>
      <c r="BL179" s="19" t="s">
        <v>226</v>
      </c>
      <c r="BM179" s="194" t="s">
        <v>740</v>
      </c>
    </row>
    <row r="180" s="13" customFormat="1">
      <c r="A180" s="13"/>
      <c r="B180" s="196"/>
      <c r="C180" s="13"/>
      <c r="D180" s="197" t="s">
        <v>145</v>
      </c>
      <c r="E180" s="198" t="s">
        <v>1</v>
      </c>
      <c r="F180" s="199" t="s">
        <v>741</v>
      </c>
      <c r="G180" s="13"/>
      <c r="H180" s="200">
        <v>30</v>
      </c>
      <c r="I180" s="13"/>
      <c r="J180" s="13"/>
      <c r="K180" s="13"/>
      <c r="L180" s="196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145</v>
      </c>
      <c r="AU180" s="198" t="s">
        <v>86</v>
      </c>
      <c r="AV180" s="13" t="s">
        <v>86</v>
      </c>
      <c r="AW180" s="13" t="s">
        <v>29</v>
      </c>
      <c r="AX180" s="13" t="s">
        <v>73</v>
      </c>
      <c r="AY180" s="198" t="s">
        <v>136</v>
      </c>
    </row>
    <row r="181" s="13" customFormat="1">
      <c r="A181" s="13"/>
      <c r="B181" s="196"/>
      <c r="C181" s="13"/>
      <c r="D181" s="197" t="s">
        <v>145</v>
      </c>
      <c r="E181" s="198" t="s">
        <v>1</v>
      </c>
      <c r="F181" s="199" t="s">
        <v>742</v>
      </c>
      <c r="G181" s="13"/>
      <c r="H181" s="200">
        <v>3174</v>
      </c>
      <c r="I181" s="13"/>
      <c r="J181" s="13"/>
      <c r="K181" s="13"/>
      <c r="L181" s="196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8" t="s">
        <v>145</v>
      </c>
      <c r="AU181" s="198" t="s">
        <v>86</v>
      </c>
      <c r="AV181" s="13" t="s">
        <v>86</v>
      </c>
      <c r="AW181" s="13" t="s">
        <v>29</v>
      </c>
      <c r="AX181" s="13" t="s">
        <v>73</v>
      </c>
      <c r="AY181" s="198" t="s">
        <v>136</v>
      </c>
    </row>
    <row r="182" s="14" customFormat="1">
      <c r="A182" s="14"/>
      <c r="B182" s="204"/>
      <c r="C182" s="14"/>
      <c r="D182" s="197" t="s">
        <v>145</v>
      </c>
      <c r="E182" s="205" t="s">
        <v>1</v>
      </c>
      <c r="F182" s="206" t="s">
        <v>148</v>
      </c>
      <c r="G182" s="14"/>
      <c r="H182" s="207">
        <v>3204</v>
      </c>
      <c r="I182" s="14"/>
      <c r="J182" s="14"/>
      <c r="K182" s="14"/>
      <c r="L182" s="204"/>
      <c r="M182" s="208"/>
      <c r="N182" s="209"/>
      <c r="O182" s="209"/>
      <c r="P182" s="209"/>
      <c r="Q182" s="209"/>
      <c r="R182" s="209"/>
      <c r="S182" s="209"/>
      <c r="T182" s="21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145</v>
      </c>
      <c r="AU182" s="205" t="s">
        <v>86</v>
      </c>
      <c r="AV182" s="14" t="s">
        <v>93</v>
      </c>
      <c r="AW182" s="14" t="s">
        <v>29</v>
      </c>
      <c r="AX182" s="14" t="s">
        <v>80</v>
      </c>
      <c r="AY182" s="205" t="s">
        <v>136</v>
      </c>
    </row>
    <row r="183" s="2" customFormat="1" ht="37.8" customHeight="1">
      <c r="A183" s="32"/>
      <c r="B183" s="182"/>
      <c r="C183" s="227" t="s">
        <v>207</v>
      </c>
      <c r="D183" s="227" t="s">
        <v>351</v>
      </c>
      <c r="E183" s="228" t="s">
        <v>743</v>
      </c>
      <c r="F183" s="229" t="s">
        <v>744</v>
      </c>
      <c r="G183" s="230" t="s">
        <v>151</v>
      </c>
      <c r="H183" s="231">
        <v>7.8440000000000003</v>
      </c>
      <c r="I183" s="232">
        <v>388.62</v>
      </c>
      <c r="J183" s="232">
        <f>ROUND(I183*H183,2)</f>
        <v>3048.3400000000001</v>
      </c>
      <c r="K183" s="233"/>
      <c r="L183" s="234"/>
      <c r="M183" s="235" t="s">
        <v>1</v>
      </c>
      <c r="N183" s="236" t="s">
        <v>39</v>
      </c>
      <c r="O183" s="192">
        <v>0</v>
      </c>
      <c r="P183" s="192">
        <f>O183*H183</f>
        <v>0</v>
      </c>
      <c r="Q183" s="192">
        <v>0.5</v>
      </c>
      <c r="R183" s="192">
        <f>Q183*H183</f>
        <v>3.9220000000000002</v>
      </c>
      <c r="S183" s="192">
        <v>0</v>
      </c>
      <c r="T183" s="193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4" t="s">
        <v>397</v>
      </c>
      <c r="AT183" s="194" t="s">
        <v>351</v>
      </c>
      <c r="AU183" s="194" t="s">
        <v>86</v>
      </c>
      <c r="AY183" s="19" t="s">
        <v>136</v>
      </c>
      <c r="BE183" s="195">
        <f>IF(N183="základná",J183,0)</f>
        <v>0</v>
      </c>
      <c r="BF183" s="195">
        <f>IF(N183="znížená",J183,0)</f>
        <v>3048.3400000000001</v>
      </c>
      <c r="BG183" s="195">
        <f>IF(N183="zákl. prenesená",J183,0)</f>
        <v>0</v>
      </c>
      <c r="BH183" s="195">
        <f>IF(N183="zníž. prenesená",J183,0)</f>
        <v>0</v>
      </c>
      <c r="BI183" s="195">
        <f>IF(N183="nulová",J183,0)</f>
        <v>0</v>
      </c>
      <c r="BJ183" s="19" t="s">
        <v>86</v>
      </c>
      <c r="BK183" s="195">
        <f>ROUND(I183*H183,2)</f>
        <v>3048.3400000000001</v>
      </c>
      <c r="BL183" s="19" t="s">
        <v>226</v>
      </c>
      <c r="BM183" s="194" t="s">
        <v>745</v>
      </c>
    </row>
    <row r="184" s="13" customFormat="1">
      <c r="A184" s="13"/>
      <c r="B184" s="196"/>
      <c r="C184" s="13"/>
      <c r="D184" s="197" t="s">
        <v>145</v>
      </c>
      <c r="E184" s="198" t="s">
        <v>1</v>
      </c>
      <c r="F184" s="199" t="s">
        <v>746</v>
      </c>
      <c r="G184" s="13"/>
      <c r="H184" s="200">
        <v>7.6900000000000004</v>
      </c>
      <c r="I184" s="13"/>
      <c r="J184" s="13"/>
      <c r="K184" s="13"/>
      <c r="L184" s="196"/>
      <c r="M184" s="201"/>
      <c r="N184" s="202"/>
      <c r="O184" s="202"/>
      <c r="P184" s="202"/>
      <c r="Q184" s="202"/>
      <c r="R184" s="202"/>
      <c r="S184" s="202"/>
      <c r="T184" s="20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8" t="s">
        <v>145</v>
      </c>
      <c r="AU184" s="198" t="s">
        <v>86</v>
      </c>
      <c r="AV184" s="13" t="s">
        <v>86</v>
      </c>
      <c r="AW184" s="13" t="s">
        <v>29</v>
      </c>
      <c r="AX184" s="13" t="s">
        <v>80</v>
      </c>
      <c r="AY184" s="198" t="s">
        <v>136</v>
      </c>
    </row>
    <row r="185" s="13" customFormat="1">
      <c r="A185" s="13"/>
      <c r="B185" s="196"/>
      <c r="C185" s="13"/>
      <c r="D185" s="197" t="s">
        <v>145</v>
      </c>
      <c r="E185" s="13"/>
      <c r="F185" s="199" t="s">
        <v>747</v>
      </c>
      <c r="G185" s="13"/>
      <c r="H185" s="200">
        <v>7.8440000000000003</v>
      </c>
      <c r="I185" s="13"/>
      <c r="J185" s="13"/>
      <c r="K185" s="13"/>
      <c r="L185" s="196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8" t="s">
        <v>145</v>
      </c>
      <c r="AU185" s="198" t="s">
        <v>86</v>
      </c>
      <c r="AV185" s="13" t="s">
        <v>86</v>
      </c>
      <c r="AW185" s="13" t="s">
        <v>3</v>
      </c>
      <c r="AX185" s="13" t="s">
        <v>80</v>
      </c>
      <c r="AY185" s="198" t="s">
        <v>136</v>
      </c>
    </row>
    <row r="186" s="2" customFormat="1" ht="44.25" customHeight="1">
      <c r="A186" s="32"/>
      <c r="B186" s="182"/>
      <c r="C186" s="183" t="s">
        <v>211</v>
      </c>
      <c r="D186" s="183" t="s">
        <v>139</v>
      </c>
      <c r="E186" s="184" t="s">
        <v>748</v>
      </c>
      <c r="F186" s="185" t="s">
        <v>749</v>
      </c>
      <c r="G186" s="186" t="s">
        <v>151</v>
      </c>
      <c r="H186" s="187">
        <v>25.242999999999999</v>
      </c>
      <c r="I186" s="188">
        <v>37.329999999999998</v>
      </c>
      <c r="J186" s="188">
        <f>ROUND(I186*H186,2)</f>
        <v>942.32000000000005</v>
      </c>
      <c r="K186" s="189"/>
      <c r="L186" s="33"/>
      <c r="M186" s="190" t="s">
        <v>1</v>
      </c>
      <c r="N186" s="191" t="s">
        <v>39</v>
      </c>
      <c r="O186" s="192">
        <v>0.01</v>
      </c>
      <c r="P186" s="192">
        <f>O186*H186</f>
        <v>0.25242999999999999</v>
      </c>
      <c r="Q186" s="192">
        <v>0.022349999999999998</v>
      </c>
      <c r="R186" s="192">
        <f>Q186*H186</f>
        <v>0.56418104999999996</v>
      </c>
      <c r="S186" s="192">
        <v>0</v>
      </c>
      <c r="T186" s="193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4" t="s">
        <v>226</v>
      </c>
      <c r="AT186" s="194" t="s">
        <v>139</v>
      </c>
      <c r="AU186" s="194" t="s">
        <v>86</v>
      </c>
      <c r="AY186" s="19" t="s">
        <v>136</v>
      </c>
      <c r="BE186" s="195">
        <f>IF(N186="základná",J186,0)</f>
        <v>0</v>
      </c>
      <c r="BF186" s="195">
        <f>IF(N186="znížená",J186,0)</f>
        <v>942.32000000000005</v>
      </c>
      <c r="BG186" s="195">
        <f>IF(N186="zákl. prenesená",J186,0)</f>
        <v>0</v>
      </c>
      <c r="BH186" s="195">
        <f>IF(N186="zníž. prenesená",J186,0)</f>
        <v>0</v>
      </c>
      <c r="BI186" s="195">
        <f>IF(N186="nulová",J186,0)</f>
        <v>0</v>
      </c>
      <c r="BJ186" s="19" t="s">
        <v>86</v>
      </c>
      <c r="BK186" s="195">
        <f>ROUND(I186*H186,2)</f>
        <v>942.32000000000005</v>
      </c>
      <c r="BL186" s="19" t="s">
        <v>226</v>
      </c>
      <c r="BM186" s="194" t="s">
        <v>750</v>
      </c>
    </row>
    <row r="187" s="13" customFormat="1">
      <c r="A187" s="13"/>
      <c r="B187" s="196"/>
      <c r="C187" s="13"/>
      <c r="D187" s="197" t="s">
        <v>145</v>
      </c>
      <c r="E187" s="198" t="s">
        <v>1</v>
      </c>
      <c r="F187" s="199" t="s">
        <v>751</v>
      </c>
      <c r="G187" s="13"/>
      <c r="H187" s="200">
        <v>25.242999999999999</v>
      </c>
      <c r="I187" s="13"/>
      <c r="J187" s="13"/>
      <c r="K187" s="13"/>
      <c r="L187" s="196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145</v>
      </c>
      <c r="AU187" s="198" t="s">
        <v>86</v>
      </c>
      <c r="AV187" s="13" t="s">
        <v>86</v>
      </c>
      <c r="AW187" s="13" t="s">
        <v>29</v>
      </c>
      <c r="AX187" s="13" t="s">
        <v>80</v>
      </c>
      <c r="AY187" s="198" t="s">
        <v>136</v>
      </c>
    </row>
    <row r="188" s="2" customFormat="1" ht="37.8" customHeight="1">
      <c r="A188" s="32"/>
      <c r="B188" s="182"/>
      <c r="C188" s="183" t="s">
        <v>215</v>
      </c>
      <c r="D188" s="183" t="s">
        <v>139</v>
      </c>
      <c r="E188" s="184" t="s">
        <v>752</v>
      </c>
      <c r="F188" s="185" t="s">
        <v>753</v>
      </c>
      <c r="G188" s="186" t="s">
        <v>142</v>
      </c>
      <c r="H188" s="187">
        <v>62.195999999999998</v>
      </c>
      <c r="I188" s="188">
        <v>36.600000000000001</v>
      </c>
      <c r="J188" s="188">
        <f>ROUND(I188*H188,2)</f>
        <v>2276.3699999999999</v>
      </c>
      <c r="K188" s="189"/>
      <c r="L188" s="33"/>
      <c r="M188" s="190" t="s">
        <v>1</v>
      </c>
      <c r="N188" s="191" t="s">
        <v>39</v>
      </c>
      <c r="O188" s="192">
        <v>0.214</v>
      </c>
      <c r="P188" s="192">
        <f>O188*H188</f>
        <v>13.309944</v>
      </c>
      <c r="Q188" s="192">
        <v>0.027900000000000001</v>
      </c>
      <c r="R188" s="192">
        <f>Q188*H188</f>
        <v>1.7352684</v>
      </c>
      <c r="S188" s="192">
        <v>0</v>
      </c>
      <c r="T188" s="193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4" t="s">
        <v>226</v>
      </c>
      <c r="AT188" s="194" t="s">
        <v>139</v>
      </c>
      <c r="AU188" s="194" t="s">
        <v>86</v>
      </c>
      <c r="AY188" s="19" t="s">
        <v>136</v>
      </c>
      <c r="BE188" s="195">
        <f>IF(N188="základná",J188,0)</f>
        <v>0</v>
      </c>
      <c r="BF188" s="195">
        <f>IF(N188="znížená",J188,0)</f>
        <v>2276.3699999999999</v>
      </c>
      <c r="BG188" s="195">
        <f>IF(N188="zákl. prenesená",J188,0)</f>
        <v>0</v>
      </c>
      <c r="BH188" s="195">
        <f>IF(N188="zníž. prenesená",J188,0)</f>
        <v>0</v>
      </c>
      <c r="BI188" s="195">
        <f>IF(N188="nulová",J188,0)</f>
        <v>0</v>
      </c>
      <c r="BJ188" s="19" t="s">
        <v>86</v>
      </c>
      <c r="BK188" s="195">
        <f>ROUND(I188*H188,2)</f>
        <v>2276.3699999999999</v>
      </c>
      <c r="BL188" s="19" t="s">
        <v>226</v>
      </c>
      <c r="BM188" s="194" t="s">
        <v>754</v>
      </c>
    </row>
    <row r="189" s="13" customFormat="1">
      <c r="A189" s="13"/>
      <c r="B189" s="196"/>
      <c r="C189" s="13"/>
      <c r="D189" s="197" t="s">
        <v>145</v>
      </c>
      <c r="E189" s="198" t="s">
        <v>1</v>
      </c>
      <c r="F189" s="199" t="s">
        <v>755</v>
      </c>
      <c r="G189" s="13"/>
      <c r="H189" s="200">
        <v>62.195999999999998</v>
      </c>
      <c r="I189" s="13"/>
      <c r="J189" s="13"/>
      <c r="K189" s="13"/>
      <c r="L189" s="196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8" t="s">
        <v>145</v>
      </c>
      <c r="AU189" s="198" t="s">
        <v>86</v>
      </c>
      <c r="AV189" s="13" t="s">
        <v>86</v>
      </c>
      <c r="AW189" s="13" t="s">
        <v>29</v>
      </c>
      <c r="AX189" s="13" t="s">
        <v>80</v>
      </c>
      <c r="AY189" s="198" t="s">
        <v>136</v>
      </c>
    </row>
    <row r="190" s="2" customFormat="1" ht="24.15" customHeight="1">
      <c r="A190" s="32"/>
      <c r="B190" s="182"/>
      <c r="C190" s="183" t="s">
        <v>223</v>
      </c>
      <c r="D190" s="183" t="s">
        <v>139</v>
      </c>
      <c r="E190" s="184" t="s">
        <v>756</v>
      </c>
      <c r="F190" s="185" t="s">
        <v>757</v>
      </c>
      <c r="G190" s="186" t="s">
        <v>425</v>
      </c>
      <c r="H190" s="187">
        <v>243.34999999999999</v>
      </c>
      <c r="I190" s="188">
        <v>4.5</v>
      </c>
      <c r="J190" s="188">
        <f>ROUND(I190*H190,2)</f>
        <v>1095.0799999999999</v>
      </c>
      <c r="K190" s="189"/>
      <c r="L190" s="33"/>
      <c r="M190" s="190" t="s">
        <v>1</v>
      </c>
      <c r="N190" s="191" t="s">
        <v>39</v>
      </c>
      <c r="O190" s="192">
        <v>0</v>
      </c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4" t="s">
        <v>226</v>
      </c>
      <c r="AT190" s="194" t="s">
        <v>139</v>
      </c>
      <c r="AU190" s="194" t="s">
        <v>86</v>
      </c>
      <c r="AY190" s="19" t="s">
        <v>136</v>
      </c>
      <c r="BE190" s="195">
        <f>IF(N190="základná",J190,0)</f>
        <v>0</v>
      </c>
      <c r="BF190" s="195">
        <f>IF(N190="znížená",J190,0)</f>
        <v>1095.0799999999999</v>
      </c>
      <c r="BG190" s="195">
        <f>IF(N190="zákl. prenesená",J190,0)</f>
        <v>0</v>
      </c>
      <c r="BH190" s="195">
        <f>IF(N190="zníž. prenesená",J190,0)</f>
        <v>0</v>
      </c>
      <c r="BI190" s="195">
        <f>IF(N190="nulová",J190,0)</f>
        <v>0</v>
      </c>
      <c r="BJ190" s="19" t="s">
        <v>86</v>
      </c>
      <c r="BK190" s="195">
        <f>ROUND(I190*H190,2)</f>
        <v>1095.0799999999999</v>
      </c>
      <c r="BL190" s="19" t="s">
        <v>226</v>
      </c>
      <c r="BM190" s="194" t="s">
        <v>758</v>
      </c>
    </row>
    <row r="191" s="12" customFormat="1" ht="22.8" customHeight="1">
      <c r="A191" s="12"/>
      <c r="B191" s="170"/>
      <c r="C191" s="12"/>
      <c r="D191" s="171" t="s">
        <v>72</v>
      </c>
      <c r="E191" s="180" t="s">
        <v>759</v>
      </c>
      <c r="F191" s="180" t="s">
        <v>760</v>
      </c>
      <c r="G191" s="12"/>
      <c r="H191" s="12"/>
      <c r="I191" s="12"/>
      <c r="J191" s="181">
        <f>BK191</f>
        <v>6387.5100000000011</v>
      </c>
      <c r="K191" s="12"/>
      <c r="L191" s="170"/>
      <c r="M191" s="174"/>
      <c r="N191" s="175"/>
      <c r="O191" s="175"/>
      <c r="P191" s="176">
        <f>SUM(P192:P201)</f>
        <v>118.1251</v>
      </c>
      <c r="Q191" s="175"/>
      <c r="R191" s="176">
        <f>SUM(R192:R201)</f>
        <v>0.32826959999999999</v>
      </c>
      <c r="S191" s="175"/>
      <c r="T191" s="177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1" t="s">
        <v>86</v>
      </c>
      <c r="AT191" s="178" t="s">
        <v>72</v>
      </c>
      <c r="AU191" s="178" t="s">
        <v>80</v>
      </c>
      <c r="AY191" s="171" t="s">
        <v>136</v>
      </c>
      <c r="BK191" s="179">
        <f>SUM(BK192:BK201)</f>
        <v>6387.5100000000011</v>
      </c>
    </row>
    <row r="192" s="2" customFormat="1" ht="24.15" customHeight="1">
      <c r="A192" s="32"/>
      <c r="B192" s="182"/>
      <c r="C192" s="183" t="s">
        <v>226</v>
      </c>
      <c r="D192" s="183" t="s">
        <v>139</v>
      </c>
      <c r="E192" s="184" t="s">
        <v>761</v>
      </c>
      <c r="F192" s="185" t="s">
        <v>762</v>
      </c>
      <c r="G192" s="186" t="s">
        <v>189</v>
      </c>
      <c r="H192" s="187">
        <v>103.66</v>
      </c>
      <c r="I192" s="188">
        <v>39.770000000000003</v>
      </c>
      <c r="J192" s="188">
        <f>ROUND(I192*H192,2)</f>
        <v>4122.5600000000004</v>
      </c>
      <c r="K192" s="189"/>
      <c r="L192" s="33"/>
      <c r="M192" s="190" t="s">
        <v>1</v>
      </c>
      <c r="N192" s="191" t="s">
        <v>39</v>
      </c>
      <c r="O192" s="192">
        <v>0.89500000000000002</v>
      </c>
      <c r="P192" s="192">
        <f>O192*H192</f>
        <v>92.7757</v>
      </c>
      <c r="Q192" s="192">
        <v>0.00216</v>
      </c>
      <c r="R192" s="192">
        <f>Q192*H192</f>
        <v>0.22390559999999998</v>
      </c>
      <c r="S192" s="192">
        <v>0</v>
      </c>
      <c r="T192" s="193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4" t="s">
        <v>226</v>
      </c>
      <c r="AT192" s="194" t="s">
        <v>139</v>
      </c>
      <c r="AU192" s="194" t="s">
        <v>86</v>
      </c>
      <c r="AY192" s="19" t="s">
        <v>136</v>
      </c>
      <c r="BE192" s="195">
        <f>IF(N192="základná",J192,0)</f>
        <v>0</v>
      </c>
      <c r="BF192" s="195">
        <f>IF(N192="znížená",J192,0)</f>
        <v>4122.5600000000004</v>
      </c>
      <c r="BG192" s="195">
        <f>IF(N192="zákl. prenesená",J192,0)</f>
        <v>0</v>
      </c>
      <c r="BH192" s="195">
        <f>IF(N192="zníž. prenesená",J192,0)</f>
        <v>0</v>
      </c>
      <c r="BI192" s="195">
        <f>IF(N192="nulová",J192,0)</f>
        <v>0</v>
      </c>
      <c r="BJ192" s="19" t="s">
        <v>86</v>
      </c>
      <c r="BK192" s="195">
        <f>ROUND(I192*H192,2)</f>
        <v>4122.5600000000004</v>
      </c>
      <c r="BL192" s="19" t="s">
        <v>226</v>
      </c>
      <c r="BM192" s="194" t="s">
        <v>763</v>
      </c>
    </row>
    <row r="193" s="13" customFormat="1">
      <c r="A193" s="13"/>
      <c r="B193" s="196"/>
      <c r="C193" s="13"/>
      <c r="D193" s="197" t="s">
        <v>145</v>
      </c>
      <c r="E193" s="198" t="s">
        <v>1</v>
      </c>
      <c r="F193" s="199" t="s">
        <v>764</v>
      </c>
      <c r="G193" s="13"/>
      <c r="H193" s="200">
        <v>103.66</v>
      </c>
      <c r="I193" s="13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8" t="s">
        <v>145</v>
      </c>
      <c r="AU193" s="198" t="s">
        <v>86</v>
      </c>
      <c r="AV193" s="13" t="s">
        <v>86</v>
      </c>
      <c r="AW193" s="13" t="s">
        <v>29</v>
      </c>
      <c r="AX193" s="13" t="s">
        <v>80</v>
      </c>
      <c r="AY193" s="198" t="s">
        <v>136</v>
      </c>
    </row>
    <row r="194" s="2" customFormat="1" ht="24.15" customHeight="1">
      <c r="A194" s="32"/>
      <c r="B194" s="182"/>
      <c r="C194" s="183" t="s">
        <v>235</v>
      </c>
      <c r="D194" s="183" t="s">
        <v>139</v>
      </c>
      <c r="E194" s="184" t="s">
        <v>765</v>
      </c>
      <c r="F194" s="185" t="s">
        <v>766</v>
      </c>
      <c r="G194" s="186" t="s">
        <v>363</v>
      </c>
      <c r="H194" s="187">
        <v>9</v>
      </c>
      <c r="I194" s="188">
        <v>60.299999999999997</v>
      </c>
      <c r="J194" s="188">
        <f>ROUND(I194*H194,2)</f>
        <v>542.70000000000005</v>
      </c>
      <c r="K194" s="189"/>
      <c r="L194" s="33"/>
      <c r="M194" s="190" t="s">
        <v>1</v>
      </c>
      <c r="N194" s="191" t="s">
        <v>39</v>
      </c>
      <c r="O194" s="192">
        <v>0.42899999999999999</v>
      </c>
      <c r="P194" s="192">
        <f>O194*H194</f>
        <v>3.8609999999999998</v>
      </c>
      <c r="Q194" s="192">
        <v>0.00189</v>
      </c>
      <c r="R194" s="192">
        <f>Q194*H194</f>
        <v>0.017010000000000001</v>
      </c>
      <c r="S194" s="192">
        <v>0</v>
      </c>
      <c r="T194" s="193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4" t="s">
        <v>226</v>
      </c>
      <c r="AT194" s="194" t="s">
        <v>139</v>
      </c>
      <c r="AU194" s="194" t="s">
        <v>86</v>
      </c>
      <c r="AY194" s="19" t="s">
        <v>136</v>
      </c>
      <c r="BE194" s="195">
        <f>IF(N194="základná",J194,0)</f>
        <v>0</v>
      </c>
      <c r="BF194" s="195">
        <f>IF(N194="znížená",J194,0)</f>
        <v>542.70000000000005</v>
      </c>
      <c r="BG194" s="195">
        <f>IF(N194="zákl. prenesená",J194,0)</f>
        <v>0</v>
      </c>
      <c r="BH194" s="195">
        <f>IF(N194="zníž. prenesená",J194,0)</f>
        <v>0</v>
      </c>
      <c r="BI194" s="195">
        <f>IF(N194="nulová",J194,0)</f>
        <v>0</v>
      </c>
      <c r="BJ194" s="19" t="s">
        <v>86</v>
      </c>
      <c r="BK194" s="195">
        <f>ROUND(I194*H194,2)</f>
        <v>542.70000000000005</v>
      </c>
      <c r="BL194" s="19" t="s">
        <v>226</v>
      </c>
      <c r="BM194" s="194" t="s">
        <v>767</v>
      </c>
    </row>
    <row r="195" s="13" customFormat="1">
      <c r="A195" s="13"/>
      <c r="B195" s="196"/>
      <c r="C195" s="13"/>
      <c r="D195" s="197" t="s">
        <v>145</v>
      </c>
      <c r="E195" s="198" t="s">
        <v>1</v>
      </c>
      <c r="F195" s="199" t="s">
        <v>137</v>
      </c>
      <c r="G195" s="13"/>
      <c r="H195" s="200">
        <v>9</v>
      </c>
      <c r="I195" s="13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8" t="s">
        <v>145</v>
      </c>
      <c r="AU195" s="198" t="s">
        <v>86</v>
      </c>
      <c r="AV195" s="13" t="s">
        <v>86</v>
      </c>
      <c r="AW195" s="13" t="s">
        <v>29</v>
      </c>
      <c r="AX195" s="13" t="s">
        <v>80</v>
      </c>
      <c r="AY195" s="198" t="s">
        <v>136</v>
      </c>
    </row>
    <row r="196" s="2" customFormat="1" ht="33" customHeight="1">
      <c r="A196" s="32"/>
      <c r="B196" s="182"/>
      <c r="C196" s="183" t="s">
        <v>242</v>
      </c>
      <c r="D196" s="183" t="s">
        <v>139</v>
      </c>
      <c r="E196" s="184" t="s">
        <v>768</v>
      </c>
      <c r="F196" s="185" t="s">
        <v>769</v>
      </c>
      <c r="G196" s="186" t="s">
        <v>363</v>
      </c>
      <c r="H196" s="187">
        <v>27</v>
      </c>
      <c r="I196" s="188">
        <v>8.5399999999999991</v>
      </c>
      <c r="J196" s="188">
        <f>ROUND(I196*H196,2)</f>
        <v>230.58000000000001</v>
      </c>
      <c r="K196" s="189"/>
      <c r="L196" s="33"/>
      <c r="M196" s="190" t="s">
        <v>1</v>
      </c>
      <c r="N196" s="191" t="s">
        <v>39</v>
      </c>
      <c r="O196" s="192">
        <v>0.223</v>
      </c>
      <c r="P196" s="192">
        <f>O196*H196</f>
        <v>6.0209999999999999</v>
      </c>
      <c r="Q196" s="192">
        <v>9.0000000000000006E-05</v>
      </c>
      <c r="R196" s="192">
        <f>Q196*H196</f>
        <v>0.0024300000000000003</v>
      </c>
      <c r="S196" s="192">
        <v>0</v>
      </c>
      <c r="T196" s="193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4" t="s">
        <v>226</v>
      </c>
      <c r="AT196" s="194" t="s">
        <v>139</v>
      </c>
      <c r="AU196" s="194" t="s">
        <v>86</v>
      </c>
      <c r="AY196" s="19" t="s">
        <v>136</v>
      </c>
      <c r="BE196" s="195">
        <f>IF(N196="základná",J196,0)</f>
        <v>0</v>
      </c>
      <c r="BF196" s="195">
        <f>IF(N196="znížená",J196,0)</f>
        <v>230.58000000000001</v>
      </c>
      <c r="BG196" s="195">
        <f>IF(N196="zákl. prenesená",J196,0)</f>
        <v>0</v>
      </c>
      <c r="BH196" s="195">
        <f>IF(N196="zníž. prenesená",J196,0)</f>
        <v>0</v>
      </c>
      <c r="BI196" s="195">
        <f>IF(N196="nulová",J196,0)</f>
        <v>0</v>
      </c>
      <c r="BJ196" s="19" t="s">
        <v>86</v>
      </c>
      <c r="BK196" s="195">
        <f>ROUND(I196*H196,2)</f>
        <v>230.58000000000001</v>
      </c>
      <c r="BL196" s="19" t="s">
        <v>226</v>
      </c>
      <c r="BM196" s="194" t="s">
        <v>770</v>
      </c>
    </row>
    <row r="197" s="13" customFormat="1">
      <c r="A197" s="13"/>
      <c r="B197" s="196"/>
      <c r="C197" s="13"/>
      <c r="D197" s="197" t="s">
        <v>145</v>
      </c>
      <c r="E197" s="198" t="s">
        <v>1</v>
      </c>
      <c r="F197" s="199" t="s">
        <v>771</v>
      </c>
      <c r="G197" s="13"/>
      <c r="H197" s="200">
        <v>27</v>
      </c>
      <c r="I197" s="13"/>
      <c r="J197" s="13"/>
      <c r="K197" s="13"/>
      <c r="L197" s="196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145</v>
      </c>
      <c r="AU197" s="198" t="s">
        <v>86</v>
      </c>
      <c r="AV197" s="13" t="s">
        <v>86</v>
      </c>
      <c r="AW197" s="13" t="s">
        <v>29</v>
      </c>
      <c r="AX197" s="13" t="s">
        <v>80</v>
      </c>
      <c r="AY197" s="198" t="s">
        <v>136</v>
      </c>
    </row>
    <row r="198" s="2" customFormat="1" ht="24.15" customHeight="1">
      <c r="A198" s="32"/>
      <c r="B198" s="182"/>
      <c r="C198" s="227" t="s">
        <v>338</v>
      </c>
      <c r="D198" s="227" t="s">
        <v>351</v>
      </c>
      <c r="E198" s="228" t="s">
        <v>772</v>
      </c>
      <c r="F198" s="229" t="s">
        <v>773</v>
      </c>
      <c r="G198" s="230" t="s">
        <v>363</v>
      </c>
      <c r="H198" s="231">
        <v>27</v>
      </c>
      <c r="I198" s="232">
        <v>8.5700000000000003</v>
      </c>
      <c r="J198" s="232">
        <f>ROUND(I198*H198,2)</f>
        <v>231.38999999999999</v>
      </c>
      <c r="K198" s="233"/>
      <c r="L198" s="234"/>
      <c r="M198" s="235" t="s">
        <v>1</v>
      </c>
      <c r="N198" s="236" t="s">
        <v>39</v>
      </c>
      <c r="O198" s="192">
        <v>0</v>
      </c>
      <c r="P198" s="192">
        <f>O198*H198</f>
        <v>0</v>
      </c>
      <c r="Q198" s="192">
        <v>0.00071000000000000002</v>
      </c>
      <c r="R198" s="192">
        <f>Q198*H198</f>
        <v>0.01917</v>
      </c>
      <c r="S198" s="192">
        <v>0</v>
      </c>
      <c r="T198" s="193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4" t="s">
        <v>397</v>
      </c>
      <c r="AT198" s="194" t="s">
        <v>351</v>
      </c>
      <c r="AU198" s="194" t="s">
        <v>86</v>
      </c>
      <c r="AY198" s="19" t="s">
        <v>136</v>
      </c>
      <c r="BE198" s="195">
        <f>IF(N198="základná",J198,0)</f>
        <v>0</v>
      </c>
      <c r="BF198" s="195">
        <f>IF(N198="znížená",J198,0)</f>
        <v>231.38999999999999</v>
      </c>
      <c r="BG198" s="195">
        <f>IF(N198="zákl. prenesená",J198,0)</f>
        <v>0</v>
      </c>
      <c r="BH198" s="195">
        <f>IF(N198="zníž. prenesená",J198,0)</f>
        <v>0</v>
      </c>
      <c r="BI198" s="195">
        <f>IF(N198="nulová",J198,0)</f>
        <v>0</v>
      </c>
      <c r="BJ198" s="19" t="s">
        <v>86</v>
      </c>
      <c r="BK198" s="195">
        <f>ROUND(I198*H198,2)</f>
        <v>231.38999999999999</v>
      </c>
      <c r="BL198" s="19" t="s">
        <v>226</v>
      </c>
      <c r="BM198" s="194" t="s">
        <v>774</v>
      </c>
    </row>
    <row r="199" s="2" customFormat="1" ht="24.15" customHeight="1">
      <c r="A199" s="32"/>
      <c r="B199" s="182"/>
      <c r="C199" s="183" t="s">
        <v>7</v>
      </c>
      <c r="D199" s="183" t="s">
        <v>139</v>
      </c>
      <c r="E199" s="184" t="s">
        <v>775</v>
      </c>
      <c r="F199" s="185" t="s">
        <v>776</v>
      </c>
      <c r="G199" s="186" t="s">
        <v>189</v>
      </c>
      <c r="H199" s="187">
        <v>23.399999999999999</v>
      </c>
      <c r="I199" s="188">
        <v>48.899999999999999</v>
      </c>
      <c r="J199" s="188">
        <f>ROUND(I199*H199,2)</f>
        <v>1144.26</v>
      </c>
      <c r="K199" s="189"/>
      <c r="L199" s="33"/>
      <c r="M199" s="190" t="s">
        <v>1</v>
      </c>
      <c r="N199" s="191" t="s">
        <v>39</v>
      </c>
      <c r="O199" s="192">
        <v>0.66100000000000003</v>
      </c>
      <c r="P199" s="192">
        <f>O199*H199</f>
        <v>15.4674</v>
      </c>
      <c r="Q199" s="192">
        <v>0.00281</v>
      </c>
      <c r="R199" s="192">
        <f>Q199*H199</f>
        <v>0.065753999999999993</v>
      </c>
      <c r="S199" s="192">
        <v>0</v>
      </c>
      <c r="T199" s="193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4" t="s">
        <v>226</v>
      </c>
      <c r="AT199" s="194" t="s">
        <v>139</v>
      </c>
      <c r="AU199" s="194" t="s">
        <v>86</v>
      </c>
      <c r="AY199" s="19" t="s">
        <v>136</v>
      </c>
      <c r="BE199" s="195">
        <f>IF(N199="základná",J199,0)</f>
        <v>0</v>
      </c>
      <c r="BF199" s="195">
        <f>IF(N199="znížená",J199,0)</f>
        <v>1144.26</v>
      </c>
      <c r="BG199" s="195">
        <f>IF(N199="zákl. prenesená",J199,0)</f>
        <v>0</v>
      </c>
      <c r="BH199" s="195">
        <f>IF(N199="zníž. prenesená",J199,0)</f>
        <v>0</v>
      </c>
      <c r="BI199" s="195">
        <f>IF(N199="nulová",J199,0)</f>
        <v>0</v>
      </c>
      <c r="BJ199" s="19" t="s">
        <v>86</v>
      </c>
      <c r="BK199" s="195">
        <f>ROUND(I199*H199,2)</f>
        <v>1144.26</v>
      </c>
      <c r="BL199" s="19" t="s">
        <v>226</v>
      </c>
      <c r="BM199" s="194" t="s">
        <v>777</v>
      </c>
    </row>
    <row r="200" s="13" customFormat="1">
      <c r="A200" s="13"/>
      <c r="B200" s="196"/>
      <c r="C200" s="13"/>
      <c r="D200" s="197" t="s">
        <v>145</v>
      </c>
      <c r="E200" s="198" t="s">
        <v>1</v>
      </c>
      <c r="F200" s="199" t="s">
        <v>778</v>
      </c>
      <c r="G200" s="13"/>
      <c r="H200" s="200">
        <v>23.399999999999999</v>
      </c>
      <c r="I200" s="13"/>
      <c r="J200" s="13"/>
      <c r="K200" s="13"/>
      <c r="L200" s="196"/>
      <c r="M200" s="201"/>
      <c r="N200" s="202"/>
      <c r="O200" s="202"/>
      <c r="P200" s="202"/>
      <c r="Q200" s="202"/>
      <c r="R200" s="202"/>
      <c r="S200" s="202"/>
      <c r="T200" s="20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8" t="s">
        <v>145</v>
      </c>
      <c r="AU200" s="198" t="s">
        <v>86</v>
      </c>
      <c r="AV200" s="13" t="s">
        <v>86</v>
      </c>
      <c r="AW200" s="13" t="s">
        <v>29</v>
      </c>
      <c r="AX200" s="13" t="s">
        <v>80</v>
      </c>
      <c r="AY200" s="198" t="s">
        <v>136</v>
      </c>
    </row>
    <row r="201" s="2" customFormat="1" ht="24.15" customHeight="1">
      <c r="A201" s="32"/>
      <c r="B201" s="182"/>
      <c r="C201" s="183" t="s">
        <v>346</v>
      </c>
      <c r="D201" s="183" t="s">
        <v>139</v>
      </c>
      <c r="E201" s="184" t="s">
        <v>779</v>
      </c>
      <c r="F201" s="185" t="s">
        <v>780</v>
      </c>
      <c r="G201" s="186" t="s">
        <v>425</v>
      </c>
      <c r="H201" s="187">
        <v>62.715000000000003</v>
      </c>
      <c r="I201" s="188">
        <v>1.8500000000000001</v>
      </c>
      <c r="J201" s="188">
        <f>ROUND(I201*H201,2)</f>
        <v>116.02</v>
      </c>
      <c r="K201" s="189"/>
      <c r="L201" s="33"/>
      <c r="M201" s="190" t="s">
        <v>1</v>
      </c>
      <c r="N201" s="191" t="s">
        <v>39</v>
      </c>
      <c r="O201" s="192">
        <v>0</v>
      </c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4" t="s">
        <v>226</v>
      </c>
      <c r="AT201" s="194" t="s">
        <v>139</v>
      </c>
      <c r="AU201" s="194" t="s">
        <v>86</v>
      </c>
      <c r="AY201" s="19" t="s">
        <v>136</v>
      </c>
      <c r="BE201" s="195">
        <f>IF(N201="základná",J201,0)</f>
        <v>0</v>
      </c>
      <c r="BF201" s="195">
        <f>IF(N201="znížená",J201,0)</f>
        <v>116.02</v>
      </c>
      <c r="BG201" s="195">
        <f>IF(N201="zákl. prenesená",J201,0)</f>
        <v>0</v>
      </c>
      <c r="BH201" s="195">
        <f>IF(N201="zníž. prenesená",J201,0)</f>
        <v>0</v>
      </c>
      <c r="BI201" s="195">
        <f>IF(N201="nulová",J201,0)</f>
        <v>0</v>
      </c>
      <c r="BJ201" s="19" t="s">
        <v>86</v>
      </c>
      <c r="BK201" s="195">
        <f>ROUND(I201*H201,2)</f>
        <v>116.02</v>
      </c>
      <c r="BL201" s="19" t="s">
        <v>226</v>
      </c>
      <c r="BM201" s="194" t="s">
        <v>781</v>
      </c>
    </row>
    <row r="202" s="12" customFormat="1" ht="22.8" customHeight="1">
      <c r="A202" s="12"/>
      <c r="B202" s="170"/>
      <c r="C202" s="12"/>
      <c r="D202" s="171" t="s">
        <v>72</v>
      </c>
      <c r="E202" s="180" t="s">
        <v>240</v>
      </c>
      <c r="F202" s="180" t="s">
        <v>241</v>
      </c>
      <c r="G202" s="12"/>
      <c r="H202" s="12"/>
      <c r="I202" s="12"/>
      <c r="J202" s="181">
        <f>BK202</f>
        <v>43586.670000000006</v>
      </c>
      <c r="K202" s="12"/>
      <c r="L202" s="170"/>
      <c r="M202" s="174"/>
      <c r="N202" s="175"/>
      <c r="O202" s="175"/>
      <c r="P202" s="176">
        <f>SUM(P203:P228)</f>
        <v>648.841588</v>
      </c>
      <c r="Q202" s="175"/>
      <c r="R202" s="176">
        <f>SUM(R203:R228)</f>
        <v>32.318737639999995</v>
      </c>
      <c r="S202" s="175"/>
      <c r="T202" s="177">
        <f>SUM(T203:T228)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71" t="s">
        <v>86</v>
      </c>
      <c r="AT202" s="178" t="s">
        <v>72</v>
      </c>
      <c r="AU202" s="178" t="s">
        <v>80</v>
      </c>
      <c r="AY202" s="171" t="s">
        <v>136</v>
      </c>
      <c r="BK202" s="179">
        <f>SUM(BK203:BK228)</f>
        <v>43586.670000000006</v>
      </c>
    </row>
    <row r="203" s="2" customFormat="1" ht="24.15" customHeight="1">
      <c r="A203" s="32"/>
      <c r="B203" s="182"/>
      <c r="C203" s="183" t="s">
        <v>350</v>
      </c>
      <c r="D203" s="183" t="s">
        <v>139</v>
      </c>
      <c r="E203" s="184" t="s">
        <v>782</v>
      </c>
      <c r="F203" s="185" t="s">
        <v>783</v>
      </c>
      <c r="G203" s="186" t="s">
        <v>189</v>
      </c>
      <c r="H203" s="187">
        <v>12</v>
      </c>
      <c r="I203" s="188">
        <v>16.149999999999999</v>
      </c>
      <c r="J203" s="188">
        <f>ROUND(I203*H203,2)</f>
        <v>193.80000000000001</v>
      </c>
      <c r="K203" s="189"/>
      <c r="L203" s="33"/>
      <c r="M203" s="190" t="s">
        <v>1</v>
      </c>
      <c r="N203" s="191" t="s">
        <v>39</v>
      </c>
      <c r="O203" s="192">
        <v>0.59999999999999998</v>
      </c>
      <c r="P203" s="192">
        <f>O203*H203</f>
        <v>7.1999999999999993</v>
      </c>
      <c r="Q203" s="192">
        <v>0.00013999999999999999</v>
      </c>
      <c r="R203" s="192">
        <f>Q203*H203</f>
        <v>0.0016799999999999999</v>
      </c>
      <c r="S203" s="192">
        <v>0</v>
      </c>
      <c r="T203" s="193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4" t="s">
        <v>226</v>
      </c>
      <c r="AT203" s="194" t="s">
        <v>139</v>
      </c>
      <c r="AU203" s="194" t="s">
        <v>86</v>
      </c>
      <c r="AY203" s="19" t="s">
        <v>136</v>
      </c>
      <c r="BE203" s="195">
        <f>IF(N203="základná",J203,0)</f>
        <v>0</v>
      </c>
      <c r="BF203" s="195">
        <f>IF(N203="znížená",J203,0)</f>
        <v>193.80000000000001</v>
      </c>
      <c r="BG203" s="195">
        <f>IF(N203="zákl. prenesená",J203,0)</f>
        <v>0</v>
      </c>
      <c r="BH203" s="195">
        <f>IF(N203="zníž. prenesená",J203,0)</f>
        <v>0</v>
      </c>
      <c r="BI203" s="195">
        <f>IF(N203="nulová",J203,0)</f>
        <v>0</v>
      </c>
      <c r="BJ203" s="19" t="s">
        <v>86</v>
      </c>
      <c r="BK203" s="195">
        <f>ROUND(I203*H203,2)</f>
        <v>193.80000000000001</v>
      </c>
      <c r="BL203" s="19" t="s">
        <v>226</v>
      </c>
      <c r="BM203" s="194" t="s">
        <v>784</v>
      </c>
    </row>
    <row r="204" s="13" customFormat="1">
      <c r="A204" s="13"/>
      <c r="B204" s="196"/>
      <c r="C204" s="13"/>
      <c r="D204" s="197" t="s">
        <v>145</v>
      </c>
      <c r="E204" s="198" t="s">
        <v>1</v>
      </c>
      <c r="F204" s="199" t="s">
        <v>785</v>
      </c>
      <c r="G204" s="13"/>
      <c r="H204" s="200">
        <v>12</v>
      </c>
      <c r="I204" s="13"/>
      <c r="J204" s="13"/>
      <c r="K204" s="13"/>
      <c r="L204" s="196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8" t="s">
        <v>145</v>
      </c>
      <c r="AU204" s="198" t="s">
        <v>86</v>
      </c>
      <c r="AV204" s="13" t="s">
        <v>86</v>
      </c>
      <c r="AW204" s="13" t="s">
        <v>29</v>
      </c>
      <c r="AX204" s="13" t="s">
        <v>80</v>
      </c>
      <c r="AY204" s="198" t="s">
        <v>136</v>
      </c>
    </row>
    <row r="205" s="2" customFormat="1" ht="24.15" customHeight="1">
      <c r="A205" s="32"/>
      <c r="B205" s="182"/>
      <c r="C205" s="183" t="s">
        <v>356</v>
      </c>
      <c r="D205" s="183" t="s">
        <v>139</v>
      </c>
      <c r="E205" s="184" t="s">
        <v>786</v>
      </c>
      <c r="F205" s="185" t="s">
        <v>787</v>
      </c>
      <c r="G205" s="186" t="s">
        <v>189</v>
      </c>
      <c r="H205" s="187">
        <v>12.304</v>
      </c>
      <c r="I205" s="188">
        <v>25.620000000000001</v>
      </c>
      <c r="J205" s="188">
        <f>ROUND(I205*H205,2)</f>
        <v>315.23000000000002</v>
      </c>
      <c r="K205" s="189"/>
      <c r="L205" s="33"/>
      <c r="M205" s="190" t="s">
        <v>1</v>
      </c>
      <c r="N205" s="191" t="s">
        <v>39</v>
      </c>
      <c r="O205" s="192">
        <v>0.29299999999999998</v>
      </c>
      <c r="P205" s="192">
        <f>O205*H205</f>
        <v>3.6050719999999998</v>
      </c>
      <c r="Q205" s="192">
        <v>0.012999999999999999</v>
      </c>
      <c r="R205" s="192">
        <f>Q205*H205</f>
        <v>0.15995199999999998</v>
      </c>
      <c r="S205" s="192">
        <v>0</v>
      </c>
      <c r="T205" s="193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4" t="s">
        <v>226</v>
      </c>
      <c r="AT205" s="194" t="s">
        <v>139</v>
      </c>
      <c r="AU205" s="194" t="s">
        <v>86</v>
      </c>
      <c r="AY205" s="19" t="s">
        <v>136</v>
      </c>
      <c r="BE205" s="195">
        <f>IF(N205="základná",J205,0)</f>
        <v>0</v>
      </c>
      <c r="BF205" s="195">
        <f>IF(N205="znížená",J205,0)</f>
        <v>315.23000000000002</v>
      </c>
      <c r="BG205" s="195">
        <f>IF(N205="zákl. prenesená",J205,0)</f>
        <v>0</v>
      </c>
      <c r="BH205" s="195">
        <f>IF(N205="zníž. prenesená",J205,0)</f>
        <v>0</v>
      </c>
      <c r="BI205" s="195">
        <f>IF(N205="nulová",J205,0)</f>
        <v>0</v>
      </c>
      <c r="BJ205" s="19" t="s">
        <v>86</v>
      </c>
      <c r="BK205" s="195">
        <f>ROUND(I205*H205,2)</f>
        <v>315.23000000000002</v>
      </c>
      <c r="BL205" s="19" t="s">
        <v>226</v>
      </c>
      <c r="BM205" s="194" t="s">
        <v>788</v>
      </c>
    </row>
    <row r="206" s="13" customFormat="1">
      <c r="A206" s="13"/>
      <c r="B206" s="196"/>
      <c r="C206" s="13"/>
      <c r="D206" s="197" t="s">
        <v>145</v>
      </c>
      <c r="E206" s="198" t="s">
        <v>1</v>
      </c>
      <c r="F206" s="199" t="s">
        <v>789</v>
      </c>
      <c r="G206" s="13"/>
      <c r="H206" s="200">
        <v>12.304</v>
      </c>
      <c r="I206" s="13"/>
      <c r="J206" s="13"/>
      <c r="K206" s="13"/>
      <c r="L206" s="196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8" t="s">
        <v>145</v>
      </c>
      <c r="AU206" s="198" t="s">
        <v>86</v>
      </c>
      <c r="AV206" s="13" t="s">
        <v>86</v>
      </c>
      <c r="AW206" s="13" t="s">
        <v>29</v>
      </c>
      <c r="AX206" s="13" t="s">
        <v>80</v>
      </c>
      <c r="AY206" s="198" t="s">
        <v>136</v>
      </c>
    </row>
    <row r="207" s="2" customFormat="1" ht="16.5" customHeight="1">
      <c r="A207" s="32"/>
      <c r="B207" s="182"/>
      <c r="C207" s="183" t="s">
        <v>360</v>
      </c>
      <c r="D207" s="183" t="s">
        <v>139</v>
      </c>
      <c r="E207" s="184" t="s">
        <v>790</v>
      </c>
      <c r="F207" s="185" t="s">
        <v>791</v>
      </c>
      <c r="G207" s="186" t="s">
        <v>189</v>
      </c>
      <c r="H207" s="187">
        <v>103.66</v>
      </c>
      <c r="I207" s="188">
        <v>16.949999999999999</v>
      </c>
      <c r="J207" s="188">
        <f>ROUND(I207*H207,2)</f>
        <v>1757.04</v>
      </c>
      <c r="K207" s="189"/>
      <c r="L207" s="33"/>
      <c r="M207" s="190" t="s">
        <v>1</v>
      </c>
      <c r="N207" s="191" t="s">
        <v>39</v>
      </c>
      <c r="O207" s="192">
        <v>0.25600000000000001</v>
      </c>
      <c r="P207" s="192">
        <f>O207*H207</f>
        <v>26.536960000000001</v>
      </c>
      <c r="Q207" s="192">
        <v>0.00313</v>
      </c>
      <c r="R207" s="192">
        <f>Q207*H207</f>
        <v>0.32445579999999996</v>
      </c>
      <c r="S207" s="192">
        <v>0</v>
      </c>
      <c r="T207" s="193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4" t="s">
        <v>226</v>
      </c>
      <c r="AT207" s="194" t="s">
        <v>139</v>
      </c>
      <c r="AU207" s="194" t="s">
        <v>86</v>
      </c>
      <c r="AY207" s="19" t="s">
        <v>136</v>
      </c>
      <c r="BE207" s="195">
        <f>IF(N207="základná",J207,0)</f>
        <v>0</v>
      </c>
      <c r="BF207" s="195">
        <f>IF(N207="znížená",J207,0)</f>
        <v>1757.04</v>
      </c>
      <c r="BG207" s="195">
        <f>IF(N207="zákl. prenesená",J207,0)</f>
        <v>0</v>
      </c>
      <c r="BH207" s="195">
        <f>IF(N207="zníž. prenesená",J207,0)</f>
        <v>0</v>
      </c>
      <c r="BI207" s="195">
        <f>IF(N207="nulová",J207,0)</f>
        <v>0</v>
      </c>
      <c r="BJ207" s="19" t="s">
        <v>86</v>
      </c>
      <c r="BK207" s="195">
        <f>ROUND(I207*H207,2)</f>
        <v>1757.04</v>
      </c>
      <c r="BL207" s="19" t="s">
        <v>226</v>
      </c>
      <c r="BM207" s="194" t="s">
        <v>792</v>
      </c>
    </row>
    <row r="208" s="13" customFormat="1">
      <c r="A208" s="13"/>
      <c r="B208" s="196"/>
      <c r="C208" s="13"/>
      <c r="D208" s="197" t="s">
        <v>145</v>
      </c>
      <c r="E208" s="198" t="s">
        <v>1</v>
      </c>
      <c r="F208" s="199" t="s">
        <v>764</v>
      </c>
      <c r="G208" s="13"/>
      <c r="H208" s="200">
        <v>103.66</v>
      </c>
      <c r="I208" s="13"/>
      <c r="J208" s="13"/>
      <c r="K208" s="13"/>
      <c r="L208" s="196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8" t="s">
        <v>145</v>
      </c>
      <c r="AU208" s="198" t="s">
        <v>86</v>
      </c>
      <c r="AV208" s="13" t="s">
        <v>86</v>
      </c>
      <c r="AW208" s="13" t="s">
        <v>29</v>
      </c>
      <c r="AX208" s="13" t="s">
        <v>80</v>
      </c>
      <c r="AY208" s="198" t="s">
        <v>136</v>
      </c>
    </row>
    <row r="209" s="2" customFormat="1" ht="16.5" customHeight="1">
      <c r="A209" s="32"/>
      <c r="B209" s="182"/>
      <c r="C209" s="183" t="s">
        <v>366</v>
      </c>
      <c r="D209" s="183" t="s">
        <v>139</v>
      </c>
      <c r="E209" s="184" t="s">
        <v>793</v>
      </c>
      <c r="F209" s="185" t="s">
        <v>794</v>
      </c>
      <c r="G209" s="186" t="s">
        <v>189</v>
      </c>
      <c r="H209" s="187">
        <v>16</v>
      </c>
      <c r="I209" s="188">
        <v>52.549999999999997</v>
      </c>
      <c r="J209" s="188">
        <f>ROUND(I209*H209,2)</f>
        <v>840.79999999999995</v>
      </c>
      <c r="K209" s="189"/>
      <c r="L209" s="33"/>
      <c r="M209" s="190" t="s">
        <v>1</v>
      </c>
      <c r="N209" s="191" t="s">
        <v>39</v>
      </c>
      <c r="O209" s="192">
        <v>0.68700000000000006</v>
      </c>
      <c r="P209" s="192">
        <f>O209*H209</f>
        <v>10.992000000000001</v>
      </c>
      <c r="Q209" s="192">
        <v>0.0038500000000000001</v>
      </c>
      <c r="R209" s="192">
        <f>Q209*H209</f>
        <v>0.061600000000000002</v>
      </c>
      <c r="S209" s="192">
        <v>0</v>
      </c>
      <c r="T209" s="193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4" t="s">
        <v>226</v>
      </c>
      <c r="AT209" s="194" t="s">
        <v>139</v>
      </c>
      <c r="AU209" s="194" t="s">
        <v>86</v>
      </c>
      <c r="AY209" s="19" t="s">
        <v>136</v>
      </c>
      <c r="BE209" s="195">
        <f>IF(N209="základná",J209,0)</f>
        <v>0</v>
      </c>
      <c r="BF209" s="195">
        <f>IF(N209="znížená",J209,0)</f>
        <v>840.79999999999995</v>
      </c>
      <c r="BG209" s="195">
        <f>IF(N209="zákl. prenesená",J209,0)</f>
        <v>0</v>
      </c>
      <c r="BH209" s="195">
        <f>IF(N209="zníž. prenesená",J209,0)</f>
        <v>0</v>
      </c>
      <c r="BI209" s="195">
        <f>IF(N209="nulová",J209,0)</f>
        <v>0</v>
      </c>
      <c r="BJ209" s="19" t="s">
        <v>86</v>
      </c>
      <c r="BK209" s="195">
        <f>ROUND(I209*H209,2)</f>
        <v>840.79999999999995</v>
      </c>
      <c r="BL209" s="19" t="s">
        <v>226</v>
      </c>
      <c r="BM209" s="194" t="s">
        <v>795</v>
      </c>
    </row>
    <row r="210" s="13" customFormat="1">
      <c r="A210" s="13"/>
      <c r="B210" s="196"/>
      <c r="C210" s="13"/>
      <c r="D210" s="197" t="s">
        <v>145</v>
      </c>
      <c r="E210" s="198" t="s">
        <v>1</v>
      </c>
      <c r="F210" s="199" t="s">
        <v>796</v>
      </c>
      <c r="G210" s="13"/>
      <c r="H210" s="200">
        <v>16</v>
      </c>
      <c r="I210" s="13"/>
      <c r="J210" s="13"/>
      <c r="K210" s="13"/>
      <c r="L210" s="196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8" t="s">
        <v>145</v>
      </c>
      <c r="AU210" s="198" t="s">
        <v>86</v>
      </c>
      <c r="AV210" s="13" t="s">
        <v>86</v>
      </c>
      <c r="AW210" s="13" t="s">
        <v>29</v>
      </c>
      <c r="AX210" s="13" t="s">
        <v>80</v>
      </c>
      <c r="AY210" s="198" t="s">
        <v>136</v>
      </c>
    </row>
    <row r="211" s="2" customFormat="1" ht="24.15" customHeight="1">
      <c r="A211" s="32"/>
      <c r="B211" s="182"/>
      <c r="C211" s="183" t="s">
        <v>371</v>
      </c>
      <c r="D211" s="183" t="s">
        <v>139</v>
      </c>
      <c r="E211" s="184" t="s">
        <v>797</v>
      </c>
      <c r="F211" s="185" t="s">
        <v>798</v>
      </c>
      <c r="G211" s="186" t="s">
        <v>142</v>
      </c>
      <c r="H211" s="187">
        <v>640</v>
      </c>
      <c r="I211" s="188">
        <v>37.420000000000002</v>
      </c>
      <c r="J211" s="188">
        <f>ROUND(I211*H211,2)</f>
        <v>23948.799999999999</v>
      </c>
      <c r="K211" s="189"/>
      <c r="L211" s="33"/>
      <c r="M211" s="190" t="s">
        <v>1</v>
      </c>
      <c r="N211" s="191" t="s">
        <v>39</v>
      </c>
      <c r="O211" s="192">
        <v>0.629</v>
      </c>
      <c r="P211" s="192">
        <f>O211*H211</f>
        <v>402.56</v>
      </c>
      <c r="Q211" s="192">
        <v>0.044159999999999998</v>
      </c>
      <c r="R211" s="192">
        <f>Q211*H211</f>
        <v>28.2624</v>
      </c>
      <c r="S211" s="192">
        <v>0</v>
      </c>
      <c r="T211" s="193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4" t="s">
        <v>226</v>
      </c>
      <c r="AT211" s="194" t="s">
        <v>139</v>
      </c>
      <c r="AU211" s="194" t="s">
        <v>86</v>
      </c>
      <c r="AY211" s="19" t="s">
        <v>136</v>
      </c>
      <c r="BE211" s="195">
        <f>IF(N211="základná",J211,0)</f>
        <v>0</v>
      </c>
      <c r="BF211" s="195">
        <f>IF(N211="znížená",J211,0)</f>
        <v>23948.799999999999</v>
      </c>
      <c r="BG211" s="195">
        <f>IF(N211="zákl. prenesená",J211,0)</f>
        <v>0</v>
      </c>
      <c r="BH211" s="195">
        <f>IF(N211="zníž. prenesená",J211,0)</f>
        <v>0</v>
      </c>
      <c r="BI211" s="195">
        <f>IF(N211="nulová",J211,0)</f>
        <v>0</v>
      </c>
      <c r="BJ211" s="19" t="s">
        <v>86</v>
      </c>
      <c r="BK211" s="195">
        <f>ROUND(I211*H211,2)</f>
        <v>23948.799999999999</v>
      </c>
      <c r="BL211" s="19" t="s">
        <v>226</v>
      </c>
      <c r="BM211" s="194" t="s">
        <v>799</v>
      </c>
    </row>
    <row r="212" s="13" customFormat="1">
      <c r="A212" s="13"/>
      <c r="B212" s="196"/>
      <c r="C212" s="13"/>
      <c r="D212" s="197" t="s">
        <v>145</v>
      </c>
      <c r="E212" s="198" t="s">
        <v>1</v>
      </c>
      <c r="F212" s="199" t="s">
        <v>694</v>
      </c>
      <c r="G212" s="13"/>
      <c r="H212" s="200">
        <v>640</v>
      </c>
      <c r="I212" s="13"/>
      <c r="J212" s="13"/>
      <c r="K212" s="13"/>
      <c r="L212" s="196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8" t="s">
        <v>145</v>
      </c>
      <c r="AU212" s="198" t="s">
        <v>86</v>
      </c>
      <c r="AV212" s="13" t="s">
        <v>86</v>
      </c>
      <c r="AW212" s="13" t="s">
        <v>29</v>
      </c>
      <c r="AX212" s="13" t="s">
        <v>80</v>
      </c>
      <c r="AY212" s="198" t="s">
        <v>136</v>
      </c>
    </row>
    <row r="213" s="2" customFormat="1" ht="16.5" customHeight="1">
      <c r="A213" s="32"/>
      <c r="B213" s="182"/>
      <c r="C213" s="183" t="s">
        <v>376</v>
      </c>
      <c r="D213" s="183" t="s">
        <v>139</v>
      </c>
      <c r="E213" s="184" t="s">
        <v>800</v>
      </c>
      <c r="F213" s="185" t="s">
        <v>801</v>
      </c>
      <c r="G213" s="186" t="s">
        <v>189</v>
      </c>
      <c r="H213" s="187">
        <v>12</v>
      </c>
      <c r="I213" s="188">
        <v>78.829999999999998</v>
      </c>
      <c r="J213" s="188">
        <f>ROUND(I213*H213,2)</f>
        <v>945.96000000000004</v>
      </c>
      <c r="K213" s="189"/>
      <c r="L213" s="33"/>
      <c r="M213" s="190" t="s">
        <v>1</v>
      </c>
      <c r="N213" s="191" t="s">
        <v>39</v>
      </c>
      <c r="O213" s="192">
        <v>0.753</v>
      </c>
      <c r="P213" s="192">
        <f>O213*H213</f>
        <v>9.0359999999999996</v>
      </c>
      <c r="Q213" s="192">
        <v>0.0018400000000000001</v>
      </c>
      <c r="R213" s="192">
        <f>Q213*H213</f>
        <v>0.022080000000000002</v>
      </c>
      <c r="S213" s="192">
        <v>0</v>
      </c>
      <c r="T213" s="193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4" t="s">
        <v>226</v>
      </c>
      <c r="AT213" s="194" t="s">
        <v>139</v>
      </c>
      <c r="AU213" s="194" t="s">
        <v>86</v>
      </c>
      <c r="AY213" s="19" t="s">
        <v>136</v>
      </c>
      <c r="BE213" s="195">
        <f>IF(N213="základná",J213,0)</f>
        <v>0</v>
      </c>
      <c r="BF213" s="195">
        <f>IF(N213="znížená",J213,0)</f>
        <v>945.96000000000004</v>
      </c>
      <c r="BG213" s="195">
        <f>IF(N213="zákl. prenesená",J213,0)</f>
        <v>0</v>
      </c>
      <c r="BH213" s="195">
        <f>IF(N213="zníž. prenesená",J213,0)</f>
        <v>0</v>
      </c>
      <c r="BI213" s="195">
        <f>IF(N213="nulová",J213,0)</f>
        <v>0</v>
      </c>
      <c r="BJ213" s="19" t="s">
        <v>86</v>
      </c>
      <c r="BK213" s="195">
        <f>ROUND(I213*H213,2)</f>
        <v>945.96000000000004</v>
      </c>
      <c r="BL213" s="19" t="s">
        <v>226</v>
      </c>
      <c r="BM213" s="194" t="s">
        <v>802</v>
      </c>
    </row>
    <row r="214" s="13" customFormat="1">
      <c r="A214" s="13"/>
      <c r="B214" s="196"/>
      <c r="C214" s="13"/>
      <c r="D214" s="197" t="s">
        <v>145</v>
      </c>
      <c r="E214" s="198" t="s">
        <v>1</v>
      </c>
      <c r="F214" s="199" t="s">
        <v>785</v>
      </c>
      <c r="G214" s="13"/>
      <c r="H214" s="200">
        <v>12</v>
      </c>
      <c r="I214" s="13"/>
      <c r="J214" s="13"/>
      <c r="K214" s="13"/>
      <c r="L214" s="196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8" t="s">
        <v>145</v>
      </c>
      <c r="AU214" s="198" t="s">
        <v>86</v>
      </c>
      <c r="AV214" s="13" t="s">
        <v>86</v>
      </c>
      <c r="AW214" s="13" t="s">
        <v>29</v>
      </c>
      <c r="AX214" s="13" t="s">
        <v>80</v>
      </c>
      <c r="AY214" s="198" t="s">
        <v>136</v>
      </c>
    </row>
    <row r="215" s="2" customFormat="1" ht="16.5" customHeight="1">
      <c r="A215" s="32"/>
      <c r="B215" s="182"/>
      <c r="C215" s="183" t="s">
        <v>381</v>
      </c>
      <c r="D215" s="183" t="s">
        <v>139</v>
      </c>
      <c r="E215" s="184" t="s">
        <v>803</v>
      </c>
      <c r="F215" s="185" t="s">
        <v>804</v>
      </c>
      <c r="G215" s="186" t="s">
        <v>363</v>
      </c>
      <c r="H215" s="187">
        <v>518.29999999999995</v>
      </c>
      <c r="I215" s="188">
        <v>3.3599999999999999</v>
      </c>
      <c r="J215" s="188">
        <f>ROUND(I215*H215,2)</f>
        <v>1741.49</v>
      </c>
      <c r="K215" s="189"/>
      <c r="L215" s="33"/>
      <c r="M215" s="190" t="s">
        <v>1</v>
      </c>
      <c r="N215" s="191" t="s">
        <v>39</v>
      </c>
      <c r="O215" s="192">
        <v>0.058000000000000003</v>
      </c>
      <c r="P215" s="192">
        <f>O215*H215</f>
        <v>30.061399999999999</v>
      </c>
      <c r="Q215" s="192">
        <v>0.0045199999999999997</v>
      </c>
      <c r="R215" s="192">
        <f>Q215*H215</f>
        <v>2.3427159999999998</v>
      </c>
      <c r="S215" s="192">
        <v>0</v>
      </c>
      <c r="T215" s="193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4" t="s">
        <v>226</v>
      </c>
      <c r="AT215" s="194" t="s">
        <v>139</v>
      </c>
      <c r="AU215" s="194" t="s">
        <v>86</v>
      </c>
      <c r="AY215" s="19" t="s">
        <v>136</v>
      </c>
      <c r="BE215" s="195">
        <f>IF(N215="základná",J215,0)</f>
        <v>0</v>
      </c>
      <c r="BF215" s="195">
        <f>IF(N215="znížená",J215,0)</f>
        <v>1741.49</v>
      </c>
      <c r="BG215" s="195">
        <f>IF(N215="zákl. prenesená",J215,0)</f>
        <v>0</v>
      </c>
      <c r="BH215" s="195">
        <f>IF(N215="zníž. prenesená",J215,0)</f>
        <v>0</v>
      </c>
      <c r="BI215" s="195">
        <f>IF(N215="nulová",J215,0)</f>
        <v>0</v>
      </c>
      <c r="BJ215" s="19" t="s">
        <v>86</v>
      </c>
      <c r="BK215" s="195">
        <f>ROUND(I215*H215,2)</f>
        <v>1741.49</v>
      </c>
      <c r="BL215" s="19" t="s">
        <v>226</v>
      </c>
      <c r="BM215" s="194" t="s">
        <v>805</v>
      </c>
    </row>
    <row r="216" s="13" customFormat="1">
      <c r="A216" s="13"/>
      <c r="B216" s="196"/>
      <c r="C216" s="13"/>
      <c r="D216" s="197" t="s">
        <v>145</v>
      </c>
      <c r="E216" s="198" t="s">
        <v>1</v>
      </c>
      <c r="F216" s="199" t="s">
        <v>806</v>
      </c>
      <c r="G216" s="13"/>
      <c r="H216" s="200">
        <v>518.29999999999995</v>
      </c>
      <c r="I216" s="13"/>
      <c r="J216" s="13"/>
      <c r="K216" s="13"/>
      <c r="L216" s="196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8" t="s">
        <v>145</v>
      </c>
      <c r="AU216" s="198" t="s">
        <v>86</v>
      </c>
      <c r="AV216" s="13" t="s">
        <v>86</v>
      </c>
      <c r="AW216" s="13" t="s">
        <v>29</v>
      </c>
      <c r="AX216" s="13" t="s">
        <v>80</v>
      </c>
      <c r="AY216" s="198" t="s">
        <v>136</v>
      </c>
    </row>
    <row r="217" s="2" customFormat="1" ht="33" customHeight="1">
      <c r="A217" s="32"/>
      <c r="B217" s="182"/>
      <c r="C217" s="183" t="s">
        <v>385</v>
      </c>
      <c r="D217" s="183" t="s">
        <v>139</v>
      </c>
      <c r="E217" s="184" t="s">
        <v>807</v>
      </c>
      <c r="F217" s="185" t="s">
        <v>808</v>
      </c>
      <c r="G217" s="186" t="s">
        <v>189</v>
      </c>
      <c r="H217" s="187">
        <v>56.604999999999997</v>
      </c>
      <c r="I217" s="188">
        <v>49.719999999999999</v>
      </c>
      <c r="J217" s="188">
        <f>ROUND(I217*H217,2)</f>
        <v>2814.4000000000001</v>
      </c>
      <c r="K217" s="189"/>
      <c r="L217" s="33"/>
      <c r="M217" s="190" t="s">
        <v>1</v>
      </c>
      <c r="N217" s="191" t="s">
        <v>39</v>
      </c>
      <c r="O217" s="192">
        <v>0.79600000000000004</v>
      </c>
      <c r="P217" s="192">
        <f>O217*H217</f>
        <v>45.057580000000002</v>
      </c>
      <c r="Q217" s="192">
        <v>0.014659999999999999</v>
      </c>
      <c r="R217" s="192">
        <f>Q217*H217</f>
        <v>0.82982929999999988</v>
      </c>
      <c r="S217" s="192">
        <v>0</v>
      </c>
      <c r="T217" s="193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4" t="s">
        <v>226</v>
      </c>
      <c r="AT217" s="194" t="s">
        <v>139</v>
      </c>
      <c r="AU217" s="194" t="s">
        <v>86</v>
      </c>
      <c r="AY217" s="19" t="s">
        <v>136</v>
      </c>
      <c r="BE217" s="195">
        <f>IF(N217="základná",J217,0)</f>
        <v>0</v>
      </c>
      <c r="BF217" s="195">
        <f>IF(N217="znížená",J217,0)</f>
        <v>2814.4000000000001</v>
      </c>
      <c r="BG217" s="195">
        <f>IF(N217="zákl. prenesená",J217,0)</f>
        <v>0</v>
      </c>
      <c r="BH217" s="195">
        <f>IF(N217="zníž. prenesená",J217,0)</f>
        <v>0</v>
      </c>
      <c r="BI217" s="195">
        <f>IF(N217="nulová",J217,0)</f>
        <v>0</v>
      </c>
      <c r="BJ217" s="19" t="s">
        <v>86</v>
      </c>
      <c r="BK217" s="195">
        <f>ROUND(I217*H217,2)</f>
        <v>2814.4000000000001</v>
      </c>
      <c r="BL217" s="19" t="s">
        <v>226</v>
      </c>
      <c r="BM217" s="194" t="s">
        <v>809</v>
      </c>
    </row>
    <row r="218" s="13" customFormat="1">
      <c r="A218" s="13"/>
      <c r="B218" s="196"/>
      <c r="C218" s="13"/>
      <c r="D218" s="197" t="s">
        <v>145</v>
      </c>
      <c r="E218" s="198" t="s">
        <v>1</v>
      </c>
      <c r="F218" s="199" t="s">
        <v>810</v>
      </c>
      <c r="G218" s="13"/>
      <c r="H218" s="200">
        <v>56.604999999999997</v>
      </c>
      <c r="I218" s="13"/>
      <c r="J218" s="13"/>
      <c r="K218" s="13"/>
      <c r="L218" s="196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8" t="s">
        <v>145</v>
      </c>
      <c r="AU218" s="198" t="s">
        <v>86</v>
      </c>
      <c r="AV218" s="13" t="s">
        <v>86</v>
      </c>
      <c r="AW218" s="13" t="s">
        <v>29</v>
      </c>
      <c r="AX218" s="13" t="s">
        <v>80</v>
      </c>
      <c r="AY218" s="198" t="s">
        <v>136</v>
      </c>
    </row>
    <row r="219" s="2" customFormat="1" ht="16.5" customHeight="1">
      <c r="A219" s="32"/>
      <c r="B219" s="182"/>
      <c r="C219" s="183" t="s">
        <v>389</v>
      </c>
      <c r="D219" s="183" t="s">
        <v>139</v>
      </c>
      <c r="E219" s="184" t="s">
        <v>811</v>
      </c>
      <c r="F219" s="185" t="s">
        <v>812</v>
      </c>
      <c r="G219" s="186" t="s">
        <v>189</v>
      </c>
      <c r="H219" s="187">
        <v>103.66</v>
      </c>
      <c r="I219" s="188">
        <v>3.1899999999999999</v>
      </c>
      <c r="J219" s="188">
        <f>ROUND(I219*H219,2)</f>
        <v>330.68000000000001</v>
      </c>
      <c r="K219" s="189"/>
      <c r="L219" s="33"/>
      <c r="M219" s="190" t="s">
        <v>1</v>
      </c>
      <c r="N219" s="191" t="s">
        <v>39</v>
      </c>
      <c r="O219" s="192">
        <v>0.081000000000000003</v>
      </c>
      <c r="P219" s="192">
        <f>O219*H219</f>
        <v>8.3964599999999994</v>
      </c>
      <c r="Q219" s="192">
        <v>0.00038000000000000002</v>
      </c>
      <c r="R219" s="192">
        <f>Q219*H219</f>
        <v>0.039390800000000004</v>
      </c>
      <c r="S219" s="192">
        <v>0</v>
      </c>
      <c r="T219" s="193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4" t="s">
        <v>226</v>
      </c>
      <c r="AT219" s="194" t="s">
        <v>139</v>
      </c>
      <c r="AU219" s="194" t="s">
        <v>86</v>
      </c>
      <c r="AY219" s="19" t="s">
        <v>136</v>
      </c>
      <c r="BE219" s="195">
        <f>IF(N219="základná",J219,0)</f>
        <v>0</v>
      </c>
      <c r="BF219" s="195">
        <f>IF(N219="znížená",J219,0)</f>
        <v>330.68000000000001</v>
      </c>
      <c r="BG219" s="195">
        <f>IF(N219="zákl. prenesená",J219,0)</f>
        <v>0</v>
      </c>
      <c r="BH219" s="195">
        <f>IF(N219="zníž. prenesená",J219,0)</f>
        <v>0</v>
      </c>
      <c r="BI219" s="195">
        <f>IF(N219="nulová",J219,0)</f>
        <v>0</v>
      </c>
      <c r="BJ219" s="19" t="s">
        <v>86</v>
      </c>
      <c r="BK219" s="195">
        <f>ROUND(I219*H219,2)</f>
        <v>330.68000000000001</v>
      </c>
      <c r="BL219" s="19" t="s">
        <v>226</v>
      </c>
      <c r="BM219" s="194" t="s">
        <v>813</v>
      </c>
    </row>
    <row r="220" s="13" customFormat="1">
      <c r="A220" s="13"/>
      <c r="B220" s="196"/>
      <c r="C220" s="13"/>
      <c r="D220" s="197" t="s">
        <v>145</v>
      </c>
      <c r="E220" s="198" t="s">
        <v>1</v>
      </c>
      <c r="F220" s="199" t="s">
        <v>764</v>
      </c>
      <c r="G220" s="13"/>
      <c r="H220" s="200">
        <v>103.66</v>
      </c>
      <c r="I220" s="13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8" t="s">
        <v>145</v>
      </c>
      <c r="AU220" s="198" t="s">
        <v>86</v>
      </c>
      <c r="AV220" s="13" t="s">
        <v>86</v>
      </c>
      <c r="AW220" s="13" t="s">
        <v>29</v>
      </c>
      <c r="AX220" s="13" t="s">
        <v>80</v>
      </c>
      <c r="AY220" s="198" t="s">
        <v>136</v>
      </c>
    </row>
    <row r="221" s="2" customFormat="1" ht="16.5" customHeight="1">
      <c r="A221" s="32"/>
      <c r="B221" s="182"/>
      <c r="C221" s="183" t="s">
        <v>393</v>
      </c>
      <c r="D221" s="183" t="s">
        <v>139</v>
      </c>
      <c r="E221" s="184" t="s">
        <v>814</v>
      </c>
      <c r="F221" s="185" t="s">
        <v>815</v>
      </c>
      <c r="G221" s="186" t="s">
        <v>189</v>
      </c>
      <c r="H221" s="187">
        <v>103.66</v>
      </c>
      <c r="I221" s="188">
        <v>3.6200000000000001</v>
      </c>
      <c r="J221" s="188">
        <f>ROUND(I221*H221,2)</f>
        <v>375.25</v>
      </c>
      <c r="K221" s="189"/>
      <c r="L221" s="33"/>
      <c r="M221" s="190" t="s">
        <v>1</v>
      </c>
      <c r="N221" s="191" t="s">
        <v>39</v>
      </c>
      <c r="O221" s="192">
        <v>0.081000000000000003</v>
      </c>
      <c r="P221" s="192">
        <f>O221*H221</f>
        <v>8.3964599999999994</v>
      </c>
      <c r="Q221" s="192">
        <v>0.00031</v>
      </c>
      <c r="R221" s="192">
        <f>Q221*H221</f>
        <v>0.032134599999999999</v>
      </c>
      <c r="S221" s="192">
        <v>0</v>
      </c>
      <c r="T221" s="193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4" t="s">
        <v>226</v>
      </c>
      <c r="AT221" s="194" t="s">
        <v>139</v>
      </c>
      <c r="AU221" s="194" t="s">
        <v>86</v>
      </c>
      <c r="AY221" s="19" t="s">
        <v>136</v>
      </c>
      <c r="BE221" s="195">
        <f>IF(N221="základná",J221,0)</f>
        <v>0</v>
      </c>
      <c r="BF221" s="195">
        <f>IF(N221="znížená",J221,0)</f>
        <v>375.25</v>
      </c>
      <c r="BG221" s="195">
        <f>IF(N221="zákl. prenesená",J221,0)</f>
        <v>0</v>
      </c>
      <c r="BH221" s="195">
        <f>IF(N221="zníž. prenesená",J221,0)</f>
        <v>0</v>
      </c>
      <c r="BI221" s="195">
        <f>IF(N221="nulová",J221,0)</f>
        <v>0</v>
      </c>
      <c r="BJ221" s="19" t="s">
        <v>86</v>
      </c>
      <c r="BK221" s="195">
        <f>ROUND(I221*H221,2)</f>
        <v>375.25</v>
      </c>
      <c r="BL221" s="19" t="s">
        <v>226</v>
      </c>
      <c r="BM221" s="194" t="s">
        <v>816</v>
      </c>
    </row>
    <row r="222" s="13" customFormat="1">
      <c r="A222" s="13"/>
      <c r="B222" s="196"/>
      <c r="C222" s="13"/>
      <c r="D222" s="197" t="s">
        <v>145</v>
      </c>
      <c r="E222" s="198" t="s">
        <v>1</v>
      </c>
      <c r="F222" s="199" t="s">
        <v>764</v>
      </c>
      <c r="G222" s="13"/>
      <c r="H222" s="200">
        <v>103.66</v>
      </c>
      <c r="I222" s="13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8" t="s">
        <v>145</v>
      </c>
      <c r="AU222" s="198" t="s">
        <v>86</v>
      </c>
      <c r="AV222" s="13" t="s">
        <v>86</v>
      </c>
      <c r="AW222" s="13" t="s">
        <v>29</v>
      </c>
      <c r="AX222" s="13" t="s">
        <v>80</v>
      </c>
      <c r="AY222" s="198" t="s">
        <v>136</v>
      </c>
    </row>
    <row r="223" s="2" customFormat="1" ht="24.15" customHeight="1">
      <c r="A223" s="32"/>
      <c r="B223" s="182"/>
      <c r="C223" s="183" t="s">
        <v>397</v>
      </c>
      <c r="D223" s="183" t="s">
        <v>139</v>
      </c>
      <c r="E223" s="184" t="s">
        <v>817</v>
      </c>
      <c r="F223" s="185" t="s">
        <v>818</v>
      </c>
      <c r="G223" s="186" t="s">
        <v>142</v>
      </c>
      <c r="H223" s="187">
        <v>932.68899999999996</v>
      </c>
      <c r="I223" s="188">
        <v>8.5899999999999999</v>
      </c>
      <c r="J223" s="188">
        <f>ROUND(I223*H223,2)</f>
        <v>8011.8000000000002</v>
      </c>
      <c r="K223" s="189"/>
      <c r="L223" s="33"/>
      <c r="M223" s="190" t="s">
        <v>1</v>
      </c>
      <c r="N223" s="191" t="s">
        <v>39</v>
      </c>
      <c r="O223" s="192">
        <v>0.104</v>
      </c>
      <c r="P223" s="192">
        <f>O223*H223</f>
        <v>96.999655999999987</v>
      </c>
      <c r="Q223" s="192">
        <v>0.00025999999999999998</v>
      </c>
      <c r="R223" s="192">
        <f>Q223*H223</f>
        <v>0.24249913999999997</v>
      </c>
      <c r="S223" s="192">
        <v>0</v>
      </c>
      <c r="T223" s="193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4" t="s">
        <v>226</v>
      </c>
      <c r="AT223" s="194" t="s">
        <v>139</v>
      </c>
      <c r="AU223" s="194" t="s">
        <v>86</v>
      </c>
      <c r="AY223" s="19" t="s">
        <v>136</v>
      </c>
      <c r="BE223" s="195">
        <f>IF(N223="základná",J223,0)</f>
        <v>0</v>
      </c>
      <c r="BF223" s="195">
        <f>IF(N223="znížená",J223,0)</f>
        <v>8011.8000000000002</v>
      </c>
      <c r="BG223" s="195">
        <f>IF(N223="zákl. prenesená",J223,0)</f>
        <v>0</v>
      </c>
      <c r="BH223" s="195">
        <f>IF(N223="zníž. prenesená",J223,0)</f>
        <v>0</v>
      </c>
      <c r="BI223" s="195">
        <f>IF(N223="nulová",J223,0)</f>
        <v>0</v>
      </c>
      <c r="BJ223" s="19" t="s">
        <v>86</v>
      </c>
      <c r="BK223" s="195">
        <f>ROUND(I223*H223,2)</f>
        <v>8011.8000000000002</v>
      </c>
      <c r="BL223" s="19" t="s">
        <v>226</v>
      </c>
      <c r="BM223" s="194" t="s">
        <v>819</v>
      </c>
    </row>
    <row r="224" s="13" customFormat="1">
      <c r="A224" s="13"/>
      <c r="B224" s="196"/>
      <c r="C224" s="13"/>
      <c r="D224" s="197" t="s">
        <v>145</v>
      </c>
      <c r="E224" s="198" t="s">
        <v>1</v>
      </c>
      <c r="F224" s="199" t="s">
        <v>694</v>
      </c>
      <c r="G224" s="13"/>
      <c r="H224" s="200">
        <v>640</v>
      </c>
      <c r="I224" s="13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145</v>
      </c>
      <c r="AU224" s="198" t="s">
        <v>86</v>
      </c>
      <c r="AV224" s="13" t="s">
        <v>86</v>
      </c>
      <c r="AW224" s="13" t="s">
        <v>29</v>
      </c>
      <c r="AX224" s="13" t="s">
        <v>73</v>
      </c>
      <c r="AY224" s="198" t="s">
        <v>136</v>
      </c>
    </row>
    <row r="225" s="13" customFormat="1">
      <c r="A225" s="13"/>
      <c r="B225" s="196"/>
      <c r="C225" s="13"/>
      <c r="D225" s="197" t="s">
        <v>145</v>
      </c>
      <c r="E225" s="198" t="s">
        <v>1</v>
      </c>
      <c r="F225" s="199" t="s">
        <v>820</v>
      </c>
      <c r="G225" s="13"/>
      <c r="H225" s="200">
        <v>225.12000000000001</v>
      </c>
      <c r="I225" s="13"/>
      <c r="J225" s="13"/>
      <c r="K225" s="13"/>
      <c r="L225" s="196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8" t="s">
        <v>145</v>
      </c>
      <c r="AU225" s="198" t="s">
        <v>86</v>
      </c>
      <c r="AV225" s="13" t="s">
        <v>86</v>
      </c>
      <c r="AW225" s="13" t="s">
        <v>29</v>
      </c>
      <c r="AX225" s="13" t="s">
        <v>73</v>
      </c>
      <c r="AY225" s="198" t="s">
        <v>136</v>
      </c>
    </row>
    <row r="226" s="13" customFormat="1">
      <c r="A226" s="13"/>
      <c r="B226" s="196"/>
      <c r="C226" s="13"/>
      <c r="D226" s="197" t="s">
        <v>145</v>
      </c>
      <c r="E226" s="198" t="s">
        <v>1</v>
      </c>
      <c r="F226" s="199" t="s">
        <v>821</v>
      </c>
      <c r="G226" s="13"/>
      <c r="H226" s="200">
        <v>67.569000000000003</v>
      </c>
      <c r="I226" s="13"/>
      <c r="J226" s="13"/>
      <c r="K226" s="13"/>
      <c r="L226" s="196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145</v>
      </c>
      <c r="AU226" s="198" t="s">
        <v>86</v>
      </c>
      <c r="AV226" s="13" t="s">
        <v>86</v>
      </c>
      <c r="AW226" s="13" t="s">
        <v>29</v>
      </c>
      <c r="AX226" s="13" t="s">
        <v>73</v>
      </c>
      <c r="AY226" s="198" t="s">
        <v>136</v>
      </c>
    </row>
    <row r="227" s="14" customFormat="1">
      <c r="A227" s="14"/>
      <c r="B227" s="204"/>
      <c r="C227" s="14"/>
      <c r="D227" s="197" t="s">
        <v>145</v>
      </c>
      <c r="E227" s="205" t="s">
        <v>1</v>
      </c>
      <c r="F227" s="206" t="s">
        <v>148</v>
      </c>
      <c r="G227" s="14"/>
      <c r="H227" s="207">
        <v>932.68899999999996</v>
      </c>
      <c r="I227" s="14"/>
      <c r="J227" s="14"/>
      <c r="K227" s="14"/>
      <c r="L227" s="204"/>
      <c r="M227" s="208"/>
      <c r="N227" s="209"/>
      <c r="O227" s="209"/>
      <c r="P227" s="209"/>
      <c r="Q227" s="209"/>
      <c r="R227" s="209"/>
      <c r="S227" s="209"/>
      <c r="T227" s="21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5" t="s">
        <v>145</v>
      </c>
      <c r="AU227" s="205" t="s">
        <v>86</v>
      </c>
      <c r="AV227" s="14" t="s">
        <v>93</v>
      </c>
      <c r="AW227" s="14" t="s">
        <v>29</v>
      </c>
      <c r="AX227" s="14" t="s">
        <v>80</v>
      </c>
      <c r="AY227" s="205" t="s">
        <v>136</v>
      </c>
    </row>
    <row r="228" s="2" customFormat="1" ht="21.75" customHeight="1">
      <c r="A228" s="32"/>
      <c r="B228" s="182"/>
      <c r="C228" s="183" t="s">
        <v>401</v>
      </c>
      <c r="D228" s="183" t="s">
        <v>139</v>
      </c>
      <c r="E228" s="184" t="s">
        <v>822</v>
      </c>
      <c r="F228" s="185" t="s">
        <v>823</v>
      </c>
      <c r="G228" s="186" t="s">
        <v>425</v>
      </c>
      <c r="H228" s="187">
        <v>412.75299999999999</v>
      </c>
      <c r="I228" s="188">
        <v>5.5999999999999996</v>
      </c>
      <c r="J228" s="188">
        <f>ROUND(I228*H228,2)</f>
        <v>2311.4200000000001</v>
      </c>
      <c r="K228" s="189"/>
      <c r="L228" s="33"/>
      <c r="M228" s="190" t="s">
        <v>1</v>
      </c>
      <c r="N228" s="191" t="s">
        <v>39</v>
      </c>
      <c r="O228" s="192">
        <v>0</v>
      </c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4" t="s">
        <v>226</v>
      </c>
      <c r="AT228" s="194" t="s">
        <v>139</v>
      </c>
      <c r="AU228" s="194" t="s">
        <v>86</v>
      </c>
      <c r="AY228" s="19" t="s">
        <v>136</v>
      </c>
      <c r="BE228" s="195">
        <f>IF(N228="základná",J228,0)</f>
        <v>0</v>
      </c>
      <c r="BF228" s="195">
        <f>IF(N228="znížená",J228,0)</f>
        <v>2311.4200000000001</v>
      </c>
      <c r="BG228" s="195">
        <f>IF(N228="zákl. prenesená",J228,0)</f>
        <v>0</v>
      </c>
      <c r="BH228" s="195">
        <f>IF(N228="zníž. prenesená",J228,0)</f>
        <v>0</v>
      </c>
      <c r="BI228" s="195">
        <f>IF(N228="nulová",J228,0)</f>
        <v>0</v>
      </c>
      <c r="BJ228" s="19" t="s">
        <v>86</v>
      </c>
      <c r="BK228" s="195">
        <f>ROUND(I228*H228,2)</f>
        <v>2311.4200000000001</v>
      </c>
      <c r="BL228" s="19" t="s">
        <v>226</v>
      </c>
      <c r="BM228" s="194" t="s">
        <v>824</v>
      </c>
    </row>
    <row r="229" s="12" customFormat="1" ht="22.8" customHeight="1">
      <c r="A229" s="12"/>
      <c r="B229" s="170"/>
      <c r="C229" s="12"/>
      <c r="D229" s="171" t="s">
        <v>72</v>
      </c>
      <c r="E229" s="180" t="s">
        <v>825</v>
      </c>
      <c r="F229" s="180" t="s">
        <v>826</v>
      </c>
      <c r="G229" s="12"/>
      <c r="H229" s="12"/>
      <c r="I229" s="12"/>
      <c r="J229" s="181">
        <f>BK229</f>
        <v>609.63000000000011</v>
      </c>
      <c r="K229" s="12"/>
      <c r="L229" s="170"/>
      <c r="M229" s="174"/>
      <c r="N229" s="175"/>
      <c r="O229" s="175"/>
      <c r="P229" s="176">
        <f>SUM(P230:P233)</f>
        <v>3.4239999999999999</v>
      </c>
      <c r="Q229" s="175"/>
      <c r="R229" s="176">
        <f>SUM(R230:R233)</f>
        <v>0.0067200000000000003</v>
      </c>
      <c r="S229" s="175"/>
      <c r="T229" s="177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1" t="s">
        <v>86</v>
      </c>
      <c r="AT229" s="178" t="s">
        <v>72</v>
      </c>
      <c r="AU229" s="178" t="s">
        <v>80</v>
      </c>
      <c r="AY229" s="171" t="s">
        <v>136</v>
      </c>
      <c r="BK229" s="179">
        <f>SUM(BK230:BK233)</f>
        <v>609.63000000000011</v>
      </c>
    </row>
    <row r="230" s="2" customFormat="1" ht="21.75" customHeight="1">
      <c r="A230" s="32"/>
      <c r="B230" s="182"/>
      <c r="C230" s="183" t="s">
        <v>407</v>
      </c>
      <c r="D230" s="183" t="s">
        <v>139</v>
      </c>
      <c r="E230" s="184" t="s">
        <v>827</v>
      </c>
      <c r="F230" s="185" t="s">
        <v>828</v>
      </c>
      <c r="G230" s="186" t="s">
        <v>363</v>
      </c>
      <c r="H230" s="187">
        <v>8</v>
      </c>
      <c r="I230" s="188">
        <v>11.890000000000001</v>
      </c>
      <c r="J230" s="188">
        <f>ROUND(I230*H230,2)</f>
        <v>95.120000000000005</v>
      </c>
      <c r="K230" s="189"/>
      <c r="L230" s="33"/>
      <c r="M230" s="190" t="s">
        <v>1</v>
      </c>
      <c r="N230" s="191" t="s">
        <v>39</v>
      </c>
      <c r="O230" s="192">
        <v>0.42799999999999999</v>
      </c>
      <c r="P230" s="192">
        <f>O230*H230</f>
        <v>3.4239999999999999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4" t="s">
        <v>226</v>
      </c>
      <c r="AT230" s="194" t="s">
        <v>139</v>
      </c>
      <c r="AU230" s="194" t="s">
        <v>86</v>
      </c>
      <c r="AY230" s="19" t="s">
        <v>136</v>
      </c>
      <c r="BE230" s="195">
        <f>IF(N230="základná",J230,0)</f>
        <v>0</v>
      </c>
      <c r="BF230" s="195">
        <f>IF(N230="znížená",J230,0)</f>
        <v>95.120000000000005</v>
      </c>
      <c r="BG230" s="195">
        <f>IF(N230="zákl. prenesená",J230,0)</f>
        <v>0</v>
      </c>
      <c r="BH230" s="195">
        <f>IF(N230="zníž. prenesená",J230,0)</f>
        <v>0</v>
      </c>
      <c r="BI230" s="195">
        <f>IF(N230="nulová",J230,0)</f>
        <v>0</v>
      </c>
      <c r="BJ230" s="19" t="s">
        <v>86</v>
      </c>
      <c r="BK230" s="195">
        <f>ROUND(I230*H230,2)</f>
        <v>95.120000000000005</v>
      </c>
      <c r="BL230" s="19" t="s">
        <v>226</v>
      </c>
      <c r="BM230" s="194" t="s">
        <v>829</v>
      </c>
    </row>
    <row r="231" s="13" customFormat="1">
      <c r="A231" s="13"/>
      <c r="B231" s="196"/>
      <c r="C231" s="13"/>
      <c r="D231" s="197" t="s">
        <v>145</v>
      </c>
      <c r="E231" s="198" t="s">
        <v>1</v>
      </c>
      <c r="F231" s="199" t="s">
        <v>830</v>
      </c>
      <c r="G231" s="13"/>
      <c r="H231" s="200">
        <v>8</v>
      </c>
      <c r="I231" s="13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145</v>
      </c>
      <c r="AU231" s="198" t="s">
        <v>86</v>
      </c>
      <c r="AV231" s="13" t="s">
        <v>86</v>
      </c>
      <c r="AW231" s="13" t="s">
        <v>29</v>
      </c>
      <c r="AX231" s="13" t="s">
        <v>80</v>
      </c>
      <c r="AY231" s="198" t="s">
        <v>136</v>
      </c>
    </row>
    <row r="232" s="2" customFormat="1" ht="24.15" customHeight="1">
      <c r="A232" s="32"/>
      <c r="B232" s="182"/>
      <c r="C232" s="227" t="s">
        <v>413</v>
      </c>
      <c r="D232" s="227" t="s">
        <v>351</v>
      </c>
      <c r="E232" s="228" t="s">
        <v>831</v>
      </c>
      <c r="F232" s="229" t="s">
        <v>832</v>
      </c>
      <c r="G232" s="230" t="s">
        <v>363</v>
      </c>
      <c r="H232" s="231">
        <v>8</v>
      </c>
      <c r="I232" s="232">
        <v>63.039999999999999</v>
      </c>
      <c r="J232" s="232">
        <f>ROUND(I232*H232,2)</f>
        <v>504.31999999999999</v>
      </c>
      <c r="K232" s="233"/>
      <c r="L232" s="234"/>
      <c r="M232" s="235" t="s">
        <v>1</v>
      </c>
      <c r="N232" s="236" t="s">
        <v>39</v>
      </c>
      <c r="O232" s="192">
        <v>0</v>
      </c>
      <c r="P232" s="192">
        <f>O232*H232</f>
        <v>0</v>
      </c>
      <c r="Q232" s="192">
        <v>0.00084000000000000003</v>
      </c>
      <c r="R232" s="192">
        <f>Q232*H232</f>
        <v>0.0067200000000000003</v>
      </c>
      <c r="S232" s="192">
        <v>0</v>
      </c>
      <c r="T232" s="193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4" t="s">
        <v>397</v>
      </c>
      <c r="AT232" s="194" t="s">
        <v>351</v>
      </c>
      <c r="AU232" s="194" t="s">
        <v>86</v>
      </c>
      <c r="AY232" s="19" t="s">
        <v>136</v>
      </c>
      <c r="BE232" s="195">
        <f>IF(N232="základná",J232,0)</f>
        <v>0</v>
      </c>
      <c r="BF232" s="195">
        <f>IF(N232="znížená",J232,0)</f>
        <v>504.31999999999999</v>
      </c>
      <c r="BG232" s="195">
        <f>IF(N232="zákl. prenesená",J232,0)</f>
        <v>0</v>
      </c>
      <c r="BH232" s="195">
        <f>IF(N232="zníž. prenesená",J232,0)</f>
        <v>0</v>
      </c>
      <c r="BI232" s="195">
        <f>IF(N232="nulová",J232,0)</f>
        <v>0</v>
      </c>
      <c r="BJ232" s="19" t="s">
        <v>86</v>
      </c>
      <c r="BK232" s="195">
        <f>ROUND(I232*H232,2)</f>
        <v>504.31999999999999</v>
      </c>
      <c r="BL232" s="19" t="s">
        <v>226</v>
      </c>
      <c r="BM232" s="194" t="s">
        <v>833</v>
      </c>
    </row>
    <row r="233" s="2" customFormat="1" ht="24.15" customHeight="1">
      <c r="A233" s="32"/>
      <c r="B233" s="182"/>
      <c r="C233" s="183" t="s">
        <v>417</v>
      </c>
      <c r="D233" s="183" t="s">
        <v>139</v>
      </c>
      <c r="E233" s="184" t="s">
        <v>834</v>
      </c>
      <c r="F233" s="185" t="s">
        <v>835</v>
      </c>
      <c r="G233" s="186" t="s">
        <v>425</v>
      </c>
      <c r="H233" s="187">
        <v>5.9939999999999998</v>
      </c>
      <c r="I233" s="188">
        <v>1.7</v>
      </c>
      <c r="J233" s="188">
        <f>ROUND(I233*H233,2)</f>
        <v>10.19</v>
      </c>
      <c r="K233" s="189"/>
      <c r="L233" s="33"/>
      <c r="M233" s="190" t="s">
        <v>1</v>
      </c>
      <c r="N233" s="191" t="s">
        <v>39</v>
      </c>
      <c r="O233" s="192">
        <v>0</v>
      </c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4" t="s">
        <v>226</v>
      </c>
      <c r="AT233" s="194" t="s">
        <v>139</v>
      </c>
      <c r="AU233" s="194" t="s">
        <v>86</v>
      </c>
      <c r="AY233" s="19" t="s">
        <v>136</v>
      </c>
      <c r="BE233" s="195">
        <f>IF(N233="základná",J233,0)</f>
        <v>0</v>
      </c>
      <c r="BF233" s="195">
        <f>IF(N233="znížená",J233,0)</f>
        <v>10.19</v>
      </c>
      <c r="BG233" s="195">
        <f>IF(N233="zákl. prenesená",J233,0)</f>
        <v>0</v>
      </c>
      <c r="BH233" s="195">
        <f>IF(N233="zníž. prenesená",J233,0)</f>
        <v>0</v>
      </c>
      <c r="BI233" s="195">
        <f>IF(N233="nulová",J233,0)</f>
        <v>0</v>
      </c>
      <c r="BJ233" s="19" t="s">
        <v>86</v>
      </c>
      <c r="BK233" s="195">
        <f>ROUND(I233*H233,2)</f>
        <v>10.19</v>
      </c>
      <c r="BL233" s="19" t="s">
        <v>226</v>
      </c>
      <c r="BM233" s="194" t="s">
        <v>836</v>
      </c>
    </row>
    <row r="234" s="12" customFormat="1" ht="22.8" customHeight="1">
      <c r="A234" s="12"/>
      <c r="B234" s="170"/>
      <c r="C234" s="12"/>
      <c r="D234" s="171" t="s">
        <v>72</v>
      </c>
      <c r="E234" s="180" t="s">
        <v>660</v>
      </c>
      <c r="F234" s="180" t="s">
        <v>661</v>
      </c>
      <c r="G234" s="12"/>
      <c r="H234" s="12"/>
      <c r="I234" s="12"/>
      <c r="J234" s="181">
        <f>BK234</f>
        <v>5878.0799999999999</v>
      </c>
      <c r="K234" s="12"/>
      <c r="L234" s="170"/>
      <c r="M234" s="174"/>
      <c r="N234" s="175"/>
      <c r="O234" s="175"/>
      <c r="P234" s="176">
        <f>SUM(P235:P246)</f>
        <v>238.016086</v>
      </c>
      <c r="Q234" s="175"/>
      <c r="R234" s="176">
        <f>SUM(R235:R246)</f>
        <v>0.026300120000000003</v>
      </c>
      <c r="S234" s="175"/>
      <c r="T234" s="177">
        <f>SUM(T235:T246)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71" t="s">
        <v>86</v>
      </c>
      <c r="AT234" s="178" t="s">
        <v>72</v>
      </c>
      <c r="AU234" s="178" t="s">
        <v>80</v>
      </c>
      <c r="AY234" s="171" t="s">
        <v>136</v>
      </c>
      <c r="BK234" s="179">
        <f>SUM(BK235:BK246)</f>
        <v>5878.0799999999999</v>
      </c>
    </row>
    <row r="235" s="2" customFormat="1" ht="37.8" customHeight="1">
      <c r="A235" s="32"/>
      <c r="B235" s="182"/>
      <c r="C235" s="183" t="s">
        <v>422</v>
      </c>
      <c r="D235" s="183" t="s">
        <v>139</v>
      </c>
      <c r="E235" s="184" t="s">
        <v>837</v>
      </c>
      <c r="F235" s="185" t="s">
        <v>838</v>
      </c>
      <c r="G235" s="186" t="s">
        <v>142</v>
      </c>
      <c r="H235" s="187">
        <v>1315.0060000000001</v>
      </c>
      <c r="I235" s="188">
        <v>4.4699999999999998</v>
      </c>
      <c r="J235" s="188">
        <f>ROUND(I235*H235,2)</f>
        <v>5878.0799999999999</v>
      </c>
      <c r="K235" s="189"/>
      <c r="L235" s="33"/>
      <c r="M235" s="190" t="s">
        <v>1</v>
      </c>
      <c r="N235" s="191" t="s">
        <v>39</v>
      </c>
      <c r="O235" s="192">
        <v>0.18099999999999999</v>
      </c>
      <c r="P235" s="192">
        <f>O235*H235</f>
        <v>238.016086</v>
      </c>
      <c r="Q235" s="192">
        <v>2.0000000000000002E-05</v>
      </c>
      <c r="R235" s="192">
        <f>Q235*H235</f>
        <v>0.026300120000000003</v>
      </c>
      <c r="S235" s="192">
        <v>0</v>
      </c>
      <c r="T235" s="193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4" t="s">
        <v>226</v>
      </c>
      <c r="AT235" s="194" t="s">
        <v>139</v>
      </c>
      <c r="AU235" s="194" t="s">
        <v>86</v>
      </c>
      <c r="AY235" s="19" t="s">
        <v>136</v>
      </c>
      <c r="BE235" s="195">
        <f>IF(N235="základná",J235,0)</f>
        <v>0</v>
      </c>
      <c r="BF235" s="195">
        <f>IF(N235="znížená",J235,0)</f>
        <v>5878.0799999999999</v>
      </c>
      <c r="BG235" s="195">
        <f>IF(N235="zákl. prenesená",J235,0)</f>
        <v>0</v>
      </c>
      <c r="BH235" s="195">
        <f>IF(N235="zníž. prenesená",J235,0)</f>
        <v>0</v>
      </c>
      <c r="BI235" s="195">
        <f>IF(N235="nulová",J235,0)</f>
        <v>0</v>
      </c>
      <c r="BJ235" s="19" t="s">
        <v>86</v>
      </c>
      <c r="BK235" s="195">
        <f>ROUND(I235*H235,2)</f>
        <v>5878.0799999999999</v>
      </c>
      <c r="BL235" s="19" t="s">
        <v>226</v>
      </c>
      <c r="BM235" s="194" t="s">
        <v>839</v>
      </c>
    </row>
    <row r="236" s="15" customFormat="1">
      <c r="A236" s="15"/>
      <c r="B236" s="211"/>
      <c r="C236" s="15"/>
      <c r="D236" s="197" t="s">
        <v>145</v>
      </c>
      <c r="E236" s="212" t="s">
        <v>1</v>
      </c>
      <c r="F236" s="213" t="s">
        <v>712</v>
      </c>
      <c r="G236" s="15"/>
      <c r="H236" s="212" t="s">
        <v>1</v>
      </c>
      <c r="I236" s="15"/>
      <c r="J236" s="15"/>
      <c r="K236" s="15"/>
      <c r="L236" s="211"/>
      <c r="M236" s="214"/>
      <c r="N236" s="215"/>
      <c r="O236" s="215"/>
      <c r="P236" s="215"/>
      <c r="Q236" s="215"/>
      <c r="R236" s="215"/>
      <c r="S236" s="215"/>
      <c r="T236" s="21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12" t="s">
        <v>145</v>
      </c>
      <c r="AU236" s="212" t="s">
        <v>86</v>
      </c>
      <c r="AV236" s="15" t="s">
        <v>80</v>
      </c>
      <c r="AW236" s="15" t="s">
        <v>29</v>
      </c>
      <c r="AX236" s="15" t="s">
        <v>73</v>
      </c>
      <c r="AY236" s="212" t="s">
        <v>136</v>
      </c>
    </row>
    <row r="237" s="13" customFormat="1">
      <c r="A237" s="13"/>
      <c r="B237" s="196"/>
      <c r="C237" s="13"/>
      <c r="D237" s="197" t="s">
        <v>145</v>
      </c>
      <c r="E237" s="198" t="s">
        <v>1</v>
      </c>
      <c r="F237" s="199" t="s">
        <v>840</v>
      </c>
      <c r="G237" s="13"/>
      <c r="H237" s="200">
        <v>4.3259999999999996</v>
      </c>
      <c r="I237" s="13"/>
      <c r="J237" s="13"/>
      <c r="K237" s="13"/>
      <c r="L237" s="196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8" t="s">
        <v>145</v>
      </c>
      <c r="AU237" s="198" t="s">
        <v>86</v>
      </c>
      <c r="AV237" s="13" t="s">
        <v>86</v>
      </c>
      <c r="AW237" s="13" t="s">
        <v>29</v>
      </c>
      <c r="AX237" s="13" t="s">
        <v>73</v>
      </c>
      <c r="AY237" s="198" t="s">
        <v>136</v>
      </c>
    </row>
    <row r="238" s="13" customFormat="1">
      <c r="A238" s="13"/>
      <c r="B238" s="196"/>
      <c r="C238" s="13"/>
      <c r="D238" s="197" t="s">
        <v>145</v>
      </c>
      <c r="E238" s="198" t="s">
        <v>1</v>
      </c>
      <c r="F238" s="199" t="s">
        <v>841</v>
      </c>
      <c r="G238" s="13"/>
      <c r="H238" s="200">
        <v>3.4940000000000002</v>
      </c>
      <c r="I238" s="13"/>
      <c r="J238" s="13"/>
      <c r="K238" s="13"/>
      <c r="L238" s="196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8" t="s">
        <v>145</v>
      </c>
      <c r="AU238" s="198" t="s">
        <v>86</v>
      </c>
      <c r="AV238" s="13" t="s">
        <v>86</v>
      </c>
      <c r="AW238" s="13" t="s">
        <v>29</v>
      </c>
      <c r="AX238" s="13" t="s">
        <v>73</v>
      </c>
      <c r="AY238" s="198" t="s">
        <v>136</v>
      </c>
    </row>
    <row r="239" s="13" customFormat="1">
      <c r="A239" s="13"/>
      <c r="B239" s="196"/>
      <c r="C239" s="13"/>
      <c r="D239" s="197" t="s">
        <v>145</v>
      </c>
      <c r="E239" s="198" t="s">
        <v>1</v>
      </c>
      <c r="F239" s="199" t="s">
        <v>842</v>
      </c>
      <c r="G239" s="13"/>
      <c r="H239" s="200">
        <v>0.88400000000000001</v>
      </c>
      <c r="I239" s="13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145</v>
      </c>
      <c r="AU239" s="198" t="s">
        <v>86</v>
      </c>
      <c r="AV239" s="13" t="s">
        <v>86</v>
      </c>
      <c r="AW239" s="13" t="s">
        <v>29</v>
      </c>
      <c r="AX239" s="13" t="s">
        <v>73</v>
      </c>
      <c r="AY239" s="198" t="s">
        <v>136</v>
      </c>
    </row>
    <row r="240" s="13" customFormat="1">
      <c r="A240" s="13"/>
      <c r="B240" s="196"/>
      <c r="C240" s="13"/>
      <c r="D240" s="197" t="s">
        <v>145</v>
      </c>
      <c r="E240" s="198" t="s">
        <v>1</v>
      </c>
      <c r="F240" s="199" t="s">
        <v>843</v>
      </c>
      <c r="G240" s="13"/>
      <c r="H240" s="200">
        <v>0.93600000000000005</v>
      </c>
      <c r="I240" s="13"/>
      <c r="J240" s="13"/>
      <c r="K240" s="13"/>
      <c r="L240" s="196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8" t="s">
        <v>145</v>
      </c>
      <c r="AU240" s="198" t="s">
        <v>86</v>
      </c>
      <c r="AV240" s="13" t="s">
        <v>86</v>
      </c>
      <c r="AW240" s="13" t="s">
        <v>29</v>
      </c>
      <c r="AX240" s="13" t="s">
        <v>73</v>
      </c>
      <c r="AY240" s="198" t="s">
        <v>136</v>
      </c>
    </row>
    <row r="241" s="13" customFormat="1">
      <c r="A241" s="13"/>
      <c r="B241" s="196"/>
      <c r="C241" s="13"/>
      <c r="D241" s="197" t="s">
        <v>145</v>
      </c>
      <c r="E241" s="198" t="s">
        <v>1</v>
      </c>
      <c r="F241" s="199" t="s">
        <v>844</v>
      </c>
      <c r="G241" s="13"/>
      <c r="H241" s="200">
        <v>2.5499999999999998</v>
      </c>
      <c r="I241" s="13"/>
      <c r="J241" s="13"/>
      <c r="K241" s="13"/>
      <c r="L241" s="196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8" t="s">
        <v>145</v>
      </c>
      <c r="AU241" s="198" t="s">
        <v>86</v>
      </c>
      <c r="AV241" s="13" t="s">
        <v>86</v>
      </c>
      <c r="AW241" s="13" t="s">
        <v>29</v>
      </c>
      <c r="AX241" s="13" t="s">
        <v>73</v>
      </c>
      <c r="AY241" s="198" t="s">
        <v>136</v>
      </c>
    </row>
    <row r="242" s="13" customFormat="1">
      <c r="A242" s="13"/>
      <c r="B242" s="196"/>
      <c r="C242" s="13"/>
      <c r="D242" s="197" t="s">
        <v>145</v>
      </c>
      <c r="E242" s="198" t="s">
        <v>1</v>
      </c>
      <c r="F242" s="199" t="s">
        <v>845</v>
      </c>
      <c r="G242" s="13"/>
      <c r="H242" s="200">
        <v>10.952999999999999</v>
      </c>
      <c r="I242" s="13"/>
      <c r="J242" s="13"/>
      <c r="K242" s="13"/>
      <c r="L242" s="196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8" t="s">
        <v>145</v>
      </c>
      <c r="AU242" s="198" t="s">
        <v>86</v>
      </c>
      <c r="AV242" s="13" t="s">
        <v>86</v>
      </c>
      <c r="AW242" s="13" t="s">
        <v>29</v>
      </c>
      <c r="AX242" s="13" t="s">
        <v>73</v>
      </c>
      <c r="AY242" s="198" t="s">
        <v>136</v>
      </c>
    </row>
    <row r="243" s="13" customFormat="1">
      <c r="A243" s="13"/>
      <c r="B243" s="196"/>
      <c r="C243" s="13"/>
      <c r="D243" s="197" t="s">
        <v>145</v>
      </c>
      <c r="E243" s="198" t="s">
        <v>1</v>
      </c>
      <c r="F243" s="199" t="s">
        <v>846</v>
      </c>
      <c r="G243" s="13"/>
      <c r="H243" s="200">
        <v>11.862</v>
      </c>
      <c r="I243" s="13"/>
      <c r="J243" s="13"/>
      <c r="K243" s="13"/>
      <c r="L243" s="196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8" t="s">
        <v>145</v>
      </c>
      <c r="AU243" s="198" t="s">
        <v>86</v>
      </c>
      <c r="AV243" s="13" t="s">
        <v>86</v>
      </c>
      <c r="AW243" s="13" t="s">
        <v>29</v>
      </c>
      <c r="AX243" s="13" t="s">
        <v>73</v>
      </c>
      <c r="AY243" s="198" t="s">
        <v>136</v>
      </c>
    </row>
    <row r="244" s="14" customFormat="1">
      <c r="A244" s="14"/>
      <c r="B244" s="204"/>
      <c r="C244" s="14"/>
      <c r="D244" s="197" t="s">
        <v>145</v>
      </c>
      <c r="E244" s="205" t="s">
        <v>1</v>
      </c>
      <c r="F244" s="206" t="s">
        <v>148</v>
      </c>
      <c r="G244" s="14"/>
      <c r="H244" s="207">
        <v>35.005000000000003</v>
      </c>
      <c r="I244" s="14"/>
      <c r="J244" s="14"/>
      <c r="K244" s="14"/>
      <c r="L244" s="204"/>
      <c r="M244" s="208"/>
      <c r="N244" s="209"/>
      <c r="O244" s="209"/>
      <c r="P244" s="209"/>
      <c r="Q244" s="209"/>
      <c r="R244" s="209"/>
      <c r="S244" s="209"/>
      <c r="T244" s="21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145</v>
      </c>
      <c r="AU244" s="205" t="s">
        <v>86</v>
      </c>
      <c r="AV244" s="14" t="s">
        <v>93</v>
      </c>
      <c r="AW244" s="14" t="s">
        <v>29</v>
      </c>
      <c r="AX244" s="14" t="s">
        <v>73</v>
      </c>
      <c r="AY244" s="205" t="s">
        <v>136</v>
      </c>
    </row>
    <row r="245" s="13" customFormat="1">
      <c r="A245" s="13"/>
      <c r="B245" s="196"/>
      <c r="C245" s="13"/>
      <c r="D245" s="197" t="s">
        <v>145</v>
      </c>
      <c r="E245" s="198" t="s">
        <v>1</v>
      </c>
      <c r="F245" s="199" t="s">
        <v>847</v>
      </c>
      <c r="G245" s="13"/>
      <c r="H245" s="200">
        <v>1280.001</v>
      </c>
      <c r="I245" s="13"/>
      <c r="J245" s="13"/>
      <c r="K245" s="13"/>
      <c r="L245" s="196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145</v>
      </c>
      <c r="AU245" s="198" t="s">
        <v>86</v>
      </c>
      <c r="AV245" s="13" t="s">
        <v>86</v>
      </c>
      <c r="AW245" s="13" t="s">
        <v>29</v>
      </c>
      <c r="AX245" s="13" t="s">
        <v>73</v>
      </c>
      <c r="AY245" s="198" t="s">
        <v>136</v>
      </c>
    </row>
    <row r="246" s="16" customFormat="1">
      <c r="A246" s="16"/>
      <c r="B246" s="220"/>
      <c r="C246" s="16"/>
      <c r="D246" s="197" t="s">
        <v>145</v>
      </c>
      <c r="E246" s="221" t="s">
        <v>1</v>
      </c>
      <c r="F246" s="222" t="s">
        <v>267</v>
      </c>
      <c r="G246" s="16"/>
      <c r="H246" s="223">
        <v>1315.0060000000001</v>
      </c>
      <c r="I246" s="16"/>
      <c r="J246" s="16"/>
      <c r="K246" s="16"/>
      <c r="L246" s="220"/>
      <c r="M246" s="237"/>
      <c r="N246" s="238"/>
      <c r="O246" s="238"/>
      <c r="P246" s="238"/>
      <c r="Q246" s="238"/>
      <c r="R246" s="238"/>
      <c r="S246" s="238"/>
      <c r="T246" s="239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21" t="s">
        <v>145</v>
      </c>
      <c r="AU246" s="221" t="s">
        <v>86</v>
      </c>
      <c r="AV246" s="16" t="s">
        <v>143</v>
      </c>
      <c r="AW246" s="16" t="s">
        <v>29</v>
      </c>
      <c r="AX246" s="16" t="s">
        <v>80</v>
      </c>
      <c r="AY246" s="221" t="s">
        <v>136</v>
      </c>
    </row>
    <row r="247" s="2" customFormat="1" ht="6.96" customHeight="1">
      <c r="A247" s="32"/>
      <c r="B247" s="58"/>
      <c r="C247" s="59"/>
      <c r="D247" s="59"/>
      <c r="E247" s="59"/>
      <c r="F247" s="59"/>
      <c r="G247" s="59"/>
      <c r="H247" s="59"/>
      <c r="I247" s="59"/>
      <c r="J247" s="59"/>
      <c r="K247" s="59"/>
      <c r="L247" s="33"/>
      <c r="M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</row>
  </sheetData>
  <autoFilter ref="C133:K24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7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73</v>
      </c>
    </row>
    <row r="4" s="1" customFormat="1" ht="24.96" customHeight="1">
      <c r="B4" s="22"/>
      <c r="D4" s="23" t="s">
        <v>107</v>
      </c>
      <c r="L4" s="22"/>
      <c r="M4" s="128" t="s">
        <v>9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13</v>
      </c>
      <c r="L6" s="22"/>
    </row>
    <row r="7" s="1" customFormat="1" ht="16.5" customHeight="1">
      <c r="B7" s="22"/>
      <c r="E7" s="129" t="str">
        <f>'Rekapitulácia stavby'!K6</f>
        <v>Rekonštrukcia maštale D - Hydina</v>
      </c>
      <c r="F7" s="29"/>
      <c r="G7" s="29"/>
      <c r="H7" s="29"/>
      <c r="L7" s="22"/>
    </row>
    <row r="8">
      <c r="B8" s="22"/>
      <c r="D8" s="29" t="s">
        <v>108</v>
      </c>
      <c r="L8" s="22"/>
    </row>
    <row r="9" s="1" customFormat="1" ht="16.5" customHeight="1">
      <c r="B9" s="22"/>
      <c r="E9" s="129" t="s">
        <v>109</v>
      </c>
      <c r="F9" s="1"/>
      <c r="G9" s="1"/>
      <c r="H9" s="1"/>
      <c r="L9" s="22"/>
    </row>
    <row r="10" s="1" customFormat="1" ht="12" customHeight="1">
      <c r="B10" s="22"/>
      <c r="D10" s="29" t="s">
        <v>110</v>
      </c>
      <c r="L10" s="22"/>
    </row>
    <row r="11" s="2" customFormat="1" ht="16.5" customHeight="1">
      <c r="A11" s="32"/>
      <c r="B11" s="33"/>
      <c r="C11" s="32"/>
      <c r="D11" s="32"/>
      <c r="E11" s="134" t="s">
        <v>246</v>
      </c>
      <c r="F11" s="32"/>
      <c r="G11" s="32"/>
      <c r="H11" s="32"/>
      <c r="I11" s="32"/>
      <c r="J11" s="32"/>
      <c r="K11" s="32"/>
      <c r="L11" s="53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247</v>
      </c>
      <c r="E12" s="32"/>
      <c r="F12" s="32"/>
      <c r="G12" s="32"/>
      <c r="H12" s="32"/>
      <c r="I12" s="32"/>
      <c r="J12" s="32"/>
      <c r="K12" s="32"/>
      <c r="L12" s="53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30" customHeight="1">
      <c r="A13" s="32"/>
      <c r="B13" s="33"/>
      <c r="C13" s="32"/>
      <c r="D13" s="32"/>
      <c r="E13" s="65" t="s">
        <v>848</v>
      </c>
      <c r="F13" s="32"/>
      <c r="G13" s="32"/>
      <c r="H13" s="32"/>
      <c r="I13" s="32"/>
      <c r="J13" s="32"/>
      <c r="K13" s="32"/>
      <c r="L13" s="53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53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3"/>
      <c r="C15" s="32"/>
      <c r="D15" s="29" t="s">
        <v>15</v>
      </c>
      <c r="E15" s="32"/>
      <c r="F15" s="26" t="s">
        <v>1</v>
      </c>
      <c r="G15" s="32"/>
      <c r="H15" s="32"/>
      <c r="I15" s="29" t="s">
        <v>16</v>
      </c>
      <c r="J15" s="26" t="s">
        <v>1</v>
      </c>
      <c r="K15" s="32"/>
      <c r="L15" s="53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17</v>
      </c>
      <c r="E16" s="32"/>
      <c r="F16" s="26" t="s">
        <v>18</v>
      </c>
      <c r="G16" s="32"/>
      <c r="H16" s="32"/>
      <c r="I16" s="29" t="s">
        <v>19</v>
      </c>
      <c r="J16" s="67" t="str">
        <f>'Rekapitulácia stavby'!AN8</f>
        <v>14. 10. 2024</v>
      </c>
      <c r="K16" s="32"/>
      <c r="L16" s="53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0.8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53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3"/>
      <c r="C18" s="32"/>
      <c r="D18" s="29" t="s">
        <v>21</v>
      </c>
      <c r="E18" s="32"/>
      <c r="F18" s="32"/>
      <c r="G18" s="32"/>
      <c r="H18" s="32"/>
      <c r="I18" s="29" t="s">
        <v>22</v>
      </c>
      <c r="J18" s="26" t="s">
        <v>23</v>
      </c>
      <c r="K18" s="32"/>
      <c r="L18" s="53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3"/>
      <c r="C19" s="32"/>
      <c r="D19" s="32"/>
      <c r="E19" s="26" t="s">
        <v>24</v>
      </c>
      <c r="F19" s="32"/>
      <c r="G19" s="32"/>
      <c r="H19" s="32"/>
      <c r="I19" s="29" t="s">
        <v>25</v>
      </c>
      <c r="J19" s="26" t="s">
        <v>1</v>
      </c>
      <c r="K19" s="32"/>
      <c r="L19" s="53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53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3"/>
      <c r="C21" s="32"/>
      <c r="D21" s="29" t="s">
        <v>26</v>
      </c>
      <c r="E21" s="32"/>
      <c r="F21" s="32"/>
      <c r="G21" s="32"/>
      <c r="H21" s="32"/>
      <c r="I21" s="29" t="s">
        <v>22</v>
      </c>
      <c r="J21" s="26" t="str">
        <f>'Rekapitulácia stavby'!AN13</f>
        <v/>
      </c>
      <c r="K21" s="32"/>
      <c r="L21" s="53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3"/>
      <c r="C22" s="32"/>
      <c r="D22" s="32"/>
      <c r="E22" s="26" t="str">
        <f>'Rekapitulácia stavby'!E14</f>
        <v xml:space="preserve"> </v>
      </c>
      <c r="F22" s="26"/>
      <c r="G22" s="26"/>
      <c r="H22" s="26"/>
      <c r="I22" s="29" t="s">
        <v>25</v>
      </c>
      <c r="J22" s="26" t="str">
        <f>'Rekapitulácia stavby'!AN14</f>
        <v/>
      </c>
      <c r="K22" s="32"/>
      <c r="L22" s="53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53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3"/>
      <c r="C24" s="32"/>
      <c r="D24" s="29" t="s">
        <v>27</v>
      </c>
      <c r="E24" s="32"/>
      <c r="F24" s="32"/>
      <c r="G24" s="32"/>
      <c r="H24" s="32"/>
      <c r="I24" s="29" t="s">
        <v>22</v>
      </c>
      <c r="J24" s="26" t="s">
        <v>1</v>
      </c>
      <c r="K24" s="32"/>
      <c r="L24" s="53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8" customHeight="1">
      <c r="A25" s="32"/>
      <c r="B25" s="33"/>
      <c r="C25" s="32"/>
      <c r="D25" s="32"/>
      <c r="E25" s="26" t="s">
        <v>28</v>
      </c>
      <c r="F25" s="32"/>
      <c r="G25" s="32"/>
      <c r="H25" s="32"/>
      <c r="I25" s="29" t="s">
        <v>25</v>
      </c>
      <c r="J25" s="26" t="s">
        <v>1</v>
      </c>
      <c r="K25" s="32"/>
      <c r="L25" s="53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6.96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53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12" customHeight="1">
      <c r="A27" s="32"/>
      <c r="B27" s="33"/>
      <c r="C27" s="32"/>
      <c r="D27" s="29" t="s">
        <v>30</v>
      </c>
      <c r="E27" s="32"/>
      <c r="F27" s="32"/>
      <c r="G27" s="32"/>
      <c r="H27" s="32"/>
      <c r="I27" s="29" t="s">
        <v>22</v>
      </c>
      <c r="J27" s="26" t="s">
        <v>1</v>
      </c>
      <c r="K27" s="32"/>
      <c r="L27" s="53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8" customHeight="1">
      <c r="A28" s="32"/>
      <c r="B28" s="33"/>
      <c r="C28" s="32"/>
      <c r="D28" s="32"/>
      <c r="E28" s="26" t="s">
        <v>31</v>
      </c>
      <c r="F28" s="32"/>
      <c r="G28" s="32"/>
      <c r="H28" s="32"/>
      <c r="I28" s="29" t="s">
        <v>25</v>
      </c>
      <c r="J28" s="26" t="s">
        <v>1</v>
      </c>
      <c r="K28" s="32"/>
      <c r="L28" s="53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32"/>
      <c r="E29" s="32"/>
      <c r="F29" s="32"/>
      <c r="G29" s="32"/>
      <c r="H29" s="32"/>
      <c r="I29" s="32"/>
      <c r="J29" s="32"/>
      <c r="K29" s="32"/>
      <c r="L29" s="53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2" customHeight="1">
      <c r="A30" s="32"/>
      <c r="B30" s="33"/>
      <c r="C30" s="32"/>
      <c r="D30" s="29" t="s">
        <v>32</v>
      </c>
      <c r="E30" s="32"/>
      <c r="F30" s="32"/>
      <c r="G30" s="32"/>
      <c r="H30" s="32"/>
      <c r="I30" s="32"/>
      <c r="J30" s="32"/>
      <c r="K30" s="32"/>
      <c r="L30" s="53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8" customFormat="1" ht="16.5" customHeight="1">
      <c r="A31" s="130"/>
      <c r="B31" s="131"/>
      <c r="C31" s="130"/>
      <c r="D31" s="130"/>
      <c r="E31" s="30" t="s">
        <v>1</v>
      </c>
      <c r="F31" s="30"/>
      <c r="G31" s="30"/>
      <c r="H31" s="30"/>
      <c r="I31" s="130"/>
      <c r="J31" s="130"/>
      <c r="K31" s="130"/>
      <c r="L31" s="132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</row>
    <row r="32" s="2" customFormat="1" ht="6.96" customHeight="1">
      <c r="A32" s="32"/>
      <c r="B32" s="33"/>
      <c r="C32" s="32"/>
      <c r="D32" s="32"/>
      <c r="E32" s="32"/>
      <c r="F32" s="32"/>
      <c r="G32" s="32"/>
      <c r="H32" s="32"/>
      <c r="I32" s="32"/>
      <c r="J32" s="32"/>
      <c r="K32" s="32"/>
      <c r="L32" s="53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8"/>
      <c r="E33" s="88"/>
      <c r="F33" s="88"/>
      <c r="G33" s="88"/>
      <c r="H33" s="88"/>
      <c r="I33" s="88"/>
      <c r="J33" s="88"/>
      <c r="K33" s="88"/>
      <c r="L33" s="53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25.44" customHeight="1">
      <c r="A34" s="32"/>
      <c r="B34" s="33"/>
      <c r="C34" s="32"/>
      <c r="D34" s="133" t="s">
        <v>33</v>
      </c>
      <c r="E34" s="32"/>
      <c r="F34" s="32"/>
      <c r="G34" s="32"/>
      <c r="H34" s="32"/>
      <c r="I34" s="32"/>
      <c r="J34" s="94">
        <f>ROUND(J130, 2)</f>
        <v>55394.199999999997</v>
      </c>
      <c r="K34" s="32"/>
      <c r="L34" s="5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6.96" customHeight="1">
      <c r="A35" s="32"/>
      <c r="B35" s="33"/>
      <c r="C35" s="32"/>
      <c r="D35" s="88"/>
      <c r="E35" s="88"/>
      <c r="F35" s="88"/>
      <c r="G35" s="88"/>
      <c r="H35" s="88"/>
      <c r="I35" s="88"/>
      <c r="J35" s="88"/>
      <c r="K35" s="88"/>
      <c r="L35" s="53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32"/>
      <c r="F36" s="37" t="s">
        <v>35</v>
      </c>
      <c r="G36" s="32"/>
      <c r="H36" s="32"/>
      <c r="I36" s="37" t="s">
        <v>34</v>
      </c>
      <c r="J36" s="37" t="s">
        <v>36</v>
      </c>
      <c r="K36" s="32"/>
      <c r="L36" s="53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14.4" customHeight="1">
      <c r="A37" s="32"/>
      <c r="B37" s="33"/>
      <c r="C37" s="32"/>
      <c r="D37" s="134" t="s">
        <v>37</v>
      </c>
      <c r="E37" s="39" t="s">
        <v>38</v>
      </c>
      <c r="F37" s="135">
        <f>ROUND((SUM(BE130:BE284)),  2)</f>
        <v>0</v>
      </c>
      <c r="G37" s="136"/>
      <c r="H37" s="136"/>
      <c r="I37" s="137">
        <v>0.20000000000000001</v>
      </c>
      <c r="J37" s="135">
        <f>ROUND(((SUM(BE130:BE284))*I37),  2)</f>
        <v>0</v>
      </c>
      <c r="K37" s="32"/>
      <c r="L37" s="53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3"/>
      <c r="C38" s="32"/>
      <c r="D38" s="32"/>
      <c r="E38" s="39" t="s">
        <v>39</v>
      </c>
      <c r="F38" s="138">
        <f>ROUND((SUM(BF130:BF284)),  2)</f>
        <v>55394.199999999997</v>
      </c>
      <c r="G38" s="32"/>
      <c r="H38" s="32"/>
      <c r="I38" s="139">
        <v>0.20000000000000001</v>
      </c>
      <c r="J38" s="138">
        <f>ROUND(((SUM(BF130:BF284))*I38),  2)</f>
        <v>11078.84</v>
      </c>
      <c r="K38" s="32"/>
      <c r="L38" s="53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40</v>
      </c>
      <c r="F39" s="138">
        <f>ROUND((SUM(BG130:BG284)),  2)</f>
        <v>0</v>
      </c>
      <c r="G39" s="32"/>
      <c r="H39" s="32"/>
      <c r="I39" s="139">
        <v>0.20000000000000001</v>
      </c>
      <c r="J39" s="138">
        <f>0</f>
        <v>0</v>
      </c>
      <c r="K39" s="32"/>
      <c r="L39" s="53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3"/>
      <c r="C40" s="32"/>
      <c r="D40" s="32"/>
      <c r="E40" s="29" t="s">
        <v>41</v>
      </c>
      <c r="F40" s="138">
        <f>ROUND((SUM(BH130:BH284)),  2)</f>
        <v>0</v>
      </c>
      <c r="G40" s="32"/>
      <c r="H40" s="32"/>
      <c r="I40" s="139">
        <v>0.20000000000000001</v>
      </c>
      <c r="J40" s="138">
        <f>0</f>
        <v>0</v>
      </c>
      <c r="K40" s="32"/>
      <c r="L40" s="53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2" customFormat="1" ht="14.4" customHeight="1">
      <c r="A41" s="32"/>
      <c r="B41" s="33"/>
      <c r="C41" s="32"/>
      <c r="D41" s="32"/>
      <c r="E41" s="39" t="s">
        <v>42</v>
      </c>
      <c r="F41" s="135">
        <f>ROUND((SUM(BI130:BI284)),  2)</f>
        <v>0</v>
      </c>
      <c r="G41" s="136"/>
      <c r="H41" s="136"/>
      <c r="I41" s="137">
        <v>0</v>
      </c>
      <c r="J41" s="135">
        <f>0</f>
        <v>0</v>
      </c>
      <c r="K41" s="32"/>
      <c r="L41" s="53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6.96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53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2" customFormat="1" ht="25.44" customHeight="1">
      <c r="A43" s="32"/>
      <c r="B43" s="33"/>
      <c r="C43" s="140"/>
      <c r="D43" s="141" t="s">
        <v>43</v>
      </c>
      <c r="E43" s="79"/>
      <c r="F43" s="79"/>
      <c r="G43" s="142" t="s">
        <v>44</v>
      </c>
      <c r="H43" s="143" t="s">
        <v>45</v>
      </c>
      <c r="I43" s="79"/>
      <c r="J43" s="144">
        <f>SUM(J34:J41)</f>
        <v>66473.039999999994</v>
      </c>
      <c r="K43" s="145"/>
      <c r="L43" s="53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="2" customFormat="1" ht="14.4" customHeight="1">
      <c r="A44" s="32"/>
      <c r="B44" s="33"/>
      <c r="C44" s="32"/>
      <c r="D44" s="32"/>
      <c r="E44" s="32"/>
      <c r="F44" s="32"/>
      <c r="G44" s="32"/>
      <c r="H44" s="32"/>
      <c r="I44" s="32"/>
      <c r="J44" s="32"/>
      <c r="K44" s="32"/>
      <c r="L44" s="53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6" t="s">
        <v>48</v>
      </c>
      <c r="E61" s="35"/>
      <c r="F61" s="146" t="s">
        <v>49</v>
      </c>
      <c r="G61" s="56" t="s">
        <v>48</v>
      </c>
      <c r="H61" s="35"/>
      <c r="I61" s="35"/>
      <c r="J61" s="147" t="s">
        <v>49</v>
      </c>
      <c r="K61" s="35"/>
      <c r="L61" s="53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6" t="s">
        <v>48</v>
      </c>
      <c r="E76" s="35"/>
      <c r="F76" s="146" t="s">
        <v>49</v>
      </c>
      <c r="G76" s="56" t="s">
        <v>48</v>
      </c>
      <c r="H76" s="35"/>
      <c r="I76" s="35"/>
      <c r="J76" s="147" t="s">
        <v>49</v>
      </c>
      <c r="K76" s="35"/>
      <c r="L76" s="53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112</v>
      </c>
      <c r="D82" s="32"/>
      <c r="E82" s="32"/>
      <c r="F82" s="32"/>
      <c r="G82" s="32"/>
      <c r="H82" s="32"/>
      <c r="I82" s="32"/>
      <c r="J82" s="32"/>
      <c r="K82" s="32"/>
      <c r="L82" s="53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53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13</v>
      </c>
      <c r="D84" s="32"/>
      <c r="E84" s="32"/>
      <c r="F84" s="32"/>
      <c r="G84" s="32"/>
      <c r="H84" s="32"/>
      <c r="I84" s="32"/>
      <c r="J84" s="32"/>
      <c r="K84" s="32"/>
      <c r="L84" s="53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9" t="str">
        <f>E7</f>
        <v>Rekonštrukcia maštale D - Hydina</v>
      </c>
      <c r="F85" s="29"/>
      <c r="G85" s="29"/>
      <c r="H85" s="29"/>
      <c r="I85" s="32"/>
      <c r="J85" s="32"/>
      <c r="K85" s="32"/>
      <c r="L85" s="53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108</v>
      </c>
      <c r="L86" s="22"/>
    </row>
    <row r="87" s="1" customFormat="1" ht="16.5" customHeight="1">
      <c r="B87" s="22"/>
      <c r="E87" s="129" t="s">
        <v>109</v>
      </c>
      <c r="F87" s="1"/>
      <c r="G87" s="1"/>
      <c r="H87" s="1"/>
      <c r="L87" s="22"/>
    </row>
    <row r="88" s="1" customFormat="1" ht="12" customHeight="1">
      <c r="B88" s="22"/>
      <c r="C88" s="29" t="s">
        <v>110</v>
      </c>
      <c r="L88" s="22"/>
    </row>
    <row r="89" s="2" customFormat="1" ht="16.5" customHeight="1">
      <c r="A89" s="32"/>
      <c r="B89" s="33"/>
      <c r="C89" s="32"/>
      <c r="D89" s="32"/>
      <c r="E89" s="134" t="s">
        <v>246</v>
      </c>
      <c r="F89" s="32"/>
      <c r="G89" s="32"/>
      <c r="H89" s="32"/>
      <c r="I89" s="32"/>
      <c r="J89" s="32"/>
      <c r="K89" s="32"/>
      <c r="L89" s="53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2" customHeight="1">
      <c r="A90" s="32"/>
      <c r="B90" s="33"/>
      <c r="C90" s="29" t="s">
        <v>247</v>
      </c>
      <c r="D90" s="32"/>
      <c r="E90" s="32"/>
      <c r="F90" s="32"/>
      <c r="G90" s="32"/>
      <c r="H90" s="32"/>
      <c r="I90" s="32"/>
      <c r="J90" s="32"/>
      <c r="K90" s="32"/>
      <c r="L90" s="53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30" customHeight="1">
      <c r="A91" s="32"/>
      <c r="B91" s="33"/>
      <c r="C91" s="32"/>
      <c r="D91" s="32"/>
      <c r="E91" s="65" t="str">
        <f>E13</f>
        <v>24-58a-01-02-05 - Zateplenie obodových stien + výplň otvorov prízenie a poschodie</v>
      </c>
      <c r="F91" s="32"/>
      <c r="G91" s="32"/>
      <c r="H91" s="32"/>
      <c r="I91" s="32"/>
      <c r="J91" s="32"/>
      <c r="K91" s="32"/>
      <c r="L91" s="53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53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2" customHeight="1">
      <c r="A93" s="32"/>
      <c r="B93" s="33"/>
      <c r="C93" s="29" t="s">
        <v>17</v>
      </c>
      <c r="D93" s="32"/>
      <c r="E93" s="32"/>
      <c r="F93" s="26" t="str">
        <f>F16</f>
        <v xml:space="preserve"> </v>
      </c>
      <c r="G93" s="32"/>
      <c r="H93" s="32"/>
      <c r="I93" s="29" t="s">
        <v>19</v>
      </c>
      <c r="J93" s="67" t="str">
        <f>IF(J16="","",J16)</f>
        <v>14. 10. 2024</v>
      </c>
      <c r="K93" s="32"/>
      <c r="L93" s="5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6.96" customHeight="1">
      <c r="A94" s="32"/>
      <c r="B94" s="33"/>
      <c r="C94" s="32"/>
      <c r="D94" s="32"/>
      <c r="E94" s="32"/>
      <c r="F94" s="32"/>
      <c r="G94" s="32"/>
      <c r="H94" s="32"/>
      <c r="I94" s="32"/>
      <c r="J94" s="32"/>
      <c r="K94" s="32"/>
      <c r="L94" s="53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25.65" customHeight="1">
      <c r="A95" s="32"/>
      <c r="B95" s="33"/>
      <c r="C95" s="29" t="s">
        <v>21</v>
      </c>
      <c r="D95" s="32"/>
      <c r="E95" s="32"/>
      <c r="F95" s="26" t="str">
        <f>E19</f>
        <v>AGRIKA s.r.o.Tulská 19 Zvolen</v>
      </c>
      <c r="G95" s="32"/>
      <c r="H95" s="32"/>
      <c r="I95" s="29" t="s">
        <v>27</v>
      </c>
      <c r="J95" s="30" t="str">
        <f>E25</f>
        <v>HS partner s.r.o. Sielnica</v>
      </c>
      <c r="K95" s="32"/>
      <c r="L95" s="53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15.15" customHeight="1">
      <c r="A96" s="32"/>
      <c r="B96" s="33"/>
      <c r="C96" s="29" t="s">
        <v>26</v>
      </c>
      <c r="D96" s="32"/>
      <c r="E96" s="32"/>
      <c r="F96" s="26" t="str">
        <f>IF(E22="","",E22)</f>
        <v xml:space="preserve"> </v>
      </c>
      <c r="G96" s="32"/>
      <c r="H96" s="32"/>
      <c r="I96" s="29" t="s">
        <v>30</v>
      </c>
      <c r="J96" s="30" t="str">
        <f>E28</f>
        <v>Ing. Miroslav Plevka</v>
      </c>
      <c r="K96" s="32"/>
      <c r="L96" s="53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53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9.28" customHeight="1">
      <c r="A98" s="32"/>
      <c r="B98" s="33"/>
      <c r="C98" s="148" t="s">
        <v>113</v>
      </c>
      <c r="D98" s="140"/>
      <c r="E98" s="140"/>
      <c r="F98" s="140"/>
      <c r="G98" s="140"/>
      <c r="H98" s="140"/>
      <c r="I98" s="140"/>
      <c r="J98" s="149" t="s">
        <v>114</v>
      </c>
      <c r="K98" s="140"/>
      <c r="L98" s="53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="2" customFormat="1" ht="10.32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53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="2" customFormat="1" ht="22.8" customHeight="1">
      <c r="A100" s="32"/>
      <c r="B100" s="33"/>
      <c r="C100" s="150" t="s">
        <v>115</v>
      </c>
      <c r="D100" s="32"/>
      <c r="E100" s="32"/>
      <c r="F100" s="32"/>
      <c r="G100" s="32"/>
      <c r="H100" s="32"/>
      <c r="I100" s="32"/>
      <c r="J100" s="94">
        <f>J130</f>
        <v>55394.199999999997</v>
      </c>
      <c r="K100" s="32"/>
      <c r="L100" s="53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U100" s="19" t="s">
        <v>116</v>
      </c>
    </row>
    <row r="101" s="9" customFormat="1" ht="24.96" customHeight="1">
      <c r="A101" s="9"/>
      <c r="B101" s="151"/>
      <c r="C101" s="9"/>
      <c r="D101" s="152" t="s">
        <v>117</v>
      </c>
      <c r="E101" s="153"/>
      <c r="F101" s="153"/>
      <c r="G101" s="153"/>
      <c r="H101" s="153"/>
      <c r="I101" s="153"/>
      <c r="J101" s="154">
        <f>J131</f>
        <v>30033.989999999998</v>
      </c>
      <c r="K101" s="9"/>
      <c r="L101" s="15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5"/>
      <c r="C102" s="10"/>
      <c r="D102" s="156" t="s">
        <v>253</v>
      </c>
      <c r="E102" s="157"/>
      <c r="F102" s="157"/>
      <c r="G102" s="157"/>
      <c r="H102" s="157"/>
      <c r="I102" s="157"/>
      <c r="J102" s="158">
        <f>J132</f>
        <v>23862.470000000001</v>
      </c>
      <c r="K102" s="10"/>
      <c r="L102" s="15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5"/>
      <c r="C103" s="10"/>
      <c r="D103" s="156" t="s">
        <v>118</v>
      </c>
      <c r="E103" s="157"/>
      <c r="F103" s="157"/>
      <c r="G103" s="157"/>
      <c r="H103" s="157"/>
      <c r="I103" s="157"/>
      <c r="J103" s="158">
        <f>J213</f>
        <v>4828.4899999999998</v>
      </c>
      <c r="K103" s="10"/>
      <c r="L103" s="15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5"/>
      <c r="C104" s="10"/>
      <c r="D104" s="156" t="s">
        <v>254</v>
      </c>
      <c r="E104" s="157"/>
      <c r="F104" s="157"/>
      <c r="G104" s="157"/>
      <c r="H104" s="157"/>
      <c r="I104" s="157"/>
      <c r="J104" s="158">
        <f>J246</f>
        <v>1343.03</v>
      </c>
      <c r="K104" s="10"/>
      <c r="L104" s="15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1"/>
      <c r="C105" s="9"/>
      <c r="D105" s="152" t="s">
        <v>119</v>
      </c>
      <c r="E105" s="153"/>
      <c r="F105" s="153"/>
      <c r="G105" s="153"/>
      <c r="H105" s="153"/>
      <c r="I105" s="153"/>
      <c r="J105" s="154">
        <f>J248</f>
        <v>25360.210000000003</v>
      </c>
      <c r="K105" s="9"/>
      <c r="L105" s="15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5"/>
      <c r="C106" s="10"/>
      <c r="D106" s="156" t="s">
        <v>256</v>
      </c>
      <c r="E106" s="157"/>
      <c r="F106" s="157"/>
      <c r="G106" s="157"/>
      <c r="H106" s="157"/>
      <c r="I106" s="157"/>
      <c r="J106" s="158">
        <f>J249</f>
        <v>25360.210000000003</v>
      </c>
      <c r="K106" s="10"/>
      <c r="L106" s="15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53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="2" customFormat="1" ht="6.96" customHeight="1">
      <c r="A112" s="32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3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24.96" customHeight="1">
      <c r="A113" s="32"/>
      <c r="B113" s="33"/>
      <c r="C113" s="23" t="s">
        <v>122</v>
      </c>
      <c r="D113" s="32"/>
      <c r="E113" s="32"/>
      <c r="F113" s="32"/>
      <c r="G113" s="32"/>
      <c r="H113" s="32"/>
      <c r="I113" s="32"/>
      <c r="J113" s="32"/>
      <c r="K113" s="32"/>
      <c r="L113" s="53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53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13</v>
      </c>
      <c r="D115" s="32"/>
      <c r="E115" s="32"/>
      <c r="F115" s="32"/>
      <c r="G115" s="32"/>
      <c r="H115" s="32"/>
      <c r="I115" s="32"/>
      <c r="J115" s="32"/>
      <c r="K115" s="32"/>
      <c r="L115" s="53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2"/>
      <c r="D116" s="32"/>
      <c r="E116" s="129" t="str">
        <f>E7</f>
        <v>Rekonštrukcia maštale D - Hydina</v>
      </c>
      <c r="F116" s="29"/>
      <c r="G116" s="29"/>
      <c r="H116" s="29"/>
      <c r="I116" s="32"/>
      <c r="J116" s="32"/>
      <c r="K116" s="32"/>
      <c r="L116" s="53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1" customFormat="1" ht="12" customHeight="1">
      <c r="B117" s="22"/>
      <c r="C117" s="29" t="s">
        <v>108</v>
      </c>
      <c r="L117" s="22"/>
    </row>
    <row r="118" s="1" customFormat="1" ht="16.5" customHeight="1">
      <c r="B118" s="22"/>
      <c r="E118" s="129" t="s">
        <v>109</v>
      </c>
      <c r="F118" s="1"/>
      <c r="G118" s="1"/>
      <c r="H118" s="1"/>
      <c r="L118" s="22"/>
    </row>
    <row r="119" s="1" customFormat="1" ht="12" customHeight="1">
      <c r="B119" s="22"/>
      <c r="C119" s="29" t="s">
        <v>110</v>
      </c>
      <c r="L119" s="22"/>
    </row>
    <row r="120" s="2" customFormat="1" ht="16.5" customHeight="1">
      <c r="A120" s="32"/>
      <c r="B120" s="33"/>
      <c r="C120" s="32"/>
      <c r="D120" s="32"/>
      <c r="E120" s="134" t="s">
        <v>246</v>
      </c>
      <c r="F120" s="32"/>
      <c r="G120" s="32"/>
      <c r="H120" s="32"/>
      <c r="I120" s="32"/>
      <c r="J120" s="32"/>
      <c r="K120" s="32"/>
      <c r="L120" s="53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2" customHeight="1">
      <c r="A121" s="32"/>
      <c r="B121" s="33"/>
      <c r="C121" s="29" t="s">
        <v>247</v>
      </c>
      <c r="D121" s="32"/>
      <c r="E121" s="32"/>
      <c r="F121" s="32"/>
      <c r="G121" s="32"/>
      <c r="H121" s="32"/>
      <c r="I121" s="32"/>
      <c r="J121" s="32"/>
      <c r="K121" s="32"/>
      <c r="L121" s="53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30" customHeight="1">
      <c r="A122" s="32"/>
      <c r="B122" s="33"/>
      <c r="C122" s="32"/>
      <c r="D122" s="32"/>
      <c r="E122" s="65" t="str">
        <f>E13</f>
        <v>24-58a-01-02-05 - Zateplenie obodových stien + výplň otvorov prízenie a poschodie</v>
      </c>
      <c r="F122" s="32"/>
      <c r="G122" s="32"/>
      <c r="H122" s="32"/>
      <c r="I122" s="32"/>
      <c r="J122" s="32"/>
      <c r="K122" s="32"/>
      <c r="L122" s="53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6.96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53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2" customHeight="1">
      <c r="A124" s="32"/>
      <c r="B124" s="33"/>
      <c r="C124" s="29" t="s">
        <v>17</v>
      </c>
      <c r="D124" s="32"/>
      <c r="E124" s="32"/>
      <c r="F124" s="26" t="str">
        <f>F16</f>
        <v xml:space="preserve"> </v>
      </c>
      <c r="G124" s="32"/>
      <c r="H124" s="32"/>
      <c r="I124" s="29" t="s">
        <v>19</v>
      </c>
      <c r="J124" s="67" t="str">
        <f>IF(J16="","",J16)</f>
        <v>14. 10. 2024</v>
      </c>
      <c r="K124" s="32"/>
      <c r="L124" s="53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6.96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53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25.65" customHeight="1">
      <c r="A126" s="32"/>
      <c r="B126" s="33"/>
      <c r="C126" s="29" t="s">
        <v>21</v>
      </c>
      <c r="D126" s="32"/>
      <c r="E126" s="32"/>
      <c r="F126" s="26" t="str">
        <f>E19</f>
        <v>AGRIKA s.r.o.Tulská 19 Zvolen</v>
      </c>
      <c r="G126" s="32"/>
      <c r="H126" s="32"/>
      <c r="I126" s="29" t="s">
        <v>27</v>
      </c>
      <c r="J126" s="30" t="str">
        <f>E25</f>
        <v>HS partner s.r.o. Sielnica</v>
      </c>
      <c r="K126" s="32"/>
      <c r="L126" s="53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5.15" customHeight="1">
      <c r="A127" s="32"/>
      <c r="B127" s="33"/>
      <c r="C127" s="29" t="s">
        <v>26</v>
      </c>
      <c r="D127" s="32"/>
      <c r="E127" s="32"/>
      <c r="F127" s="26" t="str">
        <f>IF(E22="","",E22)</f>
        <v xml:space="preserve"> </v>
      </c>
      <c r="G127" s="32"/>
      <c r="H127" s="32"/>
      <c r="I127" s="29" t="s">
        <v>30</v>
      </c>
      <c r="J127" s="30" t="str">
        <f>E28</f>
        <v>Ing. Miroslav Plevka</v>
      </c>
      <c r="K127" s="32"/>
      <c r="L127" s="53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0.32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53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11" customFormat="1" ht="29.28" customHeight="1">
      <c r="A129" s="159"/>
      <c r="B129" s="160"/>
      <c r="C129" s="161" t="s">
        <v>123</v>
      </c>
      <c r="D129" s="162" t="s">
        <v>58</v>
      </c>
      <c r="E129" s="162" t="s">
        <v>54</v>
      </c>
      <c r="F129" s="162" t="s">
        <v>55</v>
      </c>
      <c r="G129" s="162" t="s">
        <v>124</v>
      </c>
      <c r="H129" s="162" t="s">
        <v>125</v>
      </c>
      <c r="I129" s="162" t="s">
        <v>126</v>
      </c>
      <c r="J129" s="163" t="s">
        <v>114</v>
      </c>
      <c r="K129" s="164" t="s">
        <v>127</v>
      </c>
      <c r="L129" s="165"/>
      <c r="M129" s="84" t="s">
        <v>1</v>
      </c>
      <c r="N129" s="85" t="s">
        <v>37</v>
      </c>
      <c r="O129" s="85" t="s">
        <v>128</v>
      </c>
      <c r="P129" s="85" t="s">
        <v>129</v>
      </c>
      <c r="Q129" s="85" t="s">
        <v>130</v>
      </c>
      <c r="R129" s="85" t="s">
        <v>131</v>
      </c>
      <c r="S129" s="85" t="s">
        <v>132</v>
      </c>
      <c r="T129" s="86" t="s">
        <v>133</v>
      </c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</row>
    <row r="130" s="2" customFormat="1" ht="22.8" customHeight="1">
      <c r="A130" s="32"/>
      <c r="B130" s="33"/>
      <c r="C130" s="91" t="s">
        <v>115</v>
      </c>
      <c r="D130" s="32"/>
      <c r="E130" s="32"/>
      <c r="F130" s="32"/>
      <c r="G130" s="32"/>
      <c r="H130" s="32"/>
      <c r="I130" s="32"/>
      <c r="J130" s="166">
        <f>BK130</f>
        <v>55394.199999999997</v>
      </c>
      <c r="K130" s="32"/>
      <c r="L130" s="33"/>
      <c r="M130" s="87"/>
      <c r="N130" s="71"/>
      <c r="O130" s="88"/>
      <c r="P130" s="167">
        <f>P131+P248</f>
        <v>788.50695600000006</v>
      </c>
      <c r="Q130" s="88"/>
      <c r="R130" s="167">
        <f>R131+R248</f>
        <v>31.028094310000004</v>
      </c>
      <c r="S130" s="88"/>
      <c r="T130" s="168">
        <f>T131+T248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9" t="s">
        <v>72</v>
      </c>
      <c r="AU130" s="19" t="s">
        <v>116</v>
      </c>
      <c r="BK130" s="169">
        <f>BK131+BK248</f>
        <v>55394.199999999997</v>
      </c>
    </row>
    <row r="131" s="12" customFormat="1" ht="25.92" customHeight="1">
      <c r="A131" s="12"/>
      <c r="B131" s="170"/>
      <c r="C131" s="12"/>
      <c r="D131" s="171" t="s">
        <v>72</v>
      </c>
      <c r="E131" s="172" t="s">
        <v>134</v>
      </c>
      <c r="F131" s="172" t="s">
        <v>135</v>
      </c>
      <c r="G131" s="12"/>
      <c r="H131" s="12"/>
      <c r="I131" s="12"/>
      <c r="J131" s="173">
        <f>BK131</f>
        <v>30033.989999999998</v>
      </c>
      <c r="K131" s="12"/>
      <c r="L131" s="170"/>
      <c r="M131" s="174"/>
      <c r="N131" s="175"/>
      <c r="O131" s="175"/>
      <c r="P131" s="176">
        <f>P132+P213+P246</f>
        <v>649.39911600000005</v>
      </c>
      <c r="Q131" s="175"/>
      <c r="R131" s="176">
        <f>R132+R213+R246</f>
        <v>27.680183910000004</v>
      </c>
      <c r="S131" s="175"/>
      <c r="T131" s="177">
        <f>T132+T213+T246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1" t="s">
        <v>80</v>
      </c>
      <c r="AT131" s="178" t="s">
        <v>72</v>
      </c>
      <c r="AU131" s="178" t="s">
        <v>73</v>
      </c>
      <c r="AY131" s="171" t="s">
        <v>136</v>
      </c>
      <c r="BK131" s="179">
        <f>BK132+BK213+BK246</f>
        <v>30033.989999999998</v>
      </c>
    </row>
    <row r="132" s="12" customFormat="1" ht="22.8" customHeight="1">
      <c r="A132" s="12"/>
      <c r="B132" s="170"/>
      <c r="C132" s="12"/>
      <c r="D132" s="171" t="s">
        <v>72</v>
      </c>
      <c r="E132" s="180" t="s">
        <v>174</v>
      </c>
      <c r="F132" s="180" t="s">
        <v>312</v>
      </c>
      <c r="G132" s="12"/>
      <c r="H132" s="12"/>
      <c r="I132" s="12"/>
      <c r="J132" s="181">
        <f>BK132</f>
        <v>23862.470000000001</v>
      </c>
      <c r="K132" s="12"/>
      <c r="L132" s="170"/>
      <c r="M132" s="174"/>
      <c r="N132" s="175"/>
      <c r="O132" s="175"/>
      <c r="P132" s="176">
        <f>SUM(P133:P212)</f>
        <v>464.26704000000007</v>
      </c>
      <c r="Q132" s="175"/>
      <c r="R132" s="176">
        <f>SUM(R133:R212)</f>
        <v>9.2616774900000021</v>
      </c>
      <c r="S132" s="175"/>
      <c r="T132" s="177">
        <f>SUM(T133:T212)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1" t="s">
        <v>80</v>
      </c>
      <c r="AT132" s="178" t="s">
        <v>72</v>
      </c>
      <c r="AU132" s="178" t="s">
        <v>80</v>
      </c>
      <c r="AY132" s="171" t="s">
        <v>136</v>
      </c>
      <c r="BK132" s="179">
        <f>SUM(BK133:BK212)</f>
        <v>23862.470000000001</v>
      </c>
    </row>
    <row r="133" s="2" customFormat="1" ht="24.15" customHeight="1">
      <c r="A133" s="32"/>
      <c r="B133" s="182"/>
      <c r="C133" s="183" t="s">
        <v>80</v>
      </c>
      <c r="D133" s="183" t="s">
        <v>139</v>
      </c>
      <c r="E133" s="184" t="s">
        <v>849</v>
      </c>
      <c r="F133" s="185" t="s">
        <v>850</v>
      </c>
      <c r="G133" s="186" t="s">
        <v>142</v>
      </c>
      <c r="H133" s="187">
        <v>329.25900000000001</v>
      </c>
      <c r="I133" s="188">
        <v>3.1499999999999999</v>
      </c>
      <c r="J133" s="188">
        <f>ROUND(I133*H133,2)</f>
        <v>1037.1700000000001</v>
      </c>
      <c r="K133" s="189"/>
      <c r="L133" s="33"/>
      <c r="M133" s="190" t="s">
        <v>1</v>
      </c>
      <c r="N133" s="191" t="s">
        <v>39</v>
      </c>
      <c r="O133" s="192">
        <v>0.091999999999999998</v>
      </c>
      <c r="P133" s="192">
        <f>O133*H133</f>
        <v>30.291828000000002</v>
      </c>
      <c r="Q133" s="192">
        <v>0.00040000000000000002</v>
      </c>
      <c r="R133" s="192">
        <f>Q133*H133</f>
        <v>0.1317036</v>
      </c>
      <c r="S133" s="192">
        <v>0</v>
      </c>
      <c r="T133" s="19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4" t="s">
        <v>143</v>
      </c>
      <c r="AT133" s="194" t="s">
        <v>139</v>
      </c>
      <c r="AU133" s="194" t="s">
        <v>86</v>
      </c>
      <c r="AY133" s="19" t="s">
        <v>136</v>
      </c>
      <c r="BE133" s="195">
        <f>IF(N133="základná",J133,0)</f>
        <v>0</v>
      </c>
      <c r="BF133" s="195">
        <f>IF(N133="znížená",J133,0)</f>
        <v>1037.1700000000001</v>
      </c>
      <c r="BG133" s="195">
        <f>IF(N133="zákl. prenesená",J133,0)</f>
        <v>0</v>
      </c>
      <c r="BH133" s="195">
        <f>IF(N133="zníž. prenesená",J133,0)</f>
        <v>0</v>
      </c>
      <c r="BI133" s="195">
        <f>IF(N133="nulová",J133,0)</f>
        <v>0</v>
      </c>
      <c r="BJ133" s="19" t="s">
        <v>86</v>
      </c>
      <c r="BK133" s="195">
        <f>ROUND(I133*H133,2)</f>
        <v>1037.1700000000001</v>
      </c>
      <c r="BL133" s="19" t="s">
        <v>143</v>
      </c>
      <c r="BM133" s="194" t="s">
        <v>851</v>
      </c>
    </row>
    <row r="134" s="13" customFormat="1">
      <c r="A134" s="13"/>
      <c r="B134" s="196"/>
      <c r="C134" s="13"/>
      <c r="D134" s="197" t="s">
        <v>145</v>
      </c>
      <c r="E134" s="198" t="s">
        <v>1</v>
      </c>
      <c r="F134" s="199" t="s">
        <v>852</v>
      </c>
      <c r="G134" s="13"/>
      <c r="H134" s="200">
        <v>356.99099999999999</v>
      </c>
      <c r="I134" s="13"/>
      <c r="J134" s="13"/>
      <c r="K134" s="13"/>
      <c r="L134" s="196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8" t="s">
        <v>145</v>
      </c>
      <c r="AU134" s="198" t="s">
        <v>86</v>
      </c>
      <c r="AV134" s="13" t="s">
        <v>86</v>
      </c>
      <c r="AW134" s="13" t="s">
        <v>29</v>
      </c>
      <c r="AX134" s="13" t="s">
        <v>73</v>
      </c>
      <c r="AY134" s="198" t="s">
        <v>136</v>
      </c>
    </row>
    <row r="135" s="15" customFormat="1">
      <c r="A135" s="15"/>
      <c r="B135" s="211"/>
      <c r="C135" s="15"/>
      <c r="D135" s="197" t="s">
        <v>145</v>
      </c>
      <c r="E135" s="212" t="s">
        <v>1</v>
      </c>
      <c r="F135" s="213" t="s">
        <v>853</v>
      </c>
      <c r="G135" s="15"/>
      <c r="H135" s="212" t="s">
        <v>1</v>
      </c>
      <c r="I135" s="15"/>
      <c r="J135" s="15"/>
      <c r="K135" s="15"/>
      <c r="L135" s="211"/>
      <c r="M135" s="214"/>
      <c r="N135" s="215"/>
      <c r="O135" s="215"/>
      <c r="P135" s="215"/>
      <c r="Q135" s="215"/>
      <c r="R135" s="215"/>
      <c r="S135" s="215"/>
      <c r="T135" s="21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12" t="s">
        <v>145</v>
      </c>
      <c r="AU135" s="212" t="s">
        <v>86</v>
      </c>
      <c r="AV135" s="15" t="s">
        <v>80</v>
      </c>
      <c r="AW135" s="15" t="s">
        <v>29</v>
      </c>
      <c r="AX135" s="15" t="s">
        <v>73</v>
      </c>
      <c r="AY135" s="212" t="s">
        <v>136</v>
      </c>
    </row>
    <row r="136" s="13" customFormat="1">
      <c r="A136" s="13"/>
      <c r="B136" s="196"/>
      <c r="C136" s="13"/>
      <c r="D136" s="197" t="s">
        <v>145</v>
      </c>
      <c r="E136" s="198" t="s">
        <v>1</v>
      </c>
      <c r="F136" s="199" t="s">
        <v>854</v>
      </c>
      <c r="G136" s="13"/>
      <c r="H136" s="200">
        <v>-1.397</v>
      </c>
      <c r="I136" s="13"/>
      <c r="J136" s="13"/>
      <c r="K136" s="13"/>
      <c r="L136" s="196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145</v>
      </c>
      <c r="AU136" s="198" t="s">
        <v>86</v>
      </c>
      <c r="AV136" s="13" t="s">
        <v>86</v>
      </c>
      <c r="AW136" s="13" t="s">
        <v>29</v>
      </c>
      <c r="AX136" s="13" t="s">
        <v>73</v>
      </c>
      <c r="AY136" s="198" t="s">
        <v>136</v>
      </c>
    </row>
    <row r="137" s="13" customFormat="1">
      <c r="A137" s="13"/>
      <c r="B137" s="196"/>
      <c r="C137" s="13"/>
      <c r="D137" s="197" t="s">
        <v>145</v>
      </c>
      <c r="E137" s="198" t="s">
        <v>1</v>
      </c>
      <c r="F137" s="199" t="s">
        <v>855</v>
      </c>
      <c r="G137" s="13"/>
      <c r="H137" s="200">
        <v>-21.297999999999998</v>
      </c>
      <c r="I137" s="13"/>
      <c r="J137" s="13"/>
      <c r="K137" s="13"/>
      <c r="L137" s="196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8" t="s">
        <v>145</v>
      </c>
      <c r="AU137" s="198" t="s">
        <v>86</v>
      </c>
      <c r="AV137" s="13" t="s">
        <v>86</v>
      </c>
      <c r="AW137" s="13" t="s">
        <v>29</v>
      </c>
      <c r="AX137" s="13" t="s">
        <v>73</v>
      </c>
      <c r="AY137" s="198" t="s">
        <v>136</v>
      </c>
    </row>
    <row r="138" s="13" customFormat="1">
      <c r="A138" s="13"/>
      <c r="B138" s="196"/>
      <c r="C138" s="13"/>
      <c r="D138" s="197" t="s">
        <v>145</v>
      </c>
      <c r="E138" s="198" t="s">
        <v>1</v>
      </c>
      <c r="F138" s="199" t="s">
        <v>856</v>
      </c>
      <c r="G138" s="13"/>
      <c r="H138" s="200">
        <v>-17.748000000000001</v>
      </c>
      <c r="I138" s="13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8" t="s">
        <v>145</v>
      </c>
      <c r="AU138" s="198" t="s">
        <v>86</v>
      </c>
      <c r="AV138" s="13" t="s">
        <v>86</v>
      </c>
      <c r="AW138" s="13" t="s">
        <v>29</v>
      </c>
      <c r="AX138" s="13" t="s">
        <v>73</v>
      </c>
      <c r="AY138" s="198" t="s">
        <v>136</v>
      </c>
    </row>
    <row r="139" s="14" customFormat="1">
      <c r="A139" s="14"/>
      <c r="B139" s="204"/>
      <c r="C139" s="14"/>
      <c r="D139" s="197" t="s">
        <v>145</v>
      </c>
      <c r="E139" s="205" t="s">
        <v>1</v>
      </c>
      <c r="F139" s="206" t="s">
        <v>148</v>
      </c>
      <c r="G139" s="14"/>
      <c r="H139" s="207">
        <v>316.548</v>
      </c>
      <c r="I139" s="14"/>
      <c r="J139" s="14"/>
      <c r="K139" s="14"/>
      <c r="L139" s="204"/>
      <c r="M139" s="208"/>
      <c r="N139" s="209"/>
      <c r="O139" s="209"/>
      <c r="P139" s="209"/>
      <c r="Q139" s="209"/>
      <c r="R139" s="209"/>
      <c r="S139" s="209"/>
      <c r="T139" s="21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5" t="s">
        <v>145</v>
      </c>
      <c r="AU139" s="205" t="s">
        <v>86</v>
      </c>
      <c r="AV139" s="14" t="s">
        <v>93</v>
      </c>
      <c r="AW139" s="14" t="s">
        <v>29</v>
      </c>
      <c r="AX139" s="14" t="s">
        <v>73</v>
      </c>
      <c r="AY139" s="205" t="s">
        <v>136</v>
      </c>
    </row>
    <row r="140" s="13" customFormat="1">
      <c r="A140" s="13"/>
      <c r="B140" s="196"/>
      <c r="C140" s="13"/>
      <c r="D140" s="197" t="s">
        <v>145</v>
      </c>
      <c r="E140" s="198" t="s">
        <v>1</v>
      </c>
      <c r="F140" s="199" t="s">
        <v>857</v>
      </c>
      <c r="G140" s="13"/>
      <c r="H140" s="200">
        <v>-3.867</v>
      </c>
      <c r="I140" s="13"/>
      <c r="J140" s="13"/>
      <c r="K140" s="13"/>
      <c r="L140" s="196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145</v>
      </c>
      <c r="AU140" s="198" t="s">
        <v>86</v>
      </c>
      <c r="AV140" s="13" t="s">
        <v>86</v>
      </c>
      <c r="AW140" s="13" t="s">
        <v>29</v>
      </c>
      <c r="AX140" s="13" t="s">
        <v>73</v>
      </c>
      <c r="AY140" s="198" t="s">
        <v>136</v>
      </c>
    </row>
    <row r="141" s="13" customFormat="1">
      <c r="A141" s="13"/>
      <c r="B141" s="196"/>
      <c r="C141" s="13"/>
      <c r="D141" s="197" t="s">
        <v>145</v>
      </c>
      <c r="E141" s="198" t="s">
        <v>1</v>
      </c>
      <c r="F141" s="199" t="s">
        <v>858</v>
      </c>
      <c r="G141" s="13"/>
      <c r="H141" s="200">
        <v>-4.4459999999999997</v>
      </c>
      <c r="I141" s="13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145</v>
      </c>
      <c r="AU141" s="198" t="s">
        <v>86</v>
      </c>
      <c r="AV141" s="13" t="s">
        <v>86</v>
      </c>
      <c r="AW141" s="13" t="s">
        <v>29</v>
      </c>
      <c r="AX141" s="13" t="s">
        <v>73</v>
      </c>
      <c r="AY141" s="198" t="s">
        <v>136</v>
      </c>
    </row>
    <row r="142" s="13" customFormat="1">
      <c r="A142" s="13"/>
      <c r="B142" s="196"/>
      <c r="C142" s="13"/>
      <c r="D142" s="197" t="s">
        <v>145</v>
      </c>
      <c r="E142" s="198" t="s">
        <v>1</v>
      </c>
      <c r="F142" s="199" t="s">
        <v>859</v>
      </c>
      <c r="G142" s="13"/>
      <c r="H142" s="200">
        <v>-2.6200000000000001</v>
      </c>
      <c r="I142" s="13"/>
      <c r="J142" s="13"/>
      <c r="K142" s="13"/>
      <c r="L142" s="196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145</v>
      </c>
      <c r="AU142" s="198" t="s">
        <v>86</v>
      </c>
      <c r="AV142" s="13" t="s">
        <v>86</v>
      </c>
      <c r="AW142" s="13" t="s">
        <v>29</v>
      </c>
      <c r="AX142" s="13" t="s">
        <v>73</v>
      </c>
      <c r="AY142" s="198" t="s">
        <v>136</v>
      </c>
    </row>
    <row r="143" s="13" customFormat="1">
      <c r="A143" s="13"/>
      <c r="B143" s="196"/>
      <c r="C143" s="13"/>
      <c r="D143" s="197" t="s">
        <v>145</v>
      </c>
      <c r="E143" s="198" t="s">
        <v>1</v>
      </c>
      <c r="F143" s="199" t="s">
        <v>860</v>
      </c>
      <c r="G143" s="13"/>
      <c r="H143" s="200">
        <v>-2.7519999999999998</v>
      </c>
      <c r="I143" s="13"/>
      <c r="J143" s="13"/>
      <c r="K143" s="13"/>
      <c r="L143" s="196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8" t="s">
        <v>145</v>
      </c>
      <c r="AU143" s="198" t="s">
        <v>86</v>
      </c>
      <c r="AV143" s="13" t="s">
        <v>86</v>
      </c>
      <c r="AW143" s="13" t="s">
        <v>29</v>
      </c>
      <c r="AX143" s="13" t="s">
        <v>73</v>
      </c>
      <c r="AY143" s="198" t="s">
        <v>136</v>
      </c>
    </row>
    <row r="144" s="13" customFormat="1">
      <c r="A144" s="13"/>
      <c r="B144" s="196"/>
      <c r="C144" s="13"/>
      <c r="D144" s="197" t="s">
        <v>145</v>
      </c>
      <c r="E144" s="198" t="s">
        <v>1</v>
      </c>
      <c r="F144" s="199" t="s">
        <v>861</v>
      </c>
      <c r="G144" s="13"/>
      <c r="H144" s="200">
        <v>-2.7519999999999998</v>
      </c>
      <c r="I144" s="13"/>
      <c r="J144" s="13"/>
      <c r="K144" s="13"/>
      <c r="L144" s="196"/>
      <c r="M144" s="201"/>
      <c r="N144" s="202"/>
      <c r="O144" s="202"/>
      <c r="P144" s="202"/>
      <c r="Q144" s="202"/>
      <c r="R144" s="202"/>
      <c r="S144" s="202"/>
      <c r="T144" s="20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145</v>
      </c>
      <c r="AU144" s="198" t="s">
        <v>86</v>
      </c>
      <c r="AV144" s="13" t="s">
        <v>86</v>
      </c>
      <c r="AW144" s="13" t="s">
        <v>29</v>
      </c>
      <c r="AX144" s="13" t="s">
        <v>73</v>
      </c>
      <c r="AY144" s="198" t="s">
        <v>136</v>
      </c>
    </row>
    <row r="145" s="13" customFormat="1">
      <c r="A145" s="13"/>
      <c r="B145" s="196"/>
      <c r="C145" s="13"/>
      <c r="D145" s="197" t="s">
        <v>145</v>
      </c>
      <c r="E145" s="198" t="s">
        <v>1</v>
      </c>
      <c r="F145" s="199" t="s">
        <v>862</v>
      </c>
      <c r="G145" s="13"/>
      <c r="H145" s="200">
        <v>-4.4459999999999997</v>
      </c>
      <c r="I145" s="13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145</v>
      </c>
      <c r="AU145" s="198" t="s">
        <v>86</v>
      </c>
      <c r="AV145" s="13" t="s">
        <v>86</v>
      </c>
      <c r="AW145" s="13" t="s">
        <v>29</v>
      </c>
      <c r="AX145" s="13" t="s">
        <v>73</v>
      </c>
      <c r="AY145" s="198" t="s">
        <v>136</v>
      </c>
    </row>
    <row r="146" s="14" customFormat="1">
      <c r="A146" s="14"/>
      <c r="B146" s="204"/>
      <c r="C146" s="14"/>
      <c r="D146" s="197" t="s">
        <v>145</v>
      </c>
      <c r="E146" s="205" t="s">
        <v>1</v>
      </c>
      <c r="F146" s="206" t="s">
        <v>148</v>
      </c>
      <c r="G146" s="14"/>
      <c r="H146" s="207">
        <v>-20.882999999999996</v>
      </c>
      <c r="I146" s="14"/>
      <c r="J146" s="14"/>
      <c r="K146" s="14"/>
      <c r="L146" s="204"/>
      <c r="M146" s="208"/>
      <c r="N146" s="209"/>
      <c r="O146" s="209"/>
      <c r="P146" s="209"/>
      <c r="Q146" s="209"/>
      <c r="R146" s="209"/>
      <c r="S146" s="209"/>
      <c r="T146" s="21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145</v>
      </c>
      <c r="AU146" s="205" t="s">
        <v>86</v>
      </c>
      <c r="AV146" s="14" t="s">
        <v>93</v>
      </c>
      <c r="AW146" s="14" t="s">
        <v>29</v>
      </c>
      <c r="AX146" s="14" t="s">
        <v>73</v>
      </c>
      <c r="AY146" s="205" t="s">
        <v>136</v>
      </c>
    </row>
    <row r="147" s="13" customFormat="1">
      <c r="A147" s="13"/>
      <c r="B147" s="196"/>
      <c r="C147" s="13"/>
      <c r="D147" s="197" t="s">
        <v>145</v>
      </c>
      <c r="E147" s="198" t="s">
        <v>1</v>
      </c>
      <c r="F147" s="199" t="s">
        <v>863</v>
      </c>
      <c r="G147" s="13"/>
      <c r="H147" s="200">
        <v>0.752</v>
      </c>
      <c r="I147" s="13"/>
      <c r="J147" s="13"/>
      <c r="K147" s="13"/>
      <c r="L147" s="196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145</v>
      </c>
      <c r="AU147" s="198" t="s">
        <v>86</v>
      </c>
      <c r="AV147" s="13" t="s">
        <v>86</v>
      </c>
      <c r="AW147" s="13" t="s">
        <v>29</v>
      </c>
      <c r="AX147" s="13" t="s">
        <v>73</v>
      </c>
      <c r="AY147" s="198" t="s">
        <v>136</v>
      </c>
    </row>
    <row r="148" s="13" customFormat="1">
      <c r="A148" s="13"/>
      <c r="B148" s="196"/>
      <c r="C148" s="13"/>
      <c r="D148" s="197" t="s">
        <v>145</v>
      </c>
      <c r="E148" s="198" t="s">
        <v>1</v>
      </c>
      <c r="F148" s="199" t="s">
        <v>864</v>
      </c>
      <c r="G148" s="13"/>
      <c r="H148" s="200">
        <v>13.247999999999999</v>
      </c>
      <c r="I148" s="13"/>
      <c r="J148" s="13"/>
      <c r="K148" s="13"/>
      <c r="L148" s="196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8" t="s">
        <v>145</v>
      </c>
      <c r="AU148" s="198" t="s">
        <v>86</v>
      </c>
      <c r="AV148" s="13" t="s">
        <v>86</v>
      </c>
      <c r="AW148" s="13" t="s">
        <v>29</v>
      </c>
      <c r="AX148" s="13" t="s">
        <v>73</v>
      </c>
      <c r="AY148" s="198" t="s">
        <v>136</v>
      </c>
    </row>
    <row r="149" s="13" customFormat="1">
      <c r="A149" s="13"/>
      <c r="B149" s="196"/>
      <c r="C149" s="13"/>
      <c r="D149" s="197" t="s">
        <v>145</v>
      </c>
      <c r="E149" s="198" t="s">
        <v>1</v>
      </c>
      <c r="F149" s="199" t="s">
        <v>865</v>
      </c>
      <c r="G149" s="13"/>
      <c r="H149" s="200">
        <v>11.039999999999999</v>
      </c>
      <c r="I149" s="13"/>
      <c r="J149" s="13"/>
      <c r="K149" s="13"/>
      <c r="L149" s="196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145</v>
      </c>
      <c r="AU149" s="198" t="s">
        <v>86</v>
      </c>
      <c r="AV149" s="13" t="s">
        <v>86</v>
      </c>
      <c r="AW149" s="13" t="s">
        <v>29</v>
      </c>
      <c r="AX149" s="13" t="s">
        <v>73</v>
      </c>
      <c r="AY149" s="198" t="s">
        <v>136</v>
      </c>
    </row>
    <row r="150" s="14" customFormat="1">
      <c r="A150" s="14"/>
      <c r="B150" s="204"/>
      <c r="C150" s="14"/>
      <c r="D150" s="197" t="s">
        <v>145</v>
      </c>
      <c r="E150" s="205" t="s">
        <v>1</v>
      </c>
      <c r="F150" s="206" t="s">
        <v>148</v>
      </c>
      <c r="G150" s="14"/>
      <c r="H150" s="207">
        <v>25.039999999999999</v>
      </c>
      <c r="I150" s="14"/>
      <c r="J150" s="14"/>
      <c r="K150" s="14"/>
      <c r="L150" s="204"/>
      <c r="M150" s="208"/>
      <c r="N150" s="209"/>
      <c r="O150" s="209"/>
      <c r="P150" s="209"/>
      <c r="Q150" s="209"/>
      <c r="R150" s="209"/>
      <c r="S150" s="209"/>
      <c r="T150" s="21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145</v>
      </c>
      <c r="AU150" s="205" t="s">
        <v>86</v>
      </c>
      <c r="AV150" s="14" t="s">
        <v>93</v>
      </c>
      <c r="AW150" s="14" t="s">
        <v>29</v>
      </c>
      <c r="AX150" s="14" t="s">
        <v>73</v>
      </c>
      <c r="AY150" s="205" t="s">
        <v>136</v>
      </c>
    </row>
    <row r="151" s="13" customFormat="1">
      <c r="A151" s="13"/>
      <c r="B151" s="196"/>
      <c r="C151" s="13"/>
      <c r="D151" s="197" t="s">
        <v>145</v>
      </c>
      <c r="E151" s="198" t="s">
        <v>1</v>
      </c>
      <c r="F151" s="199" t="s">
        <v>866</v>
      </c>
      <c r="G151" s="13"/>
      <c r="H151" s="200">
        <v>1.228</v>
      </c>
      <c r="I151" s="13"/>
      <c r="J151" s="13"/>
      <c r="K151" s="13"/>
      <c r="L151" s="196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145</v>
      </c>
      <c r="AU151" s="198" t="s">
        <v>86</v>
      </c>
      <c r="AV151" s="13" t="s">
        <v>86</v>
      </c>
      <c r="AW151" s="13" t="s">
        <v>29</v>
      </c>
      <c r="AX151" s="13" t="s">
        <v>73</v>
      </c>
      <c r="AY151" s="198" t="s">
        <v>136</v>
      </c>
    </row>
    <row r="152" s="13" customFormat="1">
      <c r="A152" s="13"/>
      <c r="B152" s="196"/>
      <c r="C152" s="13"/>
      <c r="D152" s="197" t="s">
        <v>145</v>
      </c>
      <c r="E152" s="198" t="s">
        <v>1</v>
      </c>
      <c r="F152" s="199" t="s">
        <v>867</v>
      </c>
      <c r="G152" s="13"/>
      <c r="H152" s="200">
        <v>2.036</v>
      </c>
      <c r="I152" s="13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145</v>
      </c>
      <c r="AU152" s="198" t="s">
        <v>86</v>
      </c>
      <c r="AV152" s="13" t="s">
        <v>86</v>
      </c>
      <c r="AW152" s="13" t="s">
        <v>29</v>
      </c>
      <c r="AX152" s="13" t="s">
        <v>73</v>
      </c>
      <c r="AY152" s="198" t="s">
        <v>136</v>
      </c>
    </row>
    <row r="153" s="13" customFormat="1">
      <c r="A153" s="13"/>
      <c r="B153" s="196"/>
      <c r="C153" s="13"/>
      <c r="D153" s="197" t="s">
        <v>145</v>
      </c>
      <c r="E153" s="198" t="s">
        <v>1</v>
      </c>
      <c r="F153" s="199" t="s">
        <v>868</v>
      </c>
      <c r="G153" s="13"/>
      <c r="H153" s="200">
        <v>1.0580000000000001</v>
      </c>
      <c r="I153" s="13"/>
      <c r="J153" s="13"/>
      <c r="K153" s="13"/>
      <c r="L153" s="196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8" t="s">
        <v>145</v>
      </c>
      <c r="AU153" s="198" t="s">
        <v>86</v>
      </c>
      <c r="AV153" s="13" t="s">
        <v>86</v>
      </c>
      <c r="AW153" s="13" t="s">
        <v>29</v>
      </c>
      <c r="AX153" s="13" t="s">
        <v>73</v>
      </c>
      <c r="AY153" s="198" t="s">
        <v>136</v>
      </c>
    </row>
    <row r="154" s="13" customFormat="1">
      <c r="A154" s="13"/>
      <c r="B154" s="196"/>
      <c r="C154" s="13"/>
      <c r="D154" s="197" t="s">
        <v>145</v>
      </c>
      <c r="E154" s="198" t="s">
        <v>1</v>
      </c>
      <c r="F154" s="199" t="s">
        <v>869</v>
      </c>
      <c r="G154" s="13"/>
      <c r="H154" s="200">
        <v>1.0980000000000001</v>
      </c>
      <c r="I154" s="13"/>
      <c r="J154" s="13"/>
      <c r="K154" s="13"/>
      <c r="L154" s="196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145</v>
      </c>
      <c r="AU154" s="198" t="s">
        <v>86</v>
      </c>
      <c r="AV154" s="13" t="s">
        <v>86</v>
      </c>
      <c r="AW154" s="13" t="s">
        <v>29</v>
      </c>
      <c r="AX154" s="13" t="s">
        <v>73</v>
      </c>
      <c r="AY154" s="198" t="s">
        <v>136</v>
      </c>
    </row>
    <row r="155" s="13" customFormat="1">
      <c r="A155" s="13"/>
      <c r="B155" s="196"/>
      <c r="C155" s="13"/>
      <c r="D155" s="197" t="s">
        <v>145</v>
      </c>
      <c r="E155" s="198" t="s">
        <v>1</v>
      </c>
      <c r="F155" s="199" t="s">
        <v>870</v>
      </c>
      <c r="G155" s="13"/>
      <c r="H155" s="200">
        <v>1.0980000000000001</v>
      </c>
      <c r="I155" s="13"/>
      <c r="J155" s="13"/>
      <c r="K155" s="13"/>
      <c r="L155" s="196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8" t="s">
        <v>145</v>
      </c>
      <c r="AU155" s="198" t="s">
        <v>86</v>
      </c>
      <c r="AV155" s="13" t="s">
        <v>86</v>
      </c>
      <c r="AW155" s="13" t="s">
        <v>29</v>
      </c>
      <c r="AX155" s="13" t="s">
        <v>73</v>
      </c>
      <c r="AY155" s="198" t="s">
        <v>136</v>
      </c>
    </row>
    <row r="156" s="13" customFormat="1">
      <c r="A156" s="13"/>
      <c r="B156" s="196"/>
      <c r="C156" s="13"/>
      <c r="D156" s="197" t="s">
        <v>145</v>
      </c>
      <c r="E156" s="198" t="s">
        <v>1</v>
      </c>
      <c r="F156" s="199" t="s">
        <v>871</v>
      </c>
      <c r="G156" s="13"/>
      <c r="H156" s="200">
        <v>2.036</v>
      </c>
      <c r="I156" s="13"/>
      <c r="J156" s="13"/>
      <c r="K156" s="13"/>
      <c r="L156" s="196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8" t="s">
        <v>145</v>
      </c>
      <c r="AU156" s="198" t="s">
        <v>86</v>
      </c>
      <c r="AV156" s="13" t="s">
        <v>86</v>
      </c>
      <c r="AW156" s="13" t="s">
        <v>29</v>
      </c>
      <c r="AX156" s="13" t="s">
        <v>73</v>
      </c>
      <c r="AY156" s="198" t="s">
        <v>136</v>
      </c>
    </row>
    <row r="157" s="14" customFormat="1">
      <c r="A157" s="14"/>
      <c r="B157" s="204"/>
      <c r="C157" s="14"/>
      <c r="D157" s="197" t="s">
        <v>145</v>
      </c>
      <c r="E157" s="205" t="s">
        <v>1</v>
      </c>
      <c r="F157" s="206" t="s">
        <v>148</v>
      </c>
      <c r="G157" s="14"/>
      <c r="H157" s="207">
        <v>8.5540000000000003</v>
      </c>
      <c r="I157" s="14"/>
      <c r="J157" s="14"/>
      <c r="K157" s="14"/>
      <c r="L157" s="204"/>
      <c r="M157" s="208"/>
      <c r="N157" s="209"/>
      <c r="O157" s="209"/>
      <c r="P157" s="209"/>
      <c r="Q157" s="209"/>
      <c r="R157" s="209"/>
      <c r="S157" s="209"/>
      <c r="T157" s="21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145</v>
      </c>
      <c r="AU157" s="205" t="s">
        <v>86</v>
      </c>
      <c r="AV157" s="14" t="s">
        <v>93</v>
      </c>
      <c r="AW157" s="14" t="s">
        <v>29</v>
      </c>
      <c r="AX157" s="14" t="s">
        <v>73</v>
      </c>
      <c r="AY157" s="205" t="s">
        <v>136</v>
      </c>
    </row>
    <row r="158" s="16" customFormat="1">
      <c r="A158" s="16"/>
      <c r="B158" s="220"/>
      <c r="C158" s="16"/>
      <c r="D158" s="197" t="s">
        <v>145</v>
      </c>
      <c r="E158" s="221" t="s">
        <v>1</v>
      </c>
      <c r="F158" s="222" t="s">
        <v>267</v>
      </c>
      <c r="G158" s="16"/>
      <c r="H158" s="223">
        <v>329.25899999999996</v>
      </c>
      <c r="I158" s="16"/>
      <c r="J158" s="16"/>
      <c r="K158" s="16"/>
      <c r="L158" s="220"/>
      <c r="M158" s="224"/>
      <c r="N158" s="225"/>
      <c r="O158" s="225"/>
      <c r="P158" s="225"/>
      <c r="Q158" s="225"/>
      <c r="R158" s="225"/>
      <c r="S158" s="225"/>
      <c r="T158" s="22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21" t="s">
        <v>145</v>
      </c>
      <c r="AU158" s="221" t="s">
        <v>86</v>
      </c>
      <c r="AV158" s="16" t="s">
        <v>143</v>
      </c>
      <c r="AW158" s="16" t="s">
        <v>29</v>
      </c>
      <c r="AX158" s="16" t="s">
        <v>80</v>
      </c>
      <c r="AY158" s="221" t="s">
        <v>136</v>
      </c>
    </row>
    <row r="159" s="2" customFormat="1" ht="24.15" customHeight="1">
      <c r="A159" s="32"/>
      <c r="B159" s="182"/>
      <c r="C159" s="183" t="s">
        <v>86</v>
      </c>
      <c r="D159" s="183" t="s">
        <v>139</v>
      </c>
      <c r="E159" s="184" t="s">
        <v>872</v>
      </c>
      <c r="F159" s="185" t="s">
        <v>873</v>
      </c>
      <c r="G159" s="186" t="s">
        <v>142</v>
      </c>
      <c r="H159" s="187">
        <v>329.25900000000001</v>
      </c>
      <c r="I159" s="188">
        <v>17.43</v>
      </c>
      <c r="J159" s="188">
        <f>ROUND(I159*H159,2)</f>
        <v>5738.9799999999996</v>
      </c>
      <c r="K159" s="189"/>
      <c r="L159" s="33"/>
      <c r="M159" s="190" t="s">
        <v>1</v>
      </c>
      <c r="N159" s="191" t="s">
        <v>39</v>
      </c>
      <c r="O159" s="192">
        <v>0.35899999999999999</v>
      </c>
      <c r="P159" s="192">
        <f>O159*H159</f>
        <v>118.203981</v>
      </c>
      <c r="Q159" s="192">
        <v>0.0032200000000000002</v>
      </c>
      <c r="R159" s="192">
        <f>Q159*H159</f>
        <v>1.0602139800000001</v>
      </c>
      <c r="S159" s="192">
        <v>0</v>
      </c>
      <c r="T159" s="193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4" t="s">
        <v>143</v>
      </c>
      <c r="AT159" s="194" t="s">
        <v>139</v>
      </c>
      <c r="AU159" s="194" t="s">
        <v>86</v>
      </c>
      <c r="AY159" s="19" t="s">
        <v>136</v>
      </c>
      <c r="BE159" s="195">
        <f>IF(N159="základná",J159,0)</f>
        <v>0</v>
      </c>
      <c r="BF159" s="195">
        <f>IF(N159="znížená",J159,0)</f>
        <v>5738.9799999999996</v>
      </c>
      <c r="BG159" s="195">
        <f>IF(N159="zákl. prenesená",J159,0)</f>
        <v>0</v>
      </c>
      <c r="BH159" s="195">
        <f>IF(N159="zníž. prenesená",J159,0)</f>
        <v>0</v>
      </c>
      <c r="BI159" s="195">
        <f>IF(N159="nulová",J159,0)</f>
        <v>0</v>
      </c>
      <c r="BJ159" s="19" t="s">
        <v>86</v>
      </c>
      <c r="BK159" s="195">
        <f>ROUND(I159*H159,2)</f>
        <v>5738.9799999999996</v>
      </c>
      <c r="BL159" s="19" t="s">
        <v>143</v>
      </c>
      <c r="BM159" s="194" t="s">
        <v>874</v>
      </c>
    </row>
    <row r="160" s="13" customFormat="1">
      <c r="A160" s="13"/>
      <c r="B160" s="196"/>
      <c r="C160" s="13"/>
      <c r="D160" s="197" t="s">
        <v>145</v>
      </c>
      <c r="E160" s="198" t="s">
        <v>1</v>
      </c>
      <c r="F160" s="199" t="s">
        <v>852</v>
      </c>
      <c r="G160" s="13"/>
      <c r="H160" s="200">
        <v>356.99099999999999</v>
      </c>
      <c r="I160" s="13"/>
      <c r="J160" s="13"/>
      <c r="K160" s="13"/>
      <c r="L160" s="196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145</v>
      </c>
      <c r="AU160" s="198" t="s">
        <v>86</v>
      </c>
      <c r="AV160" s="13" t="s">
        <v>86</v>
      </c>
      <c r="AW160" s="13" t="s">
        <v>29</v>
      </c>
      <c r="AX160" s="13" t="s">
        <v>73</v>
      </c>
      <c r="AY160" s="198" t="s">
        <v>136</v>
      </c>
    </row>
    <row r="161" s="15" customFormat="1">
      <c r="A161" s="15"/>
      <c r="B161" s="211"/>
      <c r="C161" s="15"/>
      <c r="D161" s="197" t="s">
        <v>145</v>
      </c>
      <c r="E161" s="212" t="s">
        <v>1</v>
      </c>
      <c r="F161" s="213" t="s">
        <v>853</v>
      </c>
      <c r="G161" s="15"/>
      <c r="H161" s="212" t="s">
        <v>1</v>
      </c>
      <c r="I161" s="15"/>
      <c r="J161" s="15"/>
      <c r="K161" s="15"/>
      <c r="L161" s="211"/>
      <c r="M161" s="214"/>
      <c r="N161" s="215"/>
      <c r="O161" s="215"/>
      <c r="P161" s="215"/>
      <c r="Q161" s="215"/>
      <c r="R161" s="215"/>
      <c r="S161" s="215"/>
      <c r="T161" s="21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2" t="s">
        <v>145</v>
      </c>
      <c r="AU161" s="212" t="s">
        <v>86</v>
      </c>
      <c r="AV161" s="15" t="s">
        <v>80</v>
      </c>
      <c r="AW161" s="15" t="s">
        <v>29</v>
      </c>
      <c r="AX161" s="15" t="s">
        <v>73</v>
      </c>
      <c r="AY161" s="212" t="s">
        <v>136</v>
      </c>
    </row>
    <row r="162" s="13" customFormat="1">
      <c r="A162" s="13"/>
      <c r="B162" s="196"/>
      <c r="C162" s="13"/>
      <c r="D162" s="197" t="s">
        <v>145</v>
      </c>
      <c r="E162" s="198" t="s">
        <v>1</v>
      </c>
      <c r="F162" s="199" t="s">
        <v>854</v>
      </c>
      <c r="G162" s="13"/>
      <c r="H162" s="200">
        <v>-1.397</v>
      </c>
      <c r="I162" s="13"/>
      <c r="J162" s="13"/>
      <c r="K162" s="13"/>
      <c r="L162" s="196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145</v>
      </c>
      <c r="AU162" s="198" t="s">
        <v>86</v>
      </c>
      <c r="AV162" s="13" t="s">
        <v>86</v>
      </c>
      <c r="AW162" s="13" t="s">
        <v>29</v>
      </c>
      <c r="AX162" s="13" t="s">
        <v>73</v>
      </c>
      <c r="AY162" s="198" t="s">
        <v>136</v>
      </c>
    </row>
    <row r="163" s="13" customFormat="1">
      <c r="A163" s="13"/>
      <c r="B163" s="196"/>
      <c r="C163" s="13"/>
      <c r="D163" s="197" t="s">
        <v>145</v>
      </c>
      <c r="E163" s="198" t="s">
        <v>1</v>
      </c>
      <c r="F163" s="199" t="s">
        <v>855</v>
      </c>
      <c r="G163" s="13"/>
      <c r="H163" s="200">
        <v>-21.297999999999998</v>
      </c>
      <c r="I163" s="13"/>
      <c r="J163" s="13"/>
      <c r="K163" s="13"/>
      <c r="L163" s="196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8" t="s">
        <v>145</v>
      </c>
      <c r="AU163" s="198" t="s">
        <v>86</v>
      </c>
      <c r="AV163" s="13" t="s">
        <v>86</v>
      </c>
      <c r="AW163" s="13" t="s">
        <v>29</v>
      </c>
      <c r="AX163" s="13" t="s">
        <v>73</v>
      </c>
      <c r="AY163" s="198" t="s">
        <v>136</v>
      </c>
    </row>
    <row r="164" s="13" customFormat="1">
      <c r="A164" s="13"/>
      <c r="B164" s="196"/>
      <c r="C164" s="13"/>
      <c r="D164" s="197" t="s">
        <v>145</v>
      </c>
      <c r="E164" s="198" t="s">
        <v>1</v>
      </c>
      <c r="F164" s="199" t="s">
        <v>856</v>
      </c>
      <c r="G164" s="13"/>
      <c r="H164" s="200">
        <v>-17.748000000000001</v>
      </c>
      <c r="I164" s="13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145</v>
      </c>
      <c r="AU164" s="198" t="s">
        <v>86</v>
      </c>
      <c r="AV164" s="13" t="s">
        <v>86</v>
      </c>
      <c r="AW164" s="13" t="s">
        <v>29</v>
      </c>
      <c r="AX164" s="13" t="s">
        <v>73</v>
      </c>
      <c r="AY164" s="198" t="s">
        <v>136</v>
      </c>
    </row>
    <row r="165" s="14" customFormat="1">
      <c r="A165" s="14"/>
      <c r="B165" s="204"/>
      <c r="C165" s="14"/>
      <c r="D165" s="197" t="s">
        <v>145</v>
      </c>
      <c r="E165" s="205" t="s">
        <v>1</v>
      </c>
      <c r="F165" s="206" t="s">
        <v>148</v>
      </c>
      <c r="G165" s="14"/>
      <c r="H165" s="207">
        <v>316.548</v>
      </c>
      <c r="I165" s="14"/>
      <c r="J165" s="14"/>
      <c r="K165" s="14"/>
      <c r="L165" s="204"/>
      <c r="M165" s="208"/>
      <c r="N165" s="209"/>
      <c r="O165" s="209"/>
      <c r="P165" s="209"/>
      <c r="Q165" s="209"/>
      <c r="R165" s="209"/>
      <c r="S165" s="209"/>
      <c r="T165" s="21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5" t="s">
        <v>145</v>
      </c>
      <c r="AU165" s="205" t="s">
        <v>86</v>
      </c>
      <c r="AV165" s="14" t="s">
        <v>93</v>
      </c>
      <c r="AW165" s="14" t="s">
        <v>29</v>
      </c>
      <c r="AX165" s="14" t="s">
        <v>73</v>
      </c>
      <c r="AY165" s="205" t="s">
        <v>136</v>
      </c>
    </row>
    <row r="166" s="13" customFormat="1">
      <c r="A166" s="13"/>
      <c r="B166" s="196"/>
      <c r="C166" s="13"/>
      <c r="D166" s="197" t="s">
        <v>145</v>
      </c>
      <c r="E166" s="198" t="s">
        <v>1</v>
      </c>
      <c r="F166" s="199" t="s">
        <v>857</v>
      </c>
      <c r="G166" s="13"/>
      <c r="H166" s="200">
        <v>-3.867</v>
      </c>
      <c r="I166" s="13"/>
      <c r="J166" s="13"/>
      <c r="K166" s="13"/>
      <c r="L166" s="196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145</v>
      </c>
      <c r="AU166" s="198" t="s">
        <v>86</v>
      </c>
      <c r="AV166" s="13" t="s">
        <v>86</v>
      </c>
      <c r="AW166" s="13" t="s">
        <v>29</v>
      </c>
      <c r="AX166" s="13" t="s">
        <v>73</v>
      </c>
      <c r="AY166" s="198" t="s">
        <v>136</v>
      </c>
    </row>
    <row r="167" s="13" customFormat="1">
      <c r="A167" s="13"/>
      <c r="B167" s="196"/>
      <c r="C167" s="13"/>
      <c r="D167" s="197" t="s">
        <v>145</v>
      </c>
      <c r="E167" s="198" t="s">
        <v>1</v>
      </c>
      <c r="F167" s="199" t="s">
        <v>858</v>
      </c>
      <c r="G167" s="13"/>
      <c r="H167" s="200">
        <v>-4.4459999999999997</v>
      </c>
      <c r="I167" s="13"/>
      <c r="J167" s="13"/>
      <c r="K167" s="13"/>
      <c r="L167" s="196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8" t="s">
        <v>145</v>
      </c>
      <c r="AU167" s="198" t="s">
        <v>86</v>
      </c>
      <c r="AV167" s="13" t="s">
        <v>86</v>
      </c>
      <c r="AW167" s="13" t="s">
        <v>29</v>
      </c>
      <c r="AX167" s="13" t="s">
        <v>73</v>
      </c>
      <c r="AY167" s="198" t="s">
        <v>136</v>
      </c>
    </row>
    <row r="168" s="13" customFormat="1">
      <c r="A168" s="13"/>
      <c r="B168" s="196"/>
      <c r="C168" s="13"/>
      <c r="D168" s="197" t="s">
        <v>145</v>
      </c>
      <c r="E168" s="198" t="s">
        <v>1</v>
      </c>
      <c r="F168" s="199" t="s">
        <v>859</v>
      </c>
      <c r="G168" s="13"/>
      <c r="H168" s="200">
        <v>-2.6200000000000001</v>
      </c>
      <c r="I168" s="13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145</v>
      </c>
      <c r="AU168" s="198" t="s">
        <v>86</v>
      </c>
      <c r="AV168" s="13" t="s">
        <v>86</v>
      </c>
      <c r="AW168" s="13" t="s">
        <v>29</v>
      </c>
      <c r="AX168" s="13" t="s">
        <v>73</v>
      </c>
      <c r="AY168" s="198" t="s">
        <v>136</v>
      </c>
    </row>
    <row r="169" s="13" customFormat="1">
      <c r="A169" s="13"/>
      <c r="B169" s="196"/>
      <c r="C169" s="13"/>
      <c r="D169" s="197" t="s">
        <v>145</v>
      </c>
      <c r="E169" s="198" t="s">
        <v>1</v>
      </c>
      <c r="F169" s="199" t="s">
        <v>860</v>
      </c>
      <c r="G169" s="13"/>
      <c r="H169" s="200">
        <v>-2.7519999999999998</v>
      </c>
      <c r="I169" s="13"/>
      <c r="J169" s="13"/>
      <c r="K169" s="13"/>
      <c r="L169" s="196"/>
      <c r="M169" s="201"/>
      <c r="N169" s="202"/>
      <c r="O169" s="202"/>
      <c r="P169" s="202"/>
      <c r="Q169" s="202"/>
      <c r="R169" s="202"/>
      <c r="S169" s="202"/>
      <c r="T169" s="20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145</v>
      </c>
      <c r="AU169" s="198" t="s">
        <v>86</v>
      </c>
      <c r="AV169" s="13" t="s">
        <v>86</v>
      </c>
      <c r="AW169" s="13" t="s">
        <v>29</v>
      </c>
      <c r="AX169" s="13" t="s">
        <v>73</v>
      </c>
      <c r="AY169" s="198" t="s">
        <v>136</v>
      </c>
    </row>
    <row r="170" s="13" customFormat="1">
      <c r="A170" s="13"/>
      <c r="B170" s="196"/>
      <c r="C170" s="13"/>
      <c r="D170" s="197" t="s">
        <v>145</v>
      </c>
      <c r="E170" s="198" t="s">
        <v>1</v>
      </c>
      <c r="F170" s="199" t="s">
        <v>861</v>
      </c>
      <c r="G170" s="13"/>
      <c r="H170" s="200">
        <v>-2.7519999999999998</v>
      </c>
      <c r="I170" s="13"/>
      <c r="J170" s="13"/>
      <c r="K170" s="13"/>
      <c r="L170" s="196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145</v>
      </c>
      <c r="AU170" s="198" t="s">
        <v>86</v>
      </c>
      <c r="AV170" s="13" t="s">
        <v>86</v>
      </c>
      <c r="AW170" s="13" t="s">
        <v>29</v>
      </c>
      <c r="AX170" s="13" t="s">
        <v>73</v>
      </c>
      <c r="AY170" s="198" t="s">
        <v>136</v>
      </c>
    </row>
    <row r="171" s="13" customFormat="1">
      <c r="A171" s="13"/>
      <c r="B171" s="196"/>
      <c r="C171" s="13"/>
      <c r="D171" s="197" t="s">
        <v>145</v>
      </c>
      <c r="E171" s="198" t="s">
        <v>1</v>
      </c>
      <c r="F171" s="199" t="s">
        <v>862</v>
      </c>
      <c r="G171" s="13"/>
      <c r="H171" s="200">
        <v>-4.4459999999999997</v>
      </c>
      <c r="I171" s="13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145</v>
      </c>
      <c r="AU171" s="198" t="s">
        <v>86</v>
      </c>
      <c r="AV171" s="13" t="s">
        <v>86</v>
      </c>
      <c r="AW171" s="13" t="s">
        <v>29</v>
      </c>
      <c r="AX171" s="13" t="s">
        <v>73</v>
      </c>
      <c r="AY171" s="198" t="s">
        <v>136</v>
      </c>
    </row>
    <row r="172" s="14" customFormat="1">
      <c r="A172" s="14"/>
      <c r="B172" s="204"/>
      <c r="C172" s="14"/>
      <c r="D172" s="197" t="s">
        <v>145</v>
      </c>
      <c r="E172" s="205" t="s">
        <v>1</v>
      </c>
      <c r="F172" s="206" t="s">
        <v>148</v>
      </c>
      <c r="G172" s="14"/>
      <c r="H172" s="207">
        <v>-20.882999999999996</v>
      </c>
      <c r="I172" s="14"/>
      <c r="J172" s="14"/>
      <c r="K172" s="14"/>
      <c r="L172" s="204"/>
      <c r="M172" s="208"/>
      <c r="N172" s="209"/>
      <c r="O172" s="209"/>
      <c r="P172" s="209"/>
      <c r="Q172" s="209"/>
      <c r="R172" s="209"/>
      <c r="S172" s="209"/>
      <c r="T172" s="21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5" t="s">
        <v>145</v>
      </c>
      <c r="AU172" s="205" t="s">
        <v>86</v>
      </c>
      <c r="AV172" s="14" t="s">
        <v>93</v>
      </c>
      <c r="AW172" s="14" t="s">
        <v>29</v>
      </c>
      <c r="AX172" s="14" t="s">
        <v>73</v>
      </c>
      <c r="AY172" s="205" t="s">
        <v>136</v>
      </c>
    </row>
    <row r="173" s="13" customFormat="1">
      <c r="A173" s="13"/>
      <c r="B173" s="196"/>
      <c r="C173" s="13"/>
      <c r="D173" s="197" t="s">
        <v>145</v>
      </c>
      <c r="E173" s="198" t="s">
        <v>1</v>
      </c>
      <c r="F173" s="199" t="s">
        <v>863</v>
      </c>
      <c r="G173" s="13"/>
      <c r="H173" s="200">
        <v>0.752</v>
      </c>
      <c r="I173" s="13"/>
      <c r="J173" s="13"/>
      <c r="K173" s="13"/>
      <c r="L173" s="196"/>
      <c r="M173" s="201"/>
      <c r="N173" s="202"/>
      <c r="O173" s="202"/>
      <c r="P173" s="202"/>
      <c r="Q173" s="202"/>
      <c r="R173" s="202"/>
      <c r="S173" s="202"/>
      <c r="T173" s="20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8" t="s">
        <v>145</v>
      </c>
      <c r="AU173" s="198" t="s">
        <v>86</v>
      </c>
      <c r="AV173" s="13" t="s">
        <v>86</v>
      </c>
      <c r="AW173" s="13" t="s">
        <v>29</v>
      </c>
      <c r="AX173" s="13" t="s">
        <v>73</v>
      </c>
      <c r="AY173" s="198" t="s">
        <v>136</v>
      </c>
    </row>
    <row r="174" s="13" customFormat="1">
      <c r="A174" s="13"/>
      <c r="B174" s="196"/>
      <c r="C174" s="13"/>
      <c r="D174" s="197" t="s">
        <v>145</v>
      </c>
      <c r="E174" s="198" t="s">
        <v>1</v>
      </c>
      <c r="F174" s="199" t="s">
        <v>864</v>
      </c>
      <c r="G174" s="13"/>
      <c r="H174" s="200">
        <v>13.247999999999999</v>
      </c>
      <c r="I174" s="13"/>
      <c r="J174" s="13"/>
      <c r="K174" s="13"/>
      <c r="L174" s="196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145</v>
      </c>
      <c r="AU174" s="198" t="s">
        <v>86</v>
      </c>
      <c r="AV174" s="13" t="s">
        <v>86</v>
      </c>
      <c r="AW174" s="13" t="s">
        <v>29</v>
      </c>
      <c r="AX174" s="13" t="s">
        <v>73</v>
      </c>
      <c r="AY174" s="198" t="s">
        <v>136</v>
      </c>
    </row>
    <row r="175" s="13" customFormat="1">
      <c r="A175" s="13"/>
      <c r="B175" s="196"/>
      <c r="C175" s="13"/>
      <c r="D175" s="197" t="s">
        <v>145</v>
      </c>
      <c r="E175" s="198" t="s">
        <v>1</v>
      </c>
      <c r="F175" s="199" t="s">
        <v>865</v>
      </c>
      <c r="G175" s="13"/>
      <c r="H175" s="200">
        <v>11.039999999999999</v>
      </c>
      <c r="I175" s="13"/>
      <c r="J175" s="13"/>
      <c r="K175" s="13"/>
      <c r="L175" s="196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145</v>
      </c>
      <c r="AU175" s="198" t="s">
        <v>86</v>
      </c>
      <c r="AV175" s="13" t="s">
        <v>86</v>
      </c>
      <c r="AW175" s="13" t="s">
        <v>29</v>
      </c>
      <c r="AX175" s="13" t="s">
        <v>73</v>
      </c>
      <c r="AY175" s="198" t="s">
        <v>136</v>
      </c>
    </row>
    <row r="176" s="14" customFormat="1">
      <c r="A176" s="14"/>
      <c r="B176" s="204"/>
      <c r="C176" s="14"/>
      <c r="D176" s="197" t="s">
        <v>145</v>
      </c>
      <c r="E176" s="205" t="s">
        <v>1</v>
      </c>
      <c r="F176" s="206" t="s">
        <v>148</v>
      </c>
      <c r="G176" s="14"/>
      <c r="H176" s="207">
        <v>25.039999999999999</v>
      </c>
      <c r="I176" s="14"/>
      <c r="J176" s="14"/>
      <c r="K176" s="14"/>
      <c r="L176" s="204"/>
      <c r="M176" s="208"/>
      <c r="N176" s="209"/>
      <c r="O176" s="209"/>
      <c r="P176" s="209"/>
      <c r="Q176" s="209"/>
      <c r="R176" s="209"/>
      <c r="S176" s="209"/>
      <c r="T176" s="21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145</v>
      </c>
      <c r="AU176" s="205" t="s">
        <v>86</v>
      </c>
      <c r="AV176" s="14" t="s">
        <v>93</v>
      </c>
      <c r="AW176" s="14" t="s">
        <v>29</v>
      </c>
      <c r="AX176" s="14" t="s">
        <v>73</v>
      </c>
      <c r="AY176" s="205" t="s">
        <v>136</v>
      </c>
    </row>
    <row r="177" s="13" customFormat="1">
      <c r="A177" s="13"/>
      <c r="B177" s="196"/>
      <c r="C177" s="13"/>
      <c r="D177" s="197" t="s">
        <v>145</v>
      </c>
      <c r="E177" s="198" t="s">
        <v>1</v>
      </c>
      <c r="F177" s="199" t="s">
        <v>866</v>
      </c>
      <c r="G177" s="13"/>
      <c r="H177" s="200">
        <v>1.228</v>
      </c>
      <c r="I177" s="13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145</v>
      </c>
      <c r="AU177" s="198" t="s">
        <v>86</v>
      </c>
      <c r="AV177" s="13" t="s">
        <v>86</v>
      </c>
      <c r="AW177" s="13" t="s">
        <v>29</v>
      </c>
      <c r="AX177" s="13" t="s">
        <v>73</v>
      </c>
      <c r="AY177" s="198" t="s">
        <v>136</v>
      </c>
    </row>
    <row r="178" s="13" customFormat="1">
      <c r="A178" s="13"/>
      <c r="B178" s="196"/>
      <c r="C178" s="13"/>
      <c r="D178" s="197" t="s">
        <v>145</v>
      </c>
      <c r="E178" s="198" t="s">
        <v>1</v>
      </c>
      <c r="F178" s="199" t="s">
        <v>867</v>
      </c>
      <c r="G178" s="13"/>
      <c r="H178" s="200">
        <v>2.036</v>
      </c>
      <c r="I178" s="13"/>
      <c r="J178" s="13"/>
      <c r="K178" s="13"/>
      <c r="L178" s="196"/>
      <c r="M178" s="201"/>
      <c r="N178" s="202"/>
      <c r="O178" s="202"/>
      <c r="P178" s="202"/>
      <c r="Q178" s="202"/>
      <c r="R178" s="202"/>
      <c r="S178" s="202"/>
      <c r="T178" s="20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8" t="s">
        <v>145</v>
      </c>
      <c r="AU178" s="198" t="s">
        <v>86</v>
      </c>
      <c r="AV178" s="13" t="s">
        <v>86</v>
      </c>
      <c r="AW178" s="13" t="s">
        <v>29</v>
      </c>
      <c r="AX178" s="13" t="s">
        <v>73</v>
      </c>
      <c r="AY178" s="198" t="s">
        <v>136</v>
      </c>
    </row>
    <row r="179" s="13" customFormat="1">
      <c r="A179" s="13"/>
      <c r="B179" s="196"/>
      <c r="C179" s="13"/>
      <c r="D179" s="197" t="s">
        <v>145</v>
      </c>
      <c r="E179" s="198" t="s">
        <v>1</v>
      </c>
      <c r="F179" s="199" t="s">
        <v>868</v>
      </c>
      <c r="G179" s="13"/>
      <c r="H179" s="200">
        <v>1.0580000000000001</v>
      </c>
      <c r="I179" s="13"/>
      <c r="J179" s="13"/>
      <c r="K179" s="13"/>
      <c r="L179" s="196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8" t="s">
        <v>145</v>
      </c>
      <c r="AU179" s="198" t="s">
        <v>86</v>
      </c>
      <c r="AV179" s="13" t="s">
        <v>86</v>
      </c>
      <c r="AW179" s="13" t="s">
        <v>29</v>
      </c>
      <c r="AX179" s="13" t="s">
        <v>73</v>
      </c>
      <c r="AY179" s="198" t="s">
        <v>136</v>
      </c>
    </row>
    <row r="180" s="13" customFormat="1">
      <c r="A180" s="13"/>
      <c r="B180" s="196"/>
      <c r="C180" s="13"/>
      <c r="D180" s="197" t="s">
        <v>145</v>
      </c>
      <c r="E180" s="198" t="s">
        <v>1</v>
      </c>
      <c r="F180" s="199" t="s">
        <v>869</v>
      </c>
      <c r="G180" s="13"/>
      <c r="H180" s="200">
        <v>1.0980000000000001</v>
      </c>
      <c r="I180" s="13"/>
      <c r="J180" s="13"/>
      <c r="K180" s="13"/>
      <c r="L180" s="196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145</v>
      </c>
      <c r="AU180" s="198" t="s">
        <v>86</v>
      </c>
      <c r="AV180" s="13" t="s">
        <v>86</v>
      </c>
      <c r="AW180" s="13" t="s">
        <v>29</v>
      </c>
      <c r="AX180" s="13" t="s">
        <v>73</v>
      </c>
      <c r="AY180" s="198" t="s">
        <v>136</v>
      </c>
    </row>
    <row r="181" s="13" customFormat="1">
      <c r="A181" s="13"/>
      <c r="B181" s="196"/>
      <c r="C181" s="13"/>
      <c r="D181" s="197" t="s">
        <v>145</v>
      </c>
      <c r="E181" s="198" t="s">
        <v>1</v>
      </c>
      <c r="F181" s="199" t="s">
        <v>870</v>
      </c>
      <c r="G181" s="13"/>
      <c r="H181" s="200">
        <v>1.0980000000000001</v>
      </c>
      <c r="I181" s="13"/>
      <c r="J181" s="13"/>
      <c r="K181" s="13"/>
      <c r="L181" s="196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8" t="s">
        <v>145</v>
      </c>
      <c r="AU181" s="198" t="s">
        <v>86</v>
      </c>
      <c r="AV181" s="13" t="s">
        <v>86</v>
      </c>
      <c r="AW181" s="13" t="s">
        <v>29</v>
      </c>
      <c r="AX181" s="13" t="s">
        <v>73</v>
      </c>
      <c r="AY181" s="198" t="s">
        <v>136</v>
      </c>
    </row>
    <row r="182" s="13" customFormat="1">
      <c r="A182" s="13"/>
      <c r="B182" s="196"/>
      <c r="C182" s="13"/>
      <c r="D182" s="197" t="s">
        <v>145</v>
      </c>
      <c r="E182" s="198" t="s">
        <v>1</v>
      </c>
      <c r="F182" s="199" t="s">
        <v>871</v>
      </c>
      <c r="G182" s="13"/>
      <c r="H182" s="200">
        <v>2.036</v>
      </c>
      <c r="I182" s="13"/>
      <c r="J182" s="13"/>
      <c r="K182" s="13"/>
      <c r="L182" s="196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145</v>
      </c>
      <c r="AU182" s="198" t="s">
        <v>86</v>
      </c>
      <c r="AV182" s="13" t="s">
        <v>86</v>
      </c>
      <c r="AW182" s="13" t="s">
        <v>29</v>
      </c>
      <c r="AX182" s="13" t="s">
        <v>73</v>
      </c>
      <c r="AY182" s="198" t="s">
        <v>136</v>
      </c>
    </row>
    <row r="183" s="14" customFormat="1">
      <c r="A183" s="14"/>
      <c r="B183" s="204"/>
      <c r="C183" s="14"/>
      <c r="D183" s="197" t="s">
        <v>145</v>
      </c>
      <c r="E183" s="205" t="s">
        <v>1</v>
      </c>
      <c r="F183" s="206" t="s">
        <v>148</v>
      </c>
      <c r="G183" s="14"/>
      <c r="H183" s="207">
        <v>8.5540000000000003</v>
      </c>
      <c r="I183" s="14"/>
      <c r="J183" s="14"/>
      <c r="K183" s="14"/>
      <c r="L183" s="204"/>
      <c r="M183" s="208"/>
      <c r="N183" s="209"/>
      <c r="O183" s="209"/>
      <c r="P183" s="209"/>
      <c r="Q183" s="209"/>
      <c r="R183" s="209"/>
      <c r="S183" s="209"/>
      <c r="T183" s="21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5" t="s">
        <v>145</v>
      </c>
      <c r="AU183" s="205" t="s">
        <v>86</v>
      </c>
      <c r="AV183" s="14" t="s">
        <v>93</v>
      </c>
      <c r="AW183" s="14" t="s">
        <v>29</v>
      </c>
      <c r="AX183" s="14" t="s">
        <v>73</v>
      </c>
      <c r="AY183" s="205" t="s">
        <v>136</v>
      </c>
    </row>
    <row r="184" s="16" customFormat="1">
      <c r="A184" s="16"/>
      <c r="B184" s="220"/>
      <c r="C184" s="16"/>
      <c r="D184" s="197" t="s">
        <v>145</v>
      </c>
      <c r="E184" s="221" t="s">
        <v>1</v>
      </c>
      <c r="F184" s="222" t="s">
        <v>267</v>
      </c>
      <c r="G184" s="16"/>
      <c r="H184" s="223">
        <v>329.25899999999996</v>
      </c>
      <c r="I184" s="16"/>
      <c r="J184" s="16"/>
      <c r="K184" s="16"/>
      <c r="L184" s="220"/>
      <c r="M184" s="224"/>
      <c r="N184" s="225"/>
      <c r="O184" s="225"/>
      <c r="P184" s="225"/>
      <c r="Q184" s="225"/>
      <c r="R184" s="225"/>
      <c r="S184" s="225"/>
      <c r="T184" s="22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21" t="s">
        <v>145</v>
      </c>
      <c r="AU184" s="221" t="s">
        <v>86</v>
      </c>
      <c r="AV184" s="16" t="s">
        <v>143</v>
      </c>
      <c r="AW184" s="16" t="s">
        <v>29</v>
      </c>
      <c r="AX184" s="16" t="s">
        <v>80</v>
      </c>
      <c r="AY184" s="221" t="s">
        <v>136</v>
      </c>
    </row>
    <row r="185" s="2" customFormat="1" ht="24.15" customHeight="1">
      <c r="A185" s="32"/>
      <c r="B185" s="182"/>
      <c r="C185" s="183" t="s">
        <v>93</v>
      </c>
      <c r="D185" s="183" t="s">
        <v>139</v>
      </c>
      <c r="E185" s="184" t="s">
        <v>875</v>
      </c>
      <c r="F185" s="185" t="s">
        <v>876</v>
      </c>
      <c r="G185" s="186" t="s">
        <v>142</v>
      </c>
      <c r="H185" s="187">
        <v>295.66500000000002</v>
      </c>
      <c r="I185" s="188">
        <v>51.93</v>
      </c>
      <c r="J185" s="188">
        <f>ROUND(I185*H185,2)</f>
        <v>15353.879999999999</v>
      </c>
      <c r="K185" s="189"/>
      <c r="L185" s="33"/>
      <c r="M185" s="190" t="s">
        <v>1</v>
      </c>
      <c r="N185" s="191" t="s">
        <v>39</v>
      </c>
      <c r="O185" s="192">
        <v>0.91700000000000004</v>
      </c>
      <c r="P185" s="192">
        <f>O185*H185</f>
        <v>271.12480500000004</v>
      </c>
      <c r="Q185" s="192">
        <v>0.025170000000000001</v>
      </c>
      <c r="R185" s="192">
        <f>Q185*H185</f>
        <v>7.4418880500000011</v>
      </c>
      <c r="S185" s="192">
        <v>0</v>
      </c>
      <c r="T185" s="193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4" t="s">
        <v>143</v>
      </c>
      <c r="AT185" s="194" t="s">
        <v>139</v>
      </c>
      <c r="AU185" s="194" t="s">
        <v>86</v>
      </c>
      <c r="AY185" s="19" t="s">
        <v>136</v>
      </c>
      <c r="BE185" s="195">
        <f>IF(N185="základná",J185,0)</f>
        <v>0</v>
      </c>
      <c r="BF185" s="195">
        <f>IF(N185="znížená",J185,0)</f>
        <v>15353.879999999999</v>
      </c>
      <c r="BG185" s="195">
        <f>IF(N185="zákl. prenesená",J185,0)</f>
        <v>0</v>
      </c>
      <c r="BH185" s="195">
        <f>IF(N185="zníž. prenesená",J185,0)</f>
        <v>0</v>
      </c>
      <c r="BI185" s="195">
        <f>IF(N185="nulová",J185,0)</f>
        <v>0</v>
      </c>
      <c r="BJ185" s="19" t="s">
        <v>86</v>
      </c>
      <c r="BK185" s="195">
        <f>ROUND(I185*H185,2)</f>
        <v>15353.879999999999</v>
      </c>
      <c r="BL185" s="19" t="s">
        <v>143</v>
      </c>
      <c r="BM185" s="194" t="s">
        <v>877</v>
      </c>
    </row>
    <row r="186" s="13" customFormat="1">
      <c r="A186" s="13"/>
      <c r="B186" s="196"/>
      <c r="C186" s="13"/>
      <c r="D186" s="197" t="s">
        <v>145</v>
      </c>
      <c r="E186" s="198" t="s">
        <v>1</v>
      </c>
      <c r="F186" s="199" t="s">
        <v>852</v>
      </c>
      <c r="G186" s="13"/>
      <c r="H186" s="200">
        <v>356.99099999999999</v>
      </c>
      <c r="I186" s="13"/>
      <c r="J186" s="13"/>
      <c r="K186" s="13"/>
      <c r="L186" s="196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8" t="s">
        <v>145</v>
      </c>
      <c r="AU186" s="198" t="s">
        <v>86</v>
      </c>
      <c r="AV186" s="13" t="s">
        <v>86</v>
      </c>
      <c r="AW186" s="13" t="s">
        <v>29</v>
      </c>
      <c r="AX186" s="13" t="s">
        <v>73</v>
      </c>
      <c r="AY186" s="198" t="s">
        <v>136</v>
      </c>
    </row>
    <row r="187" s="15" customFormat="1">
      <c r="A187" s="15"/>
      <c r="B187" s="211"/>
      <c r="C187" s="15"/>
      <c r="D187" s="197" t="s">
        <v>145</v>
      </c>
      <c r="E187" s="212" t="s">
        <v>1</v>
      </c>
      <c r="F187" s="213" t="s">
        <v>853</v>
      </c>
      <c r="G187" s="15"/>
      <c r="H187" s="212" t="s">
        <v>1</v>
      </c>
      <c r="I187" s="15"/>
      <c r="J187" s="15"/>
      <c r="K187" s="15"/>
      <c r="L187" s="211"/>
      <c r="M187" s="214"/>
      <c r="N187" s="215"/>
      <c r="O187" s="215"/>
      <c r="P187" s="215"/>
      <c r="Q187" s="215"/>
      <c r="R187" s="215"/>
      <c r="S187" s="215"/>
      <c r="T187" s="21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2" t="s">
        <v>145</v>
      </c>
      <c r="AU187" s="212" t="s">
        <v>86</v>
      </c>
      <c r="AV187" s="15" t="s">
        <v>80</v>
      </c>
      <c r="AW187" s="15" t="s">
        <v>29</v>
      </c>
      <c r="AX187" s="15" t="s">
        <v>73</v>
      </c>
      <c r="AY187" s="212" t="s">
        <v>136</v>
      </c>
    </row>
    <row r="188" s="13" customFormat="1">
      <c r="A188" s="13"/>
      <c r="B188" s="196"/>
      <c r="C188" s="13"/>
      <c r="D188" s="197" t="s">
        <v>145</v>
      </c>
      <c r="E188" s="198" t="s">
        <v>1</v>
      </c>
      <c r="F188" s="199" t="s">
        <v>854</v>
      </c>
      <c r="G188" s="13"/>
      <c r="H188" s="200">
        <v>-1.397</v>
      </c>
      <c r="I188" s="13"/>
      <c r="J188" s="13"/>
      <c r="K188" s="13"/>
      <c r="L188" s="196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145</v>
      </c>
      <c r="AU188" s="198" t="s">
        <v>86</v>
      </c>
      <c r="AV188" s="13" t="s">
        <v>86</v>
      </c>
      <c r="AW188" s="13" t="s">
        <v>29</v>
      </c>
      <c r="AX188" s="13" t="s">
        <v>73</v>
      </c>
      <c r="AY188" s="198" t="s">
        <v>136</v>
      </c>
    </row>
    <row r="189" s="13" customFormat="1">
      <c r="A189" s="13"/>
      <c r="B189" s="196"/>
      <c r="C189" s="13"/>
      <c r="D189" s="197" t="s">
        <v>145</v>
      </c>
      <c r="E189" s="198" t="s">
        <v>1</v>
      </c>
      <c r="F189" s="199" t="s">
        <v>855</v>
      </c>
      <c r="G189" s="13"/>
      <c r="H189" s="200">
        <v>-21.297999999999998</v>
      </c>
      <c r="I189" s="13"/>
      <c r="J189" s="13"/>
      <c r="K189" s="13"/>
      <c r="L189" s="196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8" t="s">
        <v>145</v>
      </c>
      <c r="AU189" s="198" t="s">
        <v>86</v>
      </c>
      <c r="AV189" s="13" t="s">
        <v>86</v>
      </c>
      <c r="AW189" s="13" t="s">
        <v>29</v>
      </c>
      <c r="AX189" s="13" t="s">
        <v>73</v>
      </c>
      <c r="AY189" s="198" t="s">
        <v>136</v>
      </c>
    </row>
    <row r="190" s="13" customFormat="1">
      <c r="A190" s="13"/>
      <c r="B190" s="196"/>
      <c r="C190" s="13"/>
      <c r="D190" s="197" t="s">
        <v>145</v>
      </c>
      <c r="E190" s="198" t="s">
        <v>1</v>
      </c>
      <c r="F190" s="199" t="s">
        <v>856</v>
      </c>
      <c r="G190" s="13"/>
      <c r="H190" s="200">
        <v>-17.748000000000001</v>
      </c>
      <c r="I190" s="13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8" t="s">
        <v>145</v>
      </c>
      <c r="AU190" s="198" t="s">
        <v>86</v>
      </c>
      <c r="AV190" s="13" t="s">
        <v>86</v>
      </c>
      <c r="AW190" s="13" t="s">
        <v>29</v>
      </c>
      <c r="AX190" s="13" t="s">
        <v>73</v>
      </c>
      <c r="AY190" s="198" t="s">
        <v>136</v>
      </c>
    </row>
    <row r="191" s="14" customFormat="1">
      <c r="A191" s="14"/>
      <c r="B191" s="204"/>
      <c r="C191" s="14"/>
      <c r="D191" s="197" t="s">
        <v>145</v>
      </c>
      <c r="E191" s="205" t="s">
        <v>1</v>
      </c>
      <c r="F191" s="206" t="s">
        <v>148</v>
      </c>
      <c r="G191" s="14"/>
      <c r="H191" s="207">
        <v>316.548</v>
      </c>
      <c r="I191" s="14"/>
      <c r="J191" s="14"/>
      <c r="K191" s="14"/>
      <c r="L191" s="204"/>
      <c r="M191" s="208"/>
      <c r="N191" s="209"/>
      <c r="O191" s="209"/>
      <c r="P191" s="209"/>
      <c r="Q191" s="209"/>
      <c r="R191" s="209"/>
      <c r="S191" s="209"/>
      <c r="T191" s="21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5" t="s">
        <v>145</v>
      </c>
      <c r="AU191" s="205" t="s">
        <v>86</v>
      </c>
      <c r="AV191" s="14" t="s">
        <v>93</v>
      </c>
      <c r="AW191" s="14" t="s">
        <v>29</v>
      </c>
      <c r="AX191" s="14" t="s">
        <v>73</v>
      </c>
      <c r="AY191" s="205" t="s">
        <v>136</v>
      </c>
    </row>
    <row r="192" s="13" customFormat="1">
      <c r="A192" s="13"/>
      <c r="B192" s="196"/>
      <c r="C192" s="13"/>
      <c r="D192" s="197" t="s">
        <v>145</v>
      </c>
      <c r="E192" s="198" t="s">
        <v>1</v>
      </c>
      <c r="F192" s="199" t="s">
        <v>857</v>
      </c>
      <c r="G192" s="13"/>
      <c r="H192" s="200">
        <v>-3.867</v>
      </c>
      <c r="I192" s="13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145</v>
      </c>
      <c r="AU192" s="198" t="s">
        <v>86</v>
      </c>
      <c r="AV192" s="13" t="s">
        <v>86</v>
      </c>
      <c r="AW192" s="13" t="s">
        <v>29</v>
      </c>
      <c r="AX192" s="13" t="s">
        <v>73</v>
      </c>
      <c r="AY192" s="198" t="s">
        <v>136</v>
      </c>
    </row>
    <row r="193" s="13" customFormat="1">
      <c r="A193" s="13"/>
      <c r="B193" s="196"/>
      <c r="C193" s="13"/>
      <c r="D193" s="197" t="s">
        <v>145</v>
      </c>
      <c r="E193" s="198" t="s">
        <v>1</v>
      </c>
      <c r="F193" s="199" t="s">
        <v>858</v>
      </c>
      <c r="G193" s="13"/>
      <c r="H193" s="200">
        <v>-4.4459999999999997</v>
      </c>
      <c r="I193" s="13"/>
      <c r="J193" s="13"/>
      <c r="K193" s="13"/>
      <c r="L193" s="196"/>
      <c r="M193" s="201"/>
      <c r="N193" s="202"/>
      <c r="O193" s="202"/>
      <c r="P193" s="202"/>
      <c r="Q193" s="202"/>
      <c r="R193" s="202"/>
      <c r="S193" s="202"/>
      <c r="T193" s="20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8" t="s">
        <v>145</v>
      </c>
      <c r="AU193" s="198" t="s">
        <v>86</v>
      </c>
      <c r="AV193" s="13" t="s">
        <v>86</v>
      </c>
      <c r="AW193" s="13" t="s">
        <v>29</v>
      </c>
      <c r="AX193" s="13" t="s">
        <v>73</v>
      </c>
      <c r="AY193" s="198" t="s">
        <v>136</v>
      </c>
    </row>
    <row r="194" s="13" customFormat="1">
      <c r="A194" s="13"/>
      <c r="B194" s="196"/>
      <c r="C194" s="13"/>
      <c r="D194" s="197" t="s">
        <v>145</v>
      </c>
      <c r="E194" s="198" t="s">
        <v>1</v>
      </c>
      <c r="F194" s="199" t="s">
        <v>859</v>
      </c>
      <c r="G194" s="13"/>
      <c r="H194" s="200">
        <v>-2.6200000000000001</v>
      </c>
      <c r="I194" s="13"/>
      <c r="J194" s="13"/>
      <c r="K194" s="13"/>
      <c r="L194" s="196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8" t="s">
        <v>145</v>
      </c>
      <c r="AU194" s="198" t="s">
        <v>86</v>
      </c>
      <c r="AV194" s="13" t="s">
        <v>86</v>
      </c>
      <c r="AW194" s="13" t="s">
        <v>29</v>
      </c>
      <c r="AX194" s="13" t="s">
        <v>73</v>
      </c>
      <c r="AY194" s="198" t="s">
        <v>136</v>
      </c>
    </row>
    <row r="195" s="13" customFormat="1">
      <c r="A195" s="13"/>
      <c r="B195" s="196"/>
      <c r="C195" s="13"/>
      <c r="D195" s="197" t="s">
        <v>145</v>
      </c>
      <c r="E195" s="198" t="s">
        <v>1</v>
      </c>
      <c r="F195" s="199" t="s">
        <v>860</v>
      </c>
      <c r="G195" s="13"/>
      <c r="H195" s="200">
        <v>-2.7519999999999998</v>
      </c>
      <c r="I195" s="13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8" t="s">
        <v>145</v>
      </c>
      <c r="AU195" s="198" t="s">
        <v>86</v>
      </c>
      <c r="AV195" s="13" t="s">
        <v>86</v>
      </c>
      <c r="AW195" s="13" t="s">
        <v>29</v>
      </c>
      <c r="AX195" s="13" t="s">
        <v>73</v>
      </c>
      <c r="AY195" s="198" t="s">
        <v>136</v>
      </c>
    </row>
    <row r="196" s="13" customFormat="1">
      <c r="A196" s="13"/>
      <c r="B196" s="196"/>
      <c r="C196" s="13"/>
      <c r="D196" s="197" t="s">
        <v>145</v>
      </c>
      <c r="E196" s="198" t="s">
        <v>1</v>
      </c>
      <c r="F196" s="199" t="s">
        <v>861</v>
      </c>
      <c r="G196" s="13"/>
      <c r="H196" s="200">
        <v>-2.7519999999999998</v>
      </c>
      <c r="I196" s="13"/>
      <c r="J196" s="13"/>
      <c r="K196" s="13"/>
      <c r="L196" s="196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145</v>
      </c>
      <c r="AU196" s="198" t="s">
        <v>86</v>
      </c>
      <c r="AV196" s="13" t="s">
        <v>86</v>
      </c>
      <c r="AW196" s="13" t="s">
        <v>29</v>
      </c>
      <c r="AX196" s="13" t="s">
        <v>73</v>
      </c>
      <c r="AY196" s="198" t="s">
        <v>136</v>
      </c>
    </row>
    <row r="197" s="13" customFormat="1">
      <c r="A197" s="13"/>
      <c r="B197" s="196"/>
      <c r="C197" s="13"/>
      <c r="D197" s="197" t="s">
        <v>145</v>
      </c>
      <c r="E197" s="198" t="s">
        <v>1</v>
      </c>
      <c r="F197" s="199" t="s">
        <v>862</v>
      </c>
      <c r="G197" s="13"/>
      <c r="H197" s="200">
        <v>-4.4459999999999997</v>
      </c>
      <c r="I197" s="13"/>
      <c r="J197" s="13"/>
      <c r="K197" s="13"/>
      <c r="L197" s="196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145</v>
      </c>
      <c r="AU197" s="198" t="s">
        <v>86</v>
      </c>
      <c r="AV197" s="13" t="s">
        <v>86</v>
      </c>
      <c r="AW197" s="13" t="s">
        <v>29</v>
      </c>
      <c r="AX197" s="13" t="s">
        <v>73</v>
      </c>
      <c r="AY197" s="198" t="s">
        <v>136</v>
      </c>
    </row>
    <row r="198" s="14" customFormat="1">
      <c r="A198" s="14"/>
      <c r="B198" s="204"/>
      <c r="C198" s="14"/>
      <c r="D198" s="197" t="s">
        <v>145</v>
      </c>
      <c r="E198" s="205" t="s">
        <v>1</v>
      </c>
      <c r="F198" s="206" t="s">
        <v>148</v>
      </c>
      <c r="G198" s="14"/>
      <c r="H198" s="207">
        <v>-20.882999999999996</v>
      </c>
      <c r="I198" s="14"/>
      <c r="J198" s="14"/>
      <c r="K198" s="14"/>
      <c r="L198" s="204"/>
      <c r="M198" s="208"/>
      <c r="N198" s="209"/>
      <c r="O198" s="209"/>
      <c r="P198" s="209"/>
      <c r="Q198" s="209"/>
      <c r="R198" s="209"/>
      <c r="S198" s="209"/>
      <c r="T198" s="21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145</v>
      </c>
      <c r="AU198" s="205" t="s">
        <v>86</v>
      </c>
      <c r="AV198" s="14" t="s">
        <v>93</v>
      </c>
      <c r="AW198" s="14" t="s">
        <v>29</v>
      </c>
      <c r="AX198" s="14" t="s">
        <v>73</v>
      </c>
      <c r="AY198" s="205" t="s">
        <v>136</v>
      </c>
    </row>
    <row r="199" s="16" customFormat="1">
      <c r="A199" s="16"/>
      <c r="B199" s="220"/>
      <c r="C199" s="16"/>
      <c r="D199" s="197" t="s">
        <v>145</v>
      </c>
      <c r="E199" s="221" t="s">
        <v>1</v>
      </c>
      <c r="F199" s="222" t="s">
        <v>267</v>
      </c>
      <c r="G199" s="16"/>
      <c r="H199" s="223">
        <v>295.66499999999991</v>
      </c>
      <c r="I199" s="16"/>
      <c r="J199" s="16"/>
      <c r="K199" s="16"/>
      <c r="L199" s="220"/>
      <c r="M199" s="224"/>
      <c r="N199" s="225"/>
      <c r="O199" s="225"/>
      <c r="P199" s="225"/>
      <c r="Q199" s="225"/>
      <c r="R199" s="225"/>
      <c r="S199" s="225"/>
      <c r="T199" s="22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21" t="s">
        <v>145</v>
      </c>
      <c r="AU199" s="221" t="s">
        <v>86</v>
      </c>
      <c r="AV199" s="16" t="s">
        <v>143</v>
      </c>
      <c r="AW199" s="16" t="s">
        <v>29</v>
      </c>
      <c r="AX199" s="16" t="s">
        <v>80</v>
      </c>
      <c r="AY199" s="221" t="s">
        <v>136</v>
      </c>
    </row>
    <row r="200" s="2" customFormat="1" ht="24.15" customHeight="1">
      <c r="A200" s="32"/>
      <c r="B200" s="182"/>
      <c r="C200" s="183" t="s">
        <v>143</v>
      </c>
      <c r="D200" s="183" t="s">
        <v>139</v>
      </c>
      <c r="E200" s="184" t="s">
        <v>878</v>
      </c>
      <c r="F200" s="185" t="s">
        <v>879</v>
      </c>
      <c r="G200" s="186" t="s">
        <v>142</v>
      </c>
      <c r="H200" s="187">
        <v>33.594000000000001</v>
      </c>
      <c r="I200" s="188">
        <v>51.57</v>
      </c>
      <c r="J200" s="188">
        <f>ROUND(I200*H200,2)</f>
        <v>1732.4400000000001</v>
      </c>
      <c r="K200" s="189"/>
      <c r="L200" s="33"/>
      <c r="M200" s="190" t="s">
        <v>1</v>
      </c>
      <c r="N200" s="191" t="s">
        <v>39</v>
      </c>
      <c r="O200" s="192">
        <v>1.329</v>
      </c>
      <c r="P200" s="192">
        <f>O200*H200</f>
        <v>44.646425999999998</v>
      </c>
      <c r="Q200" s="192">
        <v>0.018689999999999998</v>
      </c>
      <c r="R200" s="192">
        <f>Q200*H200</f>
        <v>0.62787185999999995</v>
      </c>
      <c r="S200" s="192">
        <v>0</v>
      </c>
      <c r="T200" s="193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4" t="s">
        <v>143</v>
      </c>
      <c r="AT200" s="194" t="s">
        <v>139</v>
      </c>
      <c r="AU200" s="194" t="s">
        <v>86</v>
      </c>
      <c r="AY200" s="19" t="s">
        <v>136</v>
      </c>
      <c r="BE200" s="195">
        <f>IF(N200="základná",J200,0)</f>
        <v>0</v>
      </c>
      <c r="BF200" s="195">
        <f>IF(N200="znížená",J200,0)</f>
        <v>1732.4400000000001</v>
      </c>
      <c r="BG200" s="195">
        <f>IF(N200="zákl. prenesená",J200,0)</f>
        <v>0</v>
      </c>
      <c r="BH200" s="195">
        <f>IF(N200="zníž. prenesená",J200,0)</f>
        <v>0</v>
      </c>
      <c r="BI200" s="195">
        <f>IF(N200="nulová",J200,0)</f>
        <v>0</v>
      </c>
      <c r="BJ200" s="19" t="s">
        <v>86</v>
      </c>
      <c r="BK200" s="195">
        <f>ROUND(I200*H200,2)</f>
        <v>1732.4400000000001</v>
      </c>
      <c r="BL200" s="19" t="s">
        <v>143</v>
      </c>
      <c r="BM200" s="194" t="s">
        <v>880</v>
      </c>
    </row>
    <row r="201" s="13" customFormat="1">
      <c r="A201" s="13"/>
      <c r="B201" s="196"/>
      <c r="C201" s="13"/>
      <c r="D201" s="197" t="s">
        <v>145</v>
      </c>
      <c r="E201" s="198" t="s">
        <v>1</v>
      </c>
      <c r="F201" s="199" t="s">
        <v>863</v>
      </c>
      <c r="G201" s="13"/>
      <c r="H201" s="200">
        <v>0.752</v>
      </c>
      <c r="I201" s="13"/>
      <c r="J201" s="13"/>
      <c r="K201" s="13"/>
      <c r="L201" s="196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8" t="s">
        <v>145</v>
      </c>
      <c r="AU201" s="198" t="s">
        <v>86</v>
      </c>
      <c r="AV201" s="13" t="s">
        <v>86</v>
      </c>
      <c r="AW201" s="13" t="s">
        <v>29</v>
      </c>
      <c r="AX201" s="13" t="s">
        <v>73</v>
      </c>
      <c r="AY201" s="198" t="s">
        <v>136</v>
      </c>
    </row>
    <row r="202" s="13" customFormat="1">
      <c r="A202" s="13"/>
      <c r="B202" s="196"/>
      <c r="C202" s="13"/>
      <c r="D202" s="197" t="s">
        <v>145</v>
      </c>
      <c r="E202" s="198" t="s">
        <v>1</v>
      </c>
      <c r="F202" s="199" t="s">
        <v>864</v>
      </c>
      <c r="G202" s="13"/>
      <c r="H202" s="200">
        <v>13.247999999999999</v>
      </c>
      <c r="I202" s="13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145</v>
      </c>
      <c r="AU202" s="198" t="s">
        <v>86</v>
      </c>
      <c r="AV202" s="13" t="s">
        <v>86</v>
      </c>
      <c r="AW202" s="13" t="s">
        <v>29</v>
      </c>
      <c r="AX202" s="13" t="s">
        <v>73</v>
      </c>
      <c r="AY202" s="198" t="s">
        <v>136</v>
      </c>
    </row>
    <row r="203" s="13" customFormat="1">
      <c r="A203" s="13"/>
      <c r="B203" s="196"/>
      <c r="C203" s="13"/>
      <c r="D203" s="197" t="s">
        <v>145</v>
      </c>
      <c r="E203" s="198" t="s">
        <v>1</v>
      </c>
      <c r="F203" s="199" t="s">
        <v>865</v>
      </c>
      <c r="G203" s="13"/>
      <c r="H203" s="200">
        <v>11.039999999999999</v>
      </c>
      <c r="I203" s="13"/>
      <c r="J203" s="13"/>
      <c r="K203" s="13"/>
      <c r="L203" s="196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145</v>
      </c>
      <c r="AU203" s="198" t="s">
        <v>86</v>
      </c>
      <c r="AV203" s="13" t="s">
        <v>86</v>
      </c>
      <c r="AW203" s="13" t="s">
        <v>29</v>
      </c>
      <c r="AX203" s="13" t="s">
        <v>73</v>
      </c>
      <c r="AY203" s="198" t="s">
        <v>136</v>
      </c>
    </row>
    <row r="204" s="14" customFormat="1">
      <c r="A204" s="14"/>
      <c r="B204" s="204"/>
      <c r="C204" s="14"/>
      <c r="D204" s="197" t="s">
        <v>145</v>
      </c>
      <c r="E204" s="205" t="s">
        <v>1</v>
      </c>
      <c r="F204" s="206" t="s">
        <v>148</v>
      </c>
      <c r="G204" s="14"/>
      <c r="H204" s="207">
        <v>25.039999999999999</v>
      </c>
      <c r="I204" s="14"/>
      <c r="J204" s="14"/>
      <c r="K204" s="14"/>
      <c r="L204" s="204"/>
      <c r="M204" s="208"/>
      <c r="N204" s="209"/>
      <c r="O204" s="209"/>
      <c r="P204" s="209"/>
      <c r="Q204" s="209"/>
      <c r="R204" s="209"/>
      <c r="S204" s="209"/>
      <c r="T204" s="21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145</v>
      </c>
      <c r="AU204" s="205" t="s">
        <v>86</v>
      </c>
      <c r="AV204" s="14" t="s">
        <v>93</v>
      </c>
      <c r="AW204" s="14" t="s">
        <v>29</v>
      </c>
      <c r="AX204" s="14" t="s">
        <v>73</v>
      </c>
      <c r="AY204" s="205" t="s">
        <v>136</v>
      </c>
    </row>
    <row r="205" s="13" customFormat="1">
      <c r="A205" s="13"/>
      <c r="B205" s="196"/>
      <c r="C205" s="13"/>
      <c r="D205" s="197" t="s">
        <v>145</v>
      </c>
      <c r="E205" s="198" t="s">
        <v>1</v>
      </c>
      <c r="F205" s="199" t="s">
        <v>866</v>
      </c>
      <c r="G205" s="13"/>
      <c r="H205" s="200">
        <v>1.228</v>
      </c>
      <c r="I205" s="13"/>
      <c r="J205" s="13"/>
      <c r="K205" s="13"/>
      <c r="L205" s="196"/>
      <c r="M205" s="201"/>
      <c r="N205" s="202"/>
      <c r="O205" s="202"/>
      <c r="P205" s="202"/>
      <c r="Q205" s="202"/>
      <c r="R205" s="202"/>
      <c r="S205" s="202"/>
      <c r="T205" s="20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8" t="s">
        <v>145</v>
      </c>
      <c r="AU205" s="198" t="s">
        <v>86</v>
      </c>
      <c r="AV205" s="13" t="s">
        <v>86</v>
      </c>
      <c r="AW205" s="13" t="s">
        <v>29</v>
      </c>
      <c r="AX205" s="13" t="s">
        <v>73</v>
      </c>
      <c r="AY205" s="198" t="s">
        <v>136</v>
      </c>
    </row>
    <row r="206" s="13" customFormat="1">
      <c r="A206" s="13"/>
      <c r="B206" s="196"/>
      <c r="C206" s="13"/>
      <c r="D206" s="197" t="s">
        <v>145</v>
      </c>
      <c r="E206" s="198" t="s">
        <v>1</v>
      </c>
      <c r="F206" s="199" t="s">
        <v>867</v>
      </c>
      <c r="G206" s="13"/>
      <c r="H206" s="200">
        <v>2.036</v>
      </c>
      <c r="I206" s="13"/>
      <c r="J206" s="13"/>
      <c r="K206" s="13"/>
      <c r="L206" s="196"/>
      <c r="M206" s="201"/>
      <c r="N206" s="202"/>
      <c r="O206" s="202"/>
      <c r="P206" s="202"/>
      <c r="Q206" s="202"/>
      <c r="R206" s="202"/>
      <c r="S206" s="202"/>
      <c r="T206" s="20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8" t="s">
        <v>145</v>
      </c>
      <c r="AU206" s="198" t="s">
        <v>86</v>
      </c>
      <c r="AV206" s="13" t="s">
        <v>86</v>
      </c>
      <c r="AW206" s="13" t="s">
        <v>29</v>
      </c>
      <c r="AX206" s="13" t="s">
        <v>73</v>
      </c>
      <c r="AY206" s="198" t="s">
        <v>136</v>
      </c>
    </row>
    <row r="207" s="13" customFormat="1">
      <c r="A207" s="13"/>
      <c r="B207" s="196"/>
      <c r="C207" s="13"/>
      <c r="D207" s="197" t="s">
        <v>145</v>
      </c>
      <c r="E207" s="198" t="s">
        <v>1</v>
      </c>
      <c r="F207" s="199" t="s">
        <v>868</v>
      </c>
      <c r="G207" s="13"/>
      <c r="H207" s="200">
        <v>1.0580000000000001</v>
      </c>
      <c r="I207" s="13"/>
      <c r="J207" s="13"/>
      <c r="K207" s="13"/>
      <c r="L207" s="196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8" t="s">
        <v>145</v>
      </c>
      <c r="AU207" s="198" t="s">
        <v>86</v>
      </c>
      <c r="AV207" s="13" t="s">
        <v>86</v>
      </c>
      <c r="AW207" s="13" t="s">
        <v>29</v>
      </c>
      <c r="AX207" s="13" t="s">
        <v>73</v>
      </c>
      <c r="AY207" s="198" t="s">
        <v>136</v>
      </c>
    </row>
    <row r="208" s="13" customFormat="1">
      <c r="A208" s="13"/>
      <c r="B208" s="196"/>
      <c r="C208" s="13"/>
      <c r="D208" s="197" t="s">
        <v>145</v>
      </c>
      <c r="E208" s="198" t="s">
        <v>1</v>
      </c>
      <c r="F208" s="199" t="s">
        <v>869</v>
      </c>
      <c r="G208" s="13"/>
      <c r="H208" s="200">
        <v>1.0980000000000001</v>
      </c>
      <c r="I208" s="13"/>
      <c r="J208" s="13"/>
      <c r="K208" s="13"/>
      <c r="L208" s="196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8" t="s">
        <v>145</v>
      </c>
      <c r="AU208" s="198" t="s">
        <v>86</v>
      </c>
      <c r="AV208" s="13" t="s">
        <v>86</v>
      </c>
      <c r="AW208" s="13" t="s">
        <v>29</v>
      </c>
      <c r="AX208" s="13" t="s">
        <v>73</v>
      </c>
      <c r="AY208" s="198" t="s">
        <v>136</v>
      </c>
    </row>
    <row r="209" s="13" customFormat="1">
      <c r="A209" s="13"/>
      <c r="B209" s="196"/>
      <c r="C209" s="13"/>
      <c r="D209" s="197" t="s">
        <v>145</v>
      </c>
      <c r="E209" s="198" t="s">
        <v>1</v>
      </c>
      <c r="F209" s="199" t="s">
        <v>870</v>
      </c>
      <c r="G209" s="13"/>
      <c r="H209" s="200">
        <v>1.0980000000000001</v>
      </c>
      <c r="I209" s="13"/>
      <c r="J209" s="13"/>
      <c r="K209" s="13"/>
      <c r="L209" s="196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8" t="s">
        <v>145</v>
      </c>
      <c r="AU209" s="198" t="s">
        <v>86</v>
      </c>
      <c r="AV209" s="13" t="s">
        <v>86</v>
      </c>
      <c r="AW209" s="13" t="s">
        <v>29</v>
      </c>
      <c r="AX209" s="13" t="s">
        <v>73</v>
      </c>
      <c r="AY209" s="198" t="s">
        <v>136</v>
      </c>
    </row>
    <row r="210" s="13" customFormat="1">
      <c r="A210" s="13"/>
      <c r="B210" s="196"/>
      <c r="C210" s="13"/>
      <c r="D210" s="197" t="s">
        <v>145</v>
      </c>
      <c r="E210" s="198" t="s">
        <v>1</v>
      </c>
      <c r="F210" s="199" t="s">
        <v>871</v>
      </c>
      <c r="G210" s="13"/>
      <c r="H210" s="200">
        <v>2.036</v>
      </c>
      <c r="I210" s="13"/>
      <c r="J210" s="13"/>
      <c r="K210" s="13"/>
      <c r="L210" s="196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8" t="s">
        <v>145</v>
      </c>
      <c r="AU210" s="198" t="s">
        <v>86</v>
      </c>
      <c r="AV210" s="13" t="s">
        <v>86</v>
      </c>
      <c r="AW210" s="13" t="s">
        <v>29</v>
      </c>
      <c r="AX210" s="13" t="s">
        <v>73</v>
      </c>
      <c r="AY210" s="198" t="s">
        <v>136</v>
      </c>
    </row>
    <row r="211" s="14" customFormat="1">
      <c r="A211" s="14"/>
      <c r="B211" s="204"/>
      <c r="C211" s="14"/>
      <c r="D211" s="197" t="s">
        <v>145</v>
      </c>
      <c r="E211" s="205" t="s">
        <v>1</v>
      </c>
      <c r="F211" s="206" t="s">
        <v>148</v>
      </c>
      <c r="G211" s="14"/>
      <c r="H211" s="207">
        <v>8.5540000000000003</v>
      </c>
      <c r="I211" s="14"/>
      <c r="J211" s="14"/>
      <c r="K211" s="14"/>
      <c r="L211" s="204"/>
      <c r="M211" s="208"/>
      <c r="N211" s="209"/>
      <c r="O211" s="209"/>
      <c r="P211" s="209"/>
      <c r="Q211" s="209"/>
      <c r="R211" s="209"/>
      <c r="S211" s="209"/>
      <c r="T211" s="21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5" t="s">
        <v>145</v>
      </c>
      <c r="AU211" s="205" t="s">
        <v>86</v>
      </c>
      <c r="AV211" s="14" t="s">
        <v>93</v>
      </c>
      <c r="AW211" s="14" t="s">
        <v>29</v>
      </c>
      <c r="AX211" s="14" t="s">
        <v>73</v>
      </c>
      <c r="AY211" s="205" t="s">
        <v>136</v>
      </c>
    </row>
    <row r="212" s="16" customFormat="1">
      <c r="A212" s="16"/>
      <c r="B212" s="220"/>
      <c r="C212" s="16"/>
      <c r="D212" s="197" t="s">
        <v>145</v>
      </c>
      <c r="E212" s="221" t="s">
        <v>1</v>
      </c>
      <c r="F212" s="222" t="s">
        <v>267</v>
      </c>
      <c r="G212" s="16"/>
      <c r="H212" s="223">
        <v>33.594000000000001</v>
      </c>
      <c r="I212" s="16"/>
      <c r="J212" s="16"/>
      <c r="K212" s="16"/>
      <c r="L212" s="220"/>
      <c r="M212" s="224"/>
      <c r="N212" s="225"/>
      <c r="O212" s="225"/>
      <c r="P212" s="225"/>
      <c r="Q212" s="225"/>
      <c r="R212" s="225"/>
      <c r="S212" s="225"/>
      <c r="T212" s="22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21" t="s">
        <v>145</v>
      </c>
      <c r="AU212" s="221" t="s">
        <v>86</v>
      </c>
      <c r="AV212" s="16" t="s">
        <v>143</v>
      </c>
      <c r="AW212" s="16" t="s">
        <v>29</v>
      </c>
      <c r="AX212" s="16" t="s">
        <v>80</v>
      </c>
      <c r="AY212" s="221" t="s">
        <v>136</v>
      </c>
    </row>
    <row r="213" s="12" customFormat="1" ht="22.8" customHeight="1">
      <c r="A213" s="12"/>
      <c r="B213" s="170"/>
      <c r="C213" s="12"/>
      <c r="D213" s="171" t="s">
        <v>72</v>
      </c>
      <c r="E213" s="180" t="s">
        <v>137</v>
      </c>
      <c r="F213" s="180" t="s">
        <v>138</v>
      </c>
      <c r="G213" s="12"/>
      <c r="H213" s="12"/>
      <c r="I213" s="12"/>
      <c r="J213" s="181">
        <f>BK213</f>
        <v>4828.4899999999998</v>
      </c>
      <c r="K213" s="12"/>
      <c r="L213" s="170"/>
      <c r="M213" s="174"/>
      <c r="N213" s="175"/>
      <c r="O213" s="175"/>
      <c r="P213" s="176">
        <f>SUM(P214:P245)</f>
        <v>116.956236</v>
      </c>
      <c r="Q213" s="175"/>
      <c r="R213" s="176">
        <f>SUM(R214:R245)</f>
        <v>18.41850642</v>
      </c>
      <c r="S213" s="175"/>
      <c r="T213" s="177">
        <f>SUM(T214:T245)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71" t="s">
        <v>80</v>
      </c>
      <c r="AT213" s="178" t="s">
        <v>72</v>
      </c>
      <c r="AU213" s="178" t="s">
        <v>80</v>
      </c>
      <c r="AY213" s="171" t="s">
        <v>136</v>
      </c>
      <c r="BK213" s="179">
        <f>SUM(BK214:BK245)</f>
        <v>4828.4899999999998</v>
      </c>
    </row>
    <row r="214" s="2" customFormat="1" ht="33" customHeight="1">
      <c r="A214" s="32"/>
      <c r="B214" s="182"/>
      <c r="C214" s="183" t="s">
        <v>168</v>
      </c>
      <c r="D214" s="183" t="s">
        <v>139</v>
      </c>
      <c r="E214" s="184" t="s">
        <v>881</v>
      </c>
      <c r="F214" s="185" t="s">
        <v>882</v>
      </c>
      <c r="G214" s="186" t="s">
        <v>142</v>
      </c>
      <c r="H214" s="187">
        <v>356.99099999999999</v>
      </c>
      <c r="I214" s="188">
        <v>3.2400000000000002</v>
      </c>
      <c r="J214" s="188">
        <f>ROUND(I214*H214,2)</f>
        <v>1156.6500000000001</v>
      </c>
      <c r="K214" s="189"/>
      <c r="L214" s="33"/>
      <c r="M214" s="190" t="s">
        <v>1</v>
      </c>
      <c r="N214" s="191" t="s">
        <v>39</v>
      </c>
      <c r="O214" s="192">
        <v>0.13200000000000001</v>
      </c>
      <c r="P214" s="192">
        <f>O214*H214</f>
        <v>47.122812000000003</v>
      </c>
      <c r="Q214" s="192">
        <v>0.02571</v>
      </c>
      <c r="R214" s="192">
        <f>Q214*H214</f>
        <v>9.1782386099999993</v>
      </c>
      <c r="S214" s="192">
        <v>0</v>
      </c>
      <c r="T214" s="193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4" t="s">
        <v>143</v>
      </c>
      <c r="AT214" s="194" t="s">
        <v>139</v>
      </c>
      <c r="AU214" s="194" t="s">
        <v>86</v>
      </c>
      <c r="AY214" s="19" t="s">
        <v>136</v>
      </c>
      <c r="BE214" s="195">
        <f>IF(N214="základná",J214,0)</f>
        <v>0</v>
      </c>
      <c r="BF214" s="195">
        <f>IF(N214="znížená",J214,0)</f>
        <v>1156.6500000000001</v>
      </c>
      <c r="BG214" s="195">
        <f>IF(N214="zákl. prenesená",J214,0)</f>
        <v>0</v>
      </c>
      <c r="BH214" s="195">
        <f>IF(N214="zníž. prenesená",J214,0)</f>
        <v>0</v>
      </c>
      <c r="BI214" s="195">
        <f>IF(N214="nulová",J214,0)</f>
        <v>0</v>
      </c>
      <c r="BJ214" s="19" t="s">
        <v>86</v>
      </c>
      <c r="BK214" s="195">
        <f>ROUND(I214*H214,2)</f>
        <v>1156.6500000000001</v>
      </c>
      <c r="BL214" s="19" t="s">
        <v>143</v>
      </c>
      <c r="BM214" s="194" t="s">
        <v>883</v>
      </c>
    </row>
    <row r="215" s="13" customFormat="1">
      <c r="A215" s="13"/>
      <c r="B215" s="196"/>
      <c r="C215" s="13"/>
      <c r="D215" s="197" t="s">
        <v>145</v>
      </c>
      <c r="E215" s="198" t="s">
        <v>1</v>
      </c>
      <c r="F215" s="199" t="s">
        <v>852</v>
      </c>
      <c r="G215" s="13"/>
      <c r="H215" s="200">
        <v>356.99099999999999</v>
      </c>
      <c r="I215" s="13"/>
      <c r="J215" s="13"/>
      <c r="K215" s="13"/>
      <c r="L215" s="196"/>
      <c r="M215" s="201"/>
      <c r="N215" s="202"/>
      <c r="O215" s="202"/>
      <c r="P215" s="202"/>
      <c r="Q215" s="202"/>
      <c r="R215" s="202"/>
      <c r="S215" s="202"/>
      <c r="T215" s="20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8" t="s">
        <v>145</v>
      </c>
      <c r="AU215" s="198" t="s">
        <v>86</v>
      </c>
      <c r="AV215" s="13" t="s">
        <v>86</v>
      </c>
      <c r="AW215" s="13" t="s">
        <v>29</v>
      </c>
      <c r="AX215" s="13" t="s">
        <v>80</v>
      </c>
      <c r="AY215" s="198" t="s">
        <v>136</v>
      </c>
    </row>
    <row r="216" s="2" customFormat="1" ht="44.25" customHeight="1">
      <c r="A216" s="32"/>
      <c r="B216" s="182"/>
      <c r="C216" s="183" t="s">
        <v>174</v>
      </c>
      <c r="D216" s="183" t="s">
        <v>139</v>
      </c>
      <c r="E216" s="184" t="s">
        <v>884</v>
      </c>
      <c r="F216" s="185" t="s">
        <v>885</v>
      </c>
      <c r="G216" s="186" t="s">
        <v>142</v>
      </c>
      <c r="H216" s="187">
        <v>713.98199999999997</v>
      </c>
      <c r="I216" s="188">
        <v>1.77</v>
      </c>
      <c r="J216" s="188">
        <f>ROUND(I216*H216,2)</f>
        <v>1263.75</v>
      </c>
      <c r="K216" s="189"/>
      <c r="L216" s="33"/>
      <c r="M216" s="190" t="s">
        <v>1</v>
      </c>
      <c r="N216" s="191" t="s">
        <v>39</v>
      </c>
      <c r="O216" s="192">
        <v>0.0060000000000000001</v>
      </c>
      <c r="P216" s="192">
        <f>O216*H216</f>
        <v>4.2838919999999998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4" t="s">
        <v>143</v>
      </c>
      <c r="AT216" s="194" t="s">
        <v>139</v>
      </c>
      <c r="AU216" s="194" t="s">
        <v>86</v>
      </c>
      <c r="AY216" s="19" t="s">
        <v>136</v>
      </c>
      <c r="BE216" s="195">
        <f>IF(N216="základná",J216,0)</f>
        <v>0</v>
      </c>
      <c r="BF216" s="195">
        <f>IF(N216="znížená",J216,0)</f>
        <v>1263.75</v>
      </c>
      <c r="BG216" s="195">
        <f>IF(N216="zákl. prenesená",J216,0)</f>
        <v>0</v>
      </c>
      <c r="BH216" s="195">
        <f>IF(N216="zníž. prenesená",J216,0)</f>
        <v>0</v>
      </c>
      <c r="BI216" s="195">
        <f>IF(N216="nulová",J216,0)</f>
        <v>0</v>
      </c>
      <c r="BJ216" s="19" t="s">
        <v>86</v>
      </c>
      <c r="BK216" s="195">
        <f>ROUND(I216*H216,2)</f>
        <v>1263.75</v>
      </c>
      <c r="BL216" s="19" t="s">
        <v>143</v>
      </c>
      <c r="BM216" s="194" t="s">
        <v>886</v>
      </c>
    </row>
    <row r="217" s="13" customFormat="1">
      <c r="A217" s="13"/>
      <c r="B217" s="196"/>
      <c r="C217" s="13"/>
      <c r="D217" s="197" t="s">
        <v>145</v>
      </c>
      <c r="E217" s="13"/>
      <c r="F217" s="199" t="s">
        <v>887</v>
      </c>
      <c r="G217" s="13"/>
      <c r="H217" s="200">
        <v>713.98199999999997</v>
      </c>
      <c r="I217" s="13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8" t="s">
        <v>145</v>
      </c>
      <c r="AU217" s="198" t="s">
        <v>86</v>
      </c>
      <c r="AV217" s="13" t="s">
        <v>86</v>
      </c>
      <c r="AW217" s="13" t="s">
        <v>3</v>
      </c>
      <c r="AX217" s="13" t="s">
        <v>80</v>
      </c>
      <c r="AY217" s="198" t="s">
        <v>136</v>
      </c>
    </row>
    <row r="218" s="2" customFormat="1" ht="33" customHeight="1">
      <c r="A218" s="32"/>
      <c r="B218" s="182"/>
      <c r="C218" s="183" t="s">
        <v>181</v>
      </c>
      <c r="D218" s="183" t="s">
        <v>139</v>
      </c>
      <c r="E218" s="184" t="s">
        <v>888</v>
      </c>
      <c r="F218" s="185" t="s">
        <v>889</v>
      </c>
      <c r="G218" s="186" t="s">
        <v>142</v>
      </c>
      <c r="H218" s="187">
        <v>356.99099999999999</v>
      </c>
      <c r="I218" s="188">
        <v>2.1200000000000001</v>
      </c>
      <c r="J218" s="188">
        <f>ROUND(I218*H218,2)</f>
        <v>756.82000000000005</v>
      </c>
      <c r="K218" s="189"/>
      <c r="L218" s="33"/>
      <c r="M218" s="190" t="s">
        <v>1</v>
      </c>
      <c r="N218" s="191" t="s">
        <v>39</v>
      </c>
      <c r="O218" s="192">
        <v>0.091999999999999998</v>
      </c>
      <c r="P218" s="192">
        <f>O218*H218</f>
        <v>32.843171999999996</v>
      </c>
      <c r="Q218" s="192">
        <v>0.02571</v>
      </c>
      <c r="R218" s="192">
        <f>Q218*H218</f>
        <v>9.1782386099999993</v>
      </c>
      <c r="S218" s="192">
        <v>0</v>
      </c>
      <c r="T218" s="193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4" t="s">
        <v>143</v>
      </c>
      <c r="AT218" s="194" t="s">
        <v>139</v>
      </c>
      <c r="AU218" s="194" t="s">
        <v>86</v>
      </c>
      <c r="AY218" s="19" t="s">
        <v>136</v>
      </c>
      <c r="BE218" s="195">
        <f>IF(N218="základná",J218,0)</f>
        <v>0</v>
      </c>
      <c r="BF218" s="195">
        <f>IF(N218="znížená",J218,0)</f>
        <v>756.82000000000005</v>
      </c>
      <c r="BG218" s="195">
        <f>IF(N218="zákl. prenesená",J218,0)</f>
        <v>0</v>
      </c>
      <c r="BH218" s="195">
        <f>IF(N218="zníž. prenesená",J218,0)</f>
        <v>0</v>
      </c>
      <c r="BI218" s="195">
        <f>IF(N218="nulová",J218,0)</f>
        <v>0</v>
      </c>
      <c r="BJ218" s="19" t="s">
        <v>86</v>
      </c>
      <c r="BK218" s="195">
        <f>ROUND(I218*H218,2)</f>
        <v>756.82000000000005</v>
      </c>
      <c r="BL218" s="19" t="s">
        <v>143</v>
      </c>
      <c r="BM218" s="194" t="s">
        <v>890</v>
      </c>
    </row>
    <row r="219" s="2" customFormat="1" ht="24.15" customHeight="1">
      <c r="A219" s="32"/>
      <c r="B219" s="182"/>
      <c r="C219" s="183" t="s">
        <v>186</v>
      </c>
      <c r="D219" s="183" t="s">
        <v>139</v>
      </c>
      <c r="E219" s="184" t="s">
        <v>891</v>
      </c>
      <c r="F219" s="185" t="s">
        <v>892</v>
      </c>
      <c r="G219" s="186" t="s">
        <v>189</v>
      </c>
      <c r="H219" s="187">
        <v>179.97</v>
      </c>
      <c r="I219" s="188">
        <v>3.3700000000000001</v>
      </c>
      <c r="J219" s="188">
        <f>ROUND(I219*H219,2)</f>
        <v>606.5</v>
      </c>
      <c r="K219" s="189"/>
      <c r="L219" s="33"/>
      <c r="M219" s="190" t="s">
        <v>1</v>
      </c>
      <c r="N219" s="191" t="s">
        <v>39</v>
      </c>
      <c r="O219" s="192">
        <v>0.094</v>
      </c>
      <c r="P219" s="192">
        <f>O219*H219</f>
        <v>16.917179999999998</v>
      </c>
      <c r="Q219" s="192">
        <v>0.00012999999999999999</v>
      </c>
      <c r="R219" s="192">
        <f>Q219*H219</f>
        <v>0.0233961</v>
      </c>
      <c r="S219" s="192">
        <v>0</v>
      </c>
      <c r="T219" s="193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4" t="s">
        <v>143</v>
      </c>
      <c r="AT219" s="194" t="s">
        <v>139</v>
      </c>
      <c r="AU219" s="194" t="s">
        <v>86</v>
      </c>
      <c r="AY219" s="19" t="s">
        <v>136</v>
      </c>
      <c r="BE219" s="195">
        <f>IF(N219="základná",J219,0)</f>
        <v>0</v>
      </c>
      <c r="BF219" s="195">
        <f>IF(N219="znížená",J219,0)</f>
        <v>606.5</v>
      </c>
      <c r="BG219" s="195">
        <f>IF(N219="zákl. prenesená",J219,0)</f>
        <v>0</v>
      </c>
      <c r="BH219" s="195">
        <f>IF(N219="zníž. prenesená",J219,0)</f>
        <v>0</v>
      </c>
      <c r="BI219" s="195">
        <f>IF(N219="nulová",J219,0)</f>
        <v>0</v>
      </c>
      <c r="BJ219" s="19" t="s">
        <v>86</v>
      </c>
      <c r="BK219" s="195">
        <f>ROUND(I219*H219,2)</f>
        <v>606.5</v>
      </c>
      <c r="BL219" s="19" t="s">
        <v>143</v>
      </c>
      <c r="BM219" s="194" t="s">
        <v>893</v>
      </c>
    </row>
    <row r="220" s="13" customFormat="1">
      <c r="A220" s="13"/>
      <c r="B220" s="196"/>
      <c r="C220" s="13"/>
      <c r="D220" s="197" t="s">
        <v>145</v>
      </c>
      <c r="E220" s="198" t="s">
        <v>1</v>
      </c>
      <c r="F220" s="199" t="s">
        <v>894</v>
      </c>
      <c r="G220" s="13"/>
      <c r="H220" s="200">
        <v>3.7599999999999998</v>
      </c>
      <c r="I220" s="13"/>
      <c r="J220" s="13"/>
      <c r="K220" s="13"/>
      <c r="L220" s="196"/>
      <c r="M220" s="201"/>
      <c r="N220" s="202"/>
      <c r="O220" s="202"/>
      <c r="P220" s="202"/>
      <c r="Q220" s="202"/>
      <c r="R220" s="202"/>
      <c r="S220" s="202"/>
      <c r="T220" s="20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8" t="s">
        <v>145</v>
      </c>
      <c r="AU220" s="198" t="s">
        <v>86</v>
      </c>
      <c r="AV220" s="13" t="s">
        <v>86</v>
      </c>
      <c r="AW220" s="13" t="s">
        <v>29</v>
      </c>
      <c r="AX220" s="13" t="s">
        <v>73</v>
      </c>
      <c r="AY220" s="198" t="s">
        <v>136</v>
      </c>
    </row>
    <row r="221" s="13" customFormat="1">
      <c r="A221" s="13"/>
      <c r="B221" s="196"/>
      <c r="C221" s="13"/>
      <c r="D221" s="197" t="s">
        <v>145</v>
      </c>
      <c r="E221" s="198" t="s">
        <v>1</v>
      </c>
      <c r="F221" s="199" t="s">
        <v>895</v>
      </c>
      <c r="G221" s="13"/>
      <c r="H221" s="200">
        <v>66.239999999999995</v>
      </c>
      <c r="I221" s="13"/>
      <c r="J221" s="13"/>
      <c r="K221" s="13"/>
      <c r="L221" s="196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8" t="s">
        <v>145</v>
      </c>
      <c r="AU221" s="198" t="s">
        <v>86</v>
      </c>
      <c r="AV221" s="13" t="s">
        <v>86</v>
      </c>
      <c r="AW221" s="13" t="s">
        <v>29</v>
      </c>
      <c r="AX221" s="13" t="s">
        <v>73</v>
      </c>
      <c r="AY221" s="198" t="s">
        <v>136</v>
      </c>
    </row>
    <row r="222" s="13" customFormat="1">
      <c r="A222" s="13"/>
      <c r="B222" s="196"/>
      <c r="C222" s="13"/>
      <c r="D222" s="197" t="s">
        <v>145</v>
      </c>
      <c r="E222" s="198" t="s">
        <v>1</v>
      </c>
      <c r="F222" s="199" t="s">
        <v>896</v>
      </c>
      <c r="G222" s="13"/>
      <c r="H222" s="200">
        <v>55.200000000000003</v>
      </c>
      <c r="I222" s="13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8" t="s">
        <v>145</v>
      </c>
      <c r="AU222" s="198" t="s">
        <v>86</v>
      </c>
      <c r="AV222" s="13" t="s">
        <v>86</v>
      </c>
      <c r="AW222" s="13" t="s">
        <v>29</v>
      </c>
      <c r="AX222" s="13" t="s">
        <v>73</v>
      </c>
      <c r="AY222" s="198" t="s">
        <v>136</v>
      </c>
    </row>
    <row r="223" s="14" customFormat="1">
      <c r="A223" s="14"/>
      <c r="B223" s="204"/>
      <c r="C223" s="14"/>
      <c r="D223" s="197" t="s">
        <v>145</v>
      </c>
      <c r="E223" s="205" t="s">
        <v>1</v>
      </c>
      <c r="F223" s="206" t="s">
        <v>148</v>
      </c>
      <c r="G223" s="14"/>
      <c r="H223" s="207">
        <v>125.2</v>
      </c>
      <c r="I223" s="14"/>
      <c r="J223" s="14"/>
      <c r="K223" s="14"/>
      <c r="L223" s="204"/>
      <c r="M223" s="208"/>
      <c r="N223" s="209"/>
      <c r="O223" s="209"/>
      <c r="P223" s="209"/>
      <c r="Q223" s="209"/>
      <c r="R223" s="209"/>
      <c r="S223" s="209"/>
      <c r="T223" s="21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5" t="s">
        <v>145</v>
      </c>
      <c r="AU223" s="205" t="s">
        <v>86</v>
      </c>
      <c r="AV223" s="14" t="s">
        <v>93</v>
      </c>
      <c r="AW223" s="14" t="s">
        <v>29</v>
      </c>
      <c r="AX223" s="14" t="s">
        <v>73</v>
      </c>
      <c r="AY223" s="205" t="s">
        <v>136</v>
      </c>
    </row>
    <row r="224" s="13" customFormat="1">
      <c r="A224" s="13"/>
      <c r="B224" s="196"/>
      <c r="C224" s="13"/>
      <c r="D224" s="197" t="s">
        <v>145</v>
      </c>
      <c r="E224" s="198" t="s">
        <v>1</v>
      </c>
      <c r="F224" s="199" t="s">
        <v>897</v>
      </c>
      <c r="G224" s="13"/>
      <c r="H224" s="200">
        <v>6.1399999999999997</v>
      </c>
      <c r="I224" s="13"/>
      <c r="J224" s="13"/>
      <c r="K224" s="13"/>
      <c r="L224" s="196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145</v>
      </c>
      <c r="AU224" s="198" t="s">
        <v>86</v>
      </c>
      <c r="AV224" s="13" t="s">
        <v>86</v>
      </c>
      <c r="AW224" s="13" t="s">
        <v>29</v>
      </c>
      <c r="AX224" s="13" t="s">
        <v>73</v>
      </c>
      <c r="AY224" s="198" t="s">
        <v>136</v>
      </c>
    </row>
    <row r="225" s="13" customFormat="1">
      <c r="A225" s="13"/>
      <c r="B225" s="196"/>
      <c r="C225" s="13"/>
      <c r="D225" s="197" t="s">
        <v>145</v>
      </c>
      <c r="E225" s="198" t="s">
        <v>1</v>
      </c>
      <c r="F225" s="199" t="s">
        <v>898</v>
      </c>
      <c r="G225" s="13"/>
      <c r="H225" s="200">
        <v>10.18</v>
      </c>
      <c r="I225" s="13"/>
      <c r="J225" s="13"/>
      <c r="K225" s="13"/>
      <c r="L225" s="196"/>
      <c r="M225" s="201"/>
      <c r="N225" s="202"/>
      <c r="O225" s="202"/>
      <c r="P225" s="202"/>
      <c r="Q225" s="202"/>
      <c r="R225" s="202"/>
      <c r="S225" s="202"/>
      <c r="T225" s="20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8" t="s">
        <v>145</v>
      </c>
      <c r="AU225" s="198" t="s">
        <v>86</v>
      </c>
      <c r="AV225" s="13" t="s">
        <v>86</v>
      </c>
      <c r="AW225" s="13" t="s">
        <v>29</v>
      </c>
      <c r="AX225" s="13" t="s">
        <v>73</v>
      </c>
      <c r="AY225" s="198" t="s">
        <v>136</v>
      </c>
    </row>
    <row r="226" s="13" customFormat="1">
      <c r="A226" s="13"/>
      <c r="B226" s="196"/>
      <c r="C226" s="13"/>
      <c r="D226" s="197" t="s">
        <v>145</v>
      </c>
      <c r="E226" s="198" t="s">
        <v>1</v>
      </c>
      <c r="F226" s="199" t="s">
        <v>899</v>
      </c>
      <c r="G226" s="13"/>
      <c r="H226" s="200">
        <v>5.29</v>
      </c>
      <c r="I226" s="13"/>
      <c r="J226" s="13"/>
      <c r="K226" s="13"/>
      <c r="L226" s="196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145</v>
      </c>
      <c r="AU226" s="198" t="s">
        <v>86</v>
      </c>
      <c r="AV226" s="13" t="s">
        <v>86</v>
      </c>
      <c r="AW226" s="13" t="s">
        <v>29</v>
      </c>
      <c r="AX226" s="13" t="s">
        <v>73</v>
      </c>
      <c r="AY226" s="198" t="s">
        <v>136</v>
      </c>
    </row>
    <row r="227" s="13" customFormat="1">
      <c r="A227" s="13"/>
      <c r="B227" s="196"/>
      <c r="C227" s="13"/>
      <c r="D227" s="197" t="s">
        <v>145</v>
      </c>
      <c r="E227" s="198" t="s">
        <v>1</v>
      </c>
      <c r="F227" s="199" t="s">
        <v>900</v>
      </c>
      <c r="G227" s="13"/>
      <c r="H227" s="200">
        <v>5.4900000000000002</v>
      </c>
      <c r="I227" s="13"/>
      <c r="J227" s="13"/>
      <c r="K227" s="13"/>
      <c r="L227" s="196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8" t="s">
        <v>145</v>
      </c>
      <c r="AU227" s="198" t="s">
        <v>86</v>
      </c>
      <c r="AV227" s="13" t="s">
        <v>86</v>
      </c>
      <c r="AW227" s="13" t="s">
        <v>29</v>
      </c>
      <c r="AX227" s="13" t="s">
        <v>73</v>
      </c>
      <c r="AY227" s="198" t="s">
        <v>136</v>
      </c>
    </row>
    <row r="228" s="13" customFormat="1">
      <c r="A228" s="13"/>
      <c r="B228" s="196"/>
      <c r="C228" s="13"/>
      <c r="D228" s="197" t="s">
        <v>145</v>
      </c>
      <c r="E228" s="198" t="s">
        <v>1</v>
      </c>
      <c r="F228" s="199" t="s">
        <v>901</v>
      </c>
      <c r="G228" s="13"/>
      <c r="H228" s="200">
        <v>5.4900000000000002</v>
      </c>
      <c r="I228" s="13"/>
      <c r="J228" s="13"/>
      <c r="K228" s="13"/>
      <c r="L228" s="196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8" t="s">
        <v>145</v>
      </c>
      <c r="AU228" s="198" t="s">
        <v>86</v>
      </c>
      <c r="AV228" s="13" t="s">
        <v>86</v>
      </c>
      <c r="AW228" s="13" t="s">
        <v>29</v>
      </c>
      <c r="AX228" s="13" t="s">
        <v>73</v>
      </c>
      <c r="AY228" s="198" t="s">
        <v>136</v>
      </c>
    </row>
    <row r="229" s="13" customFormat="1">
      <c r="A229" s="13"/>
      <c r="B229" s="196"/>
      <c r="C229" s="13"/>
      <c r="D229" s="197" t="s">
        <v>145</v>
      </c>
      <c r="E229" s="198" t="s">
        <v>1</v>
      </c>
      <c r="F229" s="199" t="s">
        <v>902</v>
      </c>
      <c r="G229" s="13"/>
      <c r="H229" s="200">
        <v>10.18</v>
      </c>
      <c r="I229" s="13"/>
      <c r="J229" s="13"/>
      <c r="K229" s="13"/>
      <c r="L229" s="196"/>
      <c r="M229" s="201"/>
      <c r="N229" s="202"/>
      <c r="O229" s="202"/>
      <c r="P229" s="202"/>
      <c r="Q229" s="202"/>
      <c r="R229" s="202"/>
      <c r="S229" s="202"/>
      <c r="T229" s="20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8" t="s">
        <v>145</v>
      </c>
      <c r="AU229" s="198" t="s">
        <v>86</v>
      </c>
      <c r="AV229" s="13" t="s">
        <v>86</v>
      </c>
      <c r="AW229" s="13" t="s">
        <v>29</v>
      </c>
      <c r="AX229" s="13" t="s">
        <v>73</v>
      </c>
      <c r="AY229" s="198" t="s">
        <v>136</v>
      </c>
    </row>
    <row r="230" s="14" customFormat="1">
      <c r="A230" s="14"/>
      <c r="B230" s="204"/>
      <c r="C230" s="14"/>
      <c r="D230" s="197" t="s">
        <v>145</v>
      </c>
      <c r="E230" s="205" t="s">
        <v>1</v>
      </c>
      <c r="F230" s="206" t="s">
        <v>148</v>
      </c>
      <c r="G230" s="14"/>
      <c r="H230" s="207">
        <v>42.770000000000003</v>
      </c>
      <c r="I230" s="14"/>
      <c r="J230" s="14"/>
      <c r="K230" s="14"/>
      <c r="L230" s="204"/>
      <c r="M230" s="208"/>
      <c r="N230" s="209"/>
      <c r="O230" s="209"/>
      <c r="P230" s="209"/>
      <c r="Q230" s="209"/>
      <c r="R230" s="209"/>
      <c r="S230" s="209"/>
      <c r="T230" s="21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05" t="s">
        <v>145</v>
      </c>
      <c r="AU230" s="205" t="s">
        <v>86</v>
      </c>
      <c r="AV230" s="14" t="s">
        <v>93</v>
      </c>
      <c r="AW230" s="14" t="s">
        <v>29</v>
      </c>
      <c r="AX230" s="14" t="s">
        <v>73</v>
      </c>
      <c r="AY230" s="205" t="s">
        <v>136</v>
      </c>
    </row>
    <row r="231" s="13" customFormat="1">
      <c r="A231" s="13"/>
      <c r="B231" s="196"/>
      <c r="C231" s="13"/>
      <c r="D231" s="197" t="s">
        <v>145</v>
      </c>
      <c r="E231" s="198" t="s">
        <v>1</v>
      </c>
      <c r="F231" s="199" t="s">
        <v>903</v>
      </c>
      <c r="G231" s="13"/>
      <c r="H231" s="200">
        <v>12</v>
      </c>
      <c r="I231" s="13"/>
      <c r="J231" s="13"/>
      <c r="K231" s="13"/>
      <c r="L231" s="196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145</v>
      </c>
      <c r="AU231" s="198" t="s">
        <v>86</v>
      </c>
      <c r="AV231" s="13" t="s">
        <v>86</v>
      </c>
      <c r="AW231" s="13" t="s">
        <v>29</v>
      </c>
      <c r="AX231" s="13" t="s">
        <v>73</v>
      </c>
      <c r="AY231" s="198" t="s">
        <v>136</v>
      </c>
    </row>
    <row r="232" s="16" customFormat="1">
      <c r="A232" s="16"/>
      <c r="B232" s="220"/>
      <c r="C232" s="16"/>
      <c r="D232" s="197" t="s">
        <v>145</v>
      </c>
      <c r="E232" s="221" t="s">
        <v>1</v>
      </c>
      <c r="F232" s="222" t="s">
        <v>267</v>
      </c>
      <c r="G232" s="16"/>
      <c r="H232" s="223">
        <v>179.97000000000003</v>
      </c>
      <c r="I232" s="16"/>
      <c r="J232" s="16"/>
      <c r="K232" s="16"/>
      <c r="L232" s="220"/>
      <c r="M232" s="224"/>
      <c r="N232" s="225"/>
      <c r="O232" s="225"/>
      <c r="P232" s="225"/>
      <c r="Q232" s="225"/>
      <c r="R232" s="225"/>
      <c r="S232" s="225"/>
      <c r="T232" s="22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21" t="s">
        <v>145</v>
      </c>
      <c r="AU232" s="221" t="s">
        <v>86</v>
      </c>
      <c r="AV232" s="16" t="s">
        <v>143</v>
      </c>
      <c r="AW232" s="16" t="s">
        <v>29</v>
      </c>
      <c r="AX232" s="16" t="s">
        <v>80</v>
      </c>
      <c r="AY232" s="221" t="s">
        <v>136</v>
      </c>
    </row>
    <row r="233" s="2" customFormat="1" ht="16.5" customHeight="1">
      <c r="A233" s="32"/>
      <c r="B233" s="182"/>
      <c r="C233" s="183" t="s">
        <v>137</v>
      </c>
      <c r="D233" s="183" t="s">
        <v>139</v>
      </c>
      <c r="E233" s="184" t="s">
        <v>904</v>
      </c>
      <c r="F233" s="185" t="s">
        <v>905</v>
      </c>
      <c r="G233" s="186" t="s">
        <v>189</v>
      </c>
      <c r="H233" s="187">
        <v>167.97</v>
      </c>
      <c r="I233" s="188">
        <v>6.2199999999999998</v>
      </c>
      <c r="J233" s="188">
        <f>ROUND(I233*H233,2)</f>
        <v>1044.77</v>
      </c>
      <c r="K233" s="189"/>
      <c r="L233" s="33"/>
      <c r="M233" s="190" t="s">
        <v>1</v>
      </c>
      <c r="N233" s="191" t="s">
        <v>39</v>
      </c>
      <c r="O233" s="192">
        <v>0.094</v>
      </c>
      <c r="P233" s="192">
        <f>O233*H233</f>
        <v>15.78918</v>
      </c>
      <c r="Q233" s="192">
        <v>0.00023000000000000001</v>
      </c>
      <c r="R233" s="192">
        <f>Q233*H233</f>
        <v>0.038633100000000004</v>
      </c>
      <c r="S233" s="192">
        <v>0</v>
      </c>
      <c r="T233" s="193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4" t="s">
        <v>143</v>
      </c>
      <c r="AT233" s="194" t="s">
        <v>139</v>
      </c>
      <c r="AU233" s="194" t="s">
        <v>86</v>
      </c>
      <c r="AY233" s="19" t="s">
        <v>136</v>
      </c>
      <c r="BE233" s="195">
        <f>IF(N233="základná",J233,0)</f>
        <v>0</v>
      </c>
      <c r="BF233" s="195">
        <f>IF(N233="znížená",J233,0)</f>
        <v>1044.77</v>
      </c>
      <c r="BG233" s="195">
        <f>IF(N233="zákl. prenesená",J233,0)</f>
        <v>0</v>
      </c>
      <c r="BH233" s="195">
        <f>IF(N233="zníž. prenesená",J233,0)</f>
        <v>0</v>
      </c>
      <c r="BI233" s="195">
        <f>IF(N233="nulová",J233,0)</f>
        <v>0</v>
      </c>
      <c r="BJ233" s="19" t="s">
        <v>86</v>
      </c>
      <c r="BK233" s="195">
        <f>ROUND(I233*H233,2)</f>
        <v>1044.77</v>
      </c>
      <c r="BL233" s="19" t="s">
        <v>143</v>
      </c>
      <c r="BM233" s="194" t="s">
        <v>906</v>
      </c>
    </row>
    <row r="234" s="13" customFormat="1">
      <c r="A234" s="13"/>
      <c r="B234" s="196"/>
      <c r="C234" s="13"/>
      <c r="D234" s="197" t="s">
        <v>145</v>
      </c>
      <c r="E234" s="198" t="s">
        <v>1</v>
      </c>
      <c r="F234" s="199" t="s">
        <v>894</v>
      </c>
      <c r="G234" s="13"/>
      <c r="H234" s="200">
        <v>3.7599999999999998</v>
      </c>
      <c r="I234" s="13"/>
      <c r="J234" s="13"/>
      <c r="K234" s="13"/>
      <c r="L234" s="196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8" t="s">
        <v>145</v>
      </c>
      <c r="AU234" s="198" t="s">
        <v>86</v>
      </c>
      <c r="AV234" s="13" t="s">
        <v>86</v>
      </c>
      <c r="AW234" s="13" t="s">
        <v>29</v>
      </c>
      <c r="AX234" s="13" t="s">
        <v>73</v>
      </c>
      <c r="AY234" s="198" t="s">
        <v>136</v>
      </c>
    </row>
    <row r="235" s="13" customFormat="1">
      <c r="A235" s="13"/>
      <c r="B235" s="196"/>
      <c r="C235" s="13"/>
      <c r="D235" s="197" t="s">
        <v>145</v>
      </c>
      <c r="E235" s="198" t="s">
        <v>1</v>
      </c>
      <c r="F235" s="199" t="s">
        <v>895</v>
      </c>
      <c r="G235" s="13"/>
      <c r="H235" s="200">
        <v>66.239999999999995</v>
      </c>
      <c r="I235" s="13"/>
      <c r="J235" s="13"/>
      <c r="K235" s="13"/>
      <c r="L235" s="196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8" t="s">
        <v>145</v>
      </c>
      <c r="AU235" s="198" t="s">
        <v>86</v>
      </c>
      <c r="AV235" s="13" t="s">
        <v>86</v>
      </c>
      <c r="AW235" s="13" t="s">
        <v>29</v>
      </c>
      <c r="AX235" s="13" t="s">
        <v>73</v>
      </c>
      <c r="AY235" s="198" t="s">
        <v>136</v>
      </c>
    </row>
    <row r="236" s="13" customFormat="1">
      <c r="A236" s="13"/>
      <c r="B236" s="196"/>
      <c r="C236" s="13"/>
      <c r="D236" s="197" t="s">
        <v>145</v>
      </c>
      <c r="E236" s="198" t="s">
        <v>1</v>
      </c>
      <c r="F236" s="199" t="s">
        <v>896</v>
      </c>
      <c r="G236" s="13"/>
      <c r="H236" s="200">
        <v>55.200000000000003</v>
      </c>
      <c r="I236" s="13"/>
      <c r="J236" s="13"/>
      <c r="K236" s="13"/>
      <c r="L236" s="196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8" t="s">
        <v>145</v>
      </c>
      <c r="AU236" s="198" t="s">
        <v>86</v>
      </c>
      <c r="AV236" s="13" t="s">
        <v>86</v>
      </c>
      <c r="AW236" s="13" t="s">
        <v>29</v>
      </c>
      <c r="AX236" s="13" t="s">
        <v>73</v>
      </c>
      <c r="AY236" s="198" t="s">
        <v>136</v>
      </c>
    </row>
    <row r="237" s="14" customFormat="1">
      <c r="A237" s="14"/>
      <c r="B237" s="204"/>
      <c r="C237" s="14"/>
      <c r="D237" s="197" t="s">
        <v>145</v>
      </c>
      <c r="E237" s="205" t="s">
        <v>1</v>
      </c>
      <c r="F237" s="206" t="s">
        <v>148</v>
      </c>
      <c r="G237" s="14"/>
      <c r="H237" s="207">
        <v>125.2</v>
      </c>
      <c r="I237" s="14"/>
      <c r="J237" s="14"/>
      <c r="K237" s="14"/>
      <c r="L237" s="204"/>
      <c r="M237" s="208"/>
      <c r="N237" s="209"/>
      <c r="O237" s="209"/>
      <c r="P237" s="209"/>
      <c r="Q237" s="209"/>
      <c r="R237" s="209"/>
      <c r="S237" s="209"/>
      <c r="T237" s="21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5" t="s">
        <v>145</v>
      </c>
      <c r="AU237" s="205" t="s">
        <v>86</v>
      </c>
      <c r="AV237" s="14" t="s">
        <v>93</v>
      </c>
      <c r="AW237" s="14" t="s">
        <v>29</v>
      </c>
      <c r="AX237" s="14" t="s">
        <v>73</v>
      </c>
      <c r="AY237" s="205" t="s">
        <v>136</v>
      </c>
    </row>
    <row r="238" s="13" customFormat="1">
      <c r="A238" s="13"/>
      <c r="B238" s="196"/>
      <c r="C238" s="13"/>
      <c r="D238" s="197" t="s">
        <v>145</v>
      </c>
      <c r="E238" s="198" t="s">
        <v>1</v>
      </c>
      <c r="F238" s="199" t="s">
        <v>897</v>
      </c>
      <c r="G238" s="13"/>
      <c r="H238" s="200">
        <v>6.1399999999999997</v>
      </c>
      <c r="I238" s="13"/>
      <c r="J238" s="13"/>
      <c r="K238" s="13"/>
      <c r="L238" s="196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8" t="s">
        <v>145</v>
      </c>
      <c r="AU238" s="198" t="s">
        <v>86</v>
      </c>
      <c r="AV238" s="13" t="s">
        <v>86</v>
      </c>
      <c r="AW238" s="13" t="s">
        <v>29</v>
      </c>
      <c r="AX238" s="13" t="s">
        <v>73</v>
      </c>
      <c r="AY238" s="198" t="s">
        <v>136</v>
      </c>
    </row>
    <row r="239" s="13" customFormat="1">
      <c r="A239" s="13"/>
      <c r="B239" s="196"/>
      <c r="C239" s="13"/>
      <c r="D239" s="197" t="s">
        <v>145</v>
      </c>
      <c r="E239" s="198" t="s">
        <v>1</v>
      </c>
      <c r="F239" s="199" t="s">
        <v>898</v>
      </c>
      <c r="G239" s="13"/>
      <c r="H239" s="200">
        <v>10.18</v>
      </c>
      <c r="I239" s="13"/>
      <c r="J239" s="13"/>
      <c r="K239" s="13"/>
      <c r="L239" s="196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145</v>
      </c>
      <c r="AU239" s="198" t="s">
        <v>86</v>
      </c>
      <c r="AV239" s="13" t="s">
        <v>86</v>
      </c>
      <c r="AW239" s="13" t="s">
        <v>29</v>
      </c>
      <c r="AX239" s="13" t="s">
        <v>73</v>
      </c>
      <c r="AY239" s="198" t="s">
        <v>136</v>
      </c>
    </row>
    <row r="240" s="13" customFormat="1">
      <c r="A240" s="13"/>
      <c r="B240" s="196"/>
      <c r="C240" s="13"/>
      <c r="D240" s="197" t="s">
        <v>145</v>
      </c>
      <c r="E240" s="198" t="s">
        <v>1</v>
      </c>
      <c r="F240" s="199" t="s">
        <v>899</v>
      </c>
      <c r="G240" s="13"/>
      <c r="H240" s="200">
        <v>5.29</v>
      </c>
      <c r="I240" s="13"/>
      <c r="J240" s="13"/>
      <c r="K240" s="13"/>
      <c r="L240" s="196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8" t="s">
        <v>145</v>
      </c>
      <c r="AU240" s="198" t="s">
        <v>86</v>
      </c>
      <c r="AV240" s="13" t="s">
        <v>86</v>
      </c>
      <c r="AW240" s="13" t="s">
        <v>29</v>
      </c>
      <c r="AX240" s="13" t="s">
        <v>73</v>
      </c>
      <c r="AY240" s="198" t="s">
        <v>136</v>
      </c>
    </row>
    <row r="241" s="13" customFormat="1">
      <c r="A241" s="13"/>
      <c r="B241" s="196"/>
      <c r="C241" s="13"/>
      <c r="D241" s="197" t="s">
        <v>145</v>
      </c>
      <c r="E241" s="198" t="s">
        <v>1</v>
      </c>
      <c r="F241" s="199" t="s">
        <v>900</v>
      </c>
      <c r="G241" s="13"/>
      <c r="H241" s="200">
        <v>5.4900000000000002</v>
      </c>
      <c r="I241" s="13"/>
      <c r="J241" s="13"/>
      <c r="K241" s="13"/>
      <c r="L241" s="196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8" t="s">
        <v>145</v>
      </c>
      <c r="AU241" s="198" t="s">
        <v>86</v>
      </c>
      <c r="AV241" s="13" t="s">
        <v>86</v>
      </c>
      <c r="AW241" s="13" t="s">
        <v>29</v>
      </c>
      <c r="AX241" s="13" t="s">
        <v>73</v>
      </c>
      <c r="AY241" s="198" t="s">
        <v>136</v>
      </c>
    </row>
    <row r="242" s="13" customFormat="1">
      <c r="A242" s="13"/>
      <c r="B242" s="196"/>
      <c r="C242" s="13"/>
      <c r="D242" s="197" t="s">
        <v>145</v>
      </c>
      <c r="E242" s="198" t="s">
        <v>1</v>
      </c>
      <c r="F242" s="199" t="s">
        <v>901</v>
      </c>
      <c r="G242" s="13"/>
      <c r="H242" s="200">
        <v>5.4900000000000002</v>
      </c>
      <c r="I242" s="13"/>
      <c r="J242" s="13"/>
      <c r="K242" s="13"/>
      <c r="L242" s="196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8" t="s">
        <v>145</v>
      </c>
      <c r="AU242" s="198" t="s">
        <v>86</v>
      </c>
      <c r="AV242" s="13" t="s">
        <v>86</v>
      </c>
      <c r="AW242" s="13" t="s">
        <v>29</v>
      </c>
      <c r="AX242" s="13" t="s">
        <v>73</v>
      </c>
      <c r="AY242" s="198" t="s">
        <v>136</v>
      </c>
    </row>
    <row r="243" s="13" customFormat="1">
      <c r="A243" s="13"/>
      <c r="B243" s="196"/>
      <c r="C243" s="13"/>
      <c r="D243" s="197" t="s">
        <v>145</v>
      </c>
      <c r="E243" s="198" t="s">
        <v>1</v>
      </c>
      <c r="F243" s="199" t="s">
        <v>902</v>
      </c>
      <c r="G243" s="13"/>
      <c r="H243" s="200">
        <v>10.18</v>
      </c>
      <c r="I243" s="13"/>
      <c r="J243" s="13"/>
      <c r="K243" s="13"/>
      <c r="L243" s="196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8" t="s">
        <v>145</v>
      </c>
      <c r="AU243" s="198" t="s">
        <v>86</v>
      </c>
      <c r="AV243" s="13" t="s">
        <v>86</v>
      </c>
      <c r="AW243" s="13" t="s">
        <v>29</v>
      </c>
      <c r="AX243" s="13" t="s">
        <v>73</v>
      </c>
      <c r="AY243" s="198" t="s">
        <v>136</v>
      </c>
    </row>
    <row r="244" s="14" customFormat="1">
      <c r="A244" s="14"/>
      <c r="B244" s="204"/>
      <c r="C244" s="14"/>
      <c r="D244" s="197" t="s">
        <v>145</v>
      </c>
      <c r="E244" s="205" t="s">
        <v>1</v>
      </c>
      <c r="F244" s="206" t="s">
        <v>148</v>
      </c>
      <c r="G244" s="14"/>
      <c r="H244" s="207">
        <v>42.770000000000003</v>
      </c>
      <c r="I244" s="14"/>
      <c r="J244" s="14"/>
      <c r="K244" s="14"/>
      <c r="L244" s="204"/>
      <c r="M244" s="208"/>
      <c r="N244" s="209"/>
      <c r="O244" s="209"/>
      <c r="P244" s="209"/>
      <c r="Q244" s="209"/>
      <c r="R244" s="209"/>
      <c r="S244" s="209"/>
      <c r="T244" s="21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145</v>
      </c>
      <c r="AU244" s="205" t="s">
        <v>86</v>
      </c>
      <c r="AV244" s="14" t="s">
        <v>93</v>
      </c>
      <c r="AW244" s="14" t="s">
        <v>29</v>
      </c>
      <c r="AX244" s="14" t="s">
        <v>73</v>
      </c>
      <c r="AY244" s="205" t="s">
        <v>136</v>
      </c>
    </row>
    <row r="245" s="16" customFormat="1">
      <c r="A245" s="16"/>
      <c r="B245" s="220"/>
      <c r="C245" s="16"/>
      <c r="D245" s="197" t="s">
        <v>145</v>
      </c>
      <c r="E245" s="221" t="s">
        <v>1</v>
      </c>
      <c r="F245" s="222" t="s">
        <v>267</v>
      </c>
      <c r="G245" s="16"/>
      <c r="H245" s="223">
        <v>167.97000000000003</v>
      </c>
      <c r="I245" s="16"/>
      <c r="J245" s="16"/>
      <c r="K245" s="16"/>
      <c r="L245" s="220"/>
      <c r="M245" s="224"/>
      <c r="N245" s="225"/>
      <c r="O245" s="225"/>
      <c r="P245" s="225"/>
      <c r="Q245" s="225"/>
      <c r="R245" s="225"/>
      <c r="S245" s="225"/>
      <c r="T245" s="22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21" t="s">
        <v>145</v>
      </c>
      <c r="AU245" s="221" t="s">
        <v>86</v>
      </c>
      <c r="AV245" s="16" t="s">
        <v>143</v>
      </c>
      <c r="AW245" s="16" t="s">
        <v>29</v>
      </c>
      <c r="AX245" s="16" t="s">
        <v>80</v>
      </c>
      <c r="AY245" s="221" t="s">
        <v>136</v>
      </c>
    </row>
    <row r="246" s="12" customFormat="1" ht="22.8" customHeight="1">
      <c r="A246" s="12"/>
      <c r="B246" s="170"/>
      <c r="C246" s="12"/>
      <c r="D246" s="171" t="s">
        <v>72</v>
      </c>
      <c r="E246" s="180" t="s">
        <v>405</v>
      </c>
      <c r="F246" s="180" t="s">
        <v>406</v>
      </c>
      <c r="G246" s="12"/>
      <c r="H246" s="12"/>
      <c r="I246" s="12"/>
      <c r="J246" s="181">
        <f>BK246</f>
        <v>1343.03</v>
      </c>
      <c r="K246" s="12"/>
      <c r="L246" s="170"/>
      <c r="M246" s="174"/>
      <c r="N246" s="175"/>
      <c r="O246" s="175"/>
      <c r="P246" s="176">
        <f>P247</f>
        <v>68.175840000000008</v>
      </c>
      <c r="Q246" s="175"/>
      <c r="R246" s="176">
        <f>R247</f>
        <v>0</v>
      </c>
      <c r="S246" s="175"/>
      <c r="T246" s="177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71" t="s">
        <v>80</v>
      </c>
      <c r="AT246" s="178" t="s">
        <v>72</v>
      </c>
      <c r="AU246" s="178" t="s">
        <v>80</v>
      </c>
      <c r="AY246" s="171" t="s">
        <v>136</v>
      </c>
      <c r="BK246" s="179">
        <f>BK247</f>
        <v>1343.03</v>
      </c>
    </row>
    <row r="247" s="2" customFormat="1" ht="24.15" customHeight="1">
      <c r="A247" s="32"/>
      <c r="B247" s="182"/>
      <c r="C247" s="183" t="s">
        <v>196</v>
      </c>
      <c r="D247" s="183" t="s">
        <v>139</v>
      </c>
      <c r="E247" s="184" t="s">
        <v>408</v>
      </c>
      <c r="F247" s="185" t="s">
        <v>409</v>
      </c>
      <c r="G247" s="186" t="s">
        <v>205</v>
      </c>
      <c r="H247" s="187">
        <v>27.68</v>
      </c>
      <c r="I247" s="188">
        <v>48.520000000000003</v>
      </c>
      <c r="J247" s="188">
        <f>ROUND(I247*H247,2)</f>
        <v>1343.03</v>
      </c>
      <c r="K247" s="189"/>
      <c r="L247" s="33"/>
      <c r="M247" s="190" t="s">
        <v>1</v>
      </c>
      <c r="N247" s="191" t="s">
        <v>39</v>
      </c>
      <c r="O247" s="192">
        <v>2.4630000000000001</v>
      </c>
      <c r="P247" s="192">
        <f>O247*H247</f>
        <v>68.175840000000008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4" t="s">
        <v>143</v>
      </c>
      <c r="AT247" s="194" t="s">
        <v>139</v>
      </c>
      <c r="AU247" s="194" t="s">
        <v>86</v>
      </c>
      <c r="AY247" s="19" t="s">
        <v>136</v>
      </c>
      <c r="BE247" s="195">
        <f>IF(N247="základná",J247,0)</f>
        <v>0</v>
      </c>
      <c r="BF247" s="195">
        <f>IF(N247="znížená",J247,0)</f>
        <v>1343.03</v>
      </c>
      <c r="BG247" s="195">
        <f>IF(N247="zákl. prenesená",J247,0)</f>
        <v>0</v>
      </c>
      <c r="BH247" s="195">
        <f>IF(N247="zníž. prenesená",J247,0)</f>
        <v>0</v>
      </c>
      <c r="BI247" s="195">
        <f>IF(N247="nulová",J247,0)</f>
        <v>0</v>
      </c>
      <c r="BJ247" s="19" t="s">
        <v>86</v>
      </c>
      <c r="BK247" s="195">
        <f>ROUND(I247*H247,2)</f>
        <v>1343.03</v>
      </c>
      <c r="BL247" s="19" t="s">
        <v>143</v>
      </c>
      <c r="BM247" s="194" t="s">
        <v>907</v>
      </c>
    </row>
    <row r="248" s="12" customFormat="1" ht="25.92" customHeight="1">
      <c r="A248" s="12"/>
      <c r="B248" s="170"/>
      <c r="C248" s="12"/>
      <c r="D248" s="171" t="s">
        <v>72</v>
      </c>
      <c r="E248" s="172" t="s">
        <v>219</v>
      </c>
      <c r="F248" s="172" t="s">
        <v>220</v>
      </c>
      <c r="G248" s="12"/>
      <c r="H248" s="12"/>
      <c r="I248" s="12"/>
      <c r="J248" s="173">
        <f>BK248</f>
        <v>25360.210000000003</v>
      </c>
      <c r="K248" s="12"/>
      <c r="L248" s="170"/>
      <c r="M248" s="174"/>
      <c r="N248" s="175"/>
      <c r="O248" s="175"/>
      <c r="P248" s="176">
        <f>P249</f>
        <v>139.10784000000001</v>
      </c>
      <c r="Q248" s="175"/>
      <c r="R248" s="176">
        <f>R249</f>
        <v>3.3479104</v>
      </c>
      <c r="S248" s="175"/>
      <c r="T248" s="177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71" t="s">
        <v>86</v>
      </c>
      <c r="AT248" s="178" t="s">
        <v>72</v>
      </c>
      <c r="AU248" s="178" t="s">
        <v>73</v>
      </c>
      <c r="AY248" s="171" t="s">
        <v>136</v>
      </c>
      <c r="BK248" s="179">
        <f>BK249</f>
        <v>25360.210000000003</v>
      </c>
    </row>
    <row r="249" s="12" customFormat="1" ht="22.8" customHeight="1">
      <c r="A249" s="12"/>
      <c r="B249" s="170"/>
      <c r="C249" s="12"/>
      <c r="D249" s="171" t="s">
        <v>72</v>
      </c>
      <c r="E249" s="180" t="s">
        <v>427</v>
      </c>
      <c r="F249" s="180" t="s">
        <v>428</v>
      </c>
      <c r="G249" s="12"/>
      <c r="H249" s="12"/>
      <c r="I249" s="12"/>
      <c r="J249" s="181">
        <f>BK249</f>
        <v>25360.210000000003</v>
      </c>
      <c r="K249" s="12"/>
      <c r="L249" s="170"/>
      <c r="M249" s="174"/>
      <c r="N249" s="175"/>
      <c r="O249" s="175"/>
      <c r="P249" s="176">
        <f>SUM(P250:P284)</f>
        <v>139.10784000000001</v>
      </c>
      <c r="Q249" s="175"/>
      <c r="R249" s="176">
        <f>SUM(R250:R284)</f>
        <v>3.3479104</v>
      </c>
      <c r="S249" s="175"/>
      <c r="T249" s="177">
        <f>SUM(T250:T284)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71" t="s">
        <v>86</v>
      </c>
      <c r="AT249" s="178" t="s">
        <v>72</v>
      </c>
      <c r="AU249" s="178" t="s">
        <v>80</v>
      </c>
      <c r="AY249" s="171" t="s">
        <v>136</v>
      </c>
      <c r="BK249" s="179">
        <f>SUM(BK250:BK284)</f>
        <v>25360.210000000003</v>
      </c>
    </row>
    <row r="250" s="2" customFormat="1" ht="24.15" customHeight="1">
      <c r="A250" s="32"/>
      <c r="B250" s="182"/>
      <c r="C250" s="183" t="s">
        <v>202</v>
      </c>
      <c r="D250" s="183" t="s">
        <v>139</v>
      </c>
      <c r="E250" s="184" t="s">
        <v>908</v>
      </c>
      <c r="F250" s="185" t="s">
        <v>909</v>
      </c>
      <c r="G250" s="186" t="s">
        <v>189</v>
      </c>
      <c r="H250" s="187">
        <v>171.09999999999999</v>
      </c>
      <c r="I250" s="188">
        <v>16.399999999999999</v>
      </c>
      <c r="J250" s="188">
        <f>ROUND(I250*H250,2)</f>
        <v>2806.04</v>
      </c>
      <c r="K250" s="189"/>
      <c r="L250" s="33"/>
      <c r="M250" s="190" t="s">
        <v>1</v>
      </c>
      <c r="N250" s="191" t="s">
        <v>39</v>
      </c>
      <c r="O250" s="192">
        <v>0.60299999999999998</v>
      </c>
      <c r="P250" s="192">
        <f>O250*H250</f>
        <v>103.1733</v>
      </c>
      <c r="Q250" s="192">
        <v>0.00022000000000000001</v>
      </c>
      <c r="R250" s="192">
        <f>Q250*H250</f>
        <v>0.037642000000000002</v>
      </c>
      <c r="S250" s="192">
        <v>0</v>
      </c>
      <c r="T250" s="19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4" t="s">
        <v>226</v>
      </c>
      <c r="AT250" s="194" t="s">
        <v>139</v>
      </c>
      <c r="AU250" s="194" t="s">
        <v>86</v>
      </c>
      <c r="AY250" s="19" t="s">
        <v>136</v>
      </c>
      <c r="BE250" s="195">
        <f>IF(N250="základná",J250,0)</f>
        <v>0</v>
      </c>
      <c r="BF250" s="195">
        <f>IF(N250="znížená",J250,0)</f>
        <v>2806.04</v>
      </c>
      <c r="BG250" s="195">
        <f>IF(N250="zákl. prenesená",J250,0)</f>
        <v>0</v>
      </c>
      <c r="BH250" s="195">
        <f>IF(N250="zníž. prenesená",J250,0)</f>
        <v>0</v>
      </c>
      <c r="BI250" s="195">
        <f>IF(N250="nulová",J250,0)</f>
        <v>0</v>
      </c>
      <c r="BJ250" s="19" t="s">
        <v>86</v>
      </c>
      <c r="BK250" s="195">
        <f>ROUND(I250*H250,2)</f>
        <v>2806.04</v>
      </c>
      <c r="BL250" s="19" t="s">
        <v>226</v>
      </c>
      <c r="BM250" s="194" t="s">
        <v>910</v>
      </c>
    </row>
    <row r="251" s="13" customFormat="1">
      <c r="A251" s="13"/>
      <c r="B251" s="196"/>
      <c r="C251" s="13"/>
      <c r="D251" s="197" t="s">
        <v>145</v>
      </c>
      <c r="E251" s="198" t="s">
        <v>1</v>
      </c>
      <c r="F251" s="199" t="s">
        <v>911</v>
      </c>
      <c r="G251" s="13"/>
      <c r="H251" s="200">
        <v>4.7800000000000002</v>
      </c>
      <c r="I251" s="13"/>
      <c r="J251" s="13"/>
      <c r="K251" s="13"/>
      <c r="L251" s="196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8" t="s">
        <v>145</v>
      </c>
      <c r="AU251" s="198" t="s">
        <v>86</v>
      </c>
      <c r="AV251" s="13" t="s">
        <v>86</v>
      </c>
      <c r="AW251" s="13" t="s">
        <v>29</v>
      </c>
      <c r="AX251" s="13" t="s">
        <v>73</v>
      </c>
      <c r="AY251" s="198" t="s">
        <v>136</v>
      </c>
    </row>
    <row r="252" s="13" customFormat="1">
      <c r="A252" s="13"/>
      <c r="B252" s="196"/>
      <c r="C252" s="13"/>
      <c r="D252" s="197" t="s">
        <v>145</v>
      </c>
      <c r="E252" s="198" t="s">
        <v>1</v>
      </c>
      <c r="F252" s="199" t="s">
        <v>912</v>
      </c>
      <c r="G252" s="13"/>
      <c r="H252" s="200">
        <v>90.719999999999999</v>
      </c>
      <c r="I252" s="13"/>
      <c r="J252" s="13"/>
      <c r="K252" s="13"/>
      <c r="L252" s="196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8" t="s">
        <v>145</v>
      </c>
      <c r="AU252" s="198" t="s">
        <v>86</v>
      </c>
      <c r="AV252" s="13" t="s">
        <v>86</v>
      </c>
      <c r="AW252" s="13" t="s">
        <v>29</v>
      </c>
      <c r="AX252" s="13" t="s">
        <v>73</v>
      </c>
      <c r="AY252" s="198" t="s">
        <v>136</v>
      </c>
    </row>
    <row r="253" s="13" customFormat="1">
      <c r="A253" s="13"/>
      <c r="B253" s="196"/>
      <c r="C253" s="13"/>
      <c r="D253" s="197" t="s">
        <v>145</v>
      </c>
      <c r="E253" s="198" t="s">
        <v>1</v>
      </c>
      <c r="F253" s="199" t="s">
        <v>913</v>
      </c>
      <c r="G253" s="13"/>
      <c r="H253" s="200">
        <v>75.599999999999994</v>
      </c>
      <c r="I253" s="13"/>
      <c r="J253" s="13"/>
      <c r="K253" s="13"/>
      <c r="L253" s="196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8" t="s">
        <v>145</v>
      </c>
      <c r="AU253" s="198" t="s">
        <v>86</v>
      </c>
      <c r="AV253" s="13" t="s">
        <v>86</v>
      </c>
      <c r="AW253" s="13" t="s">
        <v>29</v>
      </c>
      <c r="AX253" s="13" t="s">
        <v>73</v>
      </c>
      <c r="AY253" s="198" t="s">
        <v>136</v>
      </c>
    </row>
    <row r="254" s="14" customFormat="1">
      <c r="A254" s="14"/>
      <c r="B254" s="204"/>
      <c r="C254" s="14"/>
      <c r="D254" s="197" t="s">
        <v>145</v>
      </c>
      <c r="E254" s="205" t="s">
        <v>1</v>
      </c>
      <c r="F254" s="206" t="s">
        <v>148</v>
      </c>
      <c r="G254" s="14"/>
      <c r="H254" s="207">
        <v>171.09999999999999</v>
      </c>
      <c r="I254" s="14"/>
      <c r="J254" s="14"/>
      <c r="K254" s="14"/>
      <c r="L254" s="204"/>
      <c r="M254" s="208"/>
      <c r="N254" s="209"/>
      <c r="O254" s="209"/>
      <c r="P254" s="209"/>
      <c r="Q254" s="209"/>
      <c r="R254" s="209"/>
      <c r="S254" s="209"/>
      <c r="T254" s="21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5" t="s">
        <v>145</v>
      </c>
      <c r="AU254" s="205" t="s">
        <v>86</v>
      </c>
      <c r="AV254" s="14" t="s">
        <v>93</v>
      </c>
      <c r="AW254" s="14" t="s">
        <v>29</v>
      </c>
      <c r="AX254" s="14" t="s">
        <v>80</v>
      </c>
      <c r="AY254" s="205" t="s">
        <v>136</v>
      </c>
    </row>
    <row r="255" s="2" customFormat="1" ht="37.8" customHeight="1">
      <c r="A255" s="32"/>
      <c r="B255" s="182"/>
      <c r="C255" s="227" t="s">
        <v>207</v>
      </c>
      <c r="D255" s="227" t="s">
        <v>351</v>
      </c>
      <c r="E255" s="228" t="s">
        <v>914</v>
      </c>
      <c r="F255" s="229" t="s">
        <v>915</v>
      </c>
      <c r="G255" s="230" t="s">
        <v>189</v>
      </c>
      <c r="H255" s="231">
        <v>179.655</v>
      </c>
      <c r="I255" s="232">
        <v>2.4100000000000001</v>
      </c>
      <c r="J255" s="232">
        <f>ROUND(I255*H255,2)</f>
        <v>432.97000000000003</v>
      </c>
      <c r="K255" s="233"/>
      <c r="L255" s="234"/>
      <c r="M255" s="235" t="s">
        <v>1</v>
      </c>
      <c r="N255" s="236" t="s">
        <v>39</v>
      </c>
      <c r="O255" s="192">
        <v>0</v>
      </c>
      <c r="P255" s="192">
        <f>O255*H255</f>
        <v>0</v>
      </c>
      <c r="Q255" s="192">
        <v>0.00010000000000000001</v>
      </c>
      <c r="R255" s="192">
        <f>Q255*H255</f>
        <v>0.017965500000000002</v>
      </c>
      <c r="S255" s="192">
        <v>0</v>
      </c>
      <c r="T255" s="193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4" t="s">
        <v>397</v>
      </c>
      <c r="AT255" s="194" t="s">
        <v>351</v>
      </c>
      <c r="AU255" s="194" t="s">
        <v>86</v>
      </c>
      <c r="AY255" s="19" t="s">
        <v>136</v>
      </c>
      <c r="BE255" s="195">
        <f>IF(N255="základná",J255,0)</f>
        <v>0</v>
      </c>
      <c r="BF255" s="195">
        <f>IF(N255="znížená",J255,0)</f>
        <v>432.97000000000003</v>
      </c>
      <c r="BG255" s="195">
        <f>IF(N255="zákl. prenesená",J255,0)</f>
        <v>0</v>
      </c>
      <c r="BH255" s="195">
        <f>IF(N255="zníž. prenesená",J255,0)</f>
        <v>0</v>
      </c>
      <c r="BI255" s="195">
        <f>IF(N255="nulová",J255,0)</f>
        <v>0</v>
      </c>
      <c r="BJ255" s="19" t="s">
        <v>86</v>
      </c>
      <c r="BK255" s="195">
        <f>ROUND(I255*H255,2)</f>
        <v>432.97000000000003</v>
      </c>
      <c r="BL255" s="19" t="s">
        <v>226</v>
      </c>
      <c r="BM255" s="194" t="s">
        <v>916</v>
      </c>
    </row>
    <row r="256" s="2" customFormat="1" ht="37.8" customHeight="1">
      <c r="A256" s="32"/>
      <c r="B256" s="182"/>
      <c r="C256" s="227" t="s">
        <v>211</v>
      </c>
      <c r="D256" s="227" t="s">
        <v>351</v>
      </c>
      <c r="E256" s="228" t="s">
        <v>917</v>
      </c>
      <c r="F256" s="229" t="s">
        <v>918</v>
      </c>
      <c r="G256" s="230" t="s">
        <v>189</v>
      </c>
      <c r="H256" s="231">
        <v>179.655</v>
      </c>
      <c r="I256" s="232">
        <v>0.91000000000000003</v>
      </c>
      <c r="J256" s="232">
        <f>ROUND(I256*H256,2)</f>
        <v>163.49000000000001</v>
      </c>
      <c r="K256" s="233"/>
      <c r="L256" s="234"/>
      <c r="M256" s="235" t="s">
        <v>1</v>
      </c>
      <c r="N256" s="236" t="s">
        <v>39</v>
      </c>
      <c r="O256" s="192">
        <v>0</v>
      </c>
      <c r="P256" s="192">
        <f>O256*H256</f>
        <v>0</v>
      </c>
      <c r="Q256" s="192">
        <v>0.00010000000000000001</v>
      </c>
      <c r="R256" s="192">
        <f>Q256*H256</f>
        <v>0.017965500000000002</v>
      </c>
      <c r="S256" s="192">
        <v>0</v>
      </c>
      <c r="T256" s="193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4" t="s">
        <v>397</v>
      </c>
      <c r="AT256" s="194" t="s">
        <v>351</v>
      </c>
      <c r="AU256" s="194" t="s">
        <v>86</v>
      </c>
      <c r="AY256" s="19" t="s">
        <v>136</v>
      </c>
      <c r="BE256" s="195">
        <f>IF(N256="základná",J256,0)</f>
        <v>0</v>
      </c>
      <c r="BF256" s="195">
        <f>IF(N256="znížená",J256,0)</f>
        <v>163.49000000000001</v>
      </c>
      <c r="BG256" s="195">
        <f>IF(N256="zákl. prenesená",J256,0)</f>
        <v>0</v>
      </c>
      <c r="BH256" s="195">
        <f>IF(N256="zníž. prenesená",J256,0)</f>
        <v>0</v>
      </c>
      <c r="BI256" s="195">
        <f>IF(N256="nulová",J256,0)</f>
        <v>0</v>
      </c>
      <c r="BJ256" s="19" t="s">
        <v>86</v>
      </c>
      <c r="BK256" s="195">
        <f>ROUND(I256*H256,2)</f>
        <v>163.49000000000001</v>
      </c>
      <c r="BL256" s="19" t="s">
        <v>226</v>
      </c>
      <c r="BM256" s="194" t="s">
        <v>919</v>
      </c>
    </row>
    <row r="257" s="2" customFormat="1" ht="21.75" customHeight="1">
      <c r="A257" s="32"/>
      <c r="B257" s="182"/>
      <c r="C257" s="227" t="s">
        <v>215</v>
      </c>
      <c r="D257" s="227" t="s">
        <v>351</v>
      </c>
      <c r="E257" s="228" t="s">
        <v>920</v>
      </c>
      <c r="F257" s="229" t="s">
        <v>921</v>
      </c>
      <c r="G257" s="230" t="s">
        <v>189</v>
      </c>
      <c r="H257" s="231">
        <v>166.31999999999999</v>
      </c>
      <c r="I257" s="232">
        <v>47.939999999999998</v>
      </c>
      <c r="J257" s="232">
        <f>ROUND(I257*H257,2)</f>
        <v>7973.3800000000001</v>
      </c>
      <c r="K257" s="233"/>
      <c r="L257" s="234"/>
      <c r="M257" s="235" t="s">
        <v>1</v>
      </c>
      <c r="N257" s="236" t="s">
        <v>39</v>
      </c>
      <c r="O257" s="192">
        <v>0</v>
      </c>
      <c r="P257" s="192">
        <f>O257*H257</f>
        <v>0</v>
      </c>
      <c r="Q257" s="192">
        <v>0.0129</v>
      </c>
      <c r="R257" s="192">
        <f>Q257*H257</f>
        <v>2.1455280000000001</v>
      </c>
      <c r="S257" s="192">
        <v>0</v>
      </c>
      <c r="T257" s="193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4" t="s">
        <v>397</v>
      </c>
      <c r="AT257" s="194" t="s">
        <v>351</v>
      </c>
      <c r="AU257" s="194" t="s">
        <v>86</v>
      </c>
      <c r="AY257" s="19" t="s">
        <v>136</v>
      </c>
      <c r="BE257" s="195">
        <f>IF(N257="základná",J257,0)</f>
        <v>0</v>
      </c>
      <c r="BF257" s="195">
        <f>IF(N257="znížená",J257,0)</f>
        <v>7973.3800000000001</v>
      </c>
      <c r="BG257" s="195">
        <f>IF(N257="zákl. prenesená",J257,0)</f>
        <v>0</v>
      </c>
      <c r="BH257" s="195">
        <f>IF(N257="zníž. prenesená",J257,0)</f>
        <v>0</v>
      </c>
      <c r="BI257" s="195">
        <f>IF(N257="nulová",J257,0)</f>
        <v>0</v>
      </c>
      <c r="BJ257" s="19" t="s">
        <v>86</v>
      </c>
      <c r="BK257" s="195">
        <f>ROUND(I257*H257,2)</f>
        <v>7973.3800000000001</v>
      </c>
      <c r="BL257" s="19" t="s">
        <v>226</v>
      </c>
      <c r="BM257" s="194" t="s">
        <v>922</v>
      </c>
    </row>
    <row r="258" s="13" customFormat="1">
      <c r="A258" s="13"/>
      <c r="B258" s="196"/>
      <c r="C258" s="13"/>
      <c r="D258" s="197" t="s">
        <v>145</v>
      </c>
      <c r="E258" s="198" t="s">
        <v>1</v>
      </c>
      <c r="F258" s="199" t="s">
        <v>912</v>
      </c>
      <c r="G258" s="13"/>
      <c r="H258" s="200">
        <v>90.719999999999999</v>
      </c>
      <c r="I258" s="13"/>
      <c r="J258" s="13"/>
      <c r="K258" s="13"/>
      <c r="L258" s="196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145</v>
      </c>
      <c r="AU258" s="198" t="s">
        <v>86</v>
      </c>
      <c r="AV258" s="13" t="s">
        <v>86</v>
      </c>
      <c r="AW258" s="13" t="s">
        <v>29</v>
      </c>
      <c r="AX258" s="13" t="s">
        <v>73</v>
      </c>
      <c r="AY258" s="198" t="s">
        <v>136</v>
      </c>
    </row>
    <row r="259" s="13" customFormat="1">
      <c r="A259" s="13"/>
      <c r="B259" s="196"/>
      <c r="C259" s="13"/>
      <c r="D259" s="197" t="s">
        <v>145</v>
      </c>
      <c r="E259" s="198" t="s">
        <v>1</v>
      </c>
      <c r="F259" s="199" t="s">
        <v>913</v>
      </c>
      <c r="G259" s="13"/>
      <c r="H259" s="200">
        <v>75.599999999999994</v>
      </c>
      <c r="I259" s="13"/>
      <c r="J259" s="13"/>
      <c r="K259" s="13"/>
      <c r="L259" s="196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8" t="s">
        <v>145</v>
      </c>
      <c r="AU259" s="198" t="s">
        <v>86</v>
      </c>
      <c r="AV259" s="13" t="s">
        <v>86</v>
      </c>
      <c r="AW259" s="13" t="s">
        <v>29</v>
      </c>
      <c r="AX259" s="13" t="s">
        <v>73</v>
      </c>
      <c r="AY259" s="198" t="s">
        <v>136</v>
      </c>
    </row>
    <row r="260" s="14" customFormat="1">
      <c r="A260" s="14"/>
      <c r="B260" s="204"/>
      <c r="C260" s="14"/>
      <c r="D260" s="197" t="s">
        <v>145</v>
      </c>
      <c r="E260" s="205" t="s">
        <v>1</v>
      </c>
      <c r="F260" s="206" t="s">
        <v>148</v>
      </c>
      <c r="G260" s="14"/>
      <c r="H260" s="207">
        <v>166.31999999999999</v>
      </c>
      <c r="I260" s="14"/>
      <c r="J260" s="14"/>
      <c r="K260" s="14"/>
      <c r="L260" s="204"/>
      <c r="M260" s="208"/>
      <c r="N260" s="209"/>
      <c r="O260" s="209"/>
      <c r="P260" s="209"/>
      <c r="Q260" s="209"/>
      <c r="R260" s="209"/>
      <c r="S260" s="209"/>
      <c r="T260" s="21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145</v>
      </c>
      <c r="AU260" s="205" t="s">
        <v>86</v>
      </c>
      <c r="AV260" s="14" t="s">
        <v>93</v>
      </c>
      <c r="AW260" s="14" t="s">
        <v>29</v>
      </c>
      <c r="AX260" s="14" t="s">
        <v>80</v>
      </c>
      <c r="AY260" s="205" t="s">
        <v>136</v>
      </c>
    </row>
    <row r="261" s="2" customFormat="1" ht="24.15" customHeight="1">
      <c r="A261" s="32"/>
      <c r="B261" s="182"/>
      <c r="C261" s="227" t="s">
        <v>223</v>
      </c>
      <c r="D261" s="227" t="s">
        <v>351</v>
      </c>
      <c r="E261" s="228" t="s">
        <v>923</v>
      </c>
      <c r="F261" s="229" t="s">
        <v>924</v>
      </c>
      <c r="G261" s="230" t="s">
        <v>189</v>
      </c>
      <c r="H261" s="231">
        <v>4.7800000000000002</v>
      </c>
      <c r="I261" s="232">
        <v>143.34</v>
      </c>
      <c r="J261" s="232">
        <f>ROUND(I261*H261,2)</f>
        <v>685.16999999999996</v>
      </c>
      <c r="K261" s="233"/>
      <c r="L261" s="234"/>
      <c r="M261" s="235" t="s">
        <v>1</v>
      </c>
      <c r="N261" s="236" t="s">
        <v>39</v>
      </c>
      <c r="O261" s="192">
        <v>0</v>
      </c>
      <c r="P261" s="192">
        <f>O261*H261</f>
        <v>0</v>
      </c>
      <c r="Q261" s="192">
        <v>0.0132</v>
      </c>
      <c r="R261" s="192">
        <f>Q261*H261</f>
        <v>0.063095999999999999</v>
      </c>
      <c r="S261" s="192">
        <v>0</v>
      </c>
      <c r="T261" s="193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4" t="s">
        <v>397</v>
      </c>
      <c r="AT261" s="194" t="s">
        <v>351</v>
      </c>
      <c r="AU261" s="194" t="s">
        <v>86</v>
      </c>
      <c r="AY261" s="19" t="s">
        <v>136</v>
      </c>
      <c r="BE261" s="195">
        <f>IF(N261="základná",J261,0)</f>
        <v>0</v>
      </c>
      <c r="BF261" s="195">
        <f>IF(N261="znížená",J261,0)</f>
        <v>685.16999999999996</v>
      </c>
      <c r="BG261" s="195">
        <f>IF(N261="zákl. prenesená",J261,0)</f>
        <v>0</v>
      </c>
      <c r="BH261" s="195">
        <f>IF(N261="zníž. prenesená",J261,0)</f>
        <v>0</v>
      </c>
      <c r="BI261" s="195">
        <f>IF(N261="nulová",J261,0)</f>
        <v>0</v>
      </c>
      <c r="BJ261" s="19" t="s">
        <v>86</v>
      </c>
      <c r="BK261" s="195">
        <f>ROUND(I261*H261,2)</f>
        <v>685.16999999999996</v>
      </c>
      <c r="BL261" s="19" t="s">
        <v>226</v>
      </c>
      <c r="BM261" s="194" t="s">
        <v>925</v>
      </c>
    </row>
    <row r="262" s="13" customFormat="1">
      <c r="A262" s="13"/>
      <c r="B262" s="196"/>
      <c r="C262" s="13"/>
      <c r="D262" s="197" t="s">
        <v>145</v>
      </c>
      <c r="E262" s="198" t="s">
        <v>1</v>
      </c>
      <c r="F262" s="199" t="s">
        <v>911</v>
      </c>
      <c r="G262" s="13"/>
      <c r="H262" s="200">
        <v>4.7800000000000002</v>
      </c>
      <c r="I262" s="13"/>
      <c r="J262" s="13"/>
      <c r="K262" s="13"/>
      <c r="L262" s="196"/>
      <c r="M262" s="201"/>
      <c r="N262" s="202"/>
      <c r="O262" s="202"/>
      <c r="P262" s="202"/>
      <c r="Q262" s="202"/>
      <c r="R262" s="202"/>
      <c r="S262" s="202"/>
      <c r="T262" s="20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8" t="s">
        <v>145</v>
      </c>
      <c r="AU262" s="198" t="s">
        <v>86</v>
      </c>
      <c r="AV262" s="13" t="s">
        <v>86</v>
      </c>
      <c r="AW262" s="13" t="s">
        <v>29</v>
      </c>
      <c r="AX262" s="13" t="s">
        <v>80</v>
      </c>
      <c r="AY262" s="198" t="s">
        <v>136</v>
      </c>
    </row>
    <row r="263" s="2" customFormat="1" ht="24.15" customHeight="1">
      <c r="A263" s="32"/>
      <c r="B263" s="182"/>
      <c r="C263" s="183" t="s">
        <v>226</v>
      </c>
      <c r="D263" s="183" t="s">
        <v>139</v>
      </c>
      <c r="E263" s="184" t="s">
        <v>926</v>
      </c>
      <c r="F263" s="185" t="s">
        <v>927</v>
      </c>
      <c r="G263" s="186" t="s">
        <v>189</v>
      </c>
      <c r="H263" s="187">
        <v>52.979999999999997</v>
      </c>
      <c r="I263" s="188">
        <v>11.59</v>
      </c>
      <c r="J263" s="188">
        <f>ROUND(I263*H263,2)</f>
        <v>614.03999999999996</v>
      </c>
      <c r="K263" s="189"/>
      <c r="L263" s="33"/>
      <c r="M263" s="190" t="s">
        <v>1</v>
      </c>
      <c r="N263" s="191" t="s">
        <v>39</v>
      </c>
      <c r="O263" s="192">
        <v>0.28299999999999997</v>
      </c>
      <c r="P263" s="192">
        <f>O263*H263</f>
        <v>14.993339999999998</v>
      </c>
      <c r="Q263" s="192">
        <v>0.00042999999999999999</v>
      </c>
      <c r="R263" s="192">
        <f>Q263*H263</f>
        <v>0.022781399999999997</v>
      </c>
      <c r="S263" s="192">
        <v>0</v>
      </c>
      <c r="T263" s="193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4" t="s">
        <v>226</v>
      </c>
      <c r="AT263" s="194" t="s">
        <v>139</v>
      </c>
      <c r="AU263" s="194" t="s">
        <v>86</v>
      </c>
      <c r="AY263" s="19" t="s">
        <v>136</v>
      </c>
      <c r="BE263" s="195">
        <f>IF(N263="základná",J263,0)</f>
        <v>0</v>
      </c>
      <c r="BF263" s="195">
        <f>IF(N263="znížená",J263,0)</f>
        <v>614.03999999999996</v>
      </c>
      <c r="BG263" s="195">
        <f>IF(N263="zákl. prenesená",J263,0)</f>
        <v>0</v>
      </c>
      <c r="BH263" s="195">
        <f>IF(N263="zníž. prenesená",J263,0)</f>
        <v>0</v>
      </c>
      <c r="BI263" s="195">
        <f>IF(N263="nulová",J263,0)</f>
        <v>0</v>
      </c>
      <c r="BJ263" s="19" t="s">
        <v>86</v>
      </c>
      <c r="BK263" s="195">
        <f>ROUND(I263*H263,2)</f>
        <v>614.03999999999996</v>
      </c>
      <c r="BL263" s="19" t="s">
        <v>226</v>
      </c>
      <c r="BM263" s="194" t="s">
        <v>928</v>
      </c>
    </row>
    <row r="264" s="13" customFormat="1">
      <c r="A264" s="13"/>
      <c r="B264" s="196"/>
      <c r="C264" s="13"/>
      <c r="D264" s="197" t="s">
        <v>145</v>
      </c>
      <c r="E264" s="198" t="s">
        <v>1</v>
      </c>
      <c r="F264" s="199" t="s">
        <v>929</v>
      </c>
      <c r="G264" s="13"/>
      <c r="H264" s="200">
        <v>7.9100000000000001</v>
      </c>
      <c r="I264" s="13"/>
      <c r="J264" s="13"/>
      <c r="K264" s="13"/>
      <c r="L264" s="196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8" t="s">
        <v>145</v>
      </c>
      <c r="AU264" s="198" t="s">
        <v>86</v>
      </c>
      <c r="AV264" s="13" t="s">
        <v>86</v>
      </c>
      <c r="AW264" s="13" t="s">
        <v>29</v>
      </c>
      <c r="AX264" s="13" t="s">
        <v>73</v>
      </c>
      <c r="AY264" s="198" t="s">
        <v>136</v>
      </c>
    </row>
    <row r="265" s="13" customFormat="1">
      <c r="A265" s="13"/>
      <c r="B265" s="196"/>
      <c r="C265" s="13"/>
      <c r="D265" s="197" t="s">
        <v>145</v>
      </c>
      <c r="E265" s="198" t="s">
        <v>1</v>
      </c>
      <c r="F265" s="199" t="s">
        <v>930</v>
      </c>
      <c r="G265" s="13"/>
      <c r="H265" s="200">
        <v>12.42</v>
      </c>
      <c r="I265" s="13"/>
      <c r="J265" s="13"/>
      <c r="K265" s="13"/>
      <c r="L265" s="196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8" t="s">
        <v>145</v>
      </c>
      <c r="AU265" s="198" t="s">
        <v>86</v>
      </c>
      <c r="AV265" s="13" t="s">
        <v>86</v>
      </c>
      <c r="AW265" s="13" t="s">
        <v>29</v>
      </c>
      <c r="AX265" s="13" t="s">
        <v>73</v>
      </c>
      <c r="AY265" s="198" t="s">
        <v>136</v>
      </c>
    </row>
    <row r="266" s="13" customFormat="1">
      <c r="A266" s="13"/>
      <c r="B266" s="196"/>
      <c r="C266" s="13"/>
      <c r="D266" s="197" t="s">
        <v>145</v>
      </c>
      <c r="E266" s="198" t="s">
        <v>1</v>
      </c>
      <c r="F266" s="199" t="s">
        <v>931</v>
      </c>
      <c r="G266" s="13"/>
      <c r="H266" s="200">
        <v>6.6100000000000003</v>
      </c>
      <c r="I266" s="13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8" t="s">
        <v>145</v>
      </c>
      <c r="AU266" s="198" t="s">
        <v>86</v>
      </c>
      <c r="AV266" s="13" t="s">
        <v>86</v>
      </c>
      <c r="AW266" s="13" t="s">
        <v>29</v>
      </c>
      <c r="AX266" s="13" t="s">
        <v>73</v>
      </c>
      <c r="AY266" s="198" t="s">
        <v>136</v>
      </c>
    </row>
    <row r="267" s="13" customFormat="1">
      <c r="A267" s="13"/>
      <c r="B267" s="196"/>
      <c r="C267" s="13"/>
      <c r="D267" s="197" t="s">
        <v>145</v>
      </c>
      <c r="E267" s="198" t="s">
        <v>1</v>
      </c>
      <c r="F267" s="199" t="s">
        <v>932</v>
      </c>
      <c r="G267" s="13"/>
      <c r="H267" s="200">
        <v>6.8099999999999996</v>
      </c>
      <c r="I267" s="13"/>
      <c r="J267" s="13"/>
      <c r="K267" s="13"/>
      <c r="L267" s="196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8" t="s">
        <v>145</v>
      </c>
      <c r="AU267" s="198" t="s">
        <v>86</v>
      </c>
      <c r="AV267" s="13" t="s">
        <v>86</v>
      </c>
      <c r="AW267" s="13" t="s">
        <v>29</v>
      </c>
      <c r="AX267" s="13" t="s">
        <v>73</v>
      </c>
      <c r="AY267" s="198" t="s">
        <v>136</v>
      </c>
    </row>
    <row r="268" s="13" customFormat="1">
      <c r="A268" s="13"/>
      <c r="B268" s="196"/>
      <c r="C268" s="13"/>
      <c r="D268" s="197" t="s">
        <v>145</v>
      </c>
      <c r="E268" s="198" t="s">
        <v>1</v>
      </c>
      <c r="F268" s="199" t="s">
        <v>933</v>
      </c>
      <c r="G268" s="13"/>
      <c r="H268" s="200">
        <v>6.8099999999999996</v>
      </c>
      <c r="I268" s="13"/>
      <c r="J268" s="13"/>
      <c r="K268" s="13"/>
      <c r="L268" s="196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8" t="s">
        <v>145</v>
      </c>
      <c r="AU268" s="198" t="s">
        <v>86</v>
      </c>
      <c r="AV268" s="13" t="s">
        <v>86</v>
      </c>
      <c r="AW268" s="13" t="s">
        <v>29</v>
      </c>
      <c r="AX268" s="13" t="s">
        <v>73</v>
      </c>
      <c r="AY268" s="198" t="s">
        <v>136</v>
      </c>
    </row>
    <row r="269" s="13" customFormat="1">
      <c r="A269" s="13"/>
      <c r="B269" s="196"/>
      <c r="C269" s="13"/>
      <c r="D269" s="197" t="s">
        <v>145</v>
      </c>
      <c r="E269" s="198" t="s">
        <v>1</v>
      </c>
      <c r="F269" s="199" t="s">
        <v>934</v>
      </c>
      <c r="G269" s="13"/>
      <c r="H269" s="200">
        <v>12.42</v>
      </c>
      <c r="I269" s="13"/>
      <c r="J269" s="13"/>
      <c r="K269" s="13"/>
      <c r="L269" s="196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8" t="s">
        <v>145</v>
      </c>
      <c r="AU269" s="198" t="s">
        <v>86</v>
      </c>
      <c r="AV269" s="13" t="s">
        <v>86</v>
      </c>
      <c r="AW269" s="13" t="s">
        <v>29</v>
      </c>
      <c r="AX269" s="13" t="s">
        <v>73</v>
      </c>
      <c r="AY269" s="198" t="s">
        <v>136</v>
      </c>
    </row>
    <row r="270" s="14" customFormat="1">
      <c r="A270" s="14"/>
      <c r="B270" s="204"/>
      <c r="C270" s="14"/>
      <c r="D270" s="197" t="s">
        <v>145</v>
      </c>
      <c r="E270" s="205" t="s">
        <v>1</v>
      </c>
      <c r="F270" s="206" t="s">
        <v>148</v>
      </c>
      <c r="G270" s="14"/>
      <c r="H270" s="207">
        <v>52.980000000000004</v>
      </c>
      <c r="I270" s="14"/>
      <c r="J270" s="14"/>
      <c r="K270" s="14"/>
      <c r="L270" s="204"/>
      <c r="M270" s="208"/>
      <c r="N270" s="209"/>
      <c r="O270" s="209"/>
      <c r="P270" s="209"/>
      <c r="Q270" s="209"/>
      <c r="R270" s="209"/>
      <c r="S270" s="209"/>
      <c r="T270" s="21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5" t="s">
        <v>145</v>
      </c>
      <c r="AU270" s="205" t="s">
        <v>86</v>
      </c>
      <c r="AV270" s="14" t="s">
        <v>93</v>
      </c>
      <c r="AW270" s="14" t="s">
        <v>29</v>
      </c>
      <c r="AX270" s="14" t="s">
        <v>80</v>
      </c>
      <c r="AY270" s="205" t="s">
        <v>136</v>
      </c>
    </row>
    <row r="271" s="2" customFormat="1" ht="24.15" customHeight="1">
      <c r="A271" s="32"/>
      <c r="B271" s="182"/>
      <c r="C271" s="227" t="s">
        <v>235</v>
      </c>
      <c r="D271" s="227" t="s">
        <v>351</v>
      </c>
      <c r="E271" s="228" t="s">
        <v>935</v>
      </c>
      <c r="F271" s="229" t="s">
        <v>936</v>
      </c>
      <c r="G271" s="230" t="s">
        <v>189</v>
      </c>
      <c r="H271" s="231">
        <v>52.979999999999997</v>
      </c>
      <c r="I271" s="232">
        <v>181.97999999999999</v>
      </c>
      <c r="J271" s="232">
        <f>ROUND(I271*H271,2)</f>
        <v>9641.2999999999993</v>
      </c>
      <c r="K271" s="233"/>
      <c r="L271" s="234"/>
      <c r="M271" s="235" t="s">
        <v>1</v>
      </c>
      <c r="N271" s="236" t="s">
        <v>39</v>
      </c>
      <c r="O271" s="192">
        <v>0</v>
      </c>
      <c r="P271" s="192">
        <f>O271*H271</f>
        <v>0</v>
      </c>
      <c r="Q271" s="192">
        <v>0.013400000000000001</v>
      </c>
      <c r="R271" s="192">
        <f>Q271*H271</f>
        <v>0.70993200000000001</v>
      </c>
      <c r="S271" s="192">
        <v>0</v>
      </c>
      <c r="T271" s="193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4" t="s">
        <v>397</v>
      </c>
      <c r="AT271" s="194" t="s">
        <v>351</v>
      </c>
      <c r="AU271" s="194" t="s">
        <v>86</v>
      </c>
      <c r="AY271" s="19" t="s">
        <v>136</v>
      </c>
      <c r="BE271" s="195">
        <f>IF(N271="základná",J271,0)</f>
        <v>0</v>
      </c>
      <c r="BF271" s="195">
        <f>IF(N271="znížená",J271,0)</f>
        <v>9641.2999999999993</v>
      </c>
      <c r="BG271" s="195">
        <f>IF(N271="zákl. prenesená",J271,0)</f>
        <v>0</v>
      </c>
      <c r="BH271" s="195">
        <f>IF(N271="zníž. prenesená",J271,0)</f>
        <v>0</v>
      </c>
      <c r="BI271" s="195">
        <f>IF(N271="nulová",J271,0)</f>
        <v>0</v>
      </c>
      <c r="BJ271" s="19" t="s">
        <v>86</v>
      </c>
      <c r="BK271" s="195">
        <f>ROUND(I271*H271,2)</f>
        <v>9641.2999999999993</v>
      </c>
      <c r="BL271" s="19" t="s">
        <v>226</v>
      </c>
      <c r="BM271" s="194" t="s">
        <v>937</v>
      </c>
    </row>
    <row r="272" s="2" customFormat="1" ht="33" customHeight="1">
      <c r="A272" s="32"/>
      <c r="B272" s="182"/>
      <c r="C272" s="183" t="s">
        <v>242</v>
      </c>
      <c r="D272" s="183" t="s">
        <v>139</v>
      </c>
      <c r="E272" s="184" t="s">
        <v>430</v>
      </c>
      <c r="F272" s="185" t="s">
        <v>431</v>
      </c>
      <c r="G272" s="186" t="s">
        <v>363</v>
      </c>
      <c r="H272" s="187">
        <v>4</v>
      </c>
      <c r="I272" s="188">
        <v>26.829999999999998</v>
      </c>
      <c r="J272" s="188">
        <f>ROUND(I272*H272,2)</f>
        <v>107.31999999999999</v>
      </c>
      <c r="K272" s="189"/>
      <c r="L272" s="33"/>
      <c r="M272" s="190" t="s">
        <v>1</v>
      </c>
      <c r="N272" s="191" t="s">
        <v>39</v>
      </c>
      <c r="O272" s="192">
        <v>1.2250000000000001</v>
      </c>
      <c r="P272" s="192">
        <f>O272*H272</f>
        <v>4.9000000000000004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4" t="s">
        <v>226</v>
      </c>
      <c r="AT272" s="194" t="s">
        <v>139</v>
      </c>
      <c r="AU272" s="194" t="s">
        <v>86</v>
      </c>
      <c r="AY272" s="19" t="s">
        <v>136</v>
      </c>
      <c r="BE272" s="195">
        <f>IF(N272="základná",J272,0)</f>
        <v>0</v>
      </c>
      <c r="BF272" s="195">
        <f>IF(N272="znížená",J272,0)</f>
        <v>107.31999999999999</v>
      </c>
      <c r="BG272" s="195">
        <f>IF(N272="zákl. prenesená",J272,0)</f>
        <v>0</v>
      </c>
      <c r="BH272" s="195">
        <f>IF(N272="zníž. prenesená",J272,0)</f>
        <v>0</v>
      </c>
      <c r="BI272" s="195">
        <f>IF(N272="nulová",J272,0)</f>
        <v>0</v>
      </c>
      <c r="BJ272" s="19" t="s">
        <v>86</v>
      </c>
      <c r="BK272" s="195">
        <f>ROUND(I272*H272,2)</f>
        <v>107.31999999999999</v>
      </c>
      <c r="BL272" s="19" t="s">
        <v>226</v>
      </c>
      <c r="BM272" s="194" t="s">
        <v>938</v>
      </c>
    </row>
    <row r="273" s="13" customFormat="1">
      <c r="A273" s="13"/>
      <c r="B273" s="196"/>
      <c r="C273" s="13"/>
      <c r="D273" s="197" t="s">
        <v>145</v>
      </c>
      <c r="E273" s="198" t="s">
        <v>1</v>
      </c>
      <c r="F273" s="199" t="s">
        <v>939</v>
      </c>
      <c r="G273" s="13"/>
      <c r="H273" s="200">
        <v>1</v>
      </c>
      <c r="I273" s="13"/>
      <c r="J273" s="13"/>
      <c r="K273" s="13"/>
      <c r="L273" s="196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8" t="s">
        <v>145</v>
      </c>
      <c r="AU273" s="198" t="s">
        <v>86</v>
      </c>
      <c r="AV273" s="13" t="s">
        <v>86</v>
      </c>
      <c r="AW273" s="13" t="s">
        <v>29</v>
      </c>
      <c r="AX273" s="13" t="s">
        <v>73</v>
      </c>
      <c r="AY273" s="198" t="s">
        <v>136</v>
      </c>
    </row>
    <row r="274" s="13" customFormat="1">
      <c r="A274" s="13"/>
      <c r="B274" s="196"/>
      <c r="C274" s="13"/>
      <c r="D274" s="197" t="s">
        <v>145</v>
      </c>
      <c r="E274" s="198" t="s">
        <v>1</v>
      </c>
      <c r="F274" s="199" t="s">
        <v>940</v>
      </c>
      <c r="G274" s="13"/>
      <c r="H274" s="200">
        <v>1</v>
      </c>
      <c r="I274" s="13"/>
      <c r="J274" s="13"/>
      <c r="K274" s="13"/>
      <c r="L274" s="196"/>
      <c r="M274" s="201"/>
      <c r="N274" s="202"/>
      <c r="O274" s="202"/>
      <c r="P274" s="202"/>
      <c r="Q274" s="202"/>
      <c r="R274" s="202"/>
      <c r="S274" s="202"/>
      <c r="T274" s="20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8" t="s">
        <v>145</v>
      </c>
      <c r="AU274" s="198" t="s">
        <v>86</v>
      </c>
      <c r="AV274" s="13" t="s">
        <v>86</v>
      </c>
      <c r="AW274" s="13" t="s">
        <v>29</v>
      </c>
      <c r="AX274" s="13" t="s">
        <v>73</v>
      </c>
      <c r="AY274" s="198" t="s">
        <v>136</v>
      </c>
    </row>
    <row r="275" s="13" customFormat="1">
      <c r="A275" s="13"/>
      <c r="B275" s="196"/>
      <c r="C275" s="13"/>
      <c r="D275" s="197" t="s">
        <v>145</v>
      </c>
      <c r="E275" s="198" t="s">
        <v>1</v>
      </c>
      <c r="F275" s="199" t="s">
        <v>941</v>
      </c>
      <c r="G275" s="13"/>
      <c r="H275" s="200">
        <v>2</v>
      </c>
      <c r="I275" s="13"/>
      <c r="J275" s="13"/>
      <c r="K275" s="13"/>
      <c r="L275" s="196"/>
      <c r="M275" s="201"/>
      <c r="N275" s="202"/>
      <c r="O275" s="202"/>
      <c r="P275" s="202"/>
      <c r="Q275" s="202"/>
      <c r="R275" s="202"/>
      <c r="S275" s="202"/>
      <c r="T275" s="20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8" t="s">
        <v>145</v>
      </c>
      <c r="AU275" s="198" t="s">
        <v>86</v>
      </c>
      <c r="AV275" s="13" t="s">
        <v>86</v>
      </c>
      <c r="AW275" s="13" t="s">
        <v>29</v>
      </c>
      <c r="AX275" s="13" t="s">
        <v>73</v>
      </c>
      <c r="AY275" s="198" t="s">
        <v>136</v>
      </c>
    </row>
    <row r="276" s="14" customFormat="1">
      <c r="A276" s="14"/>
      <c r="B276" s="204"/>
      <c r="C276" s="14"/>
      <c r="D276" s="197" t="s">
        <v>145</v>
      </c>
      <c r="E276" s="205" t="s">
        <v>1</v>
      </c>
      <c r="F276" s="206" t="s">
        <v>148</v>
      </c>
      <c r="G276" s="14"/>
      <c r="H276" s="207">
        <v>4</v>
      </c>
      <c r="I276" s="14"/>
      <c r="J276" s="14"/>
      <c r="K276" s="14"/>
      <c r="L276" s="204"/>
      <c r="M276" s="208"/>
      <c r="N276" s="209"/>
      <c r="O276" s="209"/>
      <c r="P276" s="209"/>
      <c r="Q276" s="209"/>
      <c r="R276" s="209"/>
      <c r="S276" s="209"/>
      <c r="T276" s="21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5" t="s">
        <v>145</v>
      </c>
      <c r="AU276" s="205" t="s">
        <v>86</v>
      </c>
      <c r="AV276" s="14" t="s">
        <v>93</v>
      </c>
      <c r="AW276" s="14" t="s">
        <v>29</v>
      </c>
      <c r="AX276" s="14" t="s">
        <v>80</v>
      </c>
      <c r="AY276" s="205" t="s">
        <v>136</v>
      </c>
    </row>
    <row r="277" s="2" customFormat="1" ht="24.15" customHeight="1">
      <c r="A277" s="32"/>
      <c r="B277" s="182"/>
      <c r="C277" s="227" t="s">
        <v>338</v>
      </c>
      <c r="D277" s="227" t="s">
        <v>351</v>
      </c>
      <c r="E277" s="228" t="s">
        <v>435</v>
      </c>
      <c r="F277" s="229" t="s">
        <v>436</v>
      </c>
      <c r="G277" s="230" t="s">
        <v>363</v>
      </c>
      <c r="H277" s="231">
        <v>4</v>
      </c>
      <c r="I277" s="232">
        <v>23.100000000000001</v>
      </c>
      <c r="J277" s="232">
        <f>ROUND(I277*H277,2)</f>
        <v>92.400000000000006</v>
      </c>
      <c r="K277" s="233"/>
      <c r="L277" s="234"/>
      <c r="M277" s="235" t="s">
        <v>1</v>
      </c>
      <c r="N277" s="236" t="s">
        <v>39</v>
      </c>
      <c r="O277" s="192">
        <v>0</v>
      </c>
      <c r="P277" s="192">
        <f>O277*H277</f>
        <v>0</v>
      </c>
      <c r="Q277" s="192">
        <v>0.001</v>
      </c>
      <c r="R277" s="192">
        <f>Q277*H277</f>
        <v>0.0040000000000000001</v>
      </c>
      <c r="S277" s="192">
        <v>0</v>
      </c>
      <c r="T277" s="193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4" t="s">
        <v>397</v>
      </c>
      <c r="AT277" s="194" t="s">
        <v>351</v>
      </c>
      <c r="AU277" s="194" t="s">
        <v>86</v>
      </c>
      <c r="AY277" s="19" t="s">
        <v>136</v>
      </c>
      <c r="BE277" s="195">
        <f>IF(N277="základná",J277,0)</f>
        <v>0</v>
      </c>
      <c r="BF277" s="195">
        <f>IF(N277="znížená",J277,0)</f>
        <v>92.400000000000006</v>
      </c>
      <c r="BG277" s="195">
        <f>IF(N277="zákl. prenesená",J277,0)</f>
        <v>0</v>
      </c>
      <c r="BH277" s="195">
        <f>IF(N277="zníž. prenesená",J277,0)</f>
        <v>0</v>
      </c>
      <c r="BI277" s="195">
        <f>IF(N277="nulová",J277,0)</f>
        <v>0</v>
      </c>
      <c r="BJ277" s="19" t="s">
        <v>86</v>
      </c>
      <c r="BK277" s="195">
        <f>ROUND(I277*H277,2)</f>
        <v>92.400000000000006</v>
      </c>
      <c r="BL277" s="19" t="s">
        <v>226</v>
      </c>
      <c r="BM277" s="194" t="s">
        <v>942</v>
      </c>
    </row>
    <row r="278" s="2" customFormat="1" ht="37.8" customHeight="1">
      <c r="A278" s="32"/>
      <c r="B278" s="182"/>
      <c r="C278" s="227" t="s">
        <v>7</v>
      </c>
      <c r="D278" s="227" t="s">
        <v>351</v>
      </c>
      <c r="E278" s="228" t="s">
        <v>439</v>
      </c>
      <c r="F278" s="229" t="s">
        <v>440</v>
      </c>
      <c r="G278" s="230" t="s">
        <v>363</v>
      </c>
      <c r="H278" s="231">
        <v>4</v>
      </c>
      <c r="I278" s="232">
        <v>180.83000000000001</v>
      </c>
      <c r="J278" s="232">
        <f>ROUND(I278*H278,2)</f>
        <v>723.32000000000005</v>
      </c>
      <c r="K278" s="233"/>
      <c r="L278" s="234"/>
      <c r="M278" s="235" t="s">
        <v>1</v>
      </c>
      <c r="N278" s="236" t="s">
        <v>39</v>
      </c>
      <c r="O278" s="192">
        <v>0</v>
      </c>
      <c r="P278" s="192">
        <f>O278*H278</f>
        <v>0</v>
      </c>
      <c r="Q278" s="192">
        <v>0.025000000000000001</v>
      </c>
      <c r="R278" s="192">
        <f>Q278*H278</f>
        <v>0.10000000000000001</v>
      </c>
      <c r="S278" s="192">
        <v>0</v>
      </c>
      <c r="T278" s="193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4" t="s">
        <v>397</v>
      </c>
      <c r="AT278" s="194" t="s">
        <v>351</v>
      </c>
      <c r="AU278" s="194" t="s">
        <v>86</v>
      </c>
      <c r="AY278" s="19" t="s">
        <v>136</v>
      </c>
      <c r="BE278" s="195">
        <f>IF(N278="základná",J278,0)</f>
        <v>0</v>
      </c>
      <c r="BF278" s="195">
        <f>IF(N278="znížená",J278,0)</f>
        <v>723.32000000000005</v>
      </c>
      <c r="BG278" s="195">
        <f>IF(N278="zákl. prenesená",J278,0)</f>
        <v>0</v>
      </c>
      <c r="BH278" s="195">
        <f>IF(N278="zníž. prenesená",J278,0)</f>
        <v>0</v>
      </c>
      <c r="BI278" s="195">
        <f>IF(N278="nulová",J278,0)</f>
        <v>0</v>
      </c>
      <c r="BJ278" s="19" t="s">
        <v>86</v>
      </c>
      <c r="BK278" s="195">
        <f>ROUND(I278*H278,2)</f>
        <v>723.32000000000005</v>
      </c>
      <c r="BL278" s="19" t="s">
        <v>226</v>
      </c>
      <c r="BM278" s="194" t="s">
        <v>943</v>
      </c>
    </row>
    <row r="279" s="2" customFormat="1" ht="33" customHeight="1">
      <c r="A279" s="32"/>
      <c r="B279" s="182"/>
      <c r="C279" s="227" t="s">
        <v>346</v>
      </c>
      <c r="D279" s="227" t="s">
        <v>351</v>
      </c>
      <c r="E279" s="228" t="s">
        <v>443</v>
      </c>
      <c r="F279" s="229" t="s">
        <v>444</v>
      </c>
      <c r="G279" s="230" t="s">
        <v>363</v>
      </c>
      <c r="H279" s="231">
        <v>4</v>
      </c>
      <c r="I279" s="232">
        <v>294.77999999999997</v>
      </c>
      <c r="J279" s="232">
        <f>ROUND(I279*H279,2)</f>
        <v>1179.1199999999999</v>
      </c>
      <c r="K279" s="233"/>
      <c r="L279" s="234"/>
      <c r="M279" s="235" t="s">
        <v>1</v>
      </c>
      <c r="N279" s="236" t="s">
        <v>39</v>
      </c>
      <c r="O279" s="192">
        <v>0</v>
      </c>
      <c r="P279" s="192">
        <f>O279*H279</f>
        <v>0</v>
      </c>
      <c r="Q279" s="192">
        <v>0.037999999999999999</v>
      </c>
      <c r="R279" s="192">
        <f>Q279*H279</f>
        <v>0.152</v>
      </c>
      <c r="S279" s="192">
        <v>0</v>
      </c>
      <c r="T279" s="193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4" t="s">
        <v>397</v>
      </c>
      <c r="AT279" s="194" t="s">
        <v>351</v>
      </c>
      <c r="AU279" s="194" t="s">
        <v>86</v>
      </c>
      <c r="AY279" s="19" t="s">
        <v>136</v>
      </c>
      <c r="BE279" s="195">
        <f>IF(N279="základná",J279,0)</f>
        <v>0</v>
      </c>
      <c r="BF279" s="195">
        <f>IF(N279="znížená",J279,0)</f>
        <v>1179.1199999999999</v>
      </c>
      <c r="BG279" s="195">
        <f>IF(N279="zákl. prenesená",J279,0)</f>
        <v>0</v>
      </c>
      <c r="BH279" s="195">
        <f>IF(N279="zníž. prenesená",J279,0)</f>
        <v>0</v>
      </c>
      <c r="BI279" s="195">
        <f>IF(N279="nulová",J279,0)</f>
        <v>0</v>
      </c>
      <c r="BJ279" s="19" t="s">
        <v>86</v>
      </c>
      <c r="BK279" s="195">
        <f>ROUND(I279*H279,2)</f>
        <v>1179.1199999999999</v>
      </c>
      <c r="BL279" s="19" t="s">
        <v>226</v>
      </c>
      <c r="BM279" s="194" t="s">
        <v>944</v>
      </c>
    </row>
    <row r="280" s="2" customFormat="1" ht="33" customHeight="1">
      <c r="A280" s="32"/>
      <c r="B280" s="182"/>
      <c r="C280" s="183" t="s">
        <v>350</v>
      </c>
      <c r="D280" s="183" t="s">
        <v>139</v>
      </c>
      <c r="E280" s="184" t="s">
        <v>945</v>
      </c>
      <c r="F280" s="185" t="s">
        <v>946</v>
      </c>
      <c r="G280" s="186" t="s">
        <v>363</v>
      </c>
      <c r="H280" s="187">
        <v>6.7400000000000002</v>
      </c>
      <c r="I280" s="188">
        <v>52.119999999999997</v>
      </c>
      <c r="J280" s="188">
        <f>ROUND(I280*H280,2)</f>
        <v>351.29000000000002</v>
      </c>
      <c r="K280" s="189"/>
      <c r="L280" s="33"/>
      <c r="M280" s="190" t="s">
        <v>1</v>
      </c>
      <c r="N280" s="191" t="s">
        <v>39</v>
      </c>
      <c r="O280" s="192">
        <v>2.3799999999999999</v>
      </c>
      <c r="P280" s="192">
        <f>O280*H280</f>
        <v>16.0412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4" t="s">
        <v>226</v>
      </c>
      <c r="AT280" s="194" t="s">
        <v>139</v>
      </c>
      <c r="AU280" s="194" t="s">
        <v>86</v>
      </c>
      <c r="AY280" s="19" t="s">
        <v>136</v>
      </c>
      <c r="BE280" s="195">
        <f>IF(N280="základná",J280,0)</f>
        <v>0</v>
      </c>
      <c r="BF280" s="195">
        <f>IF(N280="znížená",J280,0)</f>
        <v>351.29000000000002</v>
      </c>
      <c r="BG280" s="195">
        <f>IF(N280="zákl. prenesená",J280,0)</f>
        <v>0</v>
      </c>
      <c r="BH280" s="195">
        <f>IF(N280="zníž. prenesená",J280,0)</f>
        <v>0</v>
      </c>
      <c r="BI280" s="195">
        <f>IF(N280="nulová",J280,0)</f>
        <v>0</v>
      </c>
      <c r="BJ280" s="19" t="s">
        <v>86</v>
      </c>
      <c r="BK280" s="195">
        <f>ROUND(I280*H280,2)</f>
        <v>351.29000000000002</v>
      </c>
      <c r="BL280" s="19" t="s">
        <v>226</v>
      </c>
      <c r="BM280" s="194" t="s">
        <v>947</v>
      </c>
    </row>
    <row r="281" s="13" customFormat="1">
      <c r="A281" s="13"/>
      <c r="B281" s="196"/>
      <c r="C281" s="13"/>
      <c r="D281" s="197" t="s">
        <v>145</v>
      </c>
      <c r="E281" s="198" t="s">
        <v>1</v>
      </c>
      <c r="F281" s="199" t="s">
        <v>948</v>
      </c>
      <c r="G281" s="13"/>
      <c r="H281" s="200">
        <v>6.7400000000000002</v>
      </c>
      <c r="I281" s="13"/>
      <c r="J281" s="13"/>
      <c r="K281" s="13"/>
      <c r="L281" s="196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8" t="s">
        <v>145</v>
      </c>
      <c r="AU281" s="198" t="s">
        <v>86</v>
      </c>
      <c r="AV281" s="13" t="s">
        <v>86</v>
      </c>
      <c r="AW281" s="13" t="s">
        <v>29</v>
      </c>
      <c r="AX281" s="13" t="s">
        <v>80</v>
      </c>
      <c r="AY281" s="198" t="s">
        <v>136</v>
      </c>
    </row>
    <row r="282" s="2" customFormat="1" ht="24.15" customHeight="1">
      <c r="A282" s="32"/>
      <c r="B282" s="182"/>
      <c r="C282" s="227" t="s">
        <v>356</v>
      </c>
      <c r="D282" s="227" t="s">
        <v>351</v>
      </c>
      <c r="E282" s="228" t="s">
        <v>435</v>
      </c>
      <c r="F282" s="229" t="s">
        <v>436</v>
      </c>
      <c r="G282" s="230" t="s">
        <v>363</v>
      </c>
      <c r="H282" s="231">
        <v>1</v>
      </c>
      <c r="I282" s="232">
        <v>23.100000000000001</v>
      </c>
      <c r="J282" s="232">
        <f>ROUND(I282*H282,2)</f>
        <v>23.100000000000001</v>
      </c>
      <c r="K282" s="233"/>
      <c r="L282" s="234"/>
      <c r="M282" s="235" t="s">
        <v>1</v>
      </c>
      <c r="N282" s="236" t="s">
        <v>39</v>
      </c>
      <c r="O282" s="192">
        <v>0</v>
      </c>
      <c r="P282" s="192">
        <f>O282*H282</f>
        <v>0</v>
      </c>
      <c r="Q282" s="192">
        <v>0.001</v>
      </c>
      <c r="R282" s="192">
        <f>Q282*H282</f>
        <v>0.001</v>
      </c>
      <c r="S282" s="192">
        <v>0</v>
      </c>
      <c r="T282" s="193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4" t="s">
        <v>397</v>
      </c>
      <c r="AT282" s="194" t="s">
        <v>351</v>
      </c>
      <c r="AU282" s="194" t="s">
        <v>86</v>
      </c>
      <c r="AY282" s="19" t="s">
        <v>136</v>
      </c>
      <c r="BE282" s="195">
        <f>IF(N282="základná",J282,0)</f>
        <v>0</v>
      </c>
      <c r="BF282" s="195">
        <f>IF(N282="znížená",J282,0)</f>
        <v>23.100000000000001</v>
      </c>
      <c r="BG282" s="195">
        <f>IF(N282="zákl. prenesená",J282,0)</f>
        <v>0</v>
      </c>
      <c r="BH282" s="195">
        <f>IF(N282="zníž. prenesená",J282,0)</f>
        <v>0</v>
      </c>
      <c r="BI282" s="195">
        <f>IF(N282="nulová",J282,0)</f>
        <v>0</v>
      </c>
      <c r="BJ282" s="19" t="s">
        <v>86</v>
      </c>
      <c r="BK282" s="195">
        <f>ROUND(I282*H282,2)</f>
        <v>23.100000000000001</v>
      </c>
      <c r="BL282" s="19" t="s">
        <v>226</v>
      </c>
      <c r="BM282" s="194" t="s">
        <v>949</v>
      </c>
    </row>
    <row r="283" s="2" customFormat="1" ht="33" customHeight="1">
      <c r="A283" s="32"/>
      <c r="B283" s="182"/>
      <c r="C283" s="227" t="s">
        <v>360</v>
      </c>
      <c r="D283" s="227" t="s">
        <v>351</v>
      </c>
      <c r="E283" s="228" t="s">
        <v>950</v>
      </c>
      <c r="F283" s="229" t="s">
        <v>951</v>
      </c>
      <c r="G283" s="230" t="s">
        <v>363</v>
      </c>
      <c r="H283" s="231">
        <v>1</v>
      </c>
      <c r="I283" s="232">
        <v>428.55000000000001</v>
      </c>
      <c r="J283" s="232">
        <f>ROUND(I283*H283,2)</f>
        <v>428.55000000000001</v>
      </c>
      <c r="K283" s="233"/>
      <c r="L283" s="234"/>
      <c r="M283" s="235" t="s">
        <v>1</v>
      </c>
      <c r="N283" s="236" t="s">
        <v>39</v>
      </c>
      <c r="O283" s="192">
        <v>0</v>
      </c>
      <c r="P283" s="192">
        <f>O283*H283</f>
        <v>0</v>
      </c>
      <c r="Q283" s="192">
        <v>0.075999999999999998</v>
      </c>
      <c r="R283" s="192">
        <f>Q283*H283</f>
        <v>0.075999999999999998</v>
      </c>
      <c r="S283" s="192">
        <v>0</v>
      </c>
      <c r="T283" s="193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4" t="s">
        <v>397</v>
      </c>
      <c r="AT283" s="194" t="s">
        <v>351</v>
      </c>
      <c r="AU283" s="194" t="s">
        <v>86</v>
      </c>
      <c r="AY283" s="19" t="s">
        <v>136</v>
      </c>
      <c r="BE283" s="195">
        <f>IF(N283="základná",J283,0)</f>
        <v>0</v>
      </c>
      <c r="BF283" s="195">
        <f>IF(N283="znížená",J283,0)</f>
        <v>428.55000000000001</v>
      </c>
      <c r="BG283" s="195">
        <f>IF(N283="zákl. prenesená",J283,0)</f>
        <v>0</v>
      </c>
      <c r="BH283" s="195">
        <f>IF(N283="zníž. prenesená",J283,0)</f>
        <v>0</v>
      </c>
      <c r="BI283" s="195">
        <f>IF(N283="nulová",J283,0)</f>
        <v>0</v>
      </c>
      <c r="BJ283" s="19" t="s">
        <v>86</v>
      </c>
      <c r="BK283" s="195">
        <f>ROUND(I283*H283,2)</f>
        <v>428.55000000000001</v>
      </c>
      <c r="BL283" s="19" t="s">
        <v>226</v>
      </c>
      <c r="BM283" s="194" t="s">
        <v>952</v>
      </c>
    </row>
    <row r="284" s="2" customFormat="1" ht="24.15" customHeight="1">
      <c r="A284" s="32"/>
      <c r="B284" s="182"/>
      <c r="C284" s="183" t="s">
        <v>366</v>
      </c>
      <c r="D284" s="183" t="s">
        <v>139</v>
      </c>
      <c r="E284" s="184" t="s">
        <v>447</v>
      </c>
      <c r="F284" s="185" t="s">
        <v>448</v>
      </c>
      <c r="G284" s="186" t="s">
        <v>425</v>
      </c>
      <c r="H284" s="187">
        <v>252.215</v>
      </c>
      <c r="I284" s="188">
        <v>0.55000000000000004</v>
      </c>
      <c r="J284" s="188">
        <f>ROUND(I284*H284,2)</f>
        <v>138.72</v>
      </c>
      <c r="K284" s="189"/>
      <c r="L284" s="33"/>
      <c r="M284" s="240" t="s">
        <v>1</v>
      </c>
      <c r="N284" s="241" t="s">
        <v>39</v>
      </c>
      <c r="O284" s="242">
        <v>0</v>
      </c>
      <c r="P284" s="242">
        <f>O284*H284</f>
        <v>0</v>
      </c>
      <c r="Q284" s="242">
        <v>0</v>
      </c>
      <c r="R284" s="242">
        <f>Q284*H284</f>
        <v>0</v>
      </c>
      <c r="S284" s="242">
        <v>0</v>
      </c>
      <c r="T284" s="243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4" t="s">
        <v>226</v>
      </c>
      <c r="AT284" s="194" t="s">
        <v>139</v>
      </c>
      <c r="AU284" s="194" t="s">
        <v>86</v>
      </c>
      <c r="AY284" s="19" t="s">
        <v>136</v>
      </c>
      <c r="BE284" s="195">
        <f>IF(N284="základná",J284,0)</f>
        <v>0</v>
      </c>
      <c r="BF284" s="195">
        <f>IF(N284="znížená",J284,0)</f>
        <v>138.72</v>
      </c>
      <c r="BG284" s="195">
        <f>IF(N284="zákl. prenesená",J284,0)</f>
        <v>0</v>
      </c>
      <c r="BH284" s="195">
        <f>IF(N284="zníž. prenesená",J284,0)</f>
        <v>0</v>
      </c>
      <c r="BI284" s="195">
        <f>IF(N284="nulová",J284,0)</f>
        <v>0</v>
      </c>
      <c r="BJ284" s="19" t="s">
        <v>86</v>
      </c>
      <c r="BK284" s="195">
        <f>ROUND(I284*H284,2)</f>
        <v>138.72</v>
      </c>
      <c r="BL284" s="19" t="s">
        <v>226</v>
      </c>
      <c r="BM284" s="194" t="s">
        <v>953</v>
      </c>
    </row>
    <row r="285" s="2" customFormat="1" ht="6.96" customHeight="1">
      <c r="A285" s="32"/>
      <c r="B285" s="58"/>
      <c r="C285" s="59"/>
      <c r="D285" s="59"/>
      <c r="E285" s="59"/>
      <c r="F285" s="59"/>
      <c r="G285" s="59"/>
      <c r="H285" s="59"/>
      <c r="I285" s="59"/>
      <c r="J285" s="59"/>
      <c r="K285" s="59"/>
      <c r="L285" s="33"/>
      <c r="M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</row>
  </sheetData>
  <autoFilter ref="C129:K28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DESKTOP-E1S64TB\Lenovo</dc:creator>
  <cp:lastModifiedBy>DESKTOP-E1S64TB\Lenovo</cp:lastModifiedBy>
  <dcterms:created xsi:type="dcterms:W3CDTF">2024-10-15T14:33:18Z</dcterms:created>
  <dcterms:modified xsi:type="dcterms:W3CDTF">2024-10-15T14:33:24Z</dcterms:modified>
</cp:coreProperties>
</file>