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Nextcloud\Karin\Documents\TINDUR\PRV65 ŽoNFP a prílohy\VO Stavba 65\"/>
    </mc:Choice>
  </mc:AlternateContent>
  <xr:revisionPtr revIDLastSave="0" documentId="13_ncr:1_{71AAC08E-3B19-4275-BC34-D39B02EEEB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ácia stavby" sheetId="1" r:id="rId1"/>
    <sheet name="SO - Zlepšenie podmienok ..." sheetId="2" r:id="rId2"/>
  </sheets>
  <definedNames>
    <definedName name="_xlnm._FilterDatabase" localSheetId="1" hidden="1">'SO - Zlepšenie podmienok ...'!$C$128:$K$215</definedName>
    <definedName name="_xlnm.Print_Titles" localSheetId="0">'Rekapitulácia stavby'!$92:$92</definedName>
    <definedName name="_xlnm.Print_Titles" localSheetId="1">'SO - Zlepšenie podmienok ...'!$128:$128</definedName>
    <definedName name="_xlnm.Print_Area" localSheetId="0">'Rekapitulácia stavby'!$D$4:$AO$76,'Rekapitulácia stavby'!$C$82:$AQ$96</definedName>
    <definedName name="_xlnm.Print_Area" localSheetId="1">'SO - Zlepšenie podmienok ...'!$C$82:$J$112,'SO - Zlepšenie podmienok ...'!$C$118:$J$215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T203" i="2" s="1"/>
  <c r="R204" i="2"/>
  <c r="R203" i="2"/>
  <c r="P204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T174" i="2"/>
  <c r="R175" i="2"/>
  <c r="R174" i="2" s="1"/>
  <c r="P175" i="2"/>
  <c r="P174" i="2" s="1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T135" i="2"/>
  <c r="R136" i="2"/>
  <c r="R135" i="2"/>
  <c r="P136" i="2"/>
  <c r="P135" i="2" s="1"/>
  <c r="BI134" i="2"/>
  <c r="BH134" i="2"/>
  <c r="BG134" i="2"/>
  <c r="BE134" i="2"/>
  <c r="T134" i="2"/>
  <c r="T133" i="2" s="1"/>
  <c r="R134" i="2"/>
  <c r="R133" i="2"/>
  <c r="P134" i="2"/>
  <c r="P133" i="2"/>
  <c r="BI132" i="2"/>
  <c r="BH132" i="2"/>
  <c r="BG132" i="2"/>
  <c r="BE132" i="2"/>
  <c r="T132" i="2"/>
  <c r="T131" i="2"/>
  <c r="R132" i="2"/>
  <c r="R131" i="2" s="1"/>
  <c r="P132" i="2"/>
  <c r="P131" i="2"/>
  <c r="J126" i="2"/>
  <c r="J125" i="2"/>
  <c r="F125" i="2"/>
  <c r="F123" i="2"/>
  <c r="E121" i="2"/>
  <c r="J90" i="2"/>
  <c r="J89" i="2"/>
  <c r="F89" i="2"/>
  <c r="F87" i="2"/>
  <c r="E85" i="2"/>
  <c r="J16" i="2"/>
  <c r="E16" i="2"/>
  <c r="F126" i="2" s="1"/>
  <c r="J15" i="2"/>
  <c r="J10" i="2"/>
  <c r="J87" i="2" s="1"/>
  <c r="L90" i="1"/>
  <c r="AM90" i="1"/>
  <c r="AM89" i="1"/>
  <c r="L89" i="1"/>
  <c r="AM87" i="1"/>
  <c r="L87" i="1"/>
  <c r="L85" i="1"/>
  <c r="L84" i="1"/>
  <c r="BK192" i="2"/>
  <c r="J175" i="2"/>
  <c r="J164" i="2"/>
  <c r="BK155" i="2"/>
  <c r="J146" i="2"/>
  <c r="J200" i="2"/>
  <c r="J194" i="2"/>
  <c r="J168" i="2"/>
  <c r="BK151" i="2"/>
  <c r="J186" i="2"/>
  <c r="BK168" i="2"/>
  <c r="BK153" i="2"/>
  <c r="J208" i="2"/>
  <c r="J190" i="2"/>
  <c r="J172" i="2"/>
  <c r="BK152" i="2"/>
  <c r="J136" i="2"/>
  <c r="BK201" i="2"/>
  <c r="J188" i="2"/>
  <c r="J169" i="2"/>
  <c r="BK149" i="2"/>
  <c r="J139" i="2"/>
  <c r="J201" i="2"/>
  <c r="BK181" i="2"/>
  <c r="BK166" i="2"/>
  <c r="BK144" i="2"/>
  <c r="BK187" i="2"/>
  <c r="BK169" i="2"/>
  <c r="J158" i="2"/>
  <c r="J152" i="2"/>
  <c r="AS94" i="1"/>
  <c r="BK198" i="2"/>
  <c r="BK172" i="2"/>
  <c r="J153" i="2"/>
  <c r="BK139" i="2"/>
  <c r="BK204" i="2"/>
  <c r="BK184" i="2"/>
  <c r="J166" i="2"/>
  <c r="BK213" i="2"/>
  <c r="BK191" i="2"/>
  <c r="J182" i="2"/>
  <c r="BK162" i="2"/>
  <c r="J145" i="2"/>
  <c r="J215" i="2"/>
  <c r="BK202" i="2"/>
  <c r="BK195" i="2"/>
  <c r="J178" i="2"/>
  <c r="J163" i="2"/>
  <c r="BK145" i="2"/>
  <c r="J214" i="2"/>
  <c r="BK182" i="2"/>
  <c r="BK178" i="2"/>
  <c r="J150" i="2"/>
  <c r="BK208" i="2"/>
  <c r="J171" i="2"/>
  <c r="BK159" i="2"/>
  <c r="J149" i="2"/>
  <c r="BK136" i="2"/>
  <c r="J202" i="2"/>
  <c r="J196" i="2"/>
  <c r="J170" i="2"/>
  <c r="BK148" i="2"/>
  <c r="J212" i="2"/>
  <c r="BK171" i="2"/>
  <c r="J156" i="2"/>
  <c r="BK212" i="2"/>
  <c r="BK196" i="2"/>
  <c r="J179" i="2"/>
  <c r="BK154" i="2"/>
  <c r="BK143" i="2"/>
  <c r="J213" i="2"/>
  <c r="J197" i="2"/>
  <c r="BK186" i="2"/>
  <c r="BK170" i="2"/>
  <c r="J159" i="2"/>
  <c r="BK140" i="2"/>
  <c r="J204" i="2"/>
  <c r="J180" i="2"/>
  <c r="BK158" i="2"/>
  <c r="J141" i="2"/>
  <c r="J211" i="2"/>
  <c r="J162" i="2"/>
  <c r="BK150" i="2"/>
  <c r="BK141" i="2"/>
  <c r="BK206" i="2"/>
  <c r="J195" i="2"/>
  <c r="BK180" i="2"/>
  <c r="BK156" i="2"/>
  <c r="J140" i="2"/>
  <c r="J191" i="2"/>
  <c r="J181" i="2"/>
  <c r="J165" i="2"/>
  <c r="BK134" i="2"/>
  <c r="J198" i="2"/>
  <c r="J187" i="2"/>
  <c r="BK167" i="2"/>
  <c r="J155" i="2"/>
  <c r="BK138" i="2"/>
  <c r="J206" i="2"/>
  <c r="BK194" i="2"/>
  <c r="BK175" i="2"/>
  <c r="J161" i="2"/>
  <c r="J143" i="2"/>
  <c r="BK211" i="2"/>
  <c r="BK185" i="2"/>
  <c r="BK179" i="2"/>
  <c r="J151" i="2"/>
  <c r="J138" i="2"/>
  <c r="J185" i="2"/>
  <c r="BK173" i="2"/>
  <c r="BK163" i="2"/>
  <c r="J154" i="2"/>
  <c r="J148" i="2"/>
  <c r="BK214" i="2"/>
  <c r="BK197" i="2"/>
  <c r="BK188" i="2"/>
  <c r="BK164" i="2"/>
  <c r="BK147" i="2"/>
  <c r="BK215" i="2"/>
  <c r="BK190" i="2"/>
  <c r="J167" i="2"/>
  <c r="J144" i="2"/>
  <c r="J207" i="2"/>
  <c r="J184" i="2"/>
  <c r="BK165" i="2"/>
  <c r="J147" i="2"/>
  <c r="BK132" i="2"/>
  <c r="BK207" i="2"/>
  <c r="J192" i="2"/>
  <c r="J173" i="2"/>
  <c r="BK146" i="2"/>
  <c r="J132" i="2"/>
  <c r="BK200" i="2"/>
  <c r="BK161" i="2"/>
  <c r="J134" i="2"/>
  <c r="BK137" i="2" l="1"/>
  <c r="J137" i="2"/>
  <c r="J99" i="2" s="1"/>
  <c r="R137" i="2"/>
  <c r="BK157" i="2"/>
  <c r="J157" i="2"/>
  <c r="J101" i="2"/>
  <c r="T177" i="2"/>
  <c r="P137" i="2"/>
  <c r="P130" i="2"/>
  <c r="T137" i="2"/>
  <c r="T142" i="2"/>
  <c r="T130" i="2" s="1"/>
  <c r="BK183" i="2"/>
  <c r="J183" i="2" s="1"/>
  <c r="J105" i="2" s="1"/>
  <c r="BK189" i="2"/>
  <c r="J189" i="2"/>
  <c r="J106" i="2"/>
  <c r="BK199" i="2"/>
  <c r="J199" i="2" s="1"/>
  <c r="J107" i="2" s="1"/>
  <c r="T205" i="2"/>
  <c r="BK210" i="2"/>
  <c r="BK209" i="2"/>
  <c r="J209" i="2" s="1"/>
  <c r="J110" i="2" s="1"/>
  <c r="BK142" i="2"/>
  <c r="J142" i="2"/>
  <c r="J100" i="2"/>
  <c r="T157" i="2"/>
  <c r="BK177" i="2"/>
  <c r="T183" i="2"/>
  <c r="T189" i="2"/>
  <c r="T199" i="2"/>
  <c r="P205" i="2"/>
  <c r="P210" i="2"/>
  <c r="P209" i="2" s="1"/>
  <c r="R142" i="2"/>
  <c r="R157" i="2"/>
  <c r="R130" i="2" s="1"/>
  <c r="P177" i="2"/>
  <c r="P183" i="2"/>
  <c r="P189" i="2"/>
  <c r="P199" i="2"/>
  <c r="BK205" i="2"/>
  <c r="J205" i="2"/>
  <c r="J109" i="2"/>
  <c r="R210" i="2"/>
  <c r="R209" i="2"/>
  <c r="P142" i="2"/>
  <c r="P157" i="2"/>
  <c r="R177" i="2"/>
  <c r="R183" i="2"/>
  <c r="R189" i="2"/>
  <c r="R199" i="2"/>
  <c r="R205" i="2"/>
  <c r="T210" i="2"/>
  <c r="T209" i="2"/>
  <c r="BK131" i="2"/>
  <c r="J131" i="2"/>
  <c r="J96" i="2"/>
  <c r="BK135" i="2"/>
  <c r="J135" i="2" s="1"/>
  <c r="J98" i="2" s="1"/>
  <c r="BK133" i="2"/>
  <c r="J133" i="2"/>
  <c r="J97" i="2"/>
  <c r="BK174" i="2"/>
  <c r="J174" i="2" s="1"/>
  <c r="J102" i="2" s="1"/>
  <c r="BK203" i="2"/>
  <c r="J203" i="2"/>
  <c r="J108" i="2"/>
  <c r="F90" i="2"/>
  <c r="BF149" i="2"/>
  <c r="BF154" i="2"/>
  <c r="BF155" i="2"/>
  <c r="BF156" i="2"/>
  <c r="BF158" i="2"/>
  <c r="BF159" i="2"/>
  <c r="BF163" i="2"/>
  <c r="BF167" i="2"/>
  <c r="BF169" i="2"/>
  <c r="BF172" i="2"/>
  <c r="BF194" i="2"/>
  <c r="BF207" i="2"/>
  <c r="BF208" i="2"/>
  <c r="BF213" i="2"/>
  <c r="BF132" i="2"/>
  <c r="BF138" i="2"/>
  <c r="BF146" i="2"/>
  <c r="BF148" i="2"/>
  <c r="BF151" i="2"/>
  <c r="BF153" i="2"/>
  <c r="BF166" i="2"/>
  <c r="BF171" i="2"/>
  <c r="BF173" i="2"/>
  <c r="BF188" i="2"/>
  <c r="BF190" i="2"/>
  <c r="BF191" i="2"/>
  <c r="BF204" i="2"/>
  <c r="BF212" i="2"/>
  <c r="BF134" i="2"/>
  <c r="BF139" i="2"/>
  <c r="BF147" i="2"/>
  <c r="BF152" i="2"/>
  <c r="BF164" i="2"/>
  <c r="BF168" i="2"/>
  <c r="BF175" i="2"/>
  <c r="BF179" i="2"/>
  <c r="BF180" i="2"/>
  <c r="BF181" i="2"/>
  <c r="BF184" i="2"/>
  <c r="BF187" i="2"/>
  <c r="BF196" i="2"/>
  <c r="BF197" i="2"/>
  <c r="BF201" i="2"/>
  <c r="BF214" i="2"/>
  <c r="J123" i="2"/>
  <c r="BF136" i="2"/>
  <c r="BF141" i="2"/>
  <c r="BF178" i="2"/>
  <c r="BF182" i="2"/>
  <c r="BF186" i="2"/>
  <c r="BF198" i="2"/>
  <c r="BF202" i="2"/>
  <c r="BF215" i="2"/>
  <c r="BF140" i="2"/>
  <c r="BF143" i="2"/>
  <c r="BF145" i="2"/>
  <c r="BF150" i="2"/>
  <c r="BF161" i="2"/>
  <c r="BF162" i="2"/>
  <c r="BF165" i="2"/>
  <c r="BF170" i="2"/>
  <c r="BF185" i="2"/>
  <c r="BF211" i="2"/>
  <c r="BF144" i="2"/>
  <c r="BF192" i="2"/>
  <c r="BF195" i="2"/>
  <c r="BF200" i="2"/>
  <c r="BF206" i="2"/>
  <c r="F31" i="2"/>
  <c r="AZ95" i="1" s="1"/>
  <c r="AZ94" i="1" s="1"/>
  <c r="AV94" i="1" s="1"/>
  <c r="AK29" i="1" s="1"/>
  <c r="F34" i="2"/>
  <c r="BC95" i="1" s="1"/>
  <c r="BC94" i="1" s="1"/>
  <c r="W32" i="1" s="1"/>
  <c r="J31" i="2"/>
  <c r="AV95" i="1" s="1"/>
  <c r="F33" i="2"/>
  <c r="BB95" i="1" s="1"/>
  <c r="BB94" i="1" s="1"/>
  <c r="W31" i="1" s="1"/>
  <c r="F35" i="2"/>
  <c r="BD95" i="1" s="1"/>
  <c r="BD94" i="1" s="1"/>
  <c r="W33" i="1" s="1"/>
  <c r="R176" i="2" l="1"/>
  <c r="R129" i="2" s="1"/>
  <c r="P176" i="2"/>
  <c r="P129" i="2" s="1"/>
  <c r="AU95" i="1" s="1"/>
  <c r="AU94" i="1" s="1"/>
  <c r="BK176" i="2"/>
  <c r="J176" i="2" s="1"/>
  <c r="J103" i="2" s="1"/>
  <c r="T176" i="2"/>
  <c r="T129" i="2" s="1"/>
  <c r="BK130" i="2"/>
  <c r="J210" i="2"/>
  <c r="J111" i="2"/>
  <c r="J177" i="2"/>
  <c r="J104" i="2"/>
  <c r="J32" i="2"/>
  <c r="AW95" i="1" s="1"/>
  <c r="AT95" i="1" s="1"/>
  <c r="AY94" i="1"/>
  <c r="W29" i="1"/>
  <c r="AX94" i="1"/>
  <c r="F32" i="2"/>
  <c r="BA95" i="1"/>
  <c r="BA94" i="1" s="1"/>
  <c r="AW94" i="1" s="1"/>
  <c r="AK30" i="1" s="1"/>
  <c r="BK129" i="2" l="1"/>
  <c r="J129" i="2" s="1"/>
  <c r="J28" i="2" s="1"/>
  <c r="AG95" i="1" s="1"/>
  <c r="AG94" i="1" s="1"/>
  <c r="AK26" i="1" s="1"/>
  <c r="AK35" i="1" s="1"/>
  <c r="J130" i="2"/>
  <c r="J95" i="2"/>
  <c r="W30" i="1"/>
  <c r="AT94" i="1"/>
  <c r="AN94" i="1" l="1"/>
  <c r="J37" i="2"/>
  <c r="AN95" i="1"/>
  <c r="J94" i="2"/>
</calcChain>
</file>

<file path=xl/sharedStrings.xml><?xml version="1.0" encoding="utf-8"?>
<sst xmlns="http://schemas.openxmlformats.org/spreadsheetml/2006/main" count="1333" uniqueCount="423">
  <si>
    <t>Export Komplet</t>
  </si>
  <si>
    <t/>
  </si>
  <si>
    <t>2.0</t>
  </si>
  <si>
    <t>False</t>
  </si>
  <si>
    <t>{ab72f06d-9994-447c-9634-c137ec37997f}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</si>
  <si>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</si>
  <si>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</si>
  <si>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</si>
  <si>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</si>
  <si>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</si>
  <si>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</si>
  <si>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</si>
  <si>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</si>
  <si>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SO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</si>
  <si>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</si>
  <si>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</si>
  <si>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Zlepšenie podmienok chovu dobytka a zlepšenie vplyvu na životné prostredie</t>
  </si>
  <si>
    <t>JKSO:</t>
  </si>
  <si>
    <t>KS:</t>
  </si>
  <si>
    <t>Miesto:</t>
  </si>
  <si>
    <t>Krásnohorské Podhradie</t>
  </si>
  <si>
    <t>Dátum:</t>
  </si>
  <si>
    <t>Objednávateľ:</t>
  </si>
  <si>
    <t>IČO:</t>
  </si>
  <si>
    <t>TinAGRO+ s r.o.</t>
  </si>
  <si>
    <t>IČ DPH:</t>
  </si>
  <si>
    <t>Zhotoviteľ:</t>
  </si>
  <si>
    <t>Vyplň údaj</t>
  </si>
  <si>
    <t>Projektant:</t>
  </si>
  <si>
    <t>48307874</t>
  </si>
  <si>
    <t>TYFON s.r.o., Ing. Boris Šramko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</si>
  <si>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</si>
  <si>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</si>
  <si>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</si>
  <si>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</si>
  <si>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</si>
  <si>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</si>
  <si>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</si>
  <si>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</si>
  <si>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</si>
  <si>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</si>
  <si>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</si>
  <si>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</si>
  <si>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</si>
  <si>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</si>
  <si>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</si>
  <si>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</si>
  <si>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</si>
  <si>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</si>
  <si>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</si>
  <si>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</si>
  <si>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</si>
  <si>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</si>
  <si>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</si>
  <si>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</si>
  <si>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</si>
  <si>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</si>
  <si>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</si>
  <si>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</si>
  <si>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</si>
  <si>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</si>
  <si>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</si>
  <si>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</si>
  <si>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</si>
  <si>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</si>
  <si>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</si>
  <si>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</si>
  <si>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</si>
  <si>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</si>
  <si>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</si>
  <si>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</si>
  <si>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</si>
  <si>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</si>
  <si>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</si>
  <si>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</si>
  <si>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</si>
  <si>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</si>
  <si>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</si>
  <si>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</si>
  <si>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</si>
  <si>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</si>
  <si>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</si>
  <si>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</si>
  <si>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</si>
  <si>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</si>
  <si>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</si>
  <si>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</si>
  <si>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</si>
  <si>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</si>
  <si>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</si>
  <si>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</si>
  <si>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</si>
  <si>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</si>
  <si>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</si>
  <si>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</si>
  <si>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</si>
  <si>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</si>
  <si>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</si>
  <si>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</si>
  <si>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</si>
  <si>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</si>
  <si>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</si>
  <si>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</si>
  <si>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</si>
  <si>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</si>
  <si>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</si>
  <si>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</si>
  <si>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</si>
  <si>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</si>
  <si>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</si>
  <si>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</si>
  <si>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</si>
  <si>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</si>
  <si>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</si>
  <si>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</si>
  <si>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</si>
  <si>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</si>
  <si>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</si>
  <si>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</si>
  <si>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</si>
  <si>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</si>
  <si>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</si>
  <si>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</si>
  <si>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</si>
  <si>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</si>
  <si>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</si>
  <si>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651756283</t>
  </si>
  <si>
    <t>3</t>
  </si>
  <si>
    <t>Zvislé a kompletné konštrukcie</t>
  </si>
  <si>
    <t>310239211.S</t>
  </si>
  <si>
    <t>Zamurovanie otvoru s plochou nad 1 do 4 m2 v murive nadzákladného tehlami na maltu vápennocementovú</t>
  </si>
  <si>
    <t>-924530895</t>
  </si>
  <si>
    <t>Vodorovné konštrukcie</t>
  </si>
  <si>
    <t>451561111.S</t>
  </si>
  <si>
    <t>Lôžko pod dlažby z kameniva drveného drobného hr. vrstvy do 100 mm</t>
  </si>
  <si>
    <t>m2</t>
  </si>
  <si>
    <t>-1032777015</t>
  </si>
  <si>
    <t>5</t>
  </si>
  <si>
    <t>Komunikácie</t>
  </si>
  <si>
    <t>565182111 .S</t>
  </si>
  <si>
    <t>Vyrovnanie povrchu doterajšieho podkladu hr. 150 mm po vybúraní mazaniny</t>
  </si>
  <si>
    <t>422627692</t>
  </si>
  <si>
    <t>566501111.S</t>
  </si>
  <si>
    <t>Úprava doterajšieho krytu z kameniva drveného v množstve 0,08- 0,10 m3/m2</t>
  </si>
  <si>
    <t>-716211489</t>
  </si>
  <si>
    <t>6</t>
  </si>
  <si>
    <t>596811320.S</t>
  </si>
  <si>
    <t>Kladenie betónovej dlažby s vyplnením škár do lôžka z kameniva, veľ. do 0,25 m2 plochy do 50 m2</t>
  </si>
  <si>
    <t>-179538330</t>
  </si>
  <si>
    <t>7</t>
  </si>
  <si>
    <t>M</t>
  </si>
  <si>
    <t>5924600145000</t>
  </si>
  <si>
    <t>Platňa betónová , rozmer 500x500x50 mm, sivá</t>
  </si>
  <si>
    <t>ks</t>
  </si>
  <si>
    <t>8</t>
  </si>
  <si>
    <t>-1928184571</t>
  </si>
  <si>
    <t>Úpravy povrchov, podlahy, osadenie</t>
  </si>
  <si>
    <t>612409991.S</t>
  </si>
  <si>
    <t>Začistenie omietok (s dodaním hmoty) okolo okien, dverí, podláh, obkladov atď.</t>
  </si>
  <si>
    <t>m</t>
  </si>
  <si>
    <t>1060284439</t>
  </si>
  <si>
    <t>9</t>
  </si>
  <si>
    <t>612460243.S</t>
  </si>
  <si>
    <t>Vnútorná omietka stien vápennocementová jadrová (hrubá), hr. 20 mm</t>
  </si>
  <si>
    <t>-1953984526</t>
  </si>
  <si>
    <t>10</t>
  </si>
  <si>
    <t>612467127</t>
  </si>
  <si>
    <t>Príprava vnútorného podkladu stien CEMIX, Penetrácia hĺbková, ozn. 2614</t>
  </si>
  <si>
    <t>764885818</t>
  </si>
  <si>
    <t>11</t>
  </si>
  <si>
    <t>612467185</t>
  </si>
  <si>
    <t>Vnútorná omietka stien jednovrstvová CEMIX, strojné miešanie, ručné nanášanie, ozn. 4260, hr. 10 mm</t>
  </si>
  <si>
    <t>1616606506</t>
  </si>
  <si>
    <t>12</t>
  </si>
  <si>
    <t>612481119.S</t>
  </si>
  <si>
    <t>Potiahnutie vnútorných stien sklotextilnou mriežkou s celoplošným prilepením</t>
  </si>
  <si>
    <t>85821805</t>
  </si>
  <si>
    <t>13</t>
  </si>
  <si>
    <t>622421722 .S</t>
  </si>
  <si>
    <t>Oprava vonkajších stien zo suchých zmesí, opravovaná plocha nad 65% do 80%</t>
  </si>
  <si>
    <t>1630420666</t>
  </si>
  <si>
    <t>14</t>
  </si>
  <si>
    <t>622901110 .S</t>
  </si>
  <si>
    <t>Očistenie po opravách škárovaných plôch</t>
  </si>
  <si>
    <t>488202633</t>
  </si>
  <si>
    <t>15</t>
  </si>
  <si>
    <t>631315661.S</t>
  </si>
  <si>
    <t>Mazanina z betónu prostého (m3) tr. C 20/25 hr.nad 120 do 240 mm</t>
  </si>
  <si>
    <t>-1242785601</t>
  </si>
  <si>
    <t>16</t>
  </si>
  <si>
    <t>631319175.S</t>
  </si>
  <si>
    <t>Príplatok za strhnutie povrchu mazaniny latou pre hr. obidvoch vrstiev mazaniny nad 120 do 240 mm</t>
  </si>
  <si>
    <t>727955269</t>
  </si>
  <si>
    <t>17</t>
  </si>
  <si>
    <t>631362422.S</t>
  </si>
  <si>
    <t>Výstuž mazanín z betónov (z kameniva) a z ľahkých betónov zo sietí KARI, priemer drôtu 6/6 mm, veľkosť oka 150x150 mm</t>
  </si>
  <si>
    <t>-2137798410</t>
  </si>
  <si>
    <t>18</t>
  </si>
  <si>
    <t>642942331.S</t>
  </si>
  <si>
    <t>Osadenie oceľovej dverovej zárubne alebo rámu, plochy otvoru nad 4,5 do 10 m2</t>
  </si>
  <si>
    <t>151238682</t>
  </si>
  <si>
    <t>19</t>
  </si>
  <si>
    <t>642944321.S</t>
  </si>
  <si>
    <t>Dodatočná montáž oceľovej dverovej zárubne, plochy otvoru nad 4,5 m2</t>
  </si>
  <si>
    <t>-1170000877</t>
  </si>
  <si>
    <t>20</t>
  </si>
  <si>
    <t>648991113.S</t>
  </si>
  <si>
    <t>Osadenie parapetných dosiek z plastických a poloplast., hmôt, š. nad 200 mm</t>
  </si>
  <si>
    <t>-269789332</t>
  </si>
  <si>
    <t>21</t>
  </si>
  <si>
    <t>611550000200.S</t>
  </si>
  <si>
    <t>Parapetná doska vnútorná, šírka 250 mm, z drevotriesky laminovanej, farba biela</t>
  </si>
  <si>
    <t>-1423608489</t>
  </si>
  <si>
    <t>Ostatné konštrukcie a práce-búranie</t>
  </si>
  <si>
    <t>22</t>
  </si>
  <si>
    <t>917862111.S</t>
  </si>
  <si>
    <t>Osadenie chodník. obrubníka betónového stojatého do lôžka z betónu prosteho tr. C 12/15 s bočnou oporou</t>
  </si>
  <si>
    <t>-555937588</t>
  </si>
  <si>
    <t>592170003500</t>
  </si>
  <si>
    <t>Obrubník SEMMELROCK rovný, lxšxv 1000x100x200 mm, sivá</t>
  </si>
  <si>
    <t>1333281943</t>
  </si>
  <si>
    <t>VV</t>
  </si>
  <si>
    <t>127,819801980198*1,01 'Prepočítané koeficientom množstva</t>
  </si>
  <si>
    <t>24</t>
  </si>
  <si>
    <t>952901221.S</t>
  </si>
  <si>
    <t>Vyčistenie budov priemyselných objektov akejkoľvek výšky</t>
  </si>
  <si>
    <t>665075294</t>
  </si>
  <si>
    <t>25</t>
  </si>
  <si>
    <t>952903012 .S</t>
  </si>
  <si>
    <t>Čistenie strechy tlakovou vodou pred náterom z pojazdnej plošiny</t>
  </si>
  <si>
    <t>-2138383725</t>
  </si>
  <si>
    <t>26</t>
  </si>
  <si>
    <t>965043441.S</t>
  </si>
  <si>
    <t>Búranie podkladov pod dlažby, liatych dlažieb a mazanín,betón s poterom,teracom hr.do 150 mm,  plochy nad 4 m2 -2,20000t</t>
  </si>
  <si>
    <t>-1268130429</t>
  </si>
  <si>
    <t>27</t>
  </si>
  <si>
    <t>968061113.S</t>
  </si>
  <si>
    <t>Vyvesenie dreveného okenného krídla do suti plochy nad 1,5 m2, -0,01600t</t>
  </si>
  <si>
    <t>-841022696</t>
  </si>
  <si>
    <t>28</t>
  </si>
  <si>
    <t>968062244.S</t>
  </si>
  <si>
    <t>Vybúranie drevených rámov okien jednod. plochy do 1 m2,  -0,04100t</t>
  </si>
  <si>
    <t>-2139243227</t>
  </si>
  <si>
    <t>29</t>
  </si>
  <si>
    <t>968062245.S</t>
  </si>
  <si>
    <t>Vybúranie drevených rámov okien jednoduchých plochy do 2 m2,  -0,03100t</t>
  </si>
  <si>
    <t>1379443434</t>
  </si>
  <si>
    <t>30</t>
  </si>
  <si>
    <t>968071137.S</t>
  </si>
  <si>
    <t>Vyvesenie kovového krídla vrát do suti plochy nad 4 m2</t>
  </si>
  <si>
    <t>-1932543360</t>
  </si>
  <si>
    <t>31</t>
  </si>
  <si>
    <t>968072559.S</t>
  </si>
  <si>
    <t>Vybúranie kovových vrát plochy nad 5 m2,  -0,06600t</t>
  </si>
  <si>
    <t>-1113770306</t>
  </si>
  <si>
    <t>32</t>
  </si>
  <si>
    <t>971033451.S</t>
  </si>
  <si>
    <t>Vybúranie otvoru v murive tehl. plochy do 0,25 m2 hr. do 450 mm,  -0,21900t</t>
  </si>
  <si>
    <t>779364541</t>
  </si>
  <si>
    <t>33</t>
  </si>
  <si>
    <t>978013191.S</t>
  </si>
  <si>
    <t>Otlčenie omietok stien vnútorných vápenných alebo vápennocementových v rozsahu do 100 %,  -0,04600t</t>
  </si>
  <si>
    <t>412423801</t>
  </si>
  <si>
    <t>34</t>
  </si>
  <si>
    <t>978023251.S</t>
  </si>
  <si>
    <t>Vysekanie, vyškriabanie a vyčistenie škár muriva kamenného režného z lomového kameňa,  -0,01400t</t>
  </si>
  <si>
    <t>747029764</t>
  </si>
  <si>
    <t>35</t>
  </si>
  <si>
    <t>979082111.S</t>
  </si>
  <si>
    <t>Vnútrostavenisková doprava sutiny a vybúraných hmôt do 10 m</t>
  </si>
  <si>
    <t>t</t>
  </si>
  <si>
    <t>-1884426592</t>
  </si>
  <si>
    <t>36</t>
  </si>
  <si>
    <t>979082121.S</t>
  </si>
  <si>
    <t>Vnútrostavenisková doprava sutiny a vybúraných hmôt za každých ďalších 5 m</t>
  </si>
  <si>
    <t>-720541895</t>
  </si>
  <si>
    <t>99</t>
  </si>
  <si>
    <t>Presun hmôt HSV</t>
  </si>
  <si>
    <t>37</t>
  </si>
  <si>
    <t>999281111.S</t>
  </si>
  <si>
    <t>Presun hmôt pre opravy a údržbu objektov vrátane vonkajších plášťov výšky do 25 m</t>
  </si>
  <si>
    <t>-1208104736</t>
  </si>
  <si>
    <t>PSV</t>
  </si>
  <si>
    <t>Práce a dodávky PSV</t>
  </si>
  <si>
    <t>764</t>
  </si>
  <si>
    <t>Konštrukcie klampiarske</t>
  </si>
  <si>
    <t>38</t>
  </si>
  <si>
    <t>764352221.S</t>
  </si>
  <si>
    <t>Žľaby z pozinkovaného PZ plechu, pododkvapové polkruhové r.š. 200 mm</t>
  </si>
  <si>
    <t>-820149726</t>
  </si>
  <si>
    <t>39</t>
  </si>
  <si>
    <t>764410530.S</t>
  </si>
  <si>
    <t>Oplechovanie parapetov z poplastovaného plechu, vrátane rohov r.š. 250 mm</t>
  </si>
  <si>
    <t>819983911</t>
  </si>
  <si>
    <t>40</t>
  </si>
  <si>
    <t>764410850.S</t>
  </si>
  <si>
    <t>Demontáž oplechovania parapetov rš od 100 do 330 mm,  -0,00135t</t>
  </si>
  <si>
    <t>1948179683</t>
  </si>
  <si>
    <t>41</t>
  </si>
  <si>
    <t>764454254.S</t>
  </si>
  <si>
    <t>Zvodové rúry z pozinkovaného PZ plechu, kruhové priemer 120 mm</t>
  </si>
  <si>
    <t>-842292705</t>
  </si>
  <si>
    <t>42</t>
  </si>
  <si>
    <t>998764201.S</t>
  </si>
  <si>
    <t>Presun hmôt pre konštrukcie klampiarske v objektoch výšky do 6 m</t>
  </si>
  <si>
    <t>%</t>
  </si>
  <si>
    <t>-576474210</t>
  </si>
  <si>
    <t>766</t>
  </si>
  <si>
    <t>Konštrukcie stolárske</t>
  </si>
  <si>
    <t>43</t>
  </si>
  <si>
    <t>766621265.S</t>
  </si>
  <si>
    <t>Montáž okien drevených s hydroizolačnými páskami (exteriérová a interiérová)</t>
  </si>
  <si>
    <t>178389772</t>
  </si>
  <si>
    <t>44</t>
  </si>
  <si>
    <t>283290006100.S</t>
  </si>
  <si>
    <t>Tesniaca paropriepustná fólia polymér-flísová, š. 290 mm, dĺ. 30 m, pre tesnenie pripájacej škáry okenného rámu a muriva z exteriéru</t>
  </si>
  <si>
    <t>-394787595</t>
  </si>
  <si>
    <t>45</t>
  </si>
  <si>
    <t>283290006200.S</t>
  </si>
  <si>
    <t>Tesniaca paronepriepustná fólia polymér-flísová, š. 70 mm, dĺ. 30 m, pre tesnenie pripájacej škáry okenného rámu a muriva z interiéru</t>
  </si>
  <si>
    <t>-380716559</t>
  </si>
  <si>
    <t>46</t>
  </si>
  <si>
    <t>611110005000.s</t>
  </si>
  <si>
    <t>Drevené okno jednokrídlové OS, vxš 900x600 mm, izolačné dvojsklo 4-16-4 Kw=1,0, materiál drevina smrek nadpájaný, eurohranol 78</t>
  </si>
  <si>
    <t>256</t>
  </si>
  <si>
    <t>64</t>
  </si>
  <si>
    <t>1048553892</t>
  </si>
  <si>
    <t>47</t>
  </si>
  <si>
    <t>998766201.S</t>
  </si>
  <si>
    <t>Presun hmot pre konštrukcie stolárske v objektoch výšky do 6 m</t>
  </si>
  <si>
    <t>-1561951427</t>
  </si>
  <si>
    <t>767</t>
  </si>
  <si>
    <t>Konštrukcie doplnkové kovové</t>
  </si>
  <si>
    <t>48</t>
  </si>
  <si>
    <t>767581803.S</t>
  </si>
  <si>
    <t>Demontáž podhľadov tvarovaných plechov,  -0,05500t</t>
  </si>
  <si>
    <t>-1490192760</t>
  </si>
  <si>
    <t>49</t>
  </si>
  <si>
    <t>767584702.S</t>
  </si>
  <si>
    <t>Montáž podhľadov ostatných z tvarovaných plechov, pripevnených skrutkovaním</t>
  </si>
  <si>
    <t>812994915</t>
  </si>
  <si>
    <t>50</t>
  </si>
  <si>
    <t>138310004500</t>
  </si>
  <si>
    <t xml:space="preserve">Plech trapézový pozinkovaný T 35 1075x35 mm hr. 0,5 mm, </t>
  </si>
  <si>
    <t>1014067289</t>
  </si>
  <si>
    <t>54837,5*0,008 'Prepočítané koeficientom množstva</t>
  </si>
  <si>
    <t>51</t>
  </si>
  <si>
    <t>767652220.S</t>
  </si>
  <si>
    <t>Montáž vrát otočných, osadených do oceľovej konštrukcie, s plochou nad 6 do 9 m2</t>
  </si>
  <si>
    <t>-1850078352</t>
  </si>
  <si>
    <t>52</t>
  </si>
  <si>
    <t>553410063000 .S</t>
  </si>
  <si>
    <t>Vráta oceľové zateplené 3200x2800 mm so zárubňou</t>
  </si>
  <si>
    <t>-1299573447</t>
  </si>
  <si>
    <t>53</t>
  </si>
  <si>
    <t>767652240.S</t>
  </si>
  <si>
    <t>Montáž vrát otočných, osadených do oceľovej konštrukcie, s plochou nad 13 m2</t>
  </si>
  <si>
    <t>729572560</t>
  </si>
  <si>
    <t>54</t>
  </si>
  <si>
    <t>553410058000 .S</t>
  </si>
  <si>
    <t>Vráta oceľové 4300x3200 mm</t>
  </si>
  <si>
    <t>-1572493500</t>
  </si>
  <si>
    <t>55</t>
  </si>
  <si>
    <t>998767201.S</t>
  </si>
  <si>
    <t>Presun hmôt pre kovové stavebné doplnkové konštrukcie v objektoch výšky do 6 m</t>
  </si>
  <si>
    <t>544545385</t>
  </si>
  <si>
    <t>769</t>
  </si>
  <si>
    <t>Montáže vzduchotechnických zariadení</t>
  </si>
  <si>
    <t>56</t>
  </si>
  <si>
    <t>769011155.S</t>
  </si>
  <si>
    <t>Montáž ventilátora malého axiálneho vsuvného potrubného na stenu veľkosť: 300</t>
  </si>
  <si>
    <t>947137838</t>
  </si>
  <si>
    <t>57</t>
  </si>
  <si>
    <t>4291400012000</t>
  </si>
  <si>
    <t>Ventilátor axiálny</t>
  </si>
  <si>
    <t>-588187311</t>
  </si>
  <si>
    <t>58</t>
  </si>
  <si>
    <t>998769201.S</t>
  </si>
  <si>
    <t>Presun hmôt pre montáž vzduchotechnických zariadení v stavbe (objekte) výšky do 7 m</t>
  </si>
  <si>
    <t>-1341086298</t>
  </si>
  <si>
    <t>783</t>
  </si>
  <si>
    <t>Nátery</t>
  </si>
  <si>
    <t>59</t>
  </si>
  <si>
    <t>783251002 .S</t>
  </si>
  <si>
    <t>Nátery kov.stav.doplnk.konštr. epoxidové a epoxidechtové jednonás. 2x email - 105µm - strešná konštrukcia</t>
  </si>
  <si>
    <t>-741426613</t>
  </si>
  <si>
    <t>784</t>
  </si>
  <si>
    <t>Maľby</t>
  </si>
  <si>
    <t>60</t>
  </si>
  <si>
    <t>784101271.S</t>
  </si>
  <si>
    <t>Maľby z maliarskych zmesí práškových, strojne nanášané dvojnásobné, základné na jemnozrnný podklad výšky do 3,80 m</t>
  </si>
  <si>
    <t>977642309</t>
  </si>
  <si>
    <t>61</t>
  </si>
  <si>
    <t>784410500 .S</t>
  </si>
  <si>
    <t>Oprášenie jemnozrnných povrchov výšky do 3,80 m</t>
  </si>
  <si>
    <t>1604953837</t>
  </si>
  <si>
    <t>62</t>
  </si>
  <si>
    <t>784411301.S</t>
  </si>
  <si>
    <t>Pačokovanie vápenným mliekom jednonásobné jemnozrnných podkladov výšky do 3,80 m</t>
  </si>
  <si>
    <t>-1620572387</t>
  </si>
  <si>
    <t>Práce a dodávky M</t>
  </si>
  <si>
    <t>21-M</t>
  </si>
  <si>
    <t>Elektromontáže</t>
  </si>
  <si>
    <t>63</t>
  </si>
  <si>
    <t>210201925.S</t>
  </si>
  <si>
    <t>Montáž svietidla exteriérového na stenu do 1,5 kg</t>
  </si>
  <si>
    <t>-2076048741</t>
  </si>
  <si>
    <t>210201300.S</t>
  </si>
  <si>
    <t>Zapojenie svietidla IP54, 1x svetelný zdroj, priemyselné so žiarivkou, alebo s kompaktnou žiarivkou</t>
  </si>
  <si>
    <t>-1094797580</t>
  </si>
  <si>
    <t>65</t>
  </si>
  <si>
    <t>348330000100.S</t>
  </si>
  <si>
    <t>LED svietidlo priemyselné nástenné 4x15,3W, 8600 lm, IP65, 610x350x160 mm, s Al reflektorom</t>
  </si>
  <si>
    <t>-1357782439</t>
  </si>
  <si>
    <t>66</t>
  </si>
  <si>
    <t>210221000 .S</t>
  </si>
  <si>
    <t>Výmena bleskozvodu</t>
  </si>
  <si>
    <t>kpl</t>
  </si>
  <si>
    <t>436375485</t>
  </si>
  <si>
    <t>67</t>
  </si>
  <si>
    <t>210411141 .S</t>
  </si>
  <si>
    <t>Montáž kamery a príslušenstva, vrátane dodávky</t>
  </si>
  <si>
    <t>460922860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</si>
</sst>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23" sqref="E23:AN2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ht="12" customHeight="1">
      <c r="B5" s="17"/>
      <c r="D5" s="21" t="s">
        <v>12</v>
      </c>
      <c r="K5" s="205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R5" s="17"/>
      <c r="BE5" s="202" t="s">
        <v>14</v>
      </c>
      <c r="BS5" s="14" t="s">
        <v>6</v>
      </c>
    </row>
    <row r="6" spans="1:74" ht="36.9" customHeight="1">
      <c r="B6" s="17"/>
      <c r="D6" s="23" t="s">
        <v>15</v>
      </c>
      <c r="K6" s="206" t="s">
        <v>16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R6" s="17"/>
      <c r="BE6" s="203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3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203"/>
      <c r="BS8" s="14" t="s">
        <v>6</v>
      </c>
    </row>
    <row r="9" spans="1:74" ht="14.4" customHeight="1">
      <c r="B9" s="17"/>
      <c r="AR9" s="17"/>
      <c r="BE9" s="203"/>
      <c r="BS9" s="14" t="s">
        <v>6</v>
      </c>
    </row>
    <row r="10" spans="1:74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3"/>
      <c r="BS10" s="14" t="s">
        <v>6</v>
      </c>
    </row>
    <row r="11" spans="1:74" ht="18.45" customHeight="1">
      <c r="B11" s="17"/>
      <c r="E11" s="22" t="s">
        <v>24</v>
      </c>
      <c r="AK11" s="24" t="s">
        <v>25</v>
      </c>
      <c r="AN11" s="22" t="s">
        <v>1</v>
      </c>
      <c r="AR11" s="17"/>
      <c r="BE11" s="203"/>
      <c r="BS11" s="14" t="s">
        <v>6</v>
      </c>
    </row>
    <row r="12" spans="1:74" ht="6.9" customHeight="1">
      <c r="B12" s="17"/>
      <c r="AR12" s="17"/>
      <c r="BE12" s="203"/>
      <c r="BS12" s="14" t="s">
        <v>6</v>
      </c>
    </row>
    <row r="13" spans="1:74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3"/>
      <c r="BS13" s="14" t="s">
        <v>6</v>
      </c>
    </row>
    <row r="14" spans="1:74" ht="13.2">
      <c r="B14" s="17"/>
      <c r="E14" s="207" t="s">
        <v>27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4" t="s">
        <v>25</v>
      </c>
      <c r="AN14" s="26" t="s">
        <v>27</v>
      </c>
      <c r="AR14" s="17"/>
      <c r="BE14" s="203"/>
      <c r="BS14" s="14" t="s">
        <v>6</v>
      </c>
    </row>
    <row r="15" spans="1:74" ht="6.9" customHeight="1">
      <c r="B15" s="17"/>
      <c r="AR15" s="17"/>
      <c r="BE15" s="203"/>
      <c r="BS15" s="14" t="s">
        <v>3</v>
      </c>
    </row>
    <row r="16" spans="1:74" ht="12" customHeight="1">
      <c r="B16" s="17"/>
      <c r="D16" s="24" t="s">
        <v>28</v>
      </c>
      <c r="AK16" s="24" t="s">
        <v>23</v>
      </c>
      <c r="AN16" s="22" t="s">
        <v>29</v>
      </c>
      <c r="AR16" s="17"/>
      <c r="BE16" s="203"/>
      <c r="BS16" s="14" t="s">
        <v>3</v>
      </c>
    </row>
    <row r="17" spans="2:71" ht="18.45" customHeight="1">
      <c r="B17" s="17"/>
      <c r="E17" s="22" t="s">
        <v>30</v>
      </c>
      <c r="AK17" s="24" t="s">
        <v>25</v>
      </c>
      <c r="AN17" s="22" t="s">
        <v>1</v>
      </c>
      <c r="AR17" s="17"/>
      <c r="BE17" s="203"/>
      <c r="BS17" s="14" t="s">
        <v>31</v>
      </c>
    </row>
    <row r="18" spans="2:71" ht="6.9" customHeight="1">
      <c r="B18" s="17"/>
      <c r="AR18" s="17"/>
      <c r="BE18" s="203"/>
      <c r="BS18" s="14" t="s">
        <v>6</v>
      </c>
    </row>
    <row r="19" spans="2:71" ht="12" customHeight="1">
      <c r="B19" s="17"/>
      <c r="D19" s="24" t="s">
        <v>32</v>
      </c>
      <c r="AK19" s="24" t="s">
        <v>23</v>
      </c>
      <c r="AN19" s="22" t="s">
        <v>29</v>
      </c>
      <c r="AR19" s="17"/>
      <c r="BE19" s="203"/>
      <c r="BS19" s="14" t="s">
        <v>6</v>
      </c>
    </row>
    <row r="20" spans="2:71" ht="18.45" customHeight="1">
      <c r="B20" s="17"/>
      <c r="E20" s="22" t="s">
        <v>30</v>
      </c>
      <c r="AK20" s="24" t="s">
        <v>25</v>
      </c>
      <c r="AN20" s="22" t="s">
        <v>1</v>
      </c>
      <c r="AR20" s="17"/>
      <c r="BE20" s="203"/>
      <c r="BS20" s="14" t="s">
        <v>31</v>
      </c>
    </row>
    <row r="21" spans="2:71" ht="6.9" customHeight="1">
      <c r="B21" s="17"/>
      <c r="AR21" s="17"/>
      <c r="BE21" s="203"/>
    </row>
    <row r="22" spans="2:71" ht="12" customHeight="1">
      <c r="B22" s="17"/>
      <c r="D22" s="24" t="s">
        <v>33</v>
      </c>
      <c r="AR22" s="17"/>
      <c r="BE22" s="203"/>
    </row>
    <row r="23" spans="2:71" ht="16.5" customHeight="1">
      <c r="B23" s="17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7"/>
      <c r="BE23" s="203"/>
    </row>
    <row r="24" spans="2:71" ht="6.9" customHeight="1">
      <c r="B24" s="17"/>
      <c r="AR24" s="17"/>
      <c r="BE24" s="203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3"/>
    </row>
    <row r="26" spans="2:71" s="1" customFormat="1" ht="25.95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10">
        <f>ROUND(AG94,2)</f>
        <v>0</v>
      </c>
      <c r="AL26" s="211"/>
      <c r="AM26" s="211"/>
      <c r="AN26" s="211"/>
      <c r="AO26" s="211"/>
      <c r="AR26" s="29"/>
      <c r="BE26" s="203"/>
    </row>
    <row r="27" spans="2:71" s="1" customFormat="1" ht="6.9" customHeight="1">
      <c r="B27" s="29"/>
      <c r="AR27" s="29"/>
      <c r="BE27" s="203"/>
    </row>
    <row r="28" spans="2:71" s="1" customFormat="1" ht="13.2">
      <c r="B28" s="29"/>
      <c r="L28" s="212" t="s">
        <v>35</v>
      </c>
      <c r="M28" s="212"/>
      <c r="N28" s="212"/>
      <c r="O28" s="212"/>
      <c r="P28" s="212"/>
      <c r="W28" s="212" t="s">
        <v>36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37</v>
      </c>
      <c r="AL28" s="212"/>
      <c r="AM28" s="212"/>
      <c r="AN28" s="212"/>
      <c r="AO28" s="212"/>
      <c r="AR28" s="29"/>
      <c r="BE28" s="203"/>
    </row>
    <row r="29" spans="2:71" s="2" customFormat="1" ht="14.4" customHeight="1">
      <c r="B29" s="33"/>
      <c r="D29" s="24" t="s">
        <v>38</v>
      </c>
      <c r="F29" s="34" t="s">
        <v>39</v>
      </c>
      <c r="L29" s="194">
        <v>0.23</v>
      </c>
      <c r="M29" s="193"/>
      <c r="N29" s="193"/>
      <c r="O29" s="193"/>
      <c r="P29" s="193"/>
      <c r="Q29" s="35"/>
      <c r="R29" s="35"/>
      <c r="S29" s="35"/>
      <c r="T29" s="35"/>
      <c r="U29" s="35"/>
      <c r="V29" s="35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5"/>
      <c r="AG29" s="35"/>
      <c r="AH29" s="35"/>
      <c r="AI29" s="35"/>
      <c r="AJ29" s="35"/>
      <c r="AK29" s="192">
        <f>ROUND(AV94, 2)</f>
        <v>0</v>
      </c>
      <c r="AL29" s="193"/>
      <c r="AM29" s="193"/>
      <c r="AN29" s="193"/>
      <c r="AO29" s="193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  <c r="BE29" s="204"/>
    </row>
    <row r="30" spans="2:71" s="2" customFormat="1" ht="14.4" customHeight="1">
      <c r="B30" s="33"/>
      <c r="F30" s="34" t="s">
        <v>40</v>
      </c>
      <c r="L30" s="194">
        <v>0.23</v>
      </c>
      <c r="M30" s="193"/>
      <c r="N30" s="193"/>
      <c r="O30" s="193"/>
      <c r="P30" s="193"/>
      <c r="Q30" s="35"/>
      <c r="R30" s="35"/>
      <c r="S30" s="35"/>
      <c r="T30" s="35"/>
      <c r="U30" s="35"/>
      <c r="V30" s="35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5"/>
      <c r="AG30" s="35"/>
      <c r="AH30" s="35"/>
      <c r="AI30" s="35"/>
      <c r="AJ30" s="35"/>
      <c r="AK30" s="192">
        <f>ROUND(AW94, 2)</f>
        <v>0</v>
      </c>
      <c r="AL30" s="193"/>
      <c r="AM30" s="193"/>
      <c r="AN30" s="193"/>
      <c r="AO30" s="193"/>
      <c r="AP30" s="35"/>
      <c r="AQ30" s="35"/>
      <c r="AR30" s="36"/>
      <c r="AS30" s="35"/>
      <c r="AT30" s="35"/>
      <c r="AU30" s="35"/>
      <c r="AV30" s="35"/>
      <c r="AW30" s="35"/>
      <c r="AX30" s="35"/>
      <c r="AY30" s="35"/>
      <c r="AZ30" s="35"/>
      <c r="BE30" s="204"/>
    </row>
    <row r="31" spans="2:71" s="2" customFormat="1" ht="14.4" hidden="1" customHeight="1">
      <c r="B31" s="33"/>
      <c r="F31" s="24" t="s">
        <v>41</v>
      </c>
      <c r="L31" s="201">
        <v>0.23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3"/>
      <c r="BE31" s="204"/>
    </row>
    <row r="32" spans="2:71" s="2" customFormat="1" ht="14.4" hidden="1" customHeight="1">
      <c r="B32" s="33"/>
      <c r="F32" s="24" t="s">
        <v>42</v>
      </c>
      <c r="L32" s="201">
        <v>0.23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3"/>
      <c r="BE32" s="204"/>
    </row>
    <row r="33" spans="2:57" s="2" customFormat="1" ht="14.4" hidden="1" customHeight="1">
      <c r="B33" s="33"/>
      <c r="F33" s="34" t="s">
        <v>43</v>
      </c>
      <c r="L33" s="194">
        <v>0</v>
      </c>
      <c r="M33" s="193"/>
      <c r="N33" s="193"/>
      <c r="O33" s="193"/>
      <c r="P33" s="193"/>
      <c r="Q33" s="35"/>
      <c r="R33" s="35"/>
      <c r="S33" s="35"/>
      <c r="T33" s="35"/>
      <c r="U33" s="35"/>
      <c r="V33" s="35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5"/>
      <c r="AG33" s="35"/>
      <c r="AH33" s="35"/>
      <c r="AI33" s="35"/>
      <c r="AJ33" s="35"/>
      <c r="AK33" s="192">
        <v>0</v>
      </c>
      <c r="AL33" s="193"/>
      <c r="AM33" s="193"/>
      <c r="AN33" s="193"/>
      <c r="AO33" s="193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  <c r="BE33" s="204"/>
    </row>
    <row r="34" spans="2:57" s="1" customFormat="1" ht="6.9" customHeight="1">
      <c r="B34" s="29"/>
      <c r="AR34" s="29"/>
      <c r="BE34" s="203"/>
    </row>
    <row r="35" spans="2:57" s="1" customFormat="1" ht="25.95" customHeight="1">
      <c r="B35" s="29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195" t="s">
        <v>46</v>
      </c>
      <c r="Y35" s="196"/>
      <c r="Z35" s="196"/>
      <c r="AA35" s="196"/>
      <c r="AB35" s="196"/>
      <c r="AC35" s="39"/>
      <c r="AD35" s="39"/>
      <c r="AE35" s="39"/>
      <c r="AF35" s="39"/>
      <c r="AG35" s="39"/>
      <c r="AH35" s="39"/>
      <c r="AI35" s="39"/>
      <c r="AJ35" s="39"/>
      <c r="AK35" s="197">
        <f>SUM(AK26:AK33)</f>
        <v>0</v>
      </c>
      <c r="AL35" s="196"/>
      <c r="AM35" s="196"/>
      <c r="AN35" s="196"/>
      <c r="AO35" s="198"/>
      <c r="AP35" s="37"/>
      <c r="AQ35" s="37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3.2">
      <c r="B60" s="29"/>
      <c r="D60" s="43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49</v>
      </c>
      <c r="AI60" s="31"/>
      <c r="AJ60" s="31"/>
      <c r="AK60" s="31"/>
      <c r="AL60" s="31"/>
      <c r="AM60" s="43" t="s">
        <v>50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3.2">
      <c r="B64" s="29"/>
      <c r="D64" s="41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52</v>
      </c>
      <c r="AI64" s="42"/>
      <c r="AJ64" s="42"/>
      <c r="AK64" s="42"/>
      <c r="AL64" s="42"/>
      <c r="AM64" s="42"/>
      <c r="AN64" s="42"/>
      <c r="AO64" s="42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3.2">
      <c r="B75" s="29"/>
      <c r="D75" s="43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49</v>
      </c>
      <c r="AI75" s="31"/>
      <c r="AJ75" s="31"/>
      <c r="AK75" s="31"/>
      <c r="AL75" s="31"/>
      <c r="AM75" s="43" t="s">
        <v>50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0" s="1" customFormat="1" ht="24.9" customHeight="1">
      <c r="B82" s="29"/>
      <c r="C82" s="18" t="s">
        <v>53</v>
      </c>
      <c r="AR82" s="29"/>
    </row>
    <row r="83" spans="1:90" s="1" customFormat="1" ht="6.9" customHeight="1">
      <c r="B83" s="29"/>
      <c r="AR83" s="29"/>
    </row>
    <row r="84" spans="1:90" s="3" customFormat="1" ht="12" customHeight="1">
      <c r="B84" s="48"/>
      <c r="C84" s="24" t="s">
        <v>12</v>
      </c>
      <c r="L84" s="3" t="str">
        <f>K5</f>
        <v>SO</v>
      </c>
      <c r="AR84" s="48"/>
    </row>
    <row r="85" spans="1:90" s="4" customFormat="1" ht="36.9" customHeight="1">
      <c r="B85" s="49"/>
      <c r="C85" s="50" t="s">
        <v>15</v>
      </c>
      <c r="L85" s="183" t="str">
        <f>K6</f>
        <v>Zlepšenie podmienok chovu dobytka a zlepšenie vplyvu na životné prostredie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9"/>
    </row>
    <row r="86" spans="1:90" s="1" customFormat="1" ht="6.9" customHeight="1">
      <c r="B86" s="29"/>
      <c r="AR86" s="29"/>
    </row>
    <row r="87" spans="1:90" s="1" customFormat="1" ht="12" customHeight="1">
      <c r="B87" s="29"/>
      <c r="C87" s="24" t="s">
        <v>19</v>
      </c>
      <c r="L87" s="51" t="str">
        <f>IF(K8="","",K8)</f>
        <v>Krásnohorské Podhradie</v>
      </c>
      <c r="AI87" s="24" t="s">
        <v>21</v>
      </c>
      <c r="AM87" s="185" t="str">
        <f>IF(AN8= "","",AN8)</f>
        <v/>
      </c>
      <c r="AN87" s="185"/>
      <c r="AR87" s="29"/>
    </row>
    <row r="88" spans="1:90" s="1" customFormat="1" ht="6.9" customHeight="1">
      <c r="B88" s="29"/>
      <c r="AR88" s="29"/>
    </row>
    <row r="89" spans="1:90" s="1" customFormat="1" ht="25.65" customHeight="1">
      <c r="B89" s="29"/>
      <c r="C89" s="24" t="s">
        <v>22</v>
      </c>
      <c r="L89" s="3" t="str">
        <f>IF(E11= "","",E11)</f>
        <v>TinAGRO+ s r.o.</v>
      </c>
      <c r="AI89" s="24" t="s">
        <v>28</v>
      </c>
      <c r="AM89" s="186" t="str">
        <f>IF(E17="","",E17)</f>
        <v>TYFON s.r.o., Ing. Boris Šramko</v>
      </c>
      <c r="AN89" s="187"/>
      <c r="AO89" s="187"/>
      <c r="AP89" s="187"/>
      <c r="AR89" s="29"/>
      <c r="AS89" s="188" t="s">
        <v>54</v>
      </c>
      <c r="AT89" s="18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25.65" customHeight="1">
      <c r="B90" s="29"/>
      <c r="C90" s="24" t="s">
        <v>26</v>
      </c>
      <c r="L90" s="3" t="str">
        <f>IF(E14= "Vyplň údaj","",E14)</f>
        <v/>
      </c>
      <c r="AI90" s="24" t="s">
        <v>32</v>
      </c>
      <c r="AM90" s="186" t="str">
        <f>IF(E20="","",E20)</f>
        <v>TYFON s.r.o., Ing. Boris Šramko</v>
      </c>
      <c r="AN90" s="187"/>
      <c r="AO90" s="187"/>
      <c r="AP90" s="187"/>
      <c r="AR90" s="29"/>
      <c r="AS90" s="190"/>
      <c r="AT90" s="191"/>
      <c r="BD90" s="56"/>
    </row>
    <row r="91" spans="1:90" s="1" customFormat="1" ht="10.95" customHeight="1">
      <c r="B91" s="29"/>
      <c r="AR91" s="29"/>
      <c r="AS91" s="190"/>
      <c r="AT91" s="191"/>
      <c r="BD91" s="56"/>
    </row>
    <row r="92" spans="1:90" s="1" customFormat="1" ht="29.25" customHeight="1">
      <c r="B92" s="29"/>
      <c r="C92" s="173" t="s">
        <v>55</v>
      </c>
      <c r="D92" s="174"/>
      <c r="E92" s="174"/>
      <c r="F92" s="174"/>
      <c r="G92" s="174"/>
      <c r="H92" s="57"/>
      <c r="I92" s="175" t="s">
        <v>56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57</v>
      </c>
      <c r="AH92" s="174"/>
      <c r="AI92" s="174"/>
      <c r="AJ92" s="174"/>
      <c r="AK92" s="174"/>
      <c r="AL92" s="174"/>
      <c r="AM92" s="174"/>
      <c r="AN92" s="175" t="s">
        <v>58</v>
      </c>
      <c r="AO92" s="174"/>
      <c r="AP92" s="177"/>
      <c r="AQ92" s="58" t="s">
        <v>59</v>
      </c>
      <c r="AR92" s="29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0" s="1" customFormat="1" ht="10.95" customHeight="1">
      <c r="B93" s="29"/>
      <c r="AR93" s="29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73</v>
      </c>
      <c r="BT94" s="72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0" s="6" customFormat="1" ht="24.75" customHeight="1">
      <c r="A95" s="73" t="s">
        <v>77</v>
      </c>
      <c r="B95" s="74"/>
      <c r="C95" s="75"/>
      <c r="D95" s="180" t="s">
        <v>13</v>
      </c>
      <c r="E95" s="180"/>
      <c r="F95" s="180"/>
      <c r="G95" s="180"/>
      <c r="H95" s="180"/>
      <c r="I95" s="76"/>
      <c r="J95" s="180" t="s">
        <v>16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'SO - Zlepšenie podmienok ...'!J28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7" t="s">
        <v>78</v>
      </c>
      <c r="AR95" s="74"/>
      <c r="AS95" s="78">
        <v>0</v>
      </c>
      <c r="AT95" s="79">
        <f>ROUND(SUM(AV95:AW95),2)</f>
        <v>0</v>
      </c>
      <c r="AU95" s="80">
        <f>'SO - Zlepšenie podmienok ...'!P129</f>
        <v>0</v>
      </c>
      <c r="AV95" s="79">
        <f>'SO - Zlepšenie podmienok ...'!J31</f>
        <v>0</v>
      </c>
      <c r="AW95" s="79">
        <f>'SO - Zlepšenie podmienok ...'!J32</f>
        <v>0</v>
      </c>
      <c r="AX95" s="79">
        <f>'SO - Zlepšenie podmienok ...'!J33</f>
        <v>0</v>
      </c>
      <c r="AY95" s="79">
        <f>'SO - Zlepšenie podmienok ...'!J34</f>
        <v>0</v>
      </c>
      <c r="AZ95" s="79">
        <f>'SO - Zlepšenie podmienok ...'!F31</f>
        <v>0</v>
      </c>
      <c r="BA95" s="79">
        <f>'SO - Zlepšenie podmienok ...'!F32</f>
        <v>0</v>
      </c>
      <c r="BB95" s="79">
        <f>'SO - Zlepšenie podmienok ...'!F33</f>
        <v>0</v>
      </c>
      <c r="BC95" s="79">
        <f>'SO - Zlepšenie podmienok ...'!F34</f>
        <v>0</v>
      </c>
      <c r="BD95" s="81">
        <f>'SO - Zlepšenie podmienok ...'!F35</f>
        <v>0</v>
      </c>
      <c r="BT95" s="82" t="s">
        <v>79</v>
      </c>
      <c r="BU95" s="82" t="s">
        <v>80</v>
      </c>
      <c r="BV95" s="82" t="s">
        <v>75</v>
      </c>
      <c r="BW95" s="82" t="s">
        <v>4</v>
      </c>
      <c r="BX95" s="82" t="s">
        <v>76</v>
      </c>
      <c r="CL95" s="82" t="s">
        <v>1</v>
      </c>
    </row>
    <row r="96" spans="1:90" s="1" customFormat="1" ht="30" customHeight="1">
      <c r="B96" s="29"/>
      <c r="AR96" s="29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- Zlepšenie podmienok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6"/>
  <sheetViews>
    <sheetView showGridLines="0" workbookViewId="0">
      <selection activeCell="H132" sqref="H13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4</v>
      </c>
    </row>
    <row r="3" spans="2:46" ht="6.9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2:46" ht="24.9" hidden="1" customHeight="1">
      <c r="B4" s="17"/>
      <c r="D4" s="18" t="s">
        <v>81</v>
      </c>
      <c r="L4" s="17"/>
      <c r="M4" s="83" t="s">
        <v>9</v>
      </c>
      <c r="AT4" s="14" t="s">
        <v>3</v>
      </c>
    </row>
    <row r="5" spans="2:46" ht="6.9" hidden="1" customHeight="1">
      <c r="B5" s="17"/>
      <c r="L5" s="17"/>
    </row>
    <row r="6" spans="2:46" s="1" customFormat="1" ht="12" hidden="1" customHeight="1">
      <c r="B6" s="29"/>
      <c r="D6" s="24" t="s">
        <v>15</v>
      </c>
      <c r="L6" s="29"/>
    </row>
    <row r="7" spans="2:46" s="1" customFormat="1" ht="30" hidden="1" customHeight="1">
      <c r="B7" s="29"/>
      <c r="E7" s="183" t="s">
        <v>16</v>
      </c>
      <c r="F7" s="213"/>
      <c r="G7" s="213"/>
      <c r="H7" s="213"/>
      <c r="L7" s="29"/>
    </row>
    <row r="8" spans="2:46" s="1" customFormat="1" hidden="1">
      <c r="B8" s="29"/>
      <c r="L8" s="29"/>
    </row>
    <row r="9" spans="2:46" s="1" customFormat="1" ht="12" hidden="1" customHeight="1">
      <c r="B9" s="29"/>
      <c r="D9" s="24" t="s">
        <v>17</v>
      </c>
      <c r="F9" s="22" t="s">
        <v>1</v>
      </c>
      <c r="I9" s="24" t="s">
        <v>18</v>
      </c>
      <c r="J9" s="22" t="s">
        <v>1</v>
      </c>
      <c r="L9" s="29"/>
    </row>
    <row r="10" spans="2:46" s="1" customFormat="1" ht="12" hidden="1" customHeight="1">
      <c r="B10" s="29"/>
      <c r="D10" s="24" t="s">
        <v>19</v>
      </c>
      <c r="F10" s="22" t="s">
        <v>20</v>
      </c>
      <c r="I10" s="24" t="s">
        <v>21</v>
      </c>
      <c r="J10" s="52">
        <f>'Rekapitulácia stavby'!AN8</f>
        <v>0</v>
      </c>
      <c r="L10" s="29"/>
    </row>
    <row r="11" spans="2:46" s="1" customFormat="1" ht="10.95" hidden="1" customHeight="1">
      <c r="B11" s="29"/>
      <c r="L11" s="29"/>
    </row>
    <row r="12" spans="2:46" s="1" customFormat="1" ht="12" hidden="1" customHeight="1">
      <c r="B12" s="29"/>
      <c r="D12" s="24" t="s">
        <v>22</v>
      </c>
      <c r="I12" s="24" t="s">
        <v>23</v>
      </c>
      <c r="J12" s="22" t="s">
        <v>1</v>
      </c>
      <c r="L12" s="29"/>
    </row>
    <row r="13" spans="2:46" s="1" customFormat="1" ht="18" hidden="1" customHeight="1">
      <c r="B13" s="29"/>
      <c r="E13" s="22" t="s">
        <v>24</v>
      </c>
      <c r="I13" s="24" t="s">
        <v>25</v>
      </c>
      <c r="J13" s="22" t="s">
        <v>1</v>
      </c>
      <c r="L13" s="29"/>
    </row>
    <row r="14" spans="2:46" s="1" customFormat="1" ht="6.9" hidden="1" customHeight="1">
      <c r="B14" s="29"/>
      <c r="L14" s="29"/>
    </row>
    <row r="15" spans="2:46" s="1" customFormat="1" ht="12" hidden="1" customHeight="1">
      <c r="B15" s="29"/>
      <c r="D15" s="24" t="s">
        <v>26</v>
      </c>
      <c r="I15" s="24" t="s">
        <v>23</v>
      </c>
      <c r="J15" s="25" t="str">
        <f>'Rekapitulácia stavby'!AN13</f>
        <v>Vyplň údaj</v>
      </c>
      <c r="L15" s="29"/>
    </row>
    <row r="16" spans="2:46" s="1" customFormat="1" ht="18" hidden="1" customHeight="1">
      <c r="B16" s="29"/>
      <c r="E16" s="214" t="str">
        <f>'Rekapitulácia stavby'!E14</f>
        <v>Vyplň údaj</v>
      </c>
      <c r="F16" s="205"/>
      <c r="G16" s="205"/>
      <c r="H16" s="205"/>
      <c r="I16" s="24" t="s">
        <v>25</v>
      </c>
      <c r="J16" s="25" t="str">
        <f>'Rekapitulácia stavby'!AN14</f>
        <v>Vyplň údaj</v>
      </c>
      <c r="L16" s="29"/>
    </row>
    <row r="17" spans="2:12" s="1" customFormat="1" ht="6.9" hidden="1" customHeight="1">
      <c r="B17" s="29"/>
      <c r="L17" s="29"/>
    </row>
    <row r="18" spans="2:12" s="1" customFormat="1" ht="12" hidden="1" customHeight="1">
      <c r="B18" s="29"/>
      <c r="D18" s="24" t="s">
        <v>28</v>
      </c>
      <c r="I18" s="24" t="s">
        <v>23</v>
      </c>
      <c r="J18" s="22" t="s">
        <v>29</v>
      </c>
      <c r="L18" s="29"/>
    </row>
    <row r="19" spans="2:12" s="1" customFormat="1" ht="18" hidden="1" customHeight="1">
      <c r="B19" s="29"/>
      <c r="E19" s="22" t="s">
        <v>30</v>
      </c>
      <c r="I19" s="24" t="s">
        <v>25</v>
      </c>
      <c r="J19" s="22" t="s">
        <v>1</v>
      </c>
      <c r="L19" s="29"/>
    </row>
    <row r="20" spans="2:12" s="1" customFormat="1" ht="6.9" hidden="1" customHeight="1">
      <c r="B20" s="29"/>
      <c r="L20" s="29"/>
    </row>
    <row r="21" spans="2:12" s="1" customFormat="1" ht="12" hidden="1" customHeight="1">
      <c r="B21" s="29"/>
      <c r="D21" s="24" t="s">
        <v>32</v>
      </c>
      <c r="I21" s="24" t="s">
        <v>23</v>
      </c>
      <c r="J21" s="22" t="s">
        <v>29</v>
      </c>
      <c r="L21" s="29"/>
    </row>
    <row r="22" spans="2:12" s="1" customFormat="1" ht="18" hidden="1" customHeight="1">
      <c r="B22" s="29"/>
      <c r="E22" s="22" t="s">
        <v>30</v>
      </c>
      <c r="I22" s="24" t="s">
        <v>25</v>
      </c>
      <c r="J22" s="22" t="s">
        <v>1</v>
      </c>
      <c r="L22" s="29"/>
    </row>
    <row r="23" spans="2:12" s="1" customFormat="1" ht="6.9" hidden="1" customHeight="1">
      <c r="B23" s="29"/>
      <c r="L23" s="29"/>
    </row>
    <row r="24" spans="2:12" s="1" customFormat="1" ht="12" hidden="1" customHeight="1">
      <c r="B24" s="29"/>
      <c r="D24" s="24" t="s">
        <v>33</v>
      </c>
      <c r="L24" s="29"/>
    </row>
    <row r="25" spans="2:12" s="7" customFormat="1" ht="16.5" hidden="1" customHeight="1">
      <c r="B25" s="84"/>
      <c r="E25" s="209" t="s">
        <v>1</v>
      </c>
      <c r="F25" s="209"/>
      <c r="G25" s="209"/>
      <c r="H25" s="209"/>
      <c r="L25" s="84"/>
    </row>
    <row r="26" spans="2:12" s="1" customFormat="1" ht="6.9" hidden="1" customHeight="1">
      <c r="B26" s="29"/>
      <c r="L26" s="29"/>
    </row>
    <row r="27" spans="2:12" s="1" customFormat="1" ht="6.9" hidden="1" customHeight="1">
      <c r="B27" s="29"/>
      <c r="D27" s="53"/>
      <c r="E27" s="53"/>
      <c r="F27" s="53"/>
      <c r="G27" s="53"/>
      <c r="H27" s="53"/>
      <c r="I27" s="53"/>
      <c r="J27" s="53"/>
      <c r="K27" s="53"/>
      <c r="L27" s="29"/>
    </row>
    <row r="28" spans="2:12" s="1" customFormat="1" ht="25.35" hidden="1" customHeight="1">
      <c r="B28" s="29"/>
      <c r="D28" s="85" t="s">
        <v>34</v>
      </c>
      <c r="J28" s="66">
        <f>ROUND(J129, 2)</f>
        <v>0</v>
      </c>
      <c r="L28" s="29"/>
    </row>
    <row r="29" spans="2:12" s="1" customFormat="1" ht="6.9" hidden="1" customHeight="1">
      <c r="B29" s="29"/>
      <c r="D29" s="53"/>
      <c r="E29" s="53"/>
      <c r="F29" s="53"/>
      <c r="G29" s="53"/>
      <c r="H29" s="53"/>
      <c r="I29" s="53"/>
      <c r="J29" s="53"/>
      <c r="K29" s="53"/>
      <c r="L29" s="29"/>
    </row>
    <row r="30" spans="2:12" s="1" customFormat="1" ht="14.4" hidden="1" customHeight="1">
      <c r="B30" s="29"/>
      <c r="F30" s="32" t="s">
        <v>36</v>
      </c>
      <c r="I30" s="32" t="s">
        <v>35</v>
      </c>
      <c r="J30" s="32" t="s">
        <v>37</v>
      </c>
      <c r="L30" s="29"/>
    </row>
    <row r="31" spans="2:12" s="1" customFormat="1" ht="14.4" hidden="1" customHeight="1">
      <c r="B31" s="29"/>
      <c r="D31" s="55" t="s">
        <v>38</v>
      </c>
      <c r="E31" s="34" t="s">
        <v>39</v>
      </c>
      <c r="F31" s="86">
        <f>ROUND((SUM(BE129:BE215)),  2)</f>
        <v>0</v>
      </c>
      <c r="G31" s="87"/>
      <c r="H31" s="87"/>
      <c r="I31" s="88">
        <v>0.23</v>
      </c>
      <c r="J31" s="86">
        <f>ROUND(((SUM(BE129:BE215))*I31),  2)</f>
        <v>0</v>
      </c>
      <c r="L31" s="29"/>
    </row>
    <row r="32" spans="2:12" s="1" customFormat="1" ht="14.4" hidden="1" customHeight="1">
      <c r="B32" s="29"/>
      <c r="E32" s="34" t="s">
        <v>40</v>
      </c>
      <c r="F32" s="86">
        <f>ROUND((SUM(BF129:BF215)),  2)</f>
        <v>0</v>
      </c>
      <c r="G32" s="87"/>
      <c r="H32" s="87"/>
      <c r="I32" s="88">
        <v>0.23</v>
      </c>
      <c r="J32" s="86">
        <f>ROUND(((SUM(BF129:BF215))*I32),  2)</f>
        <v>0</v>
      </c>
      <c r="L32" s="29"/>
    </row>
    <row r="33" spans="2:12" s="1" customFormat="1" ht="14.4" hidden="1" customHeight="1">
      <c r="B33" s="29"/>
      <c r="E33" s="24" t="s">
        <v>41</v>
      </c>
      <c r="F33" s="89">
        <f>ROUND((SUM(BG129:BG215)),  2)</f>
        <v>0</v>
      </c>
      <c r="I33" s="90">
        <v>0.23</v>
      </c>
      <c r="J33" s="89">
        <f>0</f>
        <v>0</v>
      </c>
      <c r="L33" s="29"/>
    </row>
    <row r="34" spans="2:12" s="1" customFormat="1" ht="14.4" hidden="1" customHeight="1">
      <c r="B34" s="29"/>
      <c r="E34" s="24" t="s">
        <v>42</v>
      </c>
      <c r="F34" s="89">
        <f>ROUND((SUM(BH129:BH215)),  2)</f>
        <v>0</v>
      </c>
      <c r="I34" s="90">
        <v>0.23</v>
      </c>
      <c r="J34" s="89">
        <f>0</f>
        <v>0</v>
      </c>
      <c r="L34" s="29"/>
    </row>
    <row r="35" spans="2:12" s="1" customFormat="1" ht="14.4" hidden="1" customHeight="1">
      <c r="B35" s="29"/>
      <c r="E35" s="34" t="s">
        <v>43</v>
      </c>
      <c r="F35" s="86">
        <f>ROUND((SUM(BI129:BI215)),  2)</f>
        <v>0</v>
      </c>
      <c r="G35" s="87"/>
      <c r="H35" s="87"/>
      <c r="I35" s="88">
        <v>0</v>
      </c>
      <c r="J35" s="86">
        <f>0</f>
        <v>0</v>
      </c>
      <c r="L35" s="29"/>
    </row>
    <row r="36" spans="2:12" s="1" customFormat="1" ht="6.9" hidden="1" customHeight="1">
      <c r="B36" s="29"/>
      <c r="L36" s="29"/>
    </row>
    <row r="37" spans="2:12" s="1" customFormat="1" ht="25.35" hidden="1" customHeight="1">
      <c r="B37" s="29"/>
      <c r="C37" s="91"/>
      <c r="D37" s="92" t="s">
        <v>44</v>
      </c>
      <c r="E37" s="57"/>
      <c r="F37" s="57"/>
      <c r="G37" s="93" t="s">
        <v>45</v>
      </c>
      <c r="H37" s="94" t="s">
        <v>46</v>
      </c>
      <c r="I37" s="57"/>
      <c r="J37" s="95">
        <f>SUM(J28:J35)</f>
        <v>0</v>
      </c>
      <c r="K37" s="96"/>
      <c r="L37" s="29"/>
    </row>
    <row r="38" spans="2:12" s="1" customFormat="1" ht="14.4" hidden="1" customHeight="1">
      <c r="B38" s="29"/>
      <c r="L38" s="29"/>
    </row>
    <row r="39" spans="2:12" ht="14.4" hidden="1" customHeight="1">
      <c r="B39" s="17"/>
      <c r="L39" s="17"/>
    </row>
    <row r="40" spans="2:12" ht="14.4" hidden="1" customHeight="1">
      <c r="B40" s="17"/>
      <c r="L40" s="17"/>
    </row>
    <row r="41" spans="2:12" ht="14.4" hidden="1" customHeight="1">
      <c r="B41" s="17"/>
      <c r="L41" s="17"/>
    </row>
    <row r="42" spans="2:12" ht="14.4" hidden="1" customHeight="1">
      <c r="B42" s="17"/>
      <c r="L42" s="17"/>
    </row>
    <row r="43" spans="2:12" ht="14.4" hidden="1" customHeight="1">
      <c r="B43" s="17"/>
      <c r="L43" s="17"/>
    </row>
    <row r="44" spans="2:12" ht="14.4" hidden="1" customHeight="1">
      <c r="B44" s="17"/>
      <c r="L44" s="17"/>
    </row>
    <row r="45" spans="2:12" ht="14.4" hidden="1" customHeight="1">
      <c r="B45" s="17"/>
      <c r="L45" s="17"/>
    </row>
    <row r="46" spans="2:12" ht="14.4" hidden="1" customHeight="1">
      <c r="B46" s="17"/>
      <c r="L46" s="17"/>
    </row>
    <row r="47" spans="2:12" ht="14.4" hidden="1" customHeight="1">
      <c r="B47" s="17"/>
      <c r="L47" s="17"/>
    </row>
    <row r="48" spans="2:12" ht="14.4" hidden="1" customHeight="1">
      <c r="B48" s="17"/>
      <c r="L48" s="17"/>
    </row>
    <row r="49" spans="2:12" ht="14.4" hidden="1" customHeight="1">
      <c r="B49" s="17"/>
      <c r="L49" s="17"/>
    </row>
    <row r="50" spans="2:12" s="1" customFormat="1" ht="14.4" hidden="1" customHeight="1">
      <c r="B50" s="29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29"/>
    </row>
    <row r="51" spans="2:12" hidden="1">
      <c r="B51" s="17"/>
      <c r="L51" s="17"/>
    </row>
    <row r="52" spans="2:12" hidden="1">
      <c r="B52" s="17"/>
      <c r="L52" s="17"/>
    </row>
    <row r="53" spans="2:12" hidden="1">
      <c r="B53" s="17"/>
      <c r="L53" s="17"/>
    </row>
    <row r="54" spans="2:12" hidden="1">
      <c r="B54" s="17"/>
      <c r="L54" s="17"/>
    </row>
    <row r="55" spans="2:12" hidden="1">
      <c r="B55" s="17"/>
      <c r="L55" s="17"/>
    </row>
    <row r="56" spans="2:12" hidden="1">
      <c r="B56" s="17"/>
      <c r="L56" s="17"/>
    </row>
    <row r="57" spans="2:12" hidden="1">
      <c r="B57" s="17"/>
      <c r="L57" s="17"/>
    </row>
    <row r="58" spans="2:12" hidden="1">
      <c r="B58" s="17"/>
      <c r="L58" s="17"/>
    </row>
    <row r="59" spans="2:12" hidden="1">
      <c r="B59" s="17"/>
      <c r="L59" s="17"/>
    </row>
    <row r="60" spans="2:12" hidden="1">
      <c r="B60" s="17"/>
      <c r="L60" s="17"/>
    </row>
    <row r="61" spans="2:12" s="1" customFormat="1" ht="13.2" hidden="1">
      <c r="B61" s="29"/>
      <c r="D61" s="43" t="s">
        <v>49</v>
      </c>
      <c r="E61" s="31"/>
      <c r="F61" s="97" t="s">
        <v>50</v>
      </c>
      <c r="G61" s="43" t="s">
        <v>49</v>
      </c>
      <c r="H61" s="31"/>
      <c r="I61" s="31"/>
      <c r="J61" s="98" t="s">
        <v>50</v>
      </c>
      <c r="K61" s="31"/>
      <c r="L61" s="29"/>
    </row>
    <row r="62" spans="2:12" hidden="1">
      <c r="B62" s="17"/>
      <c r="L62" s="17"/>
    </row>
    <row r="63" spans="2:12" hidden="1">
      <c r="B63" s="17"/>
      <c r="L63" s="17"/>
    </row>
    <row r="64" spans="2:12" hidden="1">
      <c r="B64" s="17"/>
      <c r="L64" s="17"/>
    </row>
    <row r="65" spans="2:12" s="1" customFormat="1" ht="13.2" hidden="1">
      <c r="B65" s="29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29"/>
    </row>
    <row r="66" spans="2:12" hidden="1">
      <c r="B66" s="17"/>
      <c r="L66" s="17"/>
    </row>
    <row r="67" spans="2:12" hidden="1">
      <c r="B67" s="17"/>
      <c r="L67" s="17"/>
    </row>
    <row r="68" spans="2:12" hidden="1">
      <c r="B68" s="17"/>
      <c r="L68" s="17"/>
    </row>
    <row r="69" spans="2:12" hidden="1">
      <c r="B69" s="17"/>
      <c r="L69" s="17"/>
    </row>
    <row r="70" spans="2:12" hidden="1">
      <c r="B70" s="17"/>
      <c r="L70" s="17"/>
    </row>
    <row r="71" spans="2:12" hidden="1">
      <c r="B71" s="17"/>
      <c r="L71" s="17"/>
    </row>
    <row r="72" spans="2:12" hidden="1">
      <c r="B72" s="17"/>
      <c r="L72" s="17"/>
    </row>
    <row r="73" spans="2:12" hidden="1">
      <c r="B73" s="17"/>
      <c r="L73" s="17"/>
    </row>
    <row r="74" spans="2:12" hidden="1">
      <c r="B74" s="17"/>
      <c r="L74" s="17"/>
    </row>
    <row r="75" spans="2:12" hidden="1">
      <c r="B75" s="17"/>
      <c r="L75" s="17"/>
    </row>
    <row r="76" spans="2:12" s="1" customFormat="1" ht="13.2" hidden="1">
      <c r="B76" s="29"/>
      <c r="D76" s="43" t="s">
        <v>49</v>
      </c>
      <c r="E76" s="31"/>
      <c r="F76" s="97" t="s">
        <v>50</v>
      </c>
      <c r="G76" s="43" t="s">
        <v>49</v>
      </c>
      <c r="H76" s="31"/>
      <c r="I76" s="31"/>
      <c r="J76" s="98" t="s">
        <v>50</v>
      </c>
      <c r="K76" s="31"/>
      <c r="L76" s="29"/>
    </row>
    <row r="77" spans="2:12" s="1" customFormat="1" ht="14.4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29"/>
    </row>
    <row r="78" spans="2:12" hidden="1"/>
    <row r="79" spans="2:12" hidden="1"/>
    <row r="80" spans="2:12" hidden="1"/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29"/>
    </row>
    <row r="82" spans="2:47" s="1" customFormat="1" ht="24.9" customHeight="1">
      <c r="B82" s="29"/>
      <c r="C82" s="18" t="s">
        <v>82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15</v>
      </c>
      <c r="L84" s="29"/>
    </row>
    <row r="85" spans="2:47" s="1" customFormat="1" ht="30" customHeight="1">
      <c r="B85" s="29"/>
      <c r="E85" s="183" t="str">
        <f>E7</f>
        <v>Zlepšenie podmienok chovu dobytka a zlepšenie vplyvu na životné prostredie</v>
      </c>
      <c r="F85" s="213"/>
      <c r="G85" s="213"/>
      <c r="H85" s="213"/>
      <c r="L85" s="29"/>
    </row>
    <row r="86" spans="2:47" s="1" customFormat="1" ht="6.9" customHeight="1">
      <c r="B86" s="29"/>
      <c r="L86" s="29"/>
    </row>
    <row r="87" spans="2:47" s="1" customFormat="1" ht="12" customHeight="1">
      <c r="B87" s="29"/>
      <c r="C87" s="24" t="s">
        <v>19</v>
      </c>
      <c r="F87" s="22" t="str">
        <f>F10</f>
        <v>Krásnohorské Podhradie</v>
      </c>
      <c r="I87" s="24" t="s">
        <v>21</v>
      </c>
      <c r="J87" s="52">
        <f>IF(J10="","",J10)</f>
        <v>0</v>
      </c>
      <c r="L87" s="29"/>
    </row>
    <row r="88" spans="2:47" s="1" customFormat="1" ht="6.9" customHeight="1">
      <c r="B88" s="29"/>
      <c r="L88" s="29"/>
    </row>
    <row r="89" spans="2:47" s="1" customFormat="1" ht="25.65" customHeight="1">
      <c r="B89" s="29"/>
      <c r="C89" s="24" t="s">
        <v>22</v>
      </c>
      <c r="F89" s="22" t="str">
        <f>E13</f>
        <v>TinAGRO+ s r.o.</v>
      </c>
      <c r="I89" s="24" t="s">
        <v>28</v>
      </c>
      <c r="J89" s="27" t="str">
        <f>E19</f>
        <v>TYFON s.r.o., Ing. Boris Šramko</v>
      </c>
      <c r="L89" s="29"/>
    </row>
    <row r="90" spans="2:47" s="1" customFormat="1" ht="25.65" customHeight="1">
      <c r="B90" s="29"/>
      <c r="C90" s="24" t="s">
        <v>26</v>
      </c>
      <c r="F90" s="22" t="str">
        <f>IF(E16="","",E16)</f>
        <v>Vyplň údaj</v>
      </c>
      <c r="I90" s="24" t="s">
        <v>32</v>
      </c>
      <c r="J90" s="27" t="str">
        <f>E22</f>
        <v>TYFON s.r.o., Ing. Boris Šramko</v>
      </c>
      <c r="L90" s="29"/>
    </row>
    <row r="91" spans="2:47" s="1" customFormat="1" ht="10.35" customHeight="1">
      <c r="B91" s="29"/>
      <c r="L91" s="29"/>
    </row>
    <row r="92" spans="2:47" s="1" customFormat="1" ht="29.25" customHeight="1">
      <c r="B92" s="29"/>
      <c r="C92" s="99" t="s">
        <v>83</v>
      </c>
      <c r="D92" s="91"/>
      <c r="E92" s="91"/>
      <c r="F92" s="91"/>
      <c r="G92" s="91"/>
      <c r="H92" s="91"/>
      <c r="I92" s="91"/>
      <c r="J92" s="100" t="s">
        <v>84</v>
      </c>
      <c r="K92" s="91"/>
      <c r="L92" s="29"/>
    </row>
    <row r="93" spans="2:47" s="1" customFormat="1" ht="10.35" customHeight="1">
      <c r="B93" s="29"/>
      <c r="L93" s="29"/>
    </row>
    <row r="94" spans="2:47" s="1" customFormat="1" ht="22.95" customHeight="1">
      <c r="B94" s="29"/>
      <c r="C94" s="101" t="s">
        <v>85</v>
      </c>
      <c r="J94" s="66">
        <f>J129</f>
        <v>0</v>
      </c>
      <c r="L94" s="29"/>
      <c r="AU94" s="14" t="s">
        <v>86</v>
      </c>
    </row>
    <row r="95" spans="2:47" s="8" customFormat="1" ht="24.9" customHeight="1">
      <c r="B95" s="102"/>
      <c r="D95" s="103" t="s">
        <v>87</v>
      </c>
      <c r="E95" s="104"/>
      <c r="F95" s="104"/>
      <c r="G95" s="104"/>
      <c r="H95" s="104"/>
      <c r="I95" s="104"/>
      <c r="J95" s="105">
        <f>J130</f>
        <v>0</v>
      </c>
      <c r="L95" s="102"/>
    </row>
    <row r="96" spans="2:47" s="9" customFormat="1" ht="19.95" customHeight="1">
      <c r="B96" s="106"/>
      <c r="D96" s="107" t="s">
        <v>88</v>
      </c>
      <c r="E96" s="108"/>
      <c r="F96" s="108"/>
      <c r="G96" s="108"/>
      <c r="H96" s="108"/>
      <c r="I96" s="108"/>
      <c r="J96" s="109">
        <f>J131</f>
        <v>0</v>
      </c>
      <c r="L96" s="106"/>
    </row>
    <row r="97" spans="2:12" s="9" customFormat="1" ht="19.95" customHeight="1">
      <c r="B97" s="106"/>
      <c r="D97" s="107" t="s">
        <v>89</v>
      </c>
      <c r="E97" s="108"/>
      <c r="F97" s="108"/>
      <c r="G97" s="108"/>
      <c r="H97" s="108"/>
      <c r="I97" s="108"/>
      <c r="J97" s="109">
        <f>J133</f>
        <v>0</v>
      </c>
      <c r="L97" s="106"/>
    </row>
    <row r="98" spans="2:12" s="9" customFormat="1" ht="19.95" customHeight="1">
      <c r="B98" s="106"/>
      <c r="D98" s="107" t="s">
        <v>90</v>
      </c>
      <c r="E98" s="108"/>
      <c r="F98" s="108"/>
      <c r="G98" s="108"/>
      <c r="H98" s="108"/>
      <c r="I98" s="108"/>
      <c r="J98" s="109">
        <f>J135</f>
        <v>0</v>
      </c>
      <c r="L98" s="106"/>
    </row>
    <row r="99" spans="2:12" s="9" customFormat="1" ht="19.95" customHeight="1">
      <c r="B99" s="106"/>
      <c r="D99" s="107" t="s">
        <v>91</v>
      </c>
      <c r="E99" s="108"/>
      <c r="F99" s="108"/>
      <c r="G99" s="108"/>
      <c r="H99" s="108"/>
      <c r="I99" s="108"/>
      <c r="J99" s="109">
        <f>J137</f>
        <v>0</v>
      </c>
      <c r="L99" s="106"/>
    </row>
    <row r="100" spans="2:12" s="9" customFormat="1" ht="19.95" customHeight="1">
      <c r="B100" s="106"/>
      <c r="D100" s="107" t="s">
        <v>92</v>
      </c>
      <c r="E100" s="108"/>
      <c r="F100" s="108"/>
      <c r="G100" s="108"/>
      <c r="H100" s="108"/>
      <c r="I100" s="108"/>
      <c r="J100" s="109">
        <f>J142</f>
        <v>0</v>
      </c>
      <c r="L100" s="106"/>
    </row>
    <row r="101" spans="2:12" s="9" customFormat="1" ht="19.95" customHeight="1">
      <c r="B101" s="106"/>
      <c r="D101" s="107" t="s">
        <v>93</v>
      </c>
      <c r="E101" s="108"/>
      <c r="F101" s="108"/>
      <c r="G101" s="108"/>
      <c r="H101" s="108"/>
      <c r="I101" s="108"/>
      <c r="J101" s="109">
        <f>J157</f>
        <v>0</v>
      </c>
      <c r="L101" s="106"/>
    </row>
    <row r="102" spans="2:12" s="9" customFormat="1" ht="19.95" customHeight="1">
      <c r="B102" s="106"/>
      <c r="D102" s="107" t="s">
        <v>94</v>
      </c>
      <c r="E102" s="108"/>
      <c r="F102" s="108"/>
      <c r="G102" s="108"/>
      <c r="H102" s="108"/>
      <c r="I102" s="108"/>
      <c r="J102" s="109">
        <f>J174</f>
        <v>0</v>
      </c>
      <c r="L102" s="106"/>
    </row>
    <row r="103" spans="2:12" s="8" customFormat="1" ht="24.9" customHeight="1">
      <c r="B103" s="102"/>
      <c r="D103" s="103" t="s">
        <v>95</v>
      </c>
      <c r="E103" s="104"/>
      <c r="F103" s="104"/>
      <c r="G103" s="104"/>
      <c r="H103" s="104"/>
      <c r="I103" s="104"/>
      <c r="J103" s="105">
        <f>J176</f>
        <v>0</v>
      </c>
      <c r="L103" s="102"/>
    </row>
    <row r="104" spans="2:12" s="9" customFormat="1" ht="19.95" customHeight="1">
      <c r="B104" s="106"/>
      <c r="D104" s="107" t="s">
        <v>96</v>
      </c>
      <c r="E104" s="108"/>
      <c r="F104" s="108"/>
      <c r="G104" s="108"/>
      <c r="H104" s="108"/>
      <c r="I104" s="108"/>
      <c r="J104" s="109">
        <f>J177</f>
        <v>0</v>
      </c>
      <c r="L104" s="106"/>
    </row>
    <row r="105" spans="2:12" s="9" customFormat="1" ht="19.95" customHeight="1">
      <c r="B105" s="106"/>
      <c r="D105" s="107" t="s">
        <v>97</v>
      </c>
      <c r="E105" s="108"/>
      <c r="F105" s="108"/>
      <c r="G105" s="108"/>
      <c r="H105" s="108"/>
      <c r="I105" s="108"/>
      <c r="J105" s="109">
        <f>J183</f>
        <v>0</v>
      </c>
      <c r="L105" s="106"/>
    </row>
    <row r="106" spans="2:12" s="9" customFormat="1" ht="19.95" customHeight="1">
      <c r="B106" s="106"/>
      <c r="D106" s="107" t="s">
        <v>98</v>
      </c>
      <c r="E106" s="108"/>
      <c r="F106" s="108"/>
      <c r="G106" s="108"/>
      <c r="H106" s="108"/>
      <c r="I106" s="108"/>
      <c r="J106" s="109">
        <f>J189</f>
        <v>0</v>
      </c>
      <c r="L106" s="106"/>
    </row>
    <row r="107" spans="2:12" s="9" customFormat="1" ht="19.95" customHeight="1">
      <c r="B107" s="106"/>
      <c r="D107" s="107" t="s">
        <v>99</v>
      </c>
      <c r="E107" s="108"/>
      <c r="F107" s="108"/>
      <c r="G107" s="108"/>
      <c r="H107" s="108"/>
      <c r="I107" s="108"/>
      <c r="J107" s="109">
        <f>J199</f>
        <v>0</v>
      </c>
      <c r="L107" s="106"/>
    </row>
    <row r="108" spans="2:12" s="9" customFormat="1" ht="19.95" customHeight="1">
      <c r="B108" s="106"/>
      <c r="D108" s="107" t="s">
        <v>100</v>
      </c>
      <c r="E108" s="108"/>
      <c r="F108" s="108"/>
      <c r="G108" s="108"/>
      <c r="H108" s="108"/>
      <c r="I108" s="108"/>
      <c r="J108" s="109">
        <f>J203</f>
        <v>0</v>
      </c>
      <c r="L108" s="106"/>
    </row>
    <row r="109" spans="2:12" s="9" customFormat="1" ht="19.95" customHeight="1">
      <c r="B109" s="106"/>
      <c r="D109" s="107" t="s">
        <v>101</v>
      </c>
      <c r="E109" s="108"/>
      <c r="F109" s="108"/>
      <c r="G109" s="108"/>
      <c r="H109" s="108"/>
      <c r="I109" s="108"/>
      <c r="J109" s="109">
        <f>J205</f>
        <v>0</v>
      </c>
      <c r="L109" s="106"/>
    </row>
    <row r="110" spans="2:12" s="8" customFormat="1" ht="24.9" customHeight="1">
      <c r="B110" s="102"/>
      <c r="D110" s="103" t="s">
        <v>102</v>
      </c>
      <c r="E110" s="104"/>
      <c r="F110" s="104"/>
      <c r="G110" s="104"/>
      <c r="H110" s="104"/>
      <c r="I110" s="104"/>
      <c r="J110" s="105">
        <f>J209</f>
        <v>0</v>
      </c>
      <c r="L110" s="102"/>
    </row>
    <row r="111" spans="2:12" s="9" customFormat="1" ht="19.95" customHeight="1">
      <c r="B111" s="106"/>
      <c r="D111" s="107" t="s">
        <v>103</v>
      </c>
      <c r="E111" s="108"/>
      <c r="F111" s="108"/>
      <c r="G111" s="108"/>
      <c r="H111" s="108"/>
      <c r="I111" s="108"/>
      <c r="J111" s="109">
        <f>J210</f>
        <v>0</v>
      </c>
      <c r="L111" s="106"/>
    </row>
    <row r="112" spans="2:12" s="1" customFormat="1" ht="21.75" customHeight="1">
      <c r="B112" s="29"/>
      <c r="L112" s="29"/>
    </row>
    <row r="113" spans="2:20" s="1" customFormat="1" ht="6.9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29"/>
    </row>
    <row r="117" spans="2:20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29"/>
    </row>
    <row r="118" spans="2:20" s="1" customFormat="1" ht="24.9" customHeight="1">
      <c r="B118" s="29"/>
      <c r="C118" s="18" t="s">
        <v>104</v>
      </c>
      <c r="L118" s="29"/>
    </row>
    <row r="119" spans="2:20" s="1" customFormat="1" ht="6.9" customHeight="1">
      <c r="B119" s="29"/>
      <c r="L119" s="29"/>
    </row>
    <row r="120" spans="2:20" s="1" customFormat="1" ht="12" customHeight="1">
      <c r="B120" s="29"/>
      <c r="C120" s="24" t="s">
        <v>15</v>
      </c>
      <c r="L120" s="29"/>
    </row>
    <row r="121" spans="2:20" s="1" customFormat="1" ht="30" customHeight="1">
      <c r="B121" s="29"/>
      <c r="E121" s="183" t="str">
        <f>E7</f>
        <v>Zlepšenie podmienok chovu dobytka a zlepšenie vplyvu na životné prostredie</v>
      </c>
      <c r="F121" s="213"/>
      <c r="G121" s="213"/>
      <c r="H121" s="213"/>
      <c r="L121" s="29"/>
    </row>
    <row r="122" spans="2:20" s="1" customFormat="1" ht="6.9" customHeight="1">
      <c r="B122" s="29"/>
      <c r="L122" s="29"/>
    </row>
    <row r="123" spans="2:20" s="1" customFormat="1" ht="12" customHeight="1">
      <c r="B123" s="29"/>
      <c r="C123" s="24" t="s">
        <v>19</v>
      </c>
      <c r="F123" s="22" t="str">
        <f>F10</f>
        <v>Krásnohorské Podhradie</v>
      </c>
      <c r="I123" s="24" t="s">
        <v>21</v>
      </c>
      <c r="J123" s="52">
        <f>IF(J10="","",J10)</f>
        <v>0</v>
      </c>
      <c r="L123" s="29"/>
    </row>
    <row r="124" spans="2:20" s="1" customFormat="1" ht="6.9" customHeight="1">
      <c r="B124" s="29"/>
      <c r="L124" s="29"/>
    </row>
    <row r="125" spans="2:20" s="1" customFormat="1" ht="25.65" customHeight="1">
      <c r="B125" s="29"/>
      <c r="C125" s="24" t="s">
        <v>22</v>
      </c>
      <c r="F125" s="22" t="str">
        <f>E13</f>
        <v>TinAGRO+ s r.o.</v>
      </c>
      <c r="I125" s="24" t="s">
        <v>28</v>
      </c>
      <c r="J125" s="27" t="str">
        <f>E19</f>
        <v>TYFON s.r.o., Ing. Boris Šramko</v>
      </c>
      <c r="L125" s="29"/>
    </row>
    <row r="126" spans="2:20" s="1" customFormat="1" ht="25.65" customHeight="1">
      <c r="B126" s="29"/>
      <c r="C126" s="24" t="s">
        <v>26</v>
      </c>
      <c r="F126" s="22" t="str">
        <f>IF(E16="","",E16)</f>
        <v>Vyplň údaj</v>
      </c>
      <c r="I126" s="24" t="s">
        <v>32</v>
      </c>
      <c r="J126" s="27" t="str">
        <f>E22</f>
        <v>TYFON s.r.o., Ing. Boris Šramko</v>
      </c>
      <c r="L126" s="29"/>
    </row>
    <row r="127" spans="2:20" s="1" customFormat="1" ht="10.35" customHeight="1">
      <c r="B127" s="29"/>
      <c r="L127" s="29"/>
    </row>
    <row r="128" spans="2:20" s="10" customFormat="1" ht="29.25" customHeight="1">
      <c r="B128" s="110"/>
      <c r="C128" s="111" t="s">
        <v>105</v>
      </c>
      <c r="D128" s="112" t="s">
        <v>59</v>
      </c>
      <c r="E128" s="112" t="s">
        <v>55</v>
      </c>
      <c r="F128" s="112" t="s">
        <v>56</v>
      </c>
      <c r="G128" s="112" t="s">
        <v>106</v>
      </c>
      <c r="H128" s="112" t="s">
        <v>107</v>
      </c>
      <c r="I128" s="112" t="s">
        <v>108</v>
      </c>
      <c r="J128" s="113" t="s">
        <v>84</v>
      </c>
      <c r="K128" s="114" t="s">
        <v>109</v>
      </c>
      <c r="L128" s="110"/>
      <c r="M128" s="59" t="s">
        <v>1</v>
      </c>
      <c r="N128" s="60" t="s">
        <v>38</v>
      </c>
      <c r="O128" s="60" t="s">
        <v>110</v>
      </c>
      <c r="P128" s="60" t="s">
        <v>111</v>
      </c>
      <c r="Q128" s="60" t="s">
        <v>112</v>
      </c>
      <c r="R128" s="60" t="s">
        <v>113</v>
      </c>
      <c r="S128" s="60" t="s">
        <v>114</v>
      </c>
      <c r="T128" s="61" t="s">
        <v>115</v>
      </c>
    </row>
    <row r="129" spans="2:65" s="1" customFormat="1" ht="22.95" customHeight="1">
      <c r="B129" s="29"/>
      <c r="C129" s="64" t="s">
        <v>85</v>
      </c>
      <c r="J129" s="115">
        <f>BK129</f>
        <v>0</v>
      </c>
      <c r="L129" s="29"/>
      <c r="M129" s="62"/>
      <c r="N129" s="53"/>
      <c r="O129" s="53"/>
      <c r="P129" s="116">
        <f>P130+P176+P209</f>
        <v>0</v>
      </c>
      <c r="Q129" s="53"/>
      <c r="R129" s="116">
        <f>R130+R176+R209</f>
        <v>478.99576609919995</v>
      </c>
      <c r="S129" s="53"/>
      <c r="T129" s="117">
        <f>T130+T176+T209</f>
        <v>171.01783500000002</v>
      </c>
      <c r="AT129" s="14" t="s">
        <v>73</v>
      </c>
      <c r="AU129" s="14" t="s">
        <v>86</v>
      </c>
      <c r="BK129" s="118">
        <f>BK130+BK176+BK209</f>
        <v>0</v>
      </c>
    </row>
    <row r="130" spans="2:65" s="11" customFormat="1" ht="25.95" customHeight="1">
      <c r="B130" s="119"/>
      <c r="D130" s="120" t="s">
        <v>73</v>
      </c>
      <c r="E130" s="121" t="s">
        <v>116</v>
      </c>
      <c r="F130" s="121" t="s">
        <v>117</v>
      </c>
      <c r="I130" s="122"/>
      <c r="J130" s="123">
        <f>BK130</f>
        <v>0</v>
      </c>
      <c r="L130" s="119"/>
      <c r="M130" s="124"/>
      <c r="P130" s="125">
        <f>P131+P133+P135+P137+P142+P157+P174</f>
        <v>0</v>
      </c>
      <c r="R130" s="125">
        <f>R131+R133+R135+R137+R142+R157+R174</f>
        <v>474.15475299199994</v>
      </c>
      <c r="T130" s="126">
        <f>T131+T133+T135+T137+T142+T157+T174</f>
        <v>148.44232000000002</v>
      </c>
      <c r="AR130" s="120" t="s">
        <v>79</v>
      </c>
      <c r="AT130" s="127" t="s">
        <v>73</v>
      </c>
      <c r="AU130" s="127" t="s">
        <v>74</v>
      </c>
      <c r="AY130" s="120" t="s">
        <v>118</v>
      </c>
      <c r="BK130" s="128">
        <f>BK131+BK133+BK135+BK137+BK142+BK157+BK174</f>
        <v>0</v>
      </c>
    </row>
    <row r="131" spans="2:65" s="11" customFormat="1" ht="22.95" customHeight="1">
      <c r="B131" s="119"/>
      <c r="D131" s="120" t="s">
        <v>73</v>
      </c>
      <c r="E131" s="129" t="s">
        <v>79</v>
      </c>
      <c r="F131" s="129" t="s">
        <v>119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79</v>
      </c>
      <c r="AT131" s="127" t="s">
        <v>73</v>
      </c>
      <c r="AU131" s="127" t="s">
        <v>79</v>
      </c>
      <c r="AY131" s="120" t="s">
        <v>118</v>
      </c>
      <c r="BK131" s="128">
        <f>BK132</f>
        <v>0</v>
      </c>
    </row>
    <row r="132" spans="2:65" s="1" customFormat="1" ht="24.15" customHeight="1">
      <c r="B132" s="131"/>
      <c r="C132" s="132" t="s">
        <v>79</v>
      </c>
      <c r="D132" s="132" t="s">
        <v>120</v>
      </c>
      <c r="E132" s="133" t="s">
        <v>121</v>
      </c>
      <c r="F132" s="134" t="s">
        <v>122</v>
      </c>
      <c r="G132" s="135" t="s">
        <v>123</v>
      </c>
      <c r="H132" s="136">
        <v>23.007999999999999</v>
      </c>
      <c r="I132" s="137"/>
      <c r="J132" s="138">
        <f>ROUND(I132*H132,2)</f>
        <v>0</v>
      </c>
      <c r="K132" s="139"/>
      <c r="L132" s="29"/>
      <c r="M132" s="140" t="s">
        <v>1</v>
      </c>
      <c r="N132" s="141" t="s">
        <v>40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124</v>
      </c>
      <c r="AT132" s="144" t="s">
        <v>120</v>
      </c>
      <c r="AU132" s="144" t="s">
        <v>125</v>
      </c>
      <c r="AY132" s="14" t="s">
        <v>118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4" t="s">
        <v>125</v>
      </c>
      <c r="BK132" s="145">
        <f>ROUND(I132*H132,2)</f>
        <v>0</v>
      </c>
      <c r="BL132" s="14" t="s">
        <v>124</v>
      </c>
      <c r="BM132" s="144" t="s">
        <v>126</v>
      </c>
    </row>
    <row r="133" spans="2:65" s="11" customFormat="1" ht="22.95" customHeight="1">
      <c r="B133" s="119"/>
      <c r="D133" s="120" t="s">
        <v>73</v>
      </c>
      <c r="E133" s="129" t="s">
        <v>127</v>
      </c>
      <c r="F133" s="129" t="s">
        <v>128</v>
      </c>
      <c r="I133" s="122"/>
      <c r="J133" s="130">
        <f>BK133</f>
        <v>0</v>
      </c>
      <c r="L133" s="119"/>
      <c r="M133" s="124"/>
      <c r="P133" s="125">
        <f>P134</f>
        <v>0</v>
      </c>
      <c r="R133" s="125">
        <f>R134</f>
        <v>5.0997945599999994</v>
      </c>
      <c r="T133" s="126">
        <f>T134</f>
        <v>0</v>
      </c>
      <c r="AR133" s="120" t="s">
        <v>79</v>
      </c>
      <c r="AT133" s="127" t="s">
        <v>73</v>
      </c>
      <c r="AU133" s="127" t="s">
        <v>79</v>
      </c>
      <c r="AY133" s="120" t="s">
        <v>118</v>
      </c>
      <c r="BK133" s="128">
        <f>BK134</f>
        <v>0</v>
      </c>
    </row>
    <row r="134" spans="2:65" s="1" customFormat="1" ht="33" customHeight="1">
      <c r="B134" s="131"/>
      <c r="C134" s="132" t="s">
        <v>125</v>
      </c>
      <c r="D134" s="132" t="s">
        <v>120</v>
      </c>
      <c r="E134" s="133" t="s">
        <v>129</v>
      </c>
      <c r="F134" s="134" t="s">
        <v>130</v>
      </c>
      <c r="G134" s="135" t="s">
        <v>123</v>
      </c>
      <c r="H134" s="136">
        <v>2.6459999999999999</v>
      </c>
      <c r="I134" s="137"/>
      <c r="J134" s="138">
        <f>ROUND(I134*H134,2)</f>
        <v>0</v>
      </c>
      <c r="K134" s="139"/>
      <c r="L134" s="29"/>
      <c r="M134" s="140" t="s">
        <v>1</v>
      </c>
      <c r="N134" s="141" t="s">
        <v>40</v>
      </c>
      <c r="P134" s="142">
        <f>O134*H134</f>
        <v>0</v>
      </c>
      <c r="Q134" s="142">
        <v>1.92736</v>
      </c>
      <c r="R134" s="142">
        <f>Q134*H134</f>
        <v>5.0997945599999994</v>
      </c>
      <c r="S134" s="142">
        <v>0</v>
      </c>
      <c r="T134" s="143">
        <f>S134*H134</f>
        <v>0</v>
      </c>
      <c r="AR134" s="144" t="s">
        <v>124</v>
      </c>
      <c r="AT134" s="144" t="s">
        <v>120</v>
      </c>
      <c r="AU134" s="144" t="s">
        <v>125</v>
      </c>
      <c r="AY134" s="14" t="s">
        <v>118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4" t="s">
        <v>125</v>
      </c>
      <c r="BK134" s="145">
        <f>ROUND(I134*H134,2)</f>
        <v>0</v>
      </c>
      <c r="BL134" s="14" t="s">
        <v>124</v>
      </c>
      <c r="BM134" s="144" t="s">
        <v>131</v>
      </c>
    </row>
    <row r="135" spans="2:65" s="11" customFormat="1" ht="22.95" customHeight="1">
      <c r="B135" s="119"/>
      <c r="D135" s="120" t="s">
        <v>73</v>
      </c>
      <c r="E135" s="129" t="s">
        <v>124</v>
      </c>
      <c r="F135" s="129" t="s">
        <v>132</v>
      </c>
      <c r="I135" s="122"/>
      <c r="J135" s="130">
        <f>BK135</f>
        <v>0</v>
      </c>
      <c r="L135" s="119"/>
      <c r="M135" s="124"/>
      <c r="P135" s="125">
        <f>P136</f>
        <v>0</v>
      </c>
      <c r="R135" s="125">
        <f>R136</f>
        <v>2.33140064</v>
      </c>
      <c r="T135" s="126">
        <f>T136</f>
        <v>0</v>
      </c>
      <c r="AR135" s="120" t="s">
        <v>79</v>
      </c>
      <c r="AT135" s="127" t="s">
        <v>73</v>
      </c>
      <c r="AU135" s="127" t="s">
        <v>79</v>
      </c>
      <c r="AY135" s="120" t="s">
        <v>118</v>
      </c>
      <c r="BK135" s="128">
        <f>BK136</f>
        <v>0</v>
      </c>
    </row>
    <row r="136" spans="2:65" s="1" customFormat="1" ht="24.15" customHeight="1">
      <c r="B136" s="131"/>
      <c r="C136" s="132" t="s">
        <v>127</v>
      </c>
      <c r="D136" s="132" t="s">
        <v>120</v>
      </c>
      <c r="E136" s="133" t="s">
        <v>133</v>
      </c>
      <c r="F136" s="134" t="s">
        <v>134</v>
      </c>
      <c r="G136" s="135" t="s">
        <v>135</v>
      </c>
      <c r="H136" s="136">
        <v>11.504</v>
      </c>
      <c r="I136" s="137"/>
      <c r="J136" s="138">
        <f>ROUND(I136*H136,2)</f>
        <v>0</v>
      </c>
      <c r="K136" s="139"/>
      <c r="L136" s="29"/>
      <c r="M136" s="140" t="s">
        <v>1</v>
      </c>
      <c r="N136" s="141" t="s">
        <v>40</v>
      </c>
      <c r="P136" s="142">
        <f>O136*H136</f>
        <v>0</v>
      </c>
      <c r="Q136" s="142">
        <v>0.20266000000000001</v>
      </c>
      <c r="R136" s="142">
        <f>Q136*H136</f>
        <v>2.33140064</v>
      </c>
      <c r="S136" s="142">
        <v>0</v>
      </c>
      <c r="T136" s="143">
        <f>S136*H136</f>
        <v>0</v>
      </c>
      <c r="AR136" s="144" t="s">
        <v>124</v>
      </c>
      <c r="AT136" s="144" t="s">
        <v>120</v>
      </c>
      <c r="AU136" s="144" t="s">
        <v>125</v>
      </c>
      <c r="AY136" s="14" t="s">
        <v>118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4" t="s">
        <v>125</v>
      </c>
      <c r="BK136" s="145">
        <f>ROUND(I136*H136,2)</f>
        <v>0</v>
      </c>
      <c r="BL136" s="14" t="s">
        <v>124</v>
      </c>
      <c r="BM136" s="144" t="s">
        <v>136</v>
      </c>
    </row>
    <row r="137" spans="2:65" s="11" customFormat="1" ht="22.95" customHeight="1">
      <c r="B137" s="119"/>
      <c r="D137" s="120" t="s">
        <v>73</v>
      </c>
      <c r="E137" s="129" t="s">
        <v>137</v>
      </c>
      <c r="F137" s="129" t="s">
        <v>138</v>
      </c>
      <c r="I137" s="122"/>
      <c r="J137" s="130">
        <f>BK137</f>
        <v>0</v>
      </c>
      <c r="L137" s="119"/>
      <c r="M137" s="124"/>
      <c r="P137" s="125">
        <f>SUM(P138:P141)</f>
        <v>0</v>
      </c>
      <c r="R137" s="125">
        <f>SUM(R138:R141)</f>
        <v>247.73282400000002</v>
      </c>
      <c r="T137" s="126">
        <f>SUM(T138:T141)</f>
        <v>0</v>
      </c>
      <c r="AR137" s="120" t="s">
        <v>79</v>
      </c>
      <c r="AT137" s="127" t="s">
        <v>73</v>
      </c>
      <c r="AU137" s="127" t="s">
        <v>79</v>
      </c>
      <c r="AY137" s="120" t="s">
        <v>118</v>
      </c>
      <c r="BK137" s="128">
        <f>SUM(BK138:BK141)</f>
        <v>0</v>
      </c>
    </row>
    <row r="138" spans="2:65" s="1" customFormat="1" ht="24.15" customHeight="1">
      <c r="B138" s="131"/>
      <c r="C138" s="132" t="s">
        <v>124</v>
      </c>
      <c r="D138" s="132" t="s">
        <v>120</v>
      </c>
      <c r="E138" s="133" t="s">
        <v>139</v>
      </c>
      <c r="F138" s="134" t="s">
        <v>140</v>
      </c>
      <c r="G138" s="135" t="s">
        <v>135</v>
      </c>
      <c r="H138" s="136">
        <v>410</v>
      </c>
      <c r="I138" s="137"/>
      <c r="J138" s="138">
        <f>ROUND(I138*H138,2)</f>
        <v>0</v>
      </c>
      <c r="K138" s="139"/>
      <c r="L138" s="29"/>
      <c r="M138" s="140" t="s">
        <v>1</v>
      </c>
      <c r="N138" s="141" t="s">
        <v>40</v>
      </c>
      <c r="P138" s="142">
        <f>O138*H138</f>
        <v>0</v>
      </c>
      <c r="Q138" s="142">
        <v>0.39561000000000002</v>
      </c>
      <c r="R138" s="142">
        <f>Q138*H138</f>
        <v>162.20010000000002</v>
      </c>
      <c r="S138" s="142">
        <v>0</v>
      </c>
      <c r="T138" s="143">
        <f>S138*H138</f>
        <v>0</v>
      </c>
      <c r="AR138" s="144" t="s">
        <v>124</v>
      </c>
      <c r="AT138" s="144" t="s">
        <v>120</v>
      </c>
      <c r="AU138" s="144" t="s">
        <v>125</v>
      </c>
      <c r="AY138" s="14" t="s">
        <v>118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4" t="s">
        <v>125</v>
      </c>
      <c r="BK138" s="145">
        <f>ROUND(I138*H138,2)</f>
        <v>0</v>
      </c>
      <c r="BL138" s="14" t="s">
        <v>124</v>
      </c>
      <c r="BM138" s="144" t="s">
        <v>141</v>
      </c>
    </row>
    <row r="139" spans="2:65" s="1" customFormat="1" ht="24.15" customHeight="1">
      <c r="B139" s="131"/>
      <c r="C139" s="132" t="s">
        <v>137</v>
      </c>
      <c r="D139" s="132" t="s">
        <v>120</v>
      </c>
      <c r="E139" s="133" t="s">
        <v>142</v>
      </c>
      <c r="F139" s="134" t="s">
        <v>143</v>
      </c>
      <c r="G139" s="135" t="s">
        <v>135</v>
      </c>
      <c r="H139" s="136">
        <v>410</v>
      </c>
      <c r="I139" s="137"/>
      <c r="J139" s="138">
        <f>ROUND(I139*H139,2)</f>
        <v>0</v>
      </c>
      <c r="K139" s="139"/>
      <c r="L139" s="29"/>
      <c r="M139" s="140" t="s">
        <v>1</v>
      </c>
      <c r="N139" s="141" t="s">
        <v>40</v>
      </c>
      <c r="P139" s="142">
        <f>O139*H139</f>
        <v>0</v>
      </c>
      <c r="Q139" s="142">
        <v>0.17726</v>
      </c>
      <c r="R139" s="142">
        <f>Q139*H139</f>
        <v>72.676599999999993</v>
      </c>
      <c r="S139" s="142">
        <v>0</v>
      </c>
      <c r="T139" s="143">
        <f>S139*H139</f>
        <v>0</v>
      </c>
      <c r="AR139" s="144" t="s">
        <v>124</v>
      </c>
      <c r="AT139" s="144" t="s">
        <v>120</v>
      </c>
      <c r="AU139" s="144" t="s">
        <v>125</v>
      </c>
      <c r="AY139" s="14" t="s">
        <v>118</v>
      </c>
      <c r="BE139" s="145">
        <f>IF(N139="základná",J139,0)</f>
        <v>0</v>
      </c>
      <c r="BF139" s="145">
        <f>IF(N139="znížená",J139,0)</f>
        <v>0</v>
      </c>
      <c r="BG139" s="145">
        <f>IF(N139="zákl. prenesená",J139,0)</f>
        <v>0</v>
      </c>
      <c r="BH139" s="145">
        <f>IF(N139="zníž. prenesená",J139,0)</f>
        <v>0</v>
      </c>
      <c r="BI139" s="145">
        <f>IF(N139="nulová",J139,0)</f>
        <v>0</v>
      </c>
      <c r="BJ139" s="14" t="s">
        <v>125</v>
      </c>
      <c r="BK139" s="145">
        <f>ROUND(I139*H139,2)</f>
        <v>0</v>
      </c>
      <c r="BL139" s="14" t="s">
        <v>124</v>
      </c>
      <c r="BM139" s="144" t="s">
        <v>144</v>
      </c>
    </row>
    <row r="140" spans="2:65" s="1" customFormat="1" ht="33" customHeight="1">
      <c r="B140" s="131"/>
      <c r="C140" s="132" t="s">
        <v>145</v>
      </c>
      <c r="D140" s="132" t="s">
        <v>120</v>
      </c>
      <c r="E140" s="133" t="s">
        <v>146</v>
      </c>
      <c r="F140" s="134" t="s">
        <v>147</v>
      </c>
      <c r="G140" s="135" t="s">
        <v>135</v>
      </c>
      <c r="H140" s="136">
        <v>63.91</v>
      </c>
      <c r="I140" s="137"/>
      <c r="J140" s="138">
        <f>ROUND(I140*H140,2)</f>
        <v>0</v>
      </c>
      <c r="K140" s="139"/>
      <c r="L140" s="29"/>
      <c r="M140" s="140" t="s">
        <v>1</v>
      </c>
      <c r="N140" s="141" t="s">
        <v>40</v>
      </c>
      <c r="P140" s="142">
        <f>O140*H140</f>
        <v>0</v>
      </c>
      <c r="Q140" s="142">
        <v>8.4000000000000005E-2</v>
      </c>
      <c r="R140" s="142">
        <f>Q140*H140</f>
        <v>5.3684399999999997</v>
      </c>
      <c r="S140" s="142">
        <v>0</v>
      </c>
      <c r="T140" s="143">
        <f>S140*H140</f>
        <v>0</v>
      </c>
      <c r="AR140" s="144" t="s">
        <v>124</v>
      </c>
      <c r="AT140" s="144" t="s">
        <v>120</v>
      </c>
      <c r="AU140" s="144" t="s">
        <v>125</v>
      </c>
      <c r="AY140" s="14" t="s">
        <v>118</v>
      </c>
      <c r="BE140" s="145">
        <f>IF(N140="základná",J140,0)</f>
        <v>0</v>
      </c>
      <c r="BF140" s="145">
        <f>IF(N140="znížená",J140,0)</f>
        <v>0</v>
      </c>
      <c r="BG140" s="145">
        <f>IF(N140="zákl. prenesená",J140,0)</f>
        <v>0</v>
      </c>
      <c r="BH140" s="145">
        <f>IF(N140="zníž. prenesená",J140,0)</f>
        <v>0</v>
      </c>
      <c r="BI140" s="145">
        <f>IF(N140="nulová",J140,0)</f>
        <v>0</v>
      </c>
      <c r="BJ140" s="14" t="s">
        <v>125</v>
      </c>
      <c r="BK140" s="145">
        <f>ROUND(I140*H140,2)</f>
        <v>0</v>
      </c>
      <c r="BL140" s="14" t="s">
        <v>124</v>
      </c>
      <c r="BM140" s="144" t="s">
        <v>148</v>
      </c>
    </row>
    <row r="141" spans="2:65" s="1" customFormat="1" ht="16.5" customHeight="1">
      <c r="B141" s="131"/>
      <c r="C141" s="146" t="s">
        <v>149</v>
      </c>
      <c r="D141" s="146" t="s">
        <v>150</v>
      </c>
      <c r="E141" s="147" t="s">
        <v>151</v>
      </c>
      <c r="F141" s="148" t="s">
        <v>152</v>
      </c>
      <c r="G141" s="149" t="s">
        <v>153</v>
      </c>
      <c r="H141" s="150">
        <v>258.19600000000003</v>
      </c>
      <c r="I141" s="151"/>
      <c r="J141" s="152">
        <f>ROUND(I141*H141,2)</f>
        <v>0</v>
      </c>
      <c r="K141" s="153"/>
      <c r="L141" s="154"/>
      <c r="M141" s="155" t="s">
        <v>1</v>
      </c>
      <c r="N141" s="156" t="s">
        <v>40</v>
      </c>
      <c r="P141" s="142">
        <f>O141*H141</f>
        <v>0</v>
      </c>
      <c r="Q141" s="142">
        <v>2.9000000000000001E-2</v>
      </c>
      <c r="R141" s="142">
        <f>Q141*H141</f>
        <v>7.4876840000000016</v>
      </c>
      <c r="S141" s="142">
        <v>0</v>
      </c>
      <c r="T141" s="143">
        <f>S141*H141</f>
        <v>0</v>
      </c>
      <c r="AR141" s="144" t="s">
        <v>154</v>
      </c>
      <c r="AT141" s="144" t="s">
        <v>150</v>
      </c>
      <c r="AU141" s="144" t="s">
        <v>125</v>
      </c>
      <c r="AY141" s="14" t="s">
        <v>118</v>
      </c>
      <c r="BE141" s="145">
        <f>IF(N141="základná",J141,0)</f>
        <v>0</v>
      </c>
      <c r="BF141" s="145">
        <f>IF(N141="znížená",J141,0)</f>
        <v>0</v>
      </c>
      <c r="BG141" s="145">
        <f>IF(N141="zákl. prenesená",J141,0)</f>
        <v>0</v>
      </c>
      <c r="BH141" s="145">
        <f>IF(N141="zníž. prenesená",J141,0)</f>
        <v>0</v>
      </c>
      <c r="BI141" s="145">
        <f>IF(N141="nulová",J141,0)</f>
        <v>0</v>
      </c>
      <c r="BJ141" s="14" t="s">
        <v>125</v>
      </c>
      <c r="BK141" s="145">
        <f>ROUND(I141*H141,2)</f>
        <v>0</v>
      </c>
      <c r="BL141" s="14" t="s">
        <v>124</v>
      </c>
      <c r="BM141" s="144" t="s">
        <v>155</v>
      </c>
    </row>
    <row r="142" spans="2:65" s="11" customFormat="1" ht="22.95" customHeight="1">
      <c r="B142" s="119"/>
      <c r="D142" s="120" t="s">
        <v>73</v>
      </c>
      <c r="E142" s="129" t="s">
        <v>145</v>
      </c>
      <c r="F142" s="129" t="s">
        <v>156</v>
      </c>
      <c r="I142" s="122"/>
      <c r="J142" s="130">
        <f>BK142</f>
        <v>0</v>
      </c>
      <c r="L142" s="119"/>
      <c r="M142" s="124"/>
      <c r="P142" s="125">
        <f>SUM(P143:P156)</f>
        <v>0</v>
      </c>
      <c r="R142" s="125">
        <f>SUM(R143:R156)</f>
        <v>196.68981429999997</v>
      </c>
      <c r="T142" s="126">
        <f>SUM(T143:T156)</f>
        <v>0</v>
      </c>
      <c r="AR142" s="120" t="s">
        <v>79</v>
      </c>
      <c r="AT142" s="127" t="s">
        <v>73</v>
      </c>
      <c r="AU142" s="127" t="s">
        <v>79</v>
      </c>
      <c r="AY142" s="120" t="s">
        <v>118</v>
      </c>
      <c r="BK142" s="128">
        <f>SUM(BK143:BK156)</f>
        <v>0</v>
      </c>
    </row>
    <row r="143" spans="2:65" s="1" customFormat="1" ht="24.15" customHeight="1">
      <c r="B143" s="131"/>
      <c r="C143" s="132" t="s">
        <v>154</v>
      </c>
      <c r="D143" s="132" t="s">
        <v>120</v>
      </c>
      <c r="E143" s="133" t="s">
        <v>157</v>
      </c>
      <c r="F143" s="134" t="s">
        <v>158</v>
      </c>
      <c r="G143" s="135" t="s">
        <v>159</v>
      </c>
      <c r="H143" s="136">
        <v>50.5</v>
      </c>
      <c r="I143" s="137"/>
      <c r="J143" s="138">
        <f t="shared" ref="J143:J156" si="0">ROUND(I143*H143,2)</f>
        <v>0</v>
      </c>
      <c r="K143" s="139"/>
      <c r="L143" s="29"/>
      <c r="M143" s="140" t="s">
        <v>1</v>
      </c>
      <c r="N143" s="141" t="s">
        <v>40</v>
      </c>
      <c r="P143" s="142">
        <f t="shared" ref="P143:P156" si="1">O143*H143</f>
        <v>0</v>
      </c>
      <c r="Q143" s="142">
        <v>2.7980000000000001E-3</v>
      </c>
      <c r="R143" s="142">
        <f t="shared" ref="R143:R156" si="2">Q143*H143</f>
        <v>0.14129900000000001</v>
      </c>
      <c r="S143" s="142">
        <v>0</v>
      </c>
      <c r="T143" s="143">
        <f t="shared" ref="T143:T156" si="3">S143*H143</f>
        <v>0</v>
      </c>
      <c r="AR143" s="144" t="s">
        <v>124</v>
      </c>
      <c r="AT143" s="144" t="s">
        <v>120</v>
      </c>
      <c r="AU143" s="144" t="s">
        <v>125</v>
      </c>
      <c r="AY143" s="14" t="s">
        <v>118</v>
      </c>
      <c r="BE143" s="145">
        <f t="shared" ref="BE143:BE156" si="4">IF(N143="základná",J143,0)</f>
        <v>0</v>
      </c>
      <c r="BF143" s="145">
        <f t="shared" ref="BF143:BF156" si="5">IF(N143="znížená",J143,0)</f>
        <v>0</v>
      </c>
      <c r="BG143" s="145">
        <f t="shared" ref="BG143:BG156" si="6">IF(N143="zákl. prenesená",J143,0)</f>
        <v>0</v>
      </c>
      <c r="BH143" s="145">
        <f t="shared" ref="BH143:BH156" si="7">IF(N143="zníž. prenesená",J143,0)</f>
        <v>0</v>
      </c>
      <c r="BI143" s="145">
        <f t="shared" ref="BI143:BI156" si="8">IF(N143="nulová",J143,0)</f>
        <v>0</v>
      </c>
      <c r="BJ143" s="14" t="s">
        <v>125</v>
      </c>
      <c r="BK143" s="145">
        <f t="shared" ref="BK143:BK156" si="9">ROUND(I143*H143,2)</f>
        <v>0</v>
      </c>
      <c r="BL143" s="14" t="s">
        <v>124</v>
      </c>
      <c r="BM143" s="144" t="s">
        <v>160</v>
      </c>
    </row>
    <row r="144" spans="2:65" s="1" customFormat="1" ht="24.15" customHeight="1">
      <c r="B144" s="131"/>
      <c r="C144" s="132" t="s">
        <v>161</v>
      </c>
      <c r="D144" s="132" t="s">
        <v>120</v>
      </c>
      <c r="E144" s="133" t="s">
        <v>162</v>
      </c>
      <c r="F144" s="134" t="s">
        <v>163</v>
      </c>
      <c r="G144" s="135" t="s">
        <v>135</v>
      </c>
      <c r="H144" s="136">
        <v>183.3</v>
      </c>
      <c r="I144" s="137"/>
      <c r="J144" s="138">
        <f t="shared" si="0"/>
        <v>0</v>
      </c>
      <c r="K144" s="139"/>
      <c r="L144" s="29"/>
      <c r="M144" s="140" t="s">
        <v>1</v>
      </c>
      <c r="N144" s="141" t="s">
        <v>40</v>
      </c>
      <c r="P144" s="142">
        <f t="shared" si="1"/>
        <v>0</v>
      </c>
      <c r="Q144" s="142">
        <v>3.15E-2</v>
      </c>
      <c r="R144" s="142">
        <f t="shared" si="2"/>
        <v>5.7739500000000001</v>
      </c>
      <c r="S144" s="142">
        <v>0</v>
      </c>
      <c r="T144" s="143">
        <f t="shared" si="3"/>
        <v>0</v>
      </c>
      <c r="AR144" s="144" t="s">
        <v>124</v>
      </c>
      <c r="AT144" s="144" t="s">
        <v>120</v>
      </c>
      <c r="AU144" s="144" t="s">
        <v>125</v>
      </c>
      <c r="AY144" s="14" t="s">
        <v>118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4" t="s">
        <v>125</v>
      </c>
      <c r="BK144" s="145">
        <f t="shared" si="9"/>
        <v>0</v>
      </c>
      <c r="BL144" s="14" t="s">
        <v>124</v>
      </c>
      <c r="BM144" s="144" t="s">
        <v>164</v>
      </c>
    </row>
    <row r="145" spans="2:65" s="1" customFormat="1" ht="24.15" customHeight="1">
      <c r="B145" s="131"/>
      <c r="C145" s="132" t="s">
        <v>165</v>
      </c>
      <c r="D145" s="132" t="s">
        <v>120</v>
      </c>
      <c r="E145" s="133" t="s">
        <v>166</v>
      </c>
      <c r="F145" s="134" t="s">
        <v>167</v>
      </c>
      <c r="G145" s="135" t="s">
        <v>135</v>
      </c>
      <c r="H145" s="136">
        <v>183.3</v>
      </c>
      <c r="I145" s="137"/>
      <c r="J145" s="138">
        <f t="shared" si="0"/>
        <v>0</v>
      </c>
      <c r="K145" s="139"/>
      <c r="L145" s="29"/>
      <c r="M145" s="140" t="s">
        <v>1</v>
      </c>
      <c r="N145" s="141" t="s">
        <v>40</v>
      </c>
      <c r="P145" s="142">
        <f t="shared" si="1"/>
        <v>0</v>
      </c>
      <c r="Q145" s="142">
        <v>2.0000000000000001E-4</v>
      </c>
      <c r="R145" s="142">
        <f t="shared" si="2"/>
        <v>3.6660000000000005E-2</v>
      </c>
      <c r="S145" s="142">
        <v>0</v>
      </c>
      <c r="T145" s="143">
        <f t="shared" si="3"/>
        <v>0</v>
      </c>
      <c r="AR145" s="144" t="s">
        <v>124</v>
      </c>
      <c r="AT145" s="144" t="s">
        <v>120</v>
      </c>
      <c r="AU145" s="144" t="s">
        <v>125</v>
      </c>
      <c r="AY145" s="14" t="s">
        <v>118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4" t="s">
        <v>125</v>
      </c>
      <c r="BK145" s="145">
        <f t="shared" si="9"/>
        <v>0</v>
      </c>
      <c r="BL145" s="14" t="s">
        <v>124</v>
      </c>
      <c r="BM145" s="144" t="s">
        <v>168</v>
      </c>
    </row>
    <row r="146" spans="2:65" s="1" customFormat="1" ht="33" customHeight="1">
      <c r="B146" s="131"/>
      <c r="C146" s="132" t="s">
        <v>169</v>
      </c>
      <c r="D146" s="132" t="s">
        <v>120</v>
      </c>
      <c r="E146" s="133" t="s">
        <v>170</v>
      </c>
      <c r="F146" s="134" t="s">
        <v>171</v>
      </c>
      <c r="G146" s="135" t="s">
        <v>135</v>
      </c>
      <c r="H146" s="136">
        <v>183.3</v>
      </c>
      <c r="I146" s="137"/>
      <c r="J146" s="138">
        <f t="shared" si="0"/>
        <v>0</v>
      </c>
      <c r="K146" s="139"/>
      <c r="L146" s="29"/>
      <c r="M146" s="140" t="s">
        <v>1</v>
      </c>
      <c r="N146" s="141" t="s">
        <v>40</v>
      </c>
      <c r="P146" s="142">
        <f t="shared" si="1"/>
        <v>0</v>
      </c>
      <c r="Q146" s="142">
        <v>1.3125E-2</v>
      </c>
      <c r="R146" s="142">
        <f t="shared" si="2"/>
        <v>2.4058125000000001</v>
      </c>
      <c r="S146" s="142">
        <v>0</v>
      </c>
      <c r="T146" s="143">
        <f t="shared" si="3"/>
        <v>0</v>
      </c>
      <c r="AR146" s="144" t="s">
        <v>124</v>
      </c>
      <c r="AT146" s="144" t="s">
        <v>120</v>
      </c>
      <c r="AU146" s="144" t="s">
        <v>125</v>
      </c>
      <c r="AY146" s="14" t="s">
        <v>118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4" t="s">
        <v>125</v>
      </c>
      <c r="BK146" s="145">
        <f t="shared" si="9"/>
        <v>0</v>
      </c>
      <c r="BL146" s="14" t="s">
        <v>124</v>
      </c>
      <c r="BM146" s="144" t="s">
        <v>172</v>
      </c>
    </row>
    <row r="147" spans="2:65" s="1" customFormat="1" ht="24.15" customHeight="1">
      <c r="B147" s="131"/>
      <c r="C147" s="132" t="s">
        <v>173</v>
      </c>
      <c r="D147" s="132" t="s">
        <v>120</v>
      </c>
      <c r="E147" s="133" t="s">
        <v>174</v>
      </c>
      <c r="F147" s="134" t="s">
        <v>175</v>
      </c>
      <c r="G147" s="135" t="s">
        <v>135</v>
      </c>
      <c r="H147" s="136">
        <v>183.3</v>
      </c>
      <c r="I147" s="137"/>
      <c r="J147" s="138">
        <f t="shared" si="0"/>
        <v>0</v>
      </c>
      <c r="K147" s="139"/>
      <c r="L147" s="29"/>
      <c r="M147" s="140" t="s">
        <v>1</v>
      </c>
      <c r="N147" s="141" t="s">
        <v>40</v>
      </c>
      <c r="P147" s="142">
        <f t="shared" si="1"/>
        <v>0</v>
      </c>
      <c r="Q147" s="142">
        <v>5.1539999999999997E-3</v>
      </c>
      <c r="R147" s="142">
        <f t="shared" si="2"/>
        <v>0.94472820000000002</v>
      </c>
      <c r="S147" s="142">
        <v>0</v>
      </c>
      <c r="T147" s="143">
        <f t="shared" si="3"/>
        <v>0</v>
      </c>
      <c r="AR147" s="144" t="s">
        <v>124</v>
      </c>
      <c r="AT147" s="144" t="s">
        <v>120</v>
      </c>
      <c r="AU147" s="144" t="s">
        <v>125</v>
      </c>
      <c r="AY147" s="14" t="s">
        <v>118</v>
      </c>
      <c r="BE147" s="145">
        <f t="shared" si="4"/>
        <v>0</v>
      </c>
      <c r="BF147" s="145">
        <f t="shared" si="5"/>
        <v>0</v>
      </c>
      <c r="BG147" s="145">
        <f t="shared" si="6"/>
        <v>0</v>
      </c>
      <c r="BH147" s="145">
        <f t="shared" si="7"/>
        <v>0</v>
      </c>
      <c r="BI147" s="145">
        <f t="shared" si="8"/>
        <v>0</v>
      </c>
      <c r="BJ147" s="14" t="s">
        <v>125</v>
      </c>
      <c r="BK147" s="145">
        <f t="shared" si="9"/>
        <v>0</v>
      </c>
      <c r="BL147" s="14" t="s">
        <v>124</v>
      </c>
      <c r="BM147" s="144" t="s">
        <v>176</v>
      </c>
    </row>
    <row r="148" spans="2:65" s="1" customFormat="1" ht="24.15" customHeight="1">
      <c r="B148" s="131"/>
      <c r="C148" s="132" t="s">
        <v>177</v>
      </c>
      <c r="D148" s="132" t="s">
        <v>120</v>
      </c>
      <c r="E148" s="133" t="s">
        <v>178</v>
      </c>
      <c r="F148" s="134" t="s">
        <v>179</v>
      </c>
      <c r="G148" s="135" t="s">
        <v>135</v>
      </c>
      <c r="H148" s="136">
        <v>55.7</v>
      </c>
      <c r="I148" s="137"/>
      <c r="J148" s="138">
        <f t="shared" si="0"/>
        <v>0</v>
      </c>
      <c r="K148" s="139"/>
      <c r="L148" s="29"/>
      <c r="M148" s="140" t="s">
        <v>1</v>
      </c>
      <c r="N148" s="141" t="s">
        <v>40</v>
      </c>
      <c r="P148" s="142">
        <f t="shared" si="1"/>
        <v>0</v>
      </c>
      <c r="Q148" s="142">
        <v>3.3739999999999999E-2</v>
      </c>
      <c r="R148" s="142">
        <f t="shared" si="2"/>
        <v>1.879318</v>
      </c>
      <c r="S148" s="142">
        <v>0</v>
      </c>
      <c r="T148" s="143">
        <f t="shared" si="3"/>
        <v>0</v>
      </c>
      <c r="AR148" s="144" t="s">
        <v>124</v>
      </c>
      <c r="AT148" s="144" t="s">
        <v>120</v>
      </c>
      <c r="AU148" s="144" t="s">
        <v>125</v>
      </c>
      <c r="AY148" s="14" t="s">
        <v>118</v>
      </c>
      <c r="BE148" s="145">
        <f t="shared" si="4"/>
        <v>0</v>
      </c>
      <c r="BF148" s="145">
        <f t="shared" si="5"/>
        <v>0</v>
      </c>
      <c r="BG148" s="145">
        <f t="shared" si="6"/>
        <v>0</v>
      </c>
      <c r="BH148" s="145">
        <f t="shared" si="7"/>
        <v>0</v>
      </c>
      <c r="BI148" s="145">
        <f t="shared" si="8"/>
        <v>0</v>
      </c>
      <c r="BJ148" s="14" t="s">
        <v>125</v>
      </c>
      <c r="BK148" s="145">
        <f t="shared" si="9"/>
        <v>0</v>
      </c>
      <c r="BL148" s="14" t="s">
        <v>124</v>
      </c>
      <c r="BM148" s="144" t="s">
        <v>180</v>
      </c>
    </row>
    <row r="149" spans="2:65" s="1" customFormat="1" ht="16.5" customHeight="1">
      <c r="B149" s="131"/>
      <c r="C149" s="132" t="s">
        <v>181</v>
      </c>
      <c r="D149" s="132" t="s">
        <v>120</v>
      </c>
      <c r="E149" s="133" t="s">
        <v>182</v>
      </c>
      <c r="F149" s="134" t="s">
        <v>183</v>
      </c>
      <c r="G149" s="135" t="s">
        <v>135</v>
      </c>
      <c r="H149" s="136">
        <v>55.7</v>
      </c>
      <c r="I149" s="137"/>
      <c r="J149" s="138">
        <f t="shared" si="0"/>
        <v>0</v>
      </c>
      <c r="K149" s="139"/>
      <c r="L149" s="29"/>
      <c r="M149" s="140" t="s">
        <v>1</v>
      </c>
      <c r="N149" s="141" t="s">
        <v>40</v>
      </c>
      <c r="P149" s="142">
        <f t="shared" si="1"/>
        <v>0</v>
      </c>
      <c r="Q149" s="142">
        <v>0</v>
      </c>
      <c r="R149" s="142">
        <f t="shared" si="2"/>
        <v>0</v>
      </c>
      <c r="S149" s="142">
        <v>0</v>
      </c>
      <c r="T149" s="143">
        <f t="shared" si="3"/>
        <v>0</v>
      </c>
      <c r="AR149" s="144" t="s">
        <v>124</v>
      </c>
      <c r="AT149" s="144" t="s">
        <v>120</v>
      </c>
      <c r="AU149" s="144" t="s">
        <v>125</v>
      </c>
      <c r="AY149" s="14" t="s">
        <v>118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4" t="s">
        <v>125</v>
      </c>
      <c r="BK149" s="145">
        <f t="shared" si="9"/>
        <v>0</v>
      </c>
      <c r="BL149" s="14" t="s">
        <v>124</v>
      </c>
      <c r="BM149" s="144" t="s">
        <v>184</v>
      </c>
    </row>
    <row r="150" spans="2:65" s="1" customFormat="1" ht="24.15" customHeight="1">
      <c r="B150" s="131"/>
      <c r="C150" s="132" t="s">
        <v>185</v>
      </c>
      <c r="D150" s="132" t="s">
        <v>120</v>
      </c>
      <c r="E150" s="133" t="s">
        <v>186</v>
      </c>
      <c r="F150" s="134" t="s">
        <v>187</v>
      </c>
      <c r="G150" s="135" t="s">
        <v>123</v>
      </c>
      <c r="H150" s="136">
        <v>82</v>
      </c>
      <c r="I150" s="137"/>
      <c r="J150" s="138">
        <f t="shared" si="0"/>
        <v>0</v>
      </c>
      <c r="K150" s="139"/>
      <c r="L150" s="29"/>
      <c r="M150" s="140" t="s">
        <v>1</v>
      </c>
      <c r="N150" s="141" t="s">
        <v>40</v>
      </c>
      <c r="P150" s="142">
        <f t="shared" si="1"/>
        <v>0</v>
      </c>
      <c r="Q150" s="142">
        <v>2.2404829999999998</v>
      </c>
      <c r="R150" s="142">
        <f t="shared" si="2"/>
        <v>183.71960599999997</v>
      </c>
      <c r="S150" s="142">
        <v>0</v>
      </c>
      <c r="T150" s="143">
        <f t="shared" si="3"/>
        <v>0</v>
      </c>
      <c r="AR150" s="144" t="s">
        <v>124</v>
      </c>
      <c r="AT150" s="144" t="s">
        <v>120</v>
      </c>
      <c r="AU150" s="144" t="s">
        <v>125</v>
      </c>
      <c r="AY150" s="14" t="s">
        <v>118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4" t="s">
        <v>125</v>
      </c>
      <c r="BK150" s="145">
        <f t="shared" si="9"/>
        <v>0</v>
      </c>
      <c r="BL150" s="14" t="s">
        <v>124</v>
      </c>
      <c r="BM150" s="144" t="s">
        <v>188</v>
      </c>
    </row>
    <row r="151" spans="2:65" s="1" customFormat="1" ht="33" customHeight="1">
      <c r="B151" s="131"/>
      <c r="C151" s="132" t="s">
        <v>189</v>
      </c>
      <c r="D151" s="132" t="s">
        <v>120</v>
      </c>
      <c r="E151" s="133" t="s">
        <v>190</v>
      </c>
      <c r="F151" s="134" t="s">
        <v>191</v>
      </c>
      <c r="G151" s="135" t="s">
        <v>123</v>
      </c>
      <c r="H151" s="136">
        <v>410</v>
      </c>
      <c r="I151" s="137"/>
      <c r="J151" s="138">
        <f t="shared" si="0"/>
        <v>0</v>
      </c>
      <c r="K151" s="139"/>
      <c r="L151" s="29"/>
      <c r="M151" s="140" t="s">
        <v>1</v>
      </c>
      <c r="N151" s="141" t="s">
        <v>40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AR151" s="144" t="s">
        <v>124</v>
      </c>
      <c r="AT151" s="144" t="s">
        <v>120</v>
      </c>
      <c r="AU151" s="144" t="s">
        <v>125</v>
      </c>
      <c r="AY151" s="14" t="s">
        <v>118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4" t="s">
        <v>125</v>
      </c>
      <c r="BK151" s="145">
        <f t="shared" si="9"/>
        <v>0</v>
      </c>
      <c r="BL151" s="14" t="s">
        <v>124</v>
      </c>
      <c r="BM151" s="144" t="s">
        <v>192</v>
      </c>
    </row>
    <row r="152" spans="2:65" s="1" customFormat="1" ht="37.950000000000003" customHeight="1">
      <c r="B152" s="131"/>
      <c r="C152" s="132" t="s">
        <v>193</v>
      </c>
      <c r="D152" s="132" t="s">
        <v>120</v>
      </c>
      <c r="E152" s="133" t="s">
        <v>194</v>
      </c>
      <c r="F152" s="134" t="s">
        <v>195</v>
      </c>
      <c r="G152" s="135" t="s">
        <v>135</v>
      </c>
      <c r="H152" s="136">
        <v>410</v>
      </c>
      <c r="I152" s="137"/>
      <c r="J152" s="138">
        <f t="shared" si="0"/>
        <v>0</v>
      </c>
      <c r="K152" s="139"/>
      <c r="L152" s="29"/>
      <c r="M152" s="140" t="s">
        <v>1</v>
      </c>
      <c r="N152" s="141" t="s">
        <v>40</v>
      </c>
      <c r="P152" s="142">
        <f t="shared" si="1"/>
        <v>0</v>
      </c>
      <c r="Q152" s="142">
        <v>3.52441E-3</v>
      </c>
      <c r="R152" s="142">
        <f t="shared" si="2"/>
        <v>1.4450080999999999</v>
      </c>
      <c r="S152" s="142">
        <v>0</v>
      </c>
      <c r="T152" s="143">
        <f t="shared" si="3"/>
        <v>0</v>
      </c>
      <c r="AR152" s="144" t="s">
        <v>124</v>
      </c>
      <c r="AT152" s="144" t="s">
        <v>120</v>
      </c>
      <c r="AU152" s="144" t="s">
        <v>125</v>
      </c>
      <c r="AY152" s="14" t="s">
        <v>118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4" t="s">
        <v>125</v>
      </c>
      <c r="BK152" s="145">
        <f t="shared" si="9"/>
        <v>0</v>
      </c>
      <c r="BL152" s="14" t="s">
        <v>124</v>
      </c>
      <c r="BM152" s="144" t="s">
        <v>196</v>
      </c>
    </row>
    <row r="153" spans="2:65" s="1" customFormat="1" ht="24.15" customHeight="1">
      <c r="B153" s="131"/>
      <c r="C153" s="132" t="s">
        <v>197</v>
      </c>
      <c r="D153" s="132" t="s">
        <v>120</v>
      </c>
      <c r="E153" s="133" t="s">
        <v>198</v>
      </c>
      <c r="F153" s="134" t="s">
        <v>199</v>
      </c>
      <c r="G153" s="135" t="s">
        <v>153</v>
      </c>
      <c r="H153" s="136">
        <v>2</v>
      </c>
      <c r="I153" s="137"/>
      <c r="J153" s="138">
        <f t="shared" si="0"/>
        <v>0</v>
      </c>
      <c r="K153" s="139"/>
      <c r="L153" s="29"/>
      <c r="M153" s="140" t="s">
        <v>1</v>
      </c>
      <c r="N153" s="141" t="s">
        <v>40</v>
      </c>
      <c r="P153" s="142">
        <f t="shared" si="1"/>
        <v>0</v>
      </c>
      <c r="Q153" s="142">
        <v>5.7806250000000003E-2</v>
      </c>
      <c r="R153" s="142">
        <f t="shared" si="2"/>
        <v>0.11561250000000001</v>
      </c>
      <c r="S153" s="142">
        <v>0</v>
      </c>
      <c r="T153" s="143">
        <f t="shared" si="3"/>
        <v>0</v>
      </c>
      <c r="AR153" s="144" t="s">
        <v>124</v>
      </c>
      <c r="AT153" s="144" t="s">
        <v>120</v>
      </c>
      <c r="AU153" s="144" t="s">
        <v>125</v>
      </c>
      <c r="AY153" s="14" t="s">
        <v>118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4" t="s">
        <v>125</v>
      </c>
      <c r="BK153" s="145">
        <f t="shared" si="9"/>
        <v>0</v>
      </c>
      <c r="BL153" s="14" t="s">
        <v>124</v>
      </c>
      <c r="BM153" s="144" t="s">
        <v>200</v>
      </c>
    </row>
    <row r="154" spans="2:65" s="1" customFormat="1" ht="24.15" customHeight="1">
      <c r="B154" s="131"/>
      <c r="C154" s="132" t="s">
        <v>201</v>
      </c>
      <c r="D154" s="132" t="s">
        <v>120</v>
      </c>
      <c r="E154" s="133" t="s">
        <v>202</v>
      </c>
      <c r="F154" s="134" t="s">
        <v>203</v>
      </c>
      <c r="G154" s="135" t="s">
        <v>153</v>
      </c>
      <c r="H154" s="136">
        <v>1</v>
      </c>
      <c r="I154" s="137"/>
      <c r="J154" s="138">
        <f t="shared" si="0"/>
        <v>0</v>
      </c>
      <c r="K154" s="139"/>
      <c r="L154" s="29"/>
      <c r="M154" s="140" t="s">
        <v>1</v>
      </c>
      <c r="N154" s="141" t="s">
        <v>40</v>
      </c>
      <c r="P154" s="142">
        <f t="shared" si="1"/>
        <v>0</v>
      </c>
      <c r="Q154" s="142">
        <v>5.9610000000000003E-2</v>
      </c>
      <c r="R154" s="142">
        <f t="shared" si="2"/>
        <v>5.9610000000000003E-2</v>
      </c>
      <c r="S154" s="142">
        <v>0</v>
      </c>
      <c r="T154" s="143">
        <f t="shared" si="3"/>
        <v>0</v>
      </c>
      <c r="AR154" s="144" t="s">
        <v>124</v>
      </c>
      <c r="AT154" s="144" t="s">
        <v>120</v>
      </c>
      <c r="AU154" s="144" t="s">
        <v>125</v>
      </c>
      <c r="AY154" s="14" t="s">
        <v>118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4" t="s">
        <v>125</v>
      </c>
      <c r="BK154" s="145">
        <f t="shared" si="9"/>
        <v>0</v>
      </c>
      <c r="BL154" s="14" t="s">
        <v>124</v>
      </c>
      <c r="BM154" s="144" t="s">
        <v>204</v>
      </c>
    </row>
    <row r="155" spans="2:65" s="1" customFormat="1" ht="24.15" customHeight="1">
      <c r="B155" s="131"/>
      <c r="C155" s="132" t="s">
        <v>205</v>
      </c>
      <c r="D155" s="132" t="s">
        <v>120</v>
      </c>
      <c r="E155" s="133" t="s">
        <v>206</v>
      </c>
      <c r="F155" s="134" t="s">
        <v>207</v>
      </c>
      <c r="G155" s="135" t="s">
        <v>159</v>
      </c>
      <c r="H155" s="136">
        <v>18.899999999999999</v>
      </c>
      <c r="I155" s="137"/>
      <c r="J155" s="138">
        <f t="shared" si="0"/>
        <v>0</v>
      </c>
      <c r="K155" s="139"/>
      <c r="L155" s="29"/>
      <c r="M155" s="140" t="s">
        <v>1</v>
      </c>
      <c r="N155" s="141" t="s">
        <v>40</v>
      </c>
      <c r="P155" s="142">
        <f t="shared" si="1"/>
        <v>0</v>
      </c>
      <c r="Q155" s="142">
        <v>7.9399999999999991E-3</v>
      </c>
      <c r="R155" s="142">
        <f t="shared" si="2"/>
        <v>0.15006599999999998</v>
      </c>
      <c r="S155" s="142">
        <v>0</v>
      </c>
      <c r="T155" s="143">
        <f t="shared" si="3"/>
        <v>0</v>
      </c>
      <c r="AR155" s="144" t="s">
        <v>124</v>
      </c>
      <c r="AT155" s="144" t="s">
        <v>120</v>
      </c>
      <c r="AU155" s="144" t="s">
        <v>125</v>
      </c>
      <c r="AY155" s="14" t="s">
        <v>118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4" t="s">
        <v>125</v>
      </c>
      <c r="BK155" s="145">
        <f t="shared" si="9"/>
        <v>0</v>
      </c>
      <c r="BL155" s="14" t="s">
        <v>124</v>
      </c>
      <c r="BM155" s="144" t="s">
        <v>208</v>
      </c>
    </row>
    <row r="156" spans="2:65" s="1" customFormat="1" ht="24.15" customHeight="1">
      <c r="B156" s="131"/>
      <c r="C156" s="146" t="s">
        <v>209</v>
      </c>
      <c r="D156" s="146" t="s">
        <v>150</v>
      </c>
      <c r="E156" s="147" t="s">
        <v>210</v>
      </c>
      <c r="F156" s="148" t="s">
        <v>211</v>
      </c>
      <c r="G156" s="149" t="s">
        <v>159</v>
      </c>
      <c r="H156" s="150">
        <v>18.899999999999999</v>
      </c>
      <c r="I156" s="151"/>
      <c r="J156" s="152">
        <f t="shared" si="0"/>
        <v>0</v>
      </c>
      <c r="K156" s="153"/>
      <c r="L156" s="154"/>
      <c r="M156" s="155" t="s">
        <v>1</v>
      </c>
      <c r="N156" s="156" t="s">
        <v>40</v>
      </c>
      <c r="P156" s="142">
        <f t="shared" si="1"/>
        <v>0</v>
      </c>
      <c r="Q156" s="142">
        <v>9.6000000000000002E-4</v>
      </c>
      <c r="R156" s="142">
        <f t="shared" si="2"/>
        <v>1.8144E-2</v>
      </c>
      <c r="S156" s="142">
        <v>0</v>
      </c>
      <c r="T156" s="143">
        <f t="shared" si="3"/>
        <v>0</v>
      </c>
      <c r="AR156" s="144" t="s">
        <v>154</v>
      </c>
      <c r="AT156" s="144" t="s">
        <v>150</v>
      </c>
      <c r="AU156" s="144" t="s">
        <v>125</v>
      </c>
      <c r="AY156" s="14" t="s">
        <v>118</v>
      </c>
      <c r="BE156" s="145">
        <f t="shared" si="4"/>
        <v>0</v>
      </c>
      <c r="BF156" s="145">
        <f t="shared" si="5"/>
        <v>0</v>
      </c>
      <c r="BG156" s="145">
        <f t="shared" si="6"/>
        <v>0</v>
      </c>
      <c r="BH156" s="145">
        <f t="shared" si="7"/>
        <v>0</v>
      </c>
      <c r="BI156" s="145">
        <f t="shared" si="8"/>
        <v>0</v>
      </c>
      <c r="BJ156" s="14" t="s">
        <v>125</v>
      </c>
      <c r="BK156" s="145">
        <f t="shared" si="9"/>
        <v>0</v>
      </c>
      <c r="BL156" s="14" t="s">
        <v>124</v>
      </c>
      <c r="BM156" s="144" t="s">
        <v>212</v>
      </c>
    </row>
    <row r="157" spans="2:65" s="11" customFormat="1" ht="22.95" customHeight="1">
      <c r="B157" s="119"/>
      <c r="D157" s="120" t="s">
        <v>73</v>
      </c>
      <c r="E157" s="129" t="s">
        <v>161</v>
      </c>
      <c r="F157" s="129" t="s">
        <v>213</v>
      </c>
      <c r="I157" s="122"/>
      <c r="J157" s="130">
        <f>BK157</f>
        <v>0</v>
      </c>
      <c r="L157" s="119"/>
      <c r="M157" s="124"/>
      <c r="P157" s="125">
        <f>SUM(P158:P173)</f>
        <v>0</v>
      </c>
      <c r="R157" s="125">
        <f>SUM(R158:R173)</f>
        <v>22.300919491999998</v>
      </c>
      <c r="T157" s="126">
        <f>SUM(T158:T173)</f>
        <v>148.44232000000002</v>
      </c>
      <c r="AR157" s="120" t="s">
        <v>79</v>
      </c>
      <c r="AT157" s="127" t="s">
        <v>73</v>
      </c>
      <c r="AU157" s="127" t="s">
        <v>79</v>
      </c>
      <c r="AY157" s="120" t="s">
        <v>118</v>
      </c>
      <c r="BK157" s="128">
        <f>SUM(BK158:BK173)</f>
        <v>0</v>
      </c>
    </row>
    <row r="158" spans="2:65" s="1" customFormat="1" ht="33" customHeight="1">
      <c r="B158" s="131"/>
      <c r="C158" s="132" t="s">
        <v>214</v>
      </c>
      <c r="D158" s="132" t="s">
        <v>120</v>
      </c>
      <c r="E158" s="133" t="s">
        <v>215</v>
      </c>
      <c r="F158" s="134" t="s">
        <v>216</v>
      </c>
      <c r="G158" s="135" t="s">
        <v>159</v>
      </c>
      <c r="H158" s="136">
        <v>127.82</v>
      </c>
      <c r="I158" s="137"/>
      <c r="J158" s="138">
        <f>ROUND(I158*H158,2)</f>
        <v>0</v>
      </c>
      <c r="K158" s="139"/>
      <c r="L158" s="29"/>
      <c r="M158" s="140" t="s">
        <v>1</v>
      </c>
      <c r="N158" s="141" t="s">
        <v>40</v>
      </c>
      <c r="P158" s="142">
        <f>O158*H158</f>
        <v>0</v>
      </c>
      <c r="Q158" s="142">
        <v>0.1258406</v>
      </c>
      <c r="R158" s="142">
        <f>Q158*H158</f>
        <v>16.084945491999999</v>
      </c>
      <c r="S158" s="142">
        <v>0</v>
      </c>
      <c r="T158" s="143">
        <f>S158*H158</f>
        <v>0</v>
      </c>
      <c r="AR158" s="144" t="s">
        <v>124</v>
      </c>
      <c r="AT158" s="144" t="s">
        <v>120</v>
      </c>
      <c r="AU158" s="144" t="s">
        <v>125</v>
      </c>
      <c r="AY158" s="14" t="s">
        <v>118</v>
      </c>
      <c r="BE158" s="145">
        <f>IF(N158="základná",J158,0)</f>
        <v>0</v>
      </c>
      <c r="BF158" s="145">
        <f>IF(N158="znížená",J158,0)</f>
        <v>0</v>
      </c>
      <c r="BG158" s="145">
        <f>IF(N158="zákl. prenesená",J158,0)</f>
        <v>0</v>
      </c>
      <c r="BH158" s="145">
        <f>IF(N158="zníž. prenesená",J158,0)</f>
        <v>0</v>
      </c>
      <c r="BI158" s="145">
        <f>IF(N158="nulová",J158,0)</f>
        <v>0</v>
      </c>
      <c r="BJ158" s="14" t="s">
        <v>125</v>
      </c>
      <c r="BK158" s="145">
        <f>ROUND(I158*H158,2)</f>
        <v>0</v>
      </c>
      <c r="BL158" s="14" t="s">
        <v>124</v>
      </c>
      <c r="BM158" s="144" t="s">
        <v>217</v>
      </c>
    </row>
    <row r="159" spans="2:65" s="1" customFormat="1" ht="24.15" customHeight="1">
      <c r="B159" s="131"/>
      <c r="C159" s="146" t="s">
        <v>7</v>
      </c>
      <c r="D159" s="146" t="s">
        <v>150</v>
      </c>
      <c r="E159" s="147" t="s">
        <v>218</v>
      </c>
      <c r="F159" s="148" t="s">
        <v>219</v>
      </c>
      <c r="G159" s="149" t="s">
        <v>153</v>
      </c>
      <c r="H159" s="150">
        <v>129.09800000000001</v>
      </c>
      <c r="I159" s="151"/>
      <c r="J159" s="152">
        <f>ROUND(I159*H159,2)</f>
        <v>0</v>
      </c>
      <c r="K159" s="153"/>
      <c r="L159" s="154"/>
      <c r="M159" s="155" t="s">
        <v>1</v>
      </c>
      <c r="N159" s="156" t="s">
        <v>40</v>
      </c>
      <c r="P159" s="142">
        <f>O159*H159</f>
        <v>0</v>
      </c>
      <c r="Q159" s="142">
        <v>4.8000000000000001E-2</v>
      </c>
      <c r="R159" s="142">
        <f>Q159*H159</f>
        <v>6.1967040000000004</v>
      </c>
      <c r="S159" s="142">
        <v>0</v>
      </c>
      <c r="T159" s="143">
        <f>S159*H159</f>
        <v>0</v>
      </c>
      <c r="AR159" s="144" t="s">
        <v>154</v>
      </c>
      <c r="AT159" s="144" t="s">
        <v>150</v>
      </c>
      <c r="AU159" s="144" t="s">
        <v>125</v>
      </c>
      <c r="AY159" s="14" t="s">
        <v>118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4" t="s">
        <v>125</v>
      </c>
      <c r="BK159" s="145">
        <f>ROUND(I159*H159,2)</f>
        <v>0</v>
      </c>
      <c r="BL159" s="14" t="s">
        <v>124</v>
      </c>
      <c r="BM159" s="144" t="s">
        <v>220</v>
      </c>
    </row>
    <row r="160" spans="2:65" s="12" customFormat="1" ht="20.399999999999999">
      <c r="B160" s="157"/>
      <c r="D160" s="158" t="s">
        <v>221</v>
      </c>
      <c r="F160" s="159" t="s">
        <v>222</v>
      </c>
      <c r="H160" s="160">
        <v>129.09800000000001</v>
      </c>
      <c r="I160" s="161"/>
      <c r="L160" s="157"/>
      <c r="M160" s="162"/>
      <c r="T160" s="163"/>
      <c r="AT160" s="164" t="s">
        <v>221</v>
      </c>
      <c r="AU160" s="164" t="s">
        <v>125</v>
      </c>
      <c r="AV160" s="12" t="s">
        <v>125</v>
      </c>
      <c r="AW160" s="12" t="s">
        <v>3</v>
      </c>
      <c r="AX160" s="12" t="s">
        <v>79</v>
      </c>
      <c r="AY160" s="164" t="s">
        <v>118</v>
      </c>
    </row>
    <row r="161" spans="2:65" s="1" customFormat="1" ht="24.15" customHeight="1">
      <c r="B161" s="131"/>
      <c r="C161" s="132" t="s">
        <v>223</v>
      </c>
      <c r="D161" s="132" t="s">
        <v>120</v>
      </c>
      <c r="E161" s="133" t="s">
        <v>224</v>
      </c>
      <c r="F161" s="134" t="s">
        <v>225</v>
      </c>
      <c r="G161" s="135" t="s">
        <v>135</v>
      </c>
      <c r="H161" s="136">
        <v>410</v>
      </c>
      <c r="I161" s="137"/>
      <c r="J161" s="138">
        <f t="shared" ref="J161:J173" si="10">ROUND(I161*H161,2)</f>
        <v>0</v>
      </c>
      <c r="K161" s="139"/>
      <c r="L161" s="29"/>
      <c r="M161" s="140" t="s">
        <v>1</v>
      </c>
      <c r="N161" s="141" t="s">
        <v>40</v>
      </c>
      <c r="P161" s="142">
        <f t="shared" ref="P161:P173" si="11">O161*H161</f>
        <v>0</v>
      </c>
      <c r="Q161" s="142">
        <v>4.6999999999999997E-5</v>
      </c>
      <c r="R161" s="142">
        <f t="shared" ref="R161:R173" si="12">Q161*H161</f>
        <v>1.9269999999999999E-2</v>
      </c>
      <c r="S161" s="142">
        <v>0</v>
      </c>
      <c r="T161" s="143">
        <f t="shared" ref="T161:T173" si="13">S161*H161</f>
        <v>0</v>
      </c>
      <c r="AR161" s="144" t="s">
        <v>124</v>
      </c>
      <c r="AT161" s="144" t="s">
        <v>120</v>
      </c>
      <c r="AU161" s="144" t="s">
        <v>125</v>
      </c>
      <c r="AY161" s="14" t="s">
        <v>118</v>
      </c>
      <c r="BE161" s="145">
        <f t="shared" ref="BE161:BE173" si="14">IF(N161="základná",J161,0)</f>
        <v>0</v>
      </c>
      <c r="BF161" s="145">
        <f t="shared" ref="BF161:BF173" si="15">IF(N161="znížená",J161,0)</f>
        <v>0</v>
      </c>
      <c r="BG161" s="145">
        <f t="shared" ref="BG161:BG173" si="16">IF(N161="zákl. prenesená",J161,0)</f>
        <v>0</v>
      </c>
      <c r="BH161" s="145">
        <f t="shared" ref="BH161:BH173" si="17">IF(N161="zníž. prenesená",J161,0)</f>
        <v>0</v>
      </c>
      <c r="BI161" s="145">
        <f t="shared" ref="BI161:BI173" si="18">IF(N161="nulová",J161,0)</f>
        <v>0</v>
      </c>
      <c r="BJ161" s="14" t="s">
        <v>125</v>
      </c>
      <c r="BK161" s="145">
        <f t="shared" ref="BK161:BK173" si="19">ROUND(I161*H161,2)</f>
        <v>0</v>
      </c>
      <c r="BL161" s="14" t="s">
        <v>124</v>
      </c>
      <c r="BM161" s="144" t="s">
        <v>226</v>
      </c>
    </row>
    <row r="162" spans="2:65" s="1" customFormat="1" ht="24.15" customHeight="1">
      <c r="B162" s="131"/>
      <c r="C162" s="132" t="s">
        <v>227</v>
      </c>
      <c r="D162" s="132" t="s">
        <v>120</v>
      </c>
      <c r="E162" s="133" t="s">
        <v>228</v>
      </c>
      <c r="F162" s="134" t="s">
        <v>229</v>
      </c>
      <c r="G162" s="135" t="s">
        <v>135</v>
      </c>
      <c r="H162" s="136">
        <v>542</v>
      </c>
      <c r="I162" s="137"/>
      <c r="J162" s="138">
        <f t="shared" si="10"/>
        <v>0</v>
      </c>
      <c r="K162" s="139"/>
      <c r="L162" s="29"/>
      <c r="M162" s="140" t="s">
        <v>1</v>
      </c>
      <c r="N162" s="141" t="s">
        <v>40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124</v>
      </c>
      <c r="AT162" s="144" t="s">
        <v>120</v>
      </c>
      <c r="AU162" s="144" t="s">
        <v>125</v>
      </c>
      <c r="AY162" s="14" t="s">
        <v>118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125</v>
      </c>
      <c r="BK162" s="145">
        <f t="shared" si="19"/>
        <v>0</v>
      </c>
      <c r="BL162" s="14" t="s">
        <v>124</v>
      </c>
      <c r="BM162" s="144" t="s">
        <v>230</v>
      </c>
    </row>
    <row r="163" spans="2:65" s="1" customFormat="1" ht="37.950000000000003" customHeight="1">
      <c r="B163" s="131"/>
      <c r="C163" s="132" t="s">
        <v>231</v>
      </c>
      <c r="D163" s="132" t="s">
        <v>120</v>
      </c>
      <c r="E163" s="133" t="s">
        <v>232</v>
      </c>
      <c r="F163" s="134" t="s">
        <v>233</v>
      </c>
      <c r="G163" s="135" t="s">
        <v>123</v>
      </c>
      <c r="H163" s="136">
        <v>61.5</v>
      </c>
      <c r="I163" s="137"/>
      <c r="J163" s="138">
        <f t="shared" si="10"/>
        <v>0</v>
      </c>
      <c r="K163" s="139"/>
      <c r="L163" s="29"/>
      <c r="M163" s="140" t="s">
        <v>1</v>
      </c>
      <c r="N163" s="141" t="s">
        <v>40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2.2000000000000002</v>
      </c>
      <c r="T163" s="143">
        <f t="shared" si="13"/>
        <v>135.30000000000001</v>
      </c>
      <c r="AR163" s="144" t="s">
        <v>124</v>
      </c>
      <c r="AT163" s="144" t="s">
        <v>120</v>
      </c>
      <c r="AU163" s="144" t="s">
        <v>125</v>
      </c>
      <c r="AY163" s="14" t="s">
        <v>118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4" t="s">
        <v>125</v>
      </c>
      <c r="BK163" s="145">
        <f t="shared" si="19"/>
        <v>0</v>
      </c>
      <c r="BL163" s="14" t="s">
        <v>124</v>
      </c>
      <c r="BM163" s="144" t="s">
        <v>234</v>
      </c>
    </row>
    <row r="164" spans="2:65" s="1" customFormat="1" ht="24.15" customHeight="1">
      <c r="B164" s="131"/>
      <c r="C164" s="132" t="s">
        <v>235</v>
      </c>
      <c r="D164" s="132" t="s">
        <v>120</v>
      </c>
      <c r="E164" s="133" t="s">
        <v>236</v>
      </c>
      <c r="F164" s="134" t="s">
        <v>237</v>
      </c>
      <c r="G164" s="135" t="s">
        <v>153</v>
      </c>
      <c r="H164" s="136">
        <v>21</v>
      </c>
      <c r="I164" s="137"/>
      <c r="J164" s="138">
        <f t="shared" si="10"/>
        <v>0</v>
      </c>
      <c r="K164" s="139"/>
      <c r="L164" s="29"/>
      <c r="M164" s="140" t="s">
        <v>1</v>
      </c>
      <c r="N164" s="141" t="s">
        <v>40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1.6E-2</v>
      </c>
      <c r="T164" s="143">
        <f t="shared" si="13"/>
        <v>0.33600000000000002</v>
      </c>
      <c r="AR164" s="144" t="s">
        <v>124</v>
      </c>
      <c r="AT164" s="144" t="s">
        <v>120</v>
      </c>
      <c r="AU164" s="144" t="s">
        <v>125</v>
      </c>
      <c r="AY164" s="14" t="s">
        <v>118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4" t="s">
        <v>125</v>
      </c>
      <c r="BK164" s="145">
        <f t="shared" si="19"/>
        <v>0</v>
      </c>
      <c r="BL164" s="14" t="s">
        <v>124</v>
      </c>
      <c r="BM164" s="144" t="s">
        <v>238</v>
      </c>
    </row>
    <row r="165" spans="2:65" s="1" customFormat="1" ht="24.15" customHeight="1">
      <c r="B165" s="131"/>
      <c r="C165" s="132" t="s">
        <v>239</v>
      </c>
      <c r="D165" s="132" t="s">
        <v>120</v>
      </c>
      <c r="E165" s="133" t="s">
        <v>240</v>
      </c>
      <c r="F165" s="134" t="s">
        <v>241</v>
      </c>
      <c r="G165" s="135" t="s">
        <v>135</v>
      </c>
      <c r="H165" s="136">
        <v>21</v>
      </c>
      <c r="I165" s="137"/>
      <c r="J165" s="138">
        <f t="shared" si="10"/>
        <v>0</v>
      </c>
      <c r="K165" s="139"/>
      <c r="L165" s="29"/>
      <c r="M165" s="140" t="s">
        <v>1</v>
      </c>
      <c r="N165" s="141" t="s">
        <v>40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4.1000000000000002E-2</v>
      </c>
      <c r="T165" s="143">
        <f t="shared" si="13"/>
        <v>0.86099999999999999</v>
      </c>
      <c r="AR165" s="144" t="s">
        <v>124</v>
      </c>
      <c r="AT165" s="144" t="s">
        <v>120</v>
      </c>
      <c r="AU165" s="144" t="s">
        <v>125</v>
      </c>
      <c r="AY165" s="14" t="s">
        <v>118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4" t="s">
        <v>125</v>
      </c>
      <c r="BK165" s="145">
        <f t="shared" si="19"/>
        <v>0</v>
      </c>
      <c r="BL165" s="14" t="s">
        <v>124</v>
      </c>
      <c r="BM165" s="144" t="s">
        <v>242</v>
      </c>
    </row>
    <row r="166" spans="2:65" s="1" customFormat="1" ht="24.15" customHeight="1">
      <c r="B166" s="131"/>
      <c r="C166" s="132" t="s">
        <v>243</v>
      </c>
      <c r="D166" s="132" t="s">
        <v>120</v>
      </c>
      <c r="E166" s="133" t="s">
        <v>244</v>
      </c>
      <c r="F166" s="134" t="s">
        <v>245</v>
      </c>
      <c r="G166" s="135" t="s">
        <v>135</v>
      </c>
      <c r="H166" s="136">
        <v>21</v>
      </c>
      <c r="I166" s="137"/>
      <c r="J166" s="138">
        <f t="shared" si="10"/>
        <v>0</v>
      </c>
      <c r="K166" s="139"/>
      <c r="L166" s="29"/>
      <c r="M166" s="140" t="s">
        <v>1</v>
      </c>
      <c r="N166" s="141" t="s">
        <v>40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3.1E-2</v>
      </c>
      <c r="T166" s="143">
        <f t="shared" si="13"/>
        <v>0.65100000000000002</v>
      </c>
      <c r="AR166" s="144" t="s">
        <v>124</v>
      </c>
      <c r="AT166" s="144" t="s">
        <v>120</v>
      </c>
      <c r="AU166" s="144" t="s">
        <v>125</v>
      </c>
      <c r="AY166" s="14" t="s">
        <v>118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4" t="s">
        <v>125</v>
      </c>
      <c r="BK166" s="145">
        <f t="shared" si="19"/>
        <v>0</v>
      </c>
      <c r="BL166" s="14" t="s">
        <v>124</v>
      </c>
      <c r="BM166" s="144" t="s">
        <v>246</v>
      </c>
    </row>
    <row r="167" spans="2:65" s="1" customFormat="1" ht="21.75" customHeight="1">
      <c r="B167" s="131"/>
      <c r="C167" s="132" t="s">
        <v>247</v>
      </c>
      <c r="D167" s="132" t="s">
        <v>120</v>
      </c>
      <c r="E167" s="133" t="s">
        <v>248</v>
      </c>
      <c r="F167" s="134" t="s">
        <v>249</v>
      </c>
      <c r="G167" s="135" t="s">
        <v>153</v>
      </c>
      <c r="H167" s="136">
        <v>4</v>
      </c>
      <c r="I167" s="137"/>
      <c r="J167" s="138">
        <f t="shared" si="10"/>
        <v>0</v>
      </c>
      <c r="K167" s="139"/>
      <c r="L167" s="29"/>
      <c r="M167" s="140" t="s">
        <v>1</v>
      </c>
      <c r="N167" s="141" t="s">
        <v>40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6.0000000000000001E-3</v>
      </c>
      <c r="T167" s="143">
        <f t="shared" si="13"/>
        <v>2.4E-2</v>
      </c>
      <c r="AR167" s="144" t="s">
        <v>124</v>
      </c>
      <c r="AT167" s="144" t="s">
        <v>120</v>
      </c>
      <c r="AU167" s="144" t="s">
        <v>125</v>
      </c>
      <c r="AY167" s="14" t="s">
        <v>118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4" t="s">
        <v>125</v>
      </c>
      <c r="BK167" s="145">
        <f t="shared" si="19"/>
        <v>0</v>
      </c>
      <c r="BL167" s="14" t="s">
        <v>124</v>
      </c>
      <c r="BM167" s="144" t="s">
        <v>250</v>
      </c>
    </row>
    <row r="168" spans="2:65" s="1" customFormat="1" ht="21.75" customHeight="1">
      <c r="B168" s="131"/>
      <c r="C168" s="132" t="s">
        <v>251</v>
      </c>
      <c r="D168" s="132" t="s">
        <v>120</v>
      </c>
      <c r="E168" s="133" t="s">
        <v>252</v>
      </c>
      <c r="F168" s="134" t="s">
        <v>253</v>
      </c>
      <c r="G168" s="135" t="s">
        <v>135</v>
      </c>
      <c r="H168" s="136">
        <v>17.920000000000002</v>
      </c>
      <c r="I168" s="137"/>
      <c r="J168" s="138">
        <f t="shared" si="10"/>
        <v>0</v>
      </c>
      <c r="K168" s="139"/>
      <c r="L168" s="29"/>
      <c r="M168" s="140" t="s">
        <v>1</v>
      </c>
      <c r="N168" s="141" t="s">
        <v>40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6.6000000000000003E-2</v>
      </c>
      <c r="T168" s="143">
        <f t="shared" si="13"/>
        <v>1.1827200000000002</v>
      </c>
      <c r="AR168" s="144" t="s">
        <v>124</v>
      </c>
      <c r="AT168" s="144" t="s">
        <v>120</v>
      </c>
      <c r="AU168" s="144" t="s">
        <v>125</v>
      </c>
      <c r="AY168" s="14" t="s">
        <v>118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4" t="s">
        <v>125</v>
      </c>
      <c r="BK168" s="145">
        <f t="shared" si="19"/>
        <v>0</v>
      </c>
      <c r="BL168" s="14" t="s">
        <v>124</v>
      </c>
      <c r="BM168" s="144" t="s">
        <v>254</v>
      </c>
    </row>
    <row r="169" spans="2:65" s="1" customFormat="1" ht="24.15" customHeight="1">
      <c r="B169" s="131"/>
      <c r="C169" s="132" t="s">
        <v>255</v>
      </c>
      <c r="D169" s="132" t="s">
        <v>120</v>
      </c>
      <c r="E169" s="133" t="s">
        <v>256</v>
      </c>
      <c r="F169" s="134" t="s">
        <v>257</v>
      </c>
      <c r="G169" s="135" t="s">
        <v>153</v>
      </c>
      <c r="H169" s="136">
        <v>4</v>
      </c>
      <c r="I169" s="137"/>
      <c r="J169" s="138">
        <f t="shared" si="10"/>
        <v>0</v>
      </c>
      <c r="K169" s="139"/>
      <c r="L169" s="29"/>
      <c r="M169" s="140" t="s">
        <v>1</v>
      </c>
      <c r="N169" s="141" t="s">
        <v>40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0.219</v>
      </c>
      <c r="T169" s="143">
        <f t="shared" si="13"/>
        <v>0.876</v>
      </c>
      <c r="AR169" s="144" t="s">
        <v>124</v>
      </c>
      <c r="AT169" s="144" t="s">
        <v>120</v>
      </c>
      <c r="AU169" s="144" t="s">
        <v>125</v>
      </c>
      <c r="AY169" s="14" t="s">
        <v>118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4" t="s">
        <v>125</v>
      </c>
      <c r="BK169" s="145">
        <f t="shared" si="19"/>
        <v>0</v>
      </c>
      <c r="BL169" s="14" t="s">
        <v>124</v>
      </c>
      <c r="BM169" s="144" t="s">
        <v>258</v>
      </c>
    </row>
    <row r="170" spans="2:65" s="1" customFormat="1" ht="33" customHeight="1">
      <c r="B170" s="131"/>
      <c r="C170" s="132" t="s">
        <v>259</v>
      </c>
      <c r="D170" s="132" t="s">
        <v>120</v>
      </c>
      <c r="E170" s="133" t="s">
        <v>260</v>
      </c>
      <c r="F170" s="134" t="s">
        <v>261</v>
      </c>
      <c r="G170" s="135" t="s">
        <v>135</v>
      </c>
      <c r="H170" s="136">
        <v>183.3</v>
      </c>
      <c r="I170" s="137"/>
      <c r="J170" s="138">
        <f t="shared" si="10"/>
        <v>0</v>
      </c>
      <c r="K170" s="139"/>
      <c r="L170" s="29"/>
      <c r="M170" s="140" t="s">
        <v>1</v>
      </c>
      <c r="N170" s="141" t="s">
        <v>40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4.5999999999999999E-2</v>
      </c>
      <c r="T170" s="143">
        <f t="shared" si="13"/>
        <v>8.4318000000000008</v>
      </c>
      <c r="AR170" s="144" t="s">
        <v>124</v>
      </c>
      <c r="AT170" s="144" t="s">
        <v>120</v>
      </c>
      <c r="AU170" s="144" t="s">
        <v>125</v>
      </c>
      <c r="AY170" s="14" t="s">
        <v>118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4" t="s">
        <v>125</v>
      </c>
      <c r="BK170" s="145">
        <f t="shared" si="19"/>
        <v>0</v>
      </c>
      <c r="BL170" s="14" t="s">
        <v>124</v>
      </c>
      <c r="BM170" s="144" t="s">
        <v>262</v>
      </c>
    </row>
    <row r="171" spans="2:65" s="1" customFormat="1" ht="33" customHeight="1">
      <c r="B171" s="131"/>
      <c r="C171" s="132" t="s">
        <v>263</v>
      </c>
      <c r="D171" s="132" t="s">
        <v>120</v>
      </c>
      <c r="E171" s="133" t="s">
        <v>264</v>
      </c>
      <c r="F171" s="134" t="s">
        <v>265</v>
      </c>
      <c r="G171" s="135" t="s">
        <v>135</v>
      </c>
      <c r="H171" s="136">
        <v>55.7</v>
      </c>
      <c r="I171" s="137"/>
      <c r="J171" s="138">
        <f t="shared" si="10"/>
        <v>0</v>
      </c>
      <c r="K171" s="139"/>
      <c r="L171" s="29"/>
      <c r="M171" s="140" t="s">
        <v>1</v>
      </c>
      <c r="N171" s="141" t="s">
        <v>40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1.4E-2</v>
      </c>
      <c r="T171" s="143">
        <f t="shared" si="13"/>
        <v>0.77980000000000005</v>
      </c>
      <c r="AR171" s="144" t="s">
        <v>124</v>
      </c>
      <c r="AT171" s="144" t="s">
        <v>120</v>
      </c>
      <c r="AU171" s="144" t="s">
        <v>125</v>
      </c>
      <c r="AY171" s="14" t="s">
        <v>118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4" t="s">
        <v>125</v>
      </c>
      <c r="BK171" s="145">
        <f t="shared" si="19"/>
        <v>0</v>
      </c>
      <c r="BL171" s="14" t="s">
        <v>124</v>
      </c>
      <c r="BM171" s="144" t="s">
        <v>266</v>
      </c>
    </row>
    <row r="172" spans="2:65" s="1" customFormat="1" ht="24.15" customHeight="1">
      <c r="B172" s="131"/>
      <c r="C172" s="132" t="s">
        <v>267</v>
      </c>
      <c r="D172" s="132" t="s">
        <v>120</v>
      </c>
      <c r="E172" s="133" t="s">
        <v>268</v>
      </c>
      <c r="F172" s="134" t="s">
        <v>269</v>
      </c>
      <c r="G172" s="135" t="s">
        <v>270</v>
      </c>
      <c r="H172" s="136">
        <v>35.718000000000004</v>
      </c>
      <c r="I172" s="137"/>
      <c r="J172" s="138">
        <f t="shared" si="10"/>
        <v>0</v>
      </c>
      <c r="K172" s="139"/>
      <c r="L172" s="29"/>
      <c r="M172" s="140" t="s">
        <v>1</v>
      </c>
      <c r="N172" s="141" t="s">
        <v>40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124</v>
      </c>
      <c r="AT172" s="144" t="s">
        <v>120</v>
      </c>
      <c r="AU172" s="144" t="s">
        <v>125</v>
      </c>
      <c r="AY172" s="14" t="s">
        <v>118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4" t="s">
        <v>125</v>
      </c>
      <c r="BK172" s="145">
        <f t="shared" si="19"/>
        <v>0</v>
      </c>
      <c r="BL172" s="14" t="s">
        <v>124</v>
      </c>
      <c r="BM172" s="144" t="s">
        <v>271</v>
      </c>
    </row>
    <row r="173" spans="2:65" s="1" customFormat="1" ht="24.15" customHeight="1">
      <c r="B173" s="131"/>
      <c r="C173" s="132" t="s">
        <v>272</v>
      </c>
      <c r="D173" s="132" t="s">
        <v>120</v>
      </c>
      <c r="E173" s="133" t="s">
        <v>273</v>
      </c>
      <c r="F173" s="134" t="s">
        <v>274</v>
      </c>
      <c r="G173" s="135" t="s">
        <v>270</v>
      </c>
      <c r="H173" s="136">
        <v>178.59</v>
      </c>
      <c r="I173" s="137"/>
      <c r="J173" s="138">
        <f t="shared" si="10"/>
        <v>0</v>
      </c>
      <c r="K173" s="139"/>
      <c r="L173" s="29"/>
      <c r="M173" s="140" t="s">
        <v>1</v>
      </c>
      <c r="N173" s="141" t="s">
        <v>40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124</v>
      </c>
      <c r="AT173" s="144" t="s">
        <v>120</v>
      </c>
      <c r="AU173" s="144" t="s">
        <v>125</v>
      </c>
      <c r="AY173" s="14" t="s">
        <v>118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4" t="s">
        <v>125</v>
      </c>
      <c r="BK173" s="145">
        <f t="shared" si="19"/>
        <v>0</v>
      </c>
      <c r="BL173" s="14" t="s">
        <v>124</v>
      </c>
      <c r="BM173" s="144" t="s">
        <v>275</v>
      </c>
    </row>
    <row r="174" spans="2:65" s="11" customFormat="1" ht="22.95" customHeight="1">
      <c r="B174" s="119"/>
      <c r="D174" s="120" t="s">
        <v>73</v>
      </c>
      <c r="E174" s="129" t="s">
        <v>276</v>
      </c>
      <c r="F174" s="129" t="s">
        <v>277</v>
      </c>
      <c r="I174" s="122"/>
      <c r="J174" s="130">
        <f>BK174</f>
        <v>0</v>
      </c>
      <c r="L174" s="119"/>
      <c r="M174" s="124"/>
      <c r="P174" s="125">
        <f>P175</f>
        <v>0</v>
      </c>
      <c r="R174" s="125">
        <f>R175</f>
        <v>0</v>
      </c>
      <c r="T174" s="126">
        <f>T175</f>
        <v>0</v>
      </c>
      <c r="AR174" s="120" t="s">
        <v>79</v>
      </c>
      <c r="AT174" s="127" t="s">
        <v>73</v>
      </c>
      <c r="AU174" s="127" t="s">
        <v>79</v>
      </c>
      <c r="AY174" s="120" t="s">
        <v>118</v>
      </c>
      <c r="BK174" s="128">
        <f>BK175</f>
        <v>0</v>
      </c>
    </row>
    <row r="175" spans="2:65" s="1" customFormat="1" ht="24.15" customHeight="1">
      <c r="B175" s="131"/>
      <c r="C175" s="132" t="s">
        <v>278</v>
      </c>
      <c r="D175" s="132" t="s">
        <v>120</v>
      </c>
      <c r="E175" s="133" t="s">
        <v>279</v>
      </c>
      <c r="F175" s="134" t="s">
        <v>280</v>
      </c>
      <c r="G175" s="135" t="s">
        <v>270</v>
      </c>
      <c r="H175" s="136">
        <v>312.53199999999998</v>
      </c>
      <c r="I175" s="137"/>
      <c r="J175" s="138">
        <f>ROUND(I175*H175,2)</f>
        <v>0</v>
      </c>
      <c r="K175" s="139"/>
      <c r="L175" s="29"/>
      <c r="M175" s="140" t="s">
        <v>1</v>
      </c>
      <c r="N175" s="141" t="s">
        <v>40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124</v>
      </c>
      <c r="AT175" s="144" t="s">
        <v>120</v>
      </c>
      <c r="AU175" s="144" t="s">
        <v>125</v>
      </c>
      <c r="AY175" s="14" t="s">
        <v>118</v>
      </c>
      <c r="BE175" s="145">
        <f>IF(N175="základná",J175,0)</f>
        <v>0</v>
      </c>
      <c r="BF175" s="145">
        <f>IF(N175="znížená",J175,0)</f>
        <v>0</v>
      </c>
      <c r="BG175" s="145">
        <f>IF(N175="zákl. prenesená",J175,0)</f>
        <v>0</v>
      </c>
      <c r="BH175" s="145">
        <f>IF(N175="zníž. prenesená",J175,0)</f>
        <v>0</v>
      </c>
      <c r="BI175" s="145">
        <f>IF(N175="nulová",J175,0)</f>
        <v>0</v>
      </c>
      <c r="BJ175" s="14" t="s">
        <v>125</v>
      </c>
      <c r="BK175" s="145">
        <f>ROUND(I175*H175,2)</f>
        <v>0</v>
      </c>
      <c r="BL175" s="14" t="s">
        <v>124</v>
      </c>
      <c r="BM175" s="144" t="s">
        <v>281</v>
      </c>
    </row>
    <row r="176" spans="2:65" s="11" customFormat="1" ht="25.95" customHeight="1">
      <c r="B176" s="119"/>
      <c r="D176" s="120" t="s">
        <v>73</v>
      </c>
      <c r="E176" s="121" t="s">
        <v>282</v>
      </c>
      <c r="F176" s="121" t="s">
        <v>283</v>
      </c>
      <c r="I176" s="122"/>
      <c r="J176" s="123">
        <f>BK176</f>
        <v>0</v>
      </c>
      <c r="L176" s="119"/>
      <c r="M176" s="124"/>
      <c r="P176" s="125">
        <f>P177+P183+P189+P199+P203+P205</f>
        <v>0</v>
      </c>
      <c r="R176" s="125">
        <f>R177+R183+R189+R199+R203+R205</f>
        <v>4.8166131072000011</v>
      </c>
      <c r="T176" s="126">
        <f>T177+T183+T189+T199+T203+T205</f>
        <v>22.575514999999999</v>
      </c>
      <c r="AR176" s="120" t="s">
        <v>125</v>
      </c>
      <c r="AT176" s="127" t="s">
        <v>73</v>
      </c>
      <c r="AU176" s="127" t="s">
        <v>74</v>
      </c>
      <c r="AY176" s="120" t="s">
        <v>118</v>
      </c>
      <c r="BK176" s="128">
        <f>BK177+BK183+BK189+BK199+BK203+BK205</f>
        <v>0</v>
      </c>
    </row>
    <row r="177" spans="2:65" s="11" customFormat="1" ht="22.95" customHeight="1">
      <c r="B177" s="119"/>
      <c r="D177" s="120" t="s">
        <v>73</v>
      </c>
      <c r="E177" s="129" t="s">
        <v>284</v>
      </c>
      <c r="F177" s="129" t="s">
        <v>285</v>
      </c>
      <c r="I177" s="122"/>
      <c r="J177" s="130">
        <f>BK177</f>
        <v>0</v>
      </c>
      <c r="L177" s="119"/>
      <c r="M177" s="124"/>
      <c r="P177" s="125">
        <f>SUM(P178:P182)</f>
        <v>0</v>
      </c>
      <c r="R177" s="125">
        <f>SUM(R178:R182)</f>
        <v>0.26989121399999999</v>
      </c>
      <c r="T177" s="126">
        <f>SUM(T178:T182)</f>
        <v>2.5514999999999999E-2</v>
      </c>
      <c r="AR177" s="120" t="s">
        <v>125</v>
      </c>
      <c r="AT177" s="127" t="s">
        <v>73</v>
      </c>
      <c r="AU177" s="127" t="s">
        <v>79</v>
      </c>
      <c r="AY177" s="120" t="s">
        <v>118</v>
      </c>
      <c r="BK177" s="128">
        <f>SUM(BK178:BK182)</f>
        <v>0</v>
      </c>
    </row>
    <row r="178" spans="2:65" s="1" customFormat="1" ht="24.15" customHeight="1">
      <c r="B178" s="131"/>
      <c r="C178" s="132" t="s">
        <v>286</v>
      </c>
      <c r="D178" s="132" t="s">
        <v>120</v>
      </c>
      <c r="E178" s="133" t="s">
        <v>287</v>
      </c>
      <c r="F178" s="134" t="s">
        <v>288</v>
      </c>
      <c r="G178" s="135" t="s">
        <v>159</v>
      </c>
      <c r="H178" s="136">
        <v>114</v>
      </c>
      <c r="I178" s="137"/>
      <c r="J178" s="138">
        <f>ROUND(I178*H178,2)</f>
        <v>0</v>
      </c>
      <c r="K178" s="139"/>
      <c r="L178" s="29"/>
      <c r="M178" s="140" t="s">
        <v>1</v>
      </c>
      <c r="N178" s="141" t="s">
        <v>40</v>
      </c>
      <c r="P178" s="142">
        <f>O178*H178</f>
        <v>0</v>
      </c>
      <c r="Q178" s="142">
        <v>1.5604200000000001E-3</v>
      </c>
      <c r="R178" s="142">
        <f>Q178*H178</f>
        <v>0.17788788</v>
      </c>
      <c r="S178" s="142">
        <v>0</v>
      </c>
      <c r="T178" s="143">
        <f>S178*H178</f>
        <v>0</v>
      </c>
      <c r="AR178" s="144" t="s">
        <v>189</v>
      </c>
      <c r="AT178" s="144" t="s">
        <v>120</v>
      </c>
      <c r="AU178" s="144" t="s">
        <v>125</v>
      </c>
      <c r="AY178" s="14" t="s">
        <v>118</v>
      </c>
      <c r="BE178" s="145">
        <f>IF(N178="základná",J178,0)</f>
        <v>0</v>
      </c>
      <c r="BF178" s="145">
        <f>IF(N178="znížená",J178,0)</f>
        <v>0</v>
      </c>
      <c r="BG178" s="145">
        <f>IF(N178="zákl. prenesená",J178,0)</f>
        <v>0</v>
      </c>
      <c r="BH178" s="145">
        <f>IF(N178="zníž. prenesená",J178,0)</f>
        <v>0</v>
      </c>
      <c r="BI178" s="145">
        <f>IF(N178="nulová",J178,0)</f>
        <v>0</v>
      </c>
      <c r="BJ178" s="14" t="s">
        <v>125</v>
      </c>
      <c r="BK178" s="145">
        <f>ROUND(I178*H178,2)</f>
        <v>0</v>
      </c>
      <c r="BL178" s="14" t="s">
        <v>189</v>
      </c>
      <c r="BM178" s="144" t="s">
        <v>289</v>
      </c>
    </row>
    <row r="179" spans="2:65" s="1" customFormat="1" ht="24.15" customHeight="1">
      <c r="B179" s="131"/>
      <c r="C179" s="132" t="s">
        <v>290</v>
      </c>
      <c r="D179" s="132" t="s">
        <v>120</v>
      </c>
      <c r="E179" s="133" t="s">
        <v>291</v>
      </c>
      <c r="F179" s="134" t="s">
        <v>292</v>
      </c>
      <c r="G179" s="135" t="s">
        <v>159</v>
      </c>
      <c r="H179" s="136">
        <v>18.899999999999999</v>
      </c>
      <c r="I179" s="137"/>
      <c r="J179" s="138">
        <f>ROUND(I179*H179,2)</f>
        <v>0</v>
      </c>
      <c r="K179" s="139"/>
      <c r="L179" s="29"/>
      <c r="M179" s="140" t="s">
        <v>1</v>
      </c>
      <c r="N179" s="141" t="s">
        <v>40</v>
      </c>
      <c r="P179" s="142">
        <f>O179*H179</f>
        <v>0</v>
      </c>
      <c r="Q179" s="142">
        <v>1.7580600000000001E-3</v>
      </c>
      <c r="R179" s="142">
        <f>Q179*H179</f>
        <v>3.3227333999999997E-2</v>
      </c>
      <c r="S179" s="142">
        <v>0</v>
      </c>
      <c r="T179" s="143">
        <f>S179*H179</f>
        <v>0</v>
      </c>
      <c r="AR179" s="144" t="s">
        <v>189</v>
      </c>
      <c r="AT179" s="144" t="s">
        <v>120</v>
      </c>
      <c r="AU179" s="144" t="s">
        <v>125</v>
      </c>
      <c r="AY179" s="14" t="s">
        <v>118</v>
      </c>
      <c r="BE179" s="145">
        <f>IF(N179="základná",J179,0)</f>
        <v>0</v>
      </c>
      <c r="BF179" s="145">
        <f>IF(N179="znížená",J179,0)</f>
        <v>0</v>
      </c>
      <c r="BG179" s="145">
        <f>IF(N179="zákl. prenesená",J179,0)</f>
        <v>0</v>
      </c>
      <c r="BH179" s="145">
        <f>IF(N179="zníž. prenesená",J179,0)</f>
        <v>0</v>
      </c>
      <c r="BI179" s="145">
        <f>IF(N179="nulová",J179,0)</f>
        <v>0</v>
      </c>
      <c r="BJ179" s="14" t="s">
        <v>125</v>
      </c>
      <c r="BK179" s="145">
        <f>ROUND(I179*H179,2)</f>
        <v>0</v>
      </c>
      <c r="BL179" s="14" t="s">
        <v>189</v>
      </c>
      <c r="BM179" s="144" t="s">
        <v>293</v>
      </c>
    </row>
    <row r="180" spans="2:65" s="1" customFormat="1" ht="24.15" customHeight="1">
      <c r="B180" s="131"/>
      <c r="C180" s="132" t="s">
        <v>294</v>
      </c>
      <c r="D180" s="132" t="s">
        <v>120</v>
      </c>
      <c r="E180" s="133" t="s">
        <v>295</v>
      </c>
      <c r="F180" s="134" t="s">
        <v>296</v>
      </c>
      <c r="G180" s="135" t="s">
        <v>159</v>
      </c>
      <c r="H180" s="136">
        <v>18.899999999999999</v>
      </c>
      <c r="I180" s="137"/>
      <c r="J180" s="138">
        <f>ROUND(I180*H180,2)</f>
        <v>0</v>
      </c>
      <c r="K180" s="139"/>
      <c r="L180" s="29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1.3500000000000001E-3</v>
      </c>
      <c r="T180" s="143">
        <f>S180*H180</f>
        <v>2.5514999999999999E-2</v>
      </c>
      <c r="AR180" s="144" t="s">
        <v>189</v>
      </c>
      <c r="AT180" s="144" t="s">
        <v>120</v>
      </c>
      <c r="AU180" s="144" t="s">
        <v>125</v>
      </c>
      <c r="AY180" s="14" t="s">
        <v>118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4" t="s">
        <v>125</v>
      </c>
      <c r="BK180" s="145">
        <f>ROUND(I180*H180,2)</f>
        <v>0</v>
      </c>
      <c r="BL180" s="14" t="s">
        <v>189</v>
      </c>
      <c r="BM180" s="144" t="s">
        <v>297</v>
      </c>
    </row>
    <row r="181" spans="2:65" s="1" customFormat="1" ht="24.15" customHeight="1">
      <c r="B181" s="131"/>
      <c r="C181" s="132" t="s">
        <v>298</v>
      </c>
      <c r="D181" s="132" t="s">
        <v>120</v>
      </c>
      <c r="E181" s="133" t="s">
        <v>299</v>
      </c>
      <c r="F181" s="134" t="s">
        <v>300</v>
      </c>
      <c r="G181" s="135" t="s">
        <v>159</v>
      </c>
      <c r="H181" s="136">
        <v>24</v>
      </c>
      <c r="I181" s="137"/>
      <c r="J181" s="138">
        <f>ROUND(I181*H181,2)</f>
        <v>0</v>
      </c>
      <c r="K181" s="139"/>
      <c r="L181" s="29"/>
      <c r="M181" s="140" t="s">
        <v>1</v>
      </c>
      <c r="N181" s="141" t="s">
        <v>40</v>
      </c>
      <c r="P181" s="142">
        <f>O181*H181</f>
        <v>0</v>
      </c>
      <c r="Q181" s="142">
        <v>2.4489999999999998E-3</v>
      </c>
      <c r="R181" s="142">
        <f>Q181*H181</f>
        <v>5.8775999999999995E-2</v>
      </c>
      <c r="S181" s="142">
        <v>0</v>
      </c>
      <c r="T181" s="143">
        <f>S181*H181</f>
        <v>0</v>
      </c>
      <c r="AR181" s="144" t="s">
        <v>189</v>
      </c>
      <c r="AT181" s="144" t="s">
        <v>120</v>
      </c>
      <c r="AU181" s="144" t="s">
        <v>125</v>
      </c>
      <c r="AY181" s="14" t="s">
        <v>118</v>
      </c>
      <c r="BE181" s="145">
        <f>IF(N181="základná",J181,0)</f>
        <v>0</v>
      </c>
      <c r="BF181" s="145">
        <f>IF(N181="znížená",J181,0)</f>
        <v>0</v>
      </c>
      <c r="BG181" s="145">
        <f>IF(N181="zákl. prenesená",J181,0)</f>
        <v>0</v>
      </c>
      <c r="BH181" s="145">
        <f>IF(N181="zníž. prenesená",J181,0)</f>
        <v>0</v>
      </c>
      <c r="BI181" s="145">
        <f>IF(N181="nulová",J181,0)</f>
        <v>0</v>
      </c>
      <c r="BJ181" s="14" t="s">
        <v>125</v>
      </c>
      <c r="BK181" s="145">
        <f>ROUND(I181*H181,2)</f>
        <v>0</v>
      </c>
      <c r="BL181" s="14" t="s">
        <v>189</v>
      </c>
      <c r="BM181" s="144" t="s">
        <v>301</v>
      </c>
    </row>
    <row r="182" spans="2:65" s="1" customFormat="1" ht="24.15" customHeight="1">
      <c r="B182" s="131"/>
      <c r="C182" s="132" t="s">
        <v>302</v>
      </c>
      <c r="D182" s="132" t="s">
        <v>120</v>
      </c>
      <c r="E182" s="133" t="s">
        <v>303</v>
      </c>
      <c r="F182" s="134" t="s">
        <v>304</v>
      </c>
      <c r="G182" s="135" t="s">
        <v>305</v>
      </c>
      <c r="H182" s="165">
        <v>47.744</v>
      </c>
      <c r="I182" s="137"/>
      <c r="J182" s="138">
        <f>ROUND(I182*H182,2)</f>
        <v>0</v>
      </c>
      <c r="K182" s="139"/>
      <c r="L182" s="29"/>
      <c r="M182" s="140" t="s">
        <v>1</v>
      </c>
      <c r="N182" s="141" t="s">
        <v>40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189</v>
      </c>
      <c r="AT182" s="144" t="s">
        <v>120</v>
      </c>
      <c r="AU182" s="144" t="s">
        <v>125</v>
      </c>
      <c r="AY182" s="14" t="s">
        <v>118</v>
      </c>
      <c r="BE182" s="145">
        <f>IF(N182="základná",J182,0)</f>
        <v>0</v>
      </c>
      <c r="BF182" s="145">
        <f>IF(N182="znížená",J182,0)</f>
        <v>0</v>
      </c>
      <c r="BG182" s="145">
        <f>IF(N182="zákl. prenesená",J182,0)</f>
        <v>0</v>
      </c>
      <c r="BH182" s="145">
        <f>IF(N182="zníž. prenesená",J182,0)</f>
        <v>0</v>
      </c>
      <c r="BI182" s="145">
        <f>IF(N182="nulová",J182,0)</f>
        <v>0</v>
      </c>
      <c r="BJ182" s="14" t="s">
        <v>125</v>
      </c>
      <c r="BK182" s="145">
        <f>ROUND(I182*H182,2)</f>
        <v>0</v>
      </c>
      <c r="BL182" s="14" t="s">
        <v>189</v>
      </c>
      <c r="BM182" s="144" t="s">
        <v>306</v>
      </c>
    </row>
    <row r="183" spans="2:65" s="11" customFormat="1" ht="22.95" customHeight="1">
      <c r="B183" s="119"/>
      <c r="D183" s="120" t="s">
        <v>73</v>
      </c>
      <c r="E183" s="129" t="s">
        <v>307</v>
      </c>
      <c r="F183" s="129" t="s">
        <v>308</v>
      </c>
      <c r="I183" s="122"/>
      <c r="J183" s="130">
        <f>BK183</f>
        <v>0</v>
      </c>
      <c r="L183" s="119"/>
      <c r="M183" s="124"/>
      <c r="P183" s="125">
        <f>SUM(P184:P188)</f>
        <v>0</v>
      </c>
      <c r="R183" s="125">
        <f>SUM(R184:R188)</f>
        <v>2.6145000000000002E-2</v>
      </c>
      <c r="T183" s="126">
        <f>SUM(T184:T188)</f>
        <v>0</v>
      </c>
      <c r="AR183" s="120" t="s">
        <v>125</v>
      </c>
      <c r="AT183" s="127" t="s">
        <v>73</v>
      </c>
      <c r="AU183" s="127" t="s">
        <v>79</v>
      </c>
      <c r="AY183" s="120" t="s">
        <v>118</v>
      </c>
      <c r="BK183" s="128">
        <f>SUM(BK184:BK188)</f>
        <v>0</v>
      </c>
    </row>
    <row r="184" spans="2:65" s="1" customFormat="1" ht="24.15" customHeight="1">
      <c r="B184" s="131"/>
      <c r="C184" s="132" t="s">
        <v>309</v>
      </c>
      <c r="D184" s="132" t="s">
        <v>120</v>
      </c>
      <c r="E184" s="133" t="s">
        <v>310</v>
      </c>
      <c r="F184" s="134" t="s">
        <v>311</v>
      </c>
      <c r="G184" s="135" t="s">
        <v>159</v>
      </c>
      <c r="H184" s="136">
        <v>63</v>
      </c>
      <c r="I184" s="137"/>
      <c r="J184" s="138">
        <f>ROUND(I184*H184,2)</f>
        <v>0</v>
      </c>
      <c r="K184" s="139"/>
      <c r="L184" s="29"/>
      <c r="M184" s="140" t="s">
        <v>1</v>
      </c>
      <c r="N184" s="141" t="s">
        <v>40</v>
      </c>
      <c r="P184" s="142">
        <f>O184*H184</f>
        <v>0</v>
      </c>
      <c r="Q184" s="142">
        <v>2.1499999999999999E-4</v>
      </c>
      <c r="R184" s="142">
        <f>Q184*H184</f>
        <v>1.3545E-2</v>
      </c>
      <c r="S184" s="142">
        <v>0</v>
      </c>
      <c r="T184" s="143">
        <f>S184*H184</f>
        <v>0</v>
      </c>
      <c r="AR184" s="144" t="s">
        <v>189</v>
      </c>
      <c r="AT184" s="144" t="s">
        <v>120</v>
      </c>
      <c r="AU184" s="144" t="s">
        <v>125</v>
      </c>
      <c r="AY184" s="14" t="s">
        <v>118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4" t="s">
        <v>125</v>
      </c>
      <c r="BK184" s="145">
        <f>ROUND(I184*H184,2)</f>
        <v>0</v>
      </c>
      <c r="BL184" s="14" t="s">
        <v>189</v>
      </c>
      <c r="BM184" s="144" t="s">
        <v>312</v>
      </c>
    </row>
    <row r="185" spans="2:65" s="1" customFormat="1" ht="37.950000000000003" customHeight="1">
      <c r="B185" s="131"/>
      <c r="C185" s="146" t="s">
        <v>313</v>
      </c>
      <c r="D185" s="146" t="s">
        <v>150</v>
      </c>
      <c r="E185" s="147" t="s">
        <v>314</v>
      </c>
      <c r="F185" s="148" t="s">
        <v>315</v>
      </c>
      <c r="G185" s="149" t="s">
        <v>159</v>
      </c>
      <c r="H185" s="150">
        <v>63</v>
      </c>
      <c r="I185" s="151"/>
      <c r="J185" s="152">
        <f>ROUND(I185*H185,2)</f>
        <v>0</v>
      </c>
      <c r="K185" s="153"/>
      <c r="L185" s="154"/>
      <c r="M185" s="155" t="s">
        <v>1</v>
      </c>
      <c r="N185" s="156" t="s">
        <v>40</v>
      </c>
      <c r="P185" s="142">
        <f>O185*H185</f>
        <v>0</v>
      </c>
      <c r="Q185" s="142">
        <v>1E-4</v>
      </c>
      <c r="R185" s="142">
        <f>Q185*H185</f>
        <v>6.3E-3</v>
      </c>
      <c r="S185" s="142">
        <v>0</v>
      </c>
      <c r="T185" s="143">
        <f>S185*H185</f>
        <v>0</v>
      </c>
      <c r="AR185" s="144" t="s">
        <v>255</v>
      </c>
      <c r="AT185" s="144" t="s">
        <v>150</v>
      </c>
      <c r="AU185" s="144" t="s">
        <v>125</v>
      </c>
      <c r="AY185" s="14" t="s">
        <v>118</v>
      </c>
      <c r="BE185" s="145">
        <f>IF(N185="základná",J185,0)</f>
        <v>0</v>
      </c>
      <c r="BF185" s="145">
        <f>IF(N185="znížená",J185,0)</f>
        <v>0</v>
      </c>
      <c r="BG185" s="145">
        <f>IF(N185="zákl. prenesená",J185,0)</f>
        <v>0</v>
      </c>
      <c r="BH185" s="145">
        <f>IF(N185="zníž. prenesená",J185,0)</f>
        <v>0</v>
      </c>
      <c r="BI185" s="145">
        <f>IF(N185="nulová",J185,0)</f>
        <v>0</v>
      </c>
      <c r="BJ185" s="14" t="s">
        <v>125</v>
      </c>
      <c r="BK185" s="145">
        <f>ROUND(I185*H185,2)</f>
        <v>0</v>
      </c>
      <c r="BL185" s="14" t="s">
        <v>189</v>
      </c>
      <c r="BM185" s="144" t="s">
        <v>316</v>
      </c>
    </row>
    <row r="186" spans="2:65" s="1" customFormat="1" ht="37.950000000000003" customHeight="1">
      <c r="B186" s="131"/>
      <c r="C186" s="146" t="s">
        <v>317</v>
      </c>
      <c r="D186" s="146" t="s">
        <v>150</v>
      </c>
      <c r="E186" s="147" t="s">
        <v>318</v>
      </c>
      <c r="F186" s="148" t="s">
        <v>319</v>
      </c>
      <c r="G186" s="149" t="s">
        <v>159</v>
      </c>
      <c r="H186" s="150">
        <v>63</v>
      </c>
      <c r="I186" s="151"/>
      <c r="J186" s="152">
        <f>ROUND(I186*H186,2)</f>
        <v>0</v>
      </c>
      <c r="K186" s="153"/>
      <c r="L186" s="154"/>
      <c r="M186" s="155" t="s">
        <v>1</v>
      </c>
      <c r="N186" s="156" t="s">
        <v>40</v>
      </c>
      <c r="P186" s="142">
        <f>O186*H186</f>
        <v>0</v>
      </c>
      <c r="Q186" s="142">
        <v>1E-4</v>
      </c>
      <c r="R186" s="142">
        <f>Q186*H186</f>
        <v>6.3E-3</v>
      </c>
      <c r="S186" s="142">
        <v>0</v>
      </c>
      <c r="T186" s="143">
        <f>S186*H186</f>
        <v>0</v>
      </c>
      <c r="AR186" s="144" t="s">
        <v>255</v>
      </c>
      <c r="AT186" s="144" t="s">
        <v>150</v>
      </c>
      <c r="AU186" s="144" t="s">
        <v>125</v>
      </c>
      <c r="AY186" s="14" t="s">
        <v>118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4" t="s">
        <v>125</v>
      </c>
      <c r="BK186" s="145">
        <f>ROUND(I186*H186,2)</f>
        <v>0</v>
      </c>
      <c r="BL186" s="14" t="s">
        <v>189</v>
      </c>
      <c r="BM186" s="144" t="s">
        <v>320</v>
      </c>
    </row>
    <row r="187" spans="2:65" s="1" customFormat="1" ht="37.950000000000003" customHeight="1">
      <c r="B187" s="131"/>
      <c r="C187" s="146" t="s">
        <v>321</v>
      </c>
      <c r="D187" s="146" t="s">
        <v>150</v>
      </c>
      <c r="E187" s="147" t="s">
        <v>322</v>
      </c>
      <c r="F187" s="148" t="s">
        <v>323</v>
      </c>
      <c r="G187" s="149" t="s">
        <v>153</v>
      </c>
      <c r="H187" s="150">
        <v>21</v>
      </c>
      <c r="I187" s="151"/>
      <c r="J187" s="152">
        <f>ROUND(I187*H187,2)</f>
        <v>0</v>
      </c>
      <c r="K187" s="153"/>
      <c r="L187" s="154"/>
      <c r="M187" s="155" t="s">
        <v>1</v>
      </c>
      <c r="N187" s="156" t="s">
        <v>40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324</v>
      </c>
      <c r="AT187" s="144" t="s">
        <v>150</v>
      </c>
      <c r="AU187" s="144" t="s">
        <v>125</v>
      </c>
      <c r="AY187" s="14" t="s">
        <v>118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4" t="s">
        <v>125</v>
      </c>
      <c r="BK187" s="145">
        <f>ROUND(I187*H187,2)</f>
        <v>0</v>
      </c>
      <c r="BL187" s="14" t="s">
        <v>325</v>
      </c>
      <c r="BM187" s="144" t="s">
        <v>326</v>
      </c>
    </row>
    <row r="188" spans="2:65" s="1" customFormat="1" ht="24.15" customHeight="1">
      <c r="B188" s="131"/>
      <c r="C188" s="132" t="s">
        <v>327</v>
      </c>
      <c r="D188" s="132" t="s">
        <v>120</v>
      </c>
      <c r="E188" s="133" t="s">
        <v>328</v>
      </c>
      <c r="F188" s="134" t="s">
        <v>329</v>
      </c>
      <c r="G188" s="135" t="s">
        <v>305</v>
      </c>
      <c r="H188" s="165">
        <v>62.923999999999999</v>
      </c>
      <c r="I188" s="137"/>
      <c r="J188" s="138">
        <f>ROUND(I188*H188,2)</f>
        <v>0</v>
      </c>
      <c r="K188" s="139"/>
      <c r="L188" s="29"/>
      <c r="M188" s="140" t="s">
        <v>1</v>
      </c>
      <c r="N188" s="141" t="s">
        <v>40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189</v>
      </c>
      <c r="AT188" s="144" t="s">
        <v>120</v>
      </c>
      <c r="AU188" s="144" t="s">
        <v>125</v>
      </c>
      <c r="AY188" s="14" t="s">
        <v>118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4" t="s">
        <v>125</v>
      </c>
      <c r="BK188" s="145">
        <f>ROUND(I188*H188,2)</f>
        <v>0</v>
      </c>
      <c r="BL188" s="14" t="s">
        <v>189</v>
      </c>
      <c r="BM188" s="144" t="s">
        <v>330</v>
      </c>
    </row>
    <row r="189" spans="2:65" s="11" customFormat="1" ht="22.95" customHeight="1">
      <c r="B189" s="119"/>
      <c r="D189" s="120" t="s">
        <v>73</v>
      </c>
      <c r="E189" s="129" t="s">
        <v>331</v>
      </c>
      <c r="F189" s="129" t="s">
        <v>332</v>
      </c>
      <c r="I189" s="122"/>
      <c r="J189" s="130">
        <f>BK189</f>
        <v>0</v>
      </c>
      <c r="L189" s="119"/>
      <c r="M189" s="124"/>
      <c r="P189" s="125">
        <f>SUM(P190:P198)</f>
        <v>0</v>
      </c>
      <c r="R189" s="125">
        <f>SUM(R190:R198)</f>
        <v>4.0215846000000006</v>
      </c>
      <c r="T189" s="126">
        <f>SUM(T190:T198)</f>
        <v>22.55</v>
      </c>
      <c r="AR189" s="120" t="s">
        <v>125</v>
      </c>
      <c r="AT189" s="127" t="s">
        <v>73</v>
      </c>
      <c r="AU189" s="127" t="s">
        <v>79</v>
      </c>
      <c r="AY189" s="120" t="s">
        <v>118</v>
      </c>
      <c r="BK189" s="128">
        <f>SUM(BK190:BK198)</f>
        <v>0</v>
      </c>
    </row>
    <row r="190" spans="2:65" s="1" customFormat="1" ht="21.75" customHeight="1">
      <c r="B190" s="131"/>
      <c r="C190" s="132" t="s">
        <v>333</v>
      </c>
      <c r="D190" s="132" t="s">
        <v>120</v>
      </c>
      <c r="E190" s="133" t="s">
        <v>334</v>
      </c>
      <c r="F190" s="134" t="s">
        <v>335</v>
      </c>
      <c r="G190" s="135" t="s">
        <v>135</v>
      </c>
      <c r="H190" s="136">
        <v>410</v>
      </c>
      <c r="I190" s="137"/>
      <c r="J190" s="138">
        <f>ROUND(I190*H190,2)</f>
        <v>0</v>
      </c>
      <c r="K190" s="139"/>
      <c r="L190" s="29"/>
      <c r="M190" s="140" t="s">
        <v>1</v>
      </c>
      <c r="N190" s="141" t="s">
        <v>40</v>
      </c>
      <c r="P190" s="142">
        <f>O190*H190</f>
        <v>0</v>
      </c>
      <c r="Q190" s="142">
        <v>0</v>
      </c>
      <c r="R190" s="142">
        <f>Q190*H190</f>
        <v>0</v>
      </c>
      <c r="S190" s="142">
        <v>5.5E-2</v>
      </c>
      <c r="T190" s="143">
        <f>S190*H190</f>
        <v>22.55</v>
      </c>
      <c r="AR190" s="144" t="s">
        <v>189</v>
      </c>
      <c r="AT190" s="144" t="s">
        <v>120</v>
      </c>
      <c r="AU190" s="144" t="s">
        <v>125</v>
      </c>
      <c r="AY190" s="14" t="s">
        <v>118</v>
      </c>
      <c r="BE190" s="145">
        <f>IF(N190="základná",J190,0)</f>
        <v>0</v>
      </c>
      <c r="BF190" s="145">
        <f>IF(N190="znížená",J190,0)</f>
        <v>0</v>
      </c>
      <c r="BG190" s="145">
        <f>IF(N190="zákl. prenesená",J190,0)</f>
        <v>0</v>
      </c>
      <c r="BH190" s="145">
        <f>IF(N190="zníž. prenesená",J190,0)</f>
        <v>0</v>
      </c>
      <c r="BI190" s="145">
        <f>IF(N190="nulová",J190,0)</f>
        <v>0</v>
      </c>
      <c r="BJ190" s="14" t="s">
        <v>125</v>
      </c>
      <c r="BK190" s="145">
        <f>ROUND(I190*H190,2)</f>
        <v>0</v>
      </c>
      <c r="BL190" s="14" t="s">
        <v>189</v>
      </c>
      <c r="BM190" s="144" t="s">
        <v>336</v>
      </c>
    </row>
    <row r="191" spans="2:65" s="1" customFormat="1" ht="24.15" customHeight="1">
      <c r="B191" s="131"/>
      <c r="C191" s="132" t="s">
        <v>337</v>
      </c>
      <c r="D191" s="132" t="s">
        <v>120</v>
      </c>
      <c r="E191" s="133" t="s">
        <v>338</v>
      </c>
      <c r="F191" s="134" t="s">
        <v>339</v>
      </c>
      <c r="G191" s="135" t="s">
        <v>135</v>
      </c>
      <c r="H191" s="136">
        <v>410</v>
      </c>
      <c r="I191" s="137"/>
      <c r="J191" s="138">
        <f>ROUND(I191*H191,2)</f>
        <v>0</v>
      </c>
      <c r="K191" s="139"/>
      <c r="L191" s="29"/>
      <c r="M191" s="140" t="s">
        <v>1</v>
      </c>
      <c r="N191" s="141" t="s">
        <v>40</v>
      </c>
      <c r="P191" s="142">
        <f>O191*H191</f>
        <v>0</v>
      </c>
      <c r="Q191" s="142">
        <v>6.9959999999999998E-4</v>
      </c>
      <c r="R191" s="142">
        <f>Q191*H191</f>
        <v>0.28683599999999998</v>
      </c>
      <c r="S191" s="142">
        <v>0</v>
      </c>
      <c r="T191" s="143">
        <f>S191*H191</f>
        <v>0</v>
      </c>
      <c r="AR191" s="144" t="s">
        <v>189</v>
      </c>
      <c r="AT191" s="144" t="s">
        <v>120</v>
      </c>
      <c r="AU191" s="144" t="s">
        <v>125</v>
      </c>
      <c r="AY191" s="14" t="s">
        <v>118</v>
      </c>
      <c r="BE191" s="145">
        <f>IF(N191="základná",J191,0)</f>
        <v>0</v>
      </c>
      <c r="BF191" s="145">
        <f>IF(N191="znížená",J191,0)</f>
        <v>0</v>
      </c>
      <c r="BG191" s="145">
        <f>IF(N191="zákl. prenesená",J191,0)</f>
        <v>0</v>
      </c>
      <c r="BH191" s="145">
        <f>IF(N191="zníž. prenesená",J191,0)</f>
        <v>0</v>
      </c>
      <c r="BI191" s="145">
        <f>IF(N191="nulová",J191,0)</f>
        <v>0</v>
      </c>
      <c r="BJ191" s="14" t="s">
        <v>125</v>
      </c>
      <c r="BK191" s="145">
        <f>ROUND(I191*H191,2)</f>
        <v>0</v>
      </c>
      <c r="BL191" s="14" t="s">
        <v>189</v>
      </c>
      <c r="BM191" s="144" t="s">
        <v>340</v>
      </c>
    </row>
    <row r="192" spans="2:65" s="1" customFormat="1" ht="24.15" customHeight="1">
      <c r="B192" s="131"/>
      <c r="C192" s="146" t="s">
        <v>341</v>
      </c>
      <c r="D192" s="146" t="s">
        <v>150</v>
      </c>
      <c r="E192" s="147" t="s">
        <v>342</v>
      </c>
      <c r="F192" s="148" t="s">
        <v>343</v>
      </c>
      <c r="G192" s="149" t="s">
        <v>135</v>
      </c>
      <c r="H192" s="150">
        <v>438.7</v>
      </c>
      <c r="I192" s="151"/>
      <c r="J192" s="152">
        <f>ROUND(I192*H192,2)</f>
        <v>0</v>
      </c>
      <c r="K192" s="153"/>
      <c r="L192" s="154"/>
      <c r="M192" s="155" t="s">
        <v>1</v>
      </c>
      <c r="N192" s="156" t="s">
        <v>40</v>
      </c>
      <c r="P192" s="142">
        <f>O192*H192</f>
        <v>0</v>
      </c>
      <c r="Q192" s="142">
        <v>6.1000000000000004E-3</v>
      </c>
      <c r="R192" s="142">
        <f>Q192*H192</f>
        <v>2.6760700000000002</v>
      </c>
      <c r="S192" s="142">
        <v>0</v>
      </c>
      <c r="T192" s="143">
        <f>S192*H192</f>
        <v>0</v>
      </c>
      <c r="AR192" s="144" t="s">
        <v>255</v>
      </c>
      <c r="AT192" s="144" t="s">
        <v>150</v>
      </c>
      <c r="AU192" s="144" t="s">
        <v>125</v>
      </c>
      <c r="AY192" s="14" t="s">
        <v>118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4" t="s">
        <v>125</v>
      </c>
      <c r="BK192" s="145">
        <f>ROUND(I192*H192,2)</f>
        <v>0</v>
      </c>
      <c r="BL192" s="14" t="s">
        <v>189</v>
      </c>
      <c r="BM192" s="144" t="s">
        <v>344</v>
      </c>
    </row>
    <row r="193" spans="2:65" s="12" customFormat="1">
      <c r="B193" s="157"/>
      <c r="D193" s="158" t="s">
        <v>221</v>
      </c>
      <c r="F193" s="159" t="s">
        <v>345</v>
      </c>
      <c r="H193" s="160">
        <v>438.7</v>
      </c>
      <c r="I193" s="161"/>
      <c r="L193" s="157"/>
      <c r="M193" s="162"/>
      <c r="T193" s="163"/>
      <c r="AT193" s="164" t="s">
        <v>221</v>
      </c>
      <c r="AU193" s="164" t="s">
        <v>125</v>
      </c>
      <c r="AV193" s="12" t="s">
        <v>125</v>
      </c>
      <c r="AW193" s="12" t="s">
        <v>3</v>
      </c>
      <c r="AX193" s="12" t="s">
        <v>79</v>
      </c>
      <c r="AY193" s="164" t="s">
        <v>118</v>
      </c>
    </row>
    <row r="194" spans="2:65" s="1" customFormat="1" ht="24.15" customHeight="1">
      <c r="B194" s="131"/>
      <c r="C194" s="132" t="s">
        <v>346</v>
      </c>
      <c r="D194" s="132" t="s">
        <v>120</v>
      </c>
      <c r="E194" s="133" t="s">
        <v>347</v>
      </c>
      <c r="F194" s="134" t="s">
        <v>348</v>
      </c>
      <c r="G194" s="135" t="s">
        <v>153</v>
      </c>
      <c r="H194" s="136">
        <v>2</v>
      </c>
      <c r="I194" s="137"/>
      <c r="J194" s="138">
        <f>ROUND(I194*H194,2)</f>
        <v>0</v>
      </c>
      <c r="K194" s="139"/>
      <c r="L194" s="29"/>
      <c r="M194" s="140" t="s">
        <v>1</v>
      </c>
      <c r="N194" s="141" t="s">
        <v>40</v>
      </c>
      <c r="P194" s="142">
        <f>O194*H194</f>
        <v>0</v>
      </c>
      <c r="Q194" s="142">
        <v>8.2620000000000002E-4</v>
      </c>
      <c r="R194" s="142">
        <f>Q194*H194</f>
        <v>1.6524E-3</v>
      </c>
      <c r="S194" s="142">
        <v>0</v>
      </c>
      <c r="T194" s="143">
        <f>S194*H194</f>
        <v>0</v>
      </c>
      <c r="AR194" s="144" t="s">
        <v>189</v>
      </c>
      <c r="AT194" s="144" t="s">
        <v>120</v>
      </c>
      <c r="AU194" s="144" t="s">
        <v>125</v>
      </c>
      <c r="AY194" s="14" t="s">
        <v>118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4" t="s">
        <v>125</v>
      </c>
      <c r="BK194" s="145">
        <f>ROUND(I194*H194,2)</f>
        <v>0</v>
      </c>
      <c r="BL194" s="14" t="s">
        <v>189</v>
      </c>
      <c r="BM194" s="144" t="s">
        <v>349</v>
      </c>
    </row>
    <row r="195" spans="2:65" s="1" customFormat="1" ht="24.15" customHeight="1">
      <c r="B195" s="131"/>
      <c r="C195" s="146" t="s">
        <v>350</v>
      </c>
      <c r="D195" s="146" t="s">
        <v>150</v>
      </c>
      <c r="E195" s="147" t="s">
        <v>351</v>
      </c>
      <c r="F195" s="148" t="s">
        <v>352</v>
      </c>
      <c r="G195" s="149" t="s">
        <v>153</v>
      </c>
      <c r="H195" s="150">
        <v>2</v>
      </c>
      <c r="I195" s="151"/>
      <c r="J195" s="152">
        <f>ROUND(I195*H195,2)</f>
        <v>0</v>
      </c>
      <c r="K195" s="153"/>
      <c r="L195" s="154"/>
      <c r="M195" s="155" t="s">
        <v>1</v>
      </c>
      <c r="N195" s="156" t="s">
        <v>40</v>
      </c>
      <c r="P195" s="142">
        <f>O195*H195</f>
        <v>0</v>
      </c>
      <c r="Q195" s="142">
        <v>0.28860000000000002</v>
      </c>
      <c r="R195" s="142">
        <f>Q195*H195</f>
        <v>0.57720000000000005</v>
      </c>
      <c r="S195" s="142">
        <v>0</v>
      </c>
      <c r="T195" s="143">
        <f>S195*H195</f>
        <v>0</v>
      </c>
      <c r="AR195" s="144" t="s">
        <v>255</v>
      </c>
      <c r="AT195" s="144" t="s">
        <v>150</v>
      </c>
      <c r="AU195" s="144" t="s">
        <v>125</v>
      </c>
      <c r="AY195" s="14" t="s">
        <v>118</v>
      </c>
      <c r="BE195" s="145">
        <f>IF(N195="základná",J195,0)</f>
        <v>0</v>
      </c>
      <c r="BF195" s="145">
        <f>IF(N195="znížená",J195,0)</f>
        <v>0</v>
      </c>
      <c r="BG195" s="145">
        <f>IF(N195="zákl. prenesená",J195,0)</f>
        <v>0</v>
      </c>
      <c r="BH195" s="145">
        <f>IF(N195="zníž. prenesená",J195,0)</f>
        <v>0</v>
      </c>
      <c r="BI195" s="145">
        <f>IF(N195="nulová",J195,0)</f>
        <v>0</v>
      </c>
      <c r="BJ195" s="14" t="s">
        <v>125</v>
      </c>
      <c r="BK195" s="145">
        <f>ROUND(I195*H195,2)</f>
        <v>0</v>
      </c>
      <c r="BL195" s="14" t="s">
        <v>189</v>
      </c>
      <c r="BM195" s="144" t="s">
        <v>353</v>
      </c>
    </row>
    <row r="196" spans="2:65" s="1" customFormat="1" ht="24.15" customHeight="1">
      <c r="B196" s="131"/>
      <c r="C196" s="132" t="s">
        <v>354</v>
      </c>
      <c r="D196" s="132" t="s">
        <v>120</v>
      </c>
      <c r="E196" s="133" t="s">
        <v>355</v>
      </c>
      <c r="F196" s="134" t="s">
        <v>356</v>
      </c>
      <c r="G196" s="135" t="s">
        <v>153</v>
      </c>
      <c r="H196" s="136">
        <v>1</v>
      </c>
      <c r="I196" s="137"/>
      <c r="J196" s="138">
        <f>ROUND(I196*H196,2)</f>
        <v>0</v>
      </c>
      <c r="K196" s="139"/>
      <c r="L196" s="29"/>
      <c r="M196" s="140" t="s">
        <v>1</v>
      </c>
      <c r="N196" s="141" t="s">
        <v>40</v>
      </c>
      <c r="P196" s="142">
        <f>O196*H196</f>
        <v>0</v>
      </c>
      <c r="Q196" s="142">
        <v>8.2620000000000002E-4</v>
      </c>
      <c r="R196" s="142">
        <f>Q196*H196</f>
        <v>8.2620000000000002E-4</v>
      </c>
      <c r="S196" s="142">
        <v>0</v>
      </c>
      <c r="T196" s="143">
        <f>S196*H196</f>
        <v>0</v>
      </c>
      <c r="AR196" s="144" t="s">
        <v>189</v>
      </c>
      <c r="AT196" s="144" t="s">
        <v>120</v>
      </c>
      <c r="AU196" s="144" t="s">
        <v>125</v>
      </c>
      <c r="AY196" s="14" t="s">
        <v>118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4" t="s">
        <v>125</v>
      </c>
      <c r="BK196" s="145">
        <f>ROUND(I196*H196,2)</f>
        <v>0</v>
      </c>
      <c r="BL196" s="14" t="s">
        <v>189</v>
      </c>
      <c r="BM196" s="144" t="s">
        <v>357</v>
      </c>
    </row>
    <row r="197" spans="2:65" s="1" customFormat="1" ht="24.15" customHeight="1">
      <c r="B197" s="131"/>
      <c r="C197" s="146" t="s">
        <v>358</v>
      </c>
      <c r="D197" s="146" t="s">
        <v>150</v>
      </c>
      <c r="E197" s="147" t="s">
        <v>359</v>
      </c>
      <c r="F197" s="148" t="s">
        <v>360</v>
      </c>
      <c r="G197" s="149" t="s">
        <v>153</v>
      </c>
      <c r="H197" s="150">
        <v>1</v>
      </c>
      <c r="I197" s="151"/>
      <c r="J197" s="152">
        <f>ROUND(I197*H197,2)</f>
        <v>0</v>
      </c>
      <c r="K197" s="153"/>
      <c r="L197" s="154"/>
      <c r="M197" s="155" t="s">
        <v>1</v>
      </c>
      <c r="N197" s="156" t="s">
        <v>40</v>
      </c>
      <c r="P197" s="142">
        <f>O197*H197</f>
        <v>0</v>
      </c>
      <c r="Q197" s="142">
        <v>0.47899999999999998</v>
      </c>
      <c r="R197" s="142">
        <f>Q197*H197</f>
        <v>0.47899999999999998</v>
      </c>
      <c r="S197" s="142">
        <v>0</v>
      </c>
      <c r="T197" s="143">
        <f>S197*H197</f>
        <v>0</v>
      </c>
      <c r="AR197" s="144" t="s">
        <v>255</v>
      </c>
      <c r="AT197" s="144" t="s">
        <v>150</v>
      </c>
      <c r="AU197" s="144" t="s">
        <v>125</v>
      </c>
      <c r="AY197" s="14" t="s">
        <v>118</v>
      </c>
      <c r="BE197" s="145">
        <f>IF(N197="základná",J197,0)</f>
        <v>0</v>
      </c>
      <c r="BF197" s="145">
        <f>IF(N197="znížená",J197,0)</f>
        <v>0</v>
      </c>
      <c r="BG197" s="145">
        <f>IF(N197="zákl. prenesená",J197,0)</f>
        <v>0</v>
      </c>
      <c r="BH197" s="145">
        <f>IF(N197="zníž. prenesená",J197,0)</f>
        <v>0</v>
      </c>
      <c r="BI197" s="145">
        <f>IF(N197="nulová",J197,0)</f>
        <v>0</v>
      </c>
      <c r="BJ197" s="14" t="s">
        <v>125</v>
      </c>
      <c r="BK197" s="145">
        <f>ROUND(I197*H197,2)</f>
        <v>0</v>
      </c>
      <c r="BL197" s="14" t="s">
        <v>189</v>
      </c>
      <c r="BM197" s="144" t="s">
        <v>361</v>
      </c>
    </row>
    <row r="198" spans="2:65" s="1" customFormat="1" ht="24.15" customHeight="1">
      <c r="B198" s="131"/>
      <c r="C198" s="132" t="s">
        <v>362</v>
      </c>
      <c r="D198" s="132" t="s">
        <v>120</v>
      </c>
      <c r="E198" s="133" t="s">
        <v>363</v>
      </c>
      <c r="F198" s="134" t="s">
        <v>364</v>
      </c>
      <c r="G198" s="135" t="s">
        <v>305</v>
      </c>
      <c r="H198" s="165">
        <v>124.61199999999999</v>
      </c>
      <c r="I198" s="137"/>
      <c r="J198" s="138">
        <f>ROUND(I198*H198,2)</f>
        <v>0</v>
      </c>
      <c r="K198" s="139"/>
      <c r="L198" s="29"/>
      <c r="M198" s="140" t="s">
        <v>1</v>
      </c>
      <c r="N198" s="141" t="s">
        <v>40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189</v>
      </c>
      <c r="AT198" s="144" t="s">
        <v>120</v>
      </c>
      <c r="AU198" s="144" t="s">
        <v>125</v>
      </c>
      <c r="AY198" s="14" t="s">
        <v>118</v>
      </c>
      <c r="BE198" s="145">
        <f>IF(N198="základná",J198,0)</f>
        <v>0</v>
      </c>
      <c r="BF198" s="145">
        <f>IF(N198="znížená",J198,0)</f>
        <v>0</v>
      </c>
      <c r="BG198" s="145">
        <f>IF(N198="zákl. prenesená",J198,0)</f>
        <v>0</v>
      </c>
      <c r="BH198" s="145">
        <f>IF(N198="zníž. prenesená",J198,0)</f>
        <v>0</v>
      </c>
      <c r="BI198" s="145">
        <f>IF(N198="nulová",J198,0)</f>
        <v>0</v>
      </c>
      <c r="BJ198" s="14" t="s">
        <v>125</v>
      </c>
      <c r="BK198" s="145">
        <f>ROUND(I198*H198,2)</f>
        <v>0</v>
      </c>
      <c r="BL198" s="14" t="s">
        <v>189</v>
      </c>
      <c r="BM198" s="144" t="s">
        <v>365</v>
      </c>
    </row>
    <row r="199" spans="2:65" s="11" customFormat="1" ht="22.95" customHeight="1">
      <c r="B199" s="119"/>
      <c r="D199" s="120" t="s">
        <v>73</v>
      </c>
      <c r="E199" s="129" t="s">
        <v>366</v>
      </c>
      <c r="F199" s="129" t="s">
        <v>367</v>
      </c>
      <c r="I199" s="122"/>
      <c r="J199" s="130">
        <f>BK199</f>
        <v>0</v>
      </c>
      <c r="L199" s="119"/>
      <c r="M199" s="124"/>
      <c r="P199" s="125">
        <f>SUM(P200:P202)</f>
        <v>0</v>
      </c>
      <c r="R199" s="125">
        <f>SUM(R200:R202)</f>
        <v>2.8799999999999999E-2</v>
      </c>
      <c r="T199" s="126">
        <f>SUM(T200:T202)</f>
        <v>0</v>
      </c>
      <c r="AR199" s="120" t="s">
        <v>125</v>
      </c>
      <c r="AT199" s="127" t="s">
        <v>73</v>
      </c>
      <c r="AU199" s="127" t="s">
        <v>79</v>
      </c>
      <c r="AY199" s="120" t="s">
        <v>118</v>
      </c>
      <c r="BK199" s="128">
        <f>SUM(BK200:BK202)</f>
        <v>0</v>
      </c>
    </row>
    <row r="200" spans="2:65" s="1" customFormat="1" ht="24.15" customHeight="1">
      <c r="B200" s="131"/>
      <c r="C200" s="132" t="s">
        <v>368</v>
      </c>
      <c r="D200" s="132" t="s">
        <v>120</v>
      </c>
      <c r="E200" s="133" t="s">
        <v>369</v>
      </c>
      <c r="F200" s="134" t="s">
        <v>370</v>
      </c>
      <c r="G200" s="135" t="s">
        <v>153</v>
      </c>
      <c r="H200" s="136">
        <v>4</v>
      </c>
      <c r="I200" s="137"/>
      <c r="J200" s="138">
        <f>ROUND(I200*H200,2)</f>
        <v>0</v>
      </c>
      <c r="K200" s="139"/>
      <c r="L200" s="29"/>
      <c r="M200" s="140" t="s">
        <v>1</v>
      </c>
      <c r="N200" s="141" t="s">
        <v>40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189</v>
      </c>
      <c r="AT200" s="144" t="s">
        <v>120</v>
      </c>
      <c r="AU200" s="144" t="s">
        <v>125</v>
      </c>
      <c r="AY200" s="14" t="s">
        <v>118</v>
      </c>
      <c r="BE200" s="145">
        <f>IF(N200="základná",J200,0)</f>
        <v>0</v>
      </c>
      <c r="BF200" s="145">
        <f>IF(N200="znížená",J200,0)</f>
        <v>0</v>
      </c>
      <c r="BG200" s="145">
        <f>IF(N200="zákl. prenesená",J200,0)</f>
        <v>0</v>
      </c>
      <c r="BH200" s="145">
        <f>IF(N200="zníž. prenesená",J200,0)</f>
        <v>0</v>
      </c>
      <c r="BI200" s="145">
        <f>IF(N200="nulová",J200,0)</f>
        <v>0</v>
      </c>
      <c r="BJ200" s="14" t="s">
        <v>125</v>
      </c>
      <c r="BK200" s="145">
        <f>ROUND(I200*H200,2)</f>
        <v>0</v>
      </c>
      <c r="BL200" s="14" t="s">
        <v>189</v>
      </c>
      <c r="BM200" s="144" t="s">
        <v>371</v>
      </c>
    </row>
    <row r="201" spans="2:65" s="1" customFormat="1" ht="16.5" customHeight="1">
      <c r="B201" s="131"/>
      <c r="C201" s="146" t="s">
        <v>372</v>
      </c>
      <c r="D201" s="146" t="s">
        <v>150</v>
      </c>
      <c r="E201" s="147" t="s">
        <v>373</v>
      </c>
      <c r="F201" s="148" t="s">
        <v>374</v>
      </c>
      <c r="G201" s="149" t="s">
        <v>153</v>
      </c>
      <c r="H201" s="150">
        <v>4</v>
      </c>
      <c r="I201" s="151"/>
      <c r="J201" s="152">
        <f>ROUND(I201*H201,2)</f>
        <v>0</v>
      </c>
      <c r="K201" s="153"/>
      <c r="L201" s="154"/>
      <c r="M201" s="155" t="s">
        <v>1</v>
      </c>
      <c r="N201" s="156" t="s">
        <v>40</v>
      </c>
      <c r="P201" s="142">
        <f>O201*H201</f>
        <v>0</v>
      </c>
      <c r="Q201" s="142">
        <v>7.1999999999999998E-3</v>
      </c>
      <c r="R201" s="142">
        <f>Q201*H201</f>
        <v>2.8799999999999999E-2</v>
      </c>
      <c r="S201" s="142">
        <v>0</v>
      </c>
      <c r="T201" s="143">
        <f>S201*H201</f>
        <v>0</v>
      </c>
      <c r="AR201" s="144" t="s">
        <v>255</v>
      </c>
      <c r="AT201" s="144" t="s">
        <v>150</v>
      </c>
      <c r="AU201" s="144" t="s">
        <v>125</v>
      </c>
      <c r="AY201" s="14" t="s">
        <v>118</v>
      </c>
      <c r="BE201" s="145">
        <f>IF(N201="základná",J201,0)</f>
        <v>0</v>
      </c>
      <c r="BF201" s="145">
        <f>IF(N201="znížená",J201,0)</f>
        <v>0</v>
      </c>
      <c r="BG201" s="145">
        <f>IF(N201="zákl. prenesená",J201,0)</f>
        <v>0</v>
      </c>
      <c r="BH201" s="145">
        <f>IF(N201="zníž. prenesená",J201,0)</f>
        <v>0</v>
      </c>
      <c r="BI201" s="145">
        <f>IF(N201="nulová",J201,0)</f>
        <v>0</v>
      </c>
      <c r="BJ201" s="14" t="s">
        <v>125</v>
      </c>
      <c r="BK201" s="145">
        <f>ROUND(I201*H201,2)</f>
        <v>0</v>
      </c>
      <c r="BL201" s="14" t="s">
        <v>189</v>
      </c>
      <c r="BM201" s="144" t="s">
        <v>375</v>
      </c>
    </row>
    <row r="202" spans="2:65" s="1" customFormat="1" ht="24.15" customHeight="1">
      <c r="B202" s="131"/>
      <c r="C202" s="132" t="s">
        <v>376</v>
      </c>
      <c r="D202" s="132" t="s">
        <v>120</v>
      </c>
      <c r="E202" s="133" t="s">
        <v>377</v>
      </c>
      <c r="F202" s="134" t="s">
        <v>378</v>
      </c>
      <c r="G202" s="135" t="s">
        <v>305</v>
      </c>
      <c r="H202" s="165">
        <v>23.053999999999998</v>
      </c>
      <c r="I202" s="137"/>
      <c r="J202" s="138">
        <f>ROUND(I202*H202,2)</f>
        <v>0</v>
      </c>
      <c r="K202" s="139"/>
      <c r="L202" s="29"/>
      <c r="M202" s="140" t="s">
        <v>1</v>
      </c>
      <c r="N202" s="141" t="s">
        <v>40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189</v>
      </c>
      <c r="AT202" s="144" t="s">
        <v>120</v>
      </c>
      <c r="AU202" s="144" t="s">
        <v>125</v>
      </c>
      <c r="AY202" s="14" t="s">
        <v>118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4" t="s">
        <v>125</v>
      </c>
      <c r="BK202" s="145">
        <f>ROUND(I202*H202,2)</f>
        <v>0</v>
      </c>
      <c r="BL202" s="14" t="s">
        <v>189</v>
      </c>
      <c r="BM202" s="144" t="s">
        <v>379</v>
      </c>
    </row>
    <row r="203" spans="2:65" s="11" customFormat="1" ht="22.95" customHeight="1">
      <c r="B203" s="119"/>
      <c r="D203" s="120" t="s">
        <v>73</v>
      </c>
      <c r="E203" s="129" t="s">
        <v>380</v>
      </c>
      <c r="F203" s="129" t="s">
        <v>381</v>
      </c>
      <c r="I203" s="122"/>
      <c r="J203" s="130">
        <f>BK203</f>
        <v>0</v>
      </c>
      <c r="L203" s="119"/>
      <c r="M203" s="124"/>
      <c r="P203" s="125">
        <f>P204</f>
        <v>0</v>
      </c>
      <c r="R203" s="125">
        <f>R204</f>
        <v>0.22800422399999998</v>
      </c>
      <c r="T203" s="126">
        <f>T204</f>
        <v>0</v>
      </c>
      <c r="AR203" s="120" t="s">
        <v>125</v>
      </c>
      <c r="AT203" s="127" t="s">
        <v>73</v>
      </c>
      <c r="AU203" s="127" t="s">
        <v>79</v>
      </c>
      <c r="AY203" s="120" t="s">
        <v>118</v>
      </c>
      <c r="BK203" s="128">
        <f>BK204</f>
        <v>0</v>
      </c>
    </row>
    <row r="204" spans="2:65" s="1" customFormat="1" ht="37.950000000000003" customHeight="1">
      <c r="B204" s="131"/>
      <c r="C204" s="132" t="s">
        <v>382</v>
      </c>
      <c r="D204" s="132" t="s">
        <v>120</v>
      </c>
      <c r="E204" s="133" t="s">
        <v>383</v>
      </c>
      <c r="F204" s="134" t="s">
        <v>384</v>
      </c>
      <c r="G204" s="135" t="s">
        <v>135</v>
      </c>
      <c r="H204" s="136">
        <v>650.4</v>
      </c>
      <c r="I204" s="137"/>
      <c r="J204" s="138">
        <f>ROUND(I204*H204,2)</f>
        <v>0</v>
      </c>
      <c r="K204" s="139"/>
      <c r="L204" s="29"/>
      <c r="M204" s="140" t="s">
        <v>1</v>
      </c>
      <c r="N204" s="141" t="s">
        <v>40</v>
      </c>
      <c r="P204" s="142">
        <f>O204*H204</f>
        <v>0</v>
      </c>
      <c r="Q204" s="142">
        <v>3.5055999999999998E-4</v>
      </c>
      <c r="R204" s="142">
        <f>Q204*H204</f>
        <v>0.22800422399999998</v>
      </c>
      <c r="S204" s="142">
        <v>0</v>
      </c>
      <c r="T204" s="143">
        <f>S204*H204</f>
        <v>0</v>
      </c>
      <c r="AR204" s="144" t="s">
        <v>189</v>
      </c>
      <c r="AT204" s="144" t="s">
        <v>120</v>
      </c>
      <c r="AU204" s="144" t="s">
        <v>125</v>
      </c>
      <c r="AY204" s="14" t="s">
        <v>118</v>
      </c>
      <c r="BE204" s="145">
        <f>IF(N204="základná",J204,0)</f>
        <v>0</v>
      </c>
      <c r="BF204" s="145">
        <f>IF(N204="znížená",J204,0)</f>
        <v>0</v>
      </c>
      <c r="BG204" s="145">
        <f>IF(N204="zákl. prenesená",J204,0)</f>
        <v>0</v>
      </c>
      <c r="BH204" s="145">
        <f>IF(N204="zníž. prenesená",J204,0)</f>
        <v>0</v>
      </c>
      <c r="BI204" s="145">
        <f>IF(N204="nulová",J204,0)</f>
        <v>0</v>
      </c>
      <c r="BJ204" s="14" t="s">
        <v>125</v>
      </c>
      <c r="BK204" s="145">
        <f>ROUND(I204*H204,2)</f>
        <v>0</v>
      </c>
      <c r="BL204" s="14" t="s">
        <v>189</v>
      </c>
      <c r="BM204" s="144" t="s">
        <v>385</v>
      </c>
    </row>
    <row r="205" spans="2:65" s="11" customFormat="1" ht="22.95" customHeight="1">
      <c r="B205" s="119"/>
      <c r="D205" s="120" t="s">
        <v>73</v>
      </c>
      <c r="E205" s="129" t="s">
        <v>386</v>
      </c>
      <c r="F205" s="129" t="s">
        <v>387</v>
      </c>
      <c r="I205" s="122"/>
      <c r="J205" s="130">
        <f>BK205</f>
        <v>0</v>
      </c>
      <c r="L205" s="119"/>
      <c r="M205" s="124"/>
      <c r="P205" s="125">
        <f>SUM(P206:P208)</f>
        <v>0</v>
      </c>
      <c r="R205" s="125">
        <f>SUM(R206:R208)</f>
        <v>0.24218806919999999</v>
      </c>
      <c r="T205" s="126">
        <f>SUM(T206:T208)</f>
        <v>0</v>
      </c>
      <c r="AR205" s="120" t="s">
        <v>125</v>
      </c>
      <c r="AT205" s="127" t="s">
        <v>73</v>
      </c>
      <c r="AU205" s="127" t="s">
        <v>79</v>
      </c>
      <c r="AY205" s="120" t="s">
        <v>118</v>
      </c>
      <c r="BK205" s="128">
        <f>SUM(BK206:BK208)</f>
        <v>0</v>
      </c>
    </row>
    <row r="206" spans="2:65" s="1" customFormat="1" ht="37.950000000000003" customHeight="1">
      <c r="B206" s="131"/>
      <c r="C206" s="132" t="s">
        <v>388</v>
      </c>
      <c r="D206" s="132" t="s">
        <v>120</v>
      </c>
      <c r="E206" s="133" t="s">
        <v>389</v>
      </c>
      <c r="F206" s="134" t="s">
        <v>390</v>
      </c>
      <c r="G206" s="135" t="s">
        <v>135</v>
      </c>
      <c r="H206" s="136">
        <v>567.92999999999995</v>
      </c>
      <c r="I206" s="137"/>
      <c r="J206" s="138">
        <f>ROUND(I206*H206,2)</f>
        <v>0</v>
      </c>
      <c r="K206" s="139"/>
      <c r="L206" s="29"/>
      <c r="M206" s="140" t="s">
        <v>1</v>
      </c>
      <c r="N206" s="141" t="s">
        <v>40</v>
      </c>
      <c r="P206" s="142">
        <f>O206*H206</f>
        <v>0</v>
      </c>
      <c r="Q206" s="142">
        <v>3.0348000000000001E-4</v>
      </c>
      <c r="R206" s="142">
        <f>Q206*H206</f>
        <v>0.1723553964</v>
      </c>
      <c r="S206" s="142">
        <v>0</v>
      </c>
      <c r="T206" s="143">
        <f>S206*H206</f>
        <v>0</v>
      </c>
      <c r="AR206" s="144" t="s">
        <v>189</v>
      </c>
      <c r="AT206" s="144" t="s">
        <v>120</v>
      </c>
      <c r="AU206" s="144" t="s">
        <v>125</v>
      </c>
      <c r="AY206" s="14" t="s">
        <v>118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4" t="s">
        <v>125</v>
      </c>
      <c r="BK206" s="145">
        <f>ROUND(I206*H206,2)</f>
        <v>0</v>
      </c>
      <c r="BL206" s="14" t="s">
        <v>189</v>
      </c>
      <c r="BM206" s="144" t="s">
        <v>391</v>
      </c>
    </row>
    <row r="207" spans="2:65" s="1" customFormat="1" ht="21.75" customHeight="1">
      <c r="B207" s="131"/>
      <c r="C207" s="132" t="s">
        <v>392</v>
      </c>
      <c r="D207" s="132" t="s">
        <v>120</v>
      </c>
      <c r="E207" s="133" t="s">
        <v>393</v>
      </c>
      <c r="F207" s="134" t="s">
        <v>394</v>
      </c>
      <c r="G207" s="135" t="s">
        <v>135</v>
      </c>
      <c r="H207" s="136">
        <v>567.92999999999995</v>
      </c>
      <c r="I207" s="137"/>
      <c r="J207" s="138">
        <f>ROUND(I207*H207,2)</f>
        <v>0</v>
      </c>
      <c r="K207" s="139"/>
      <c r="L207" s="29"/>
      <c r="M207" s="140" t="s">
        <v>1</v>
      </c>
      <c r="N207" s="141" t="s">
        <v>40</v>
      </c>
      <c r="P207" s="142">
        <f>O207*H207</f>
        <v>0</v>
      </c>
      <c r="Q207" s="142">
        <v>3.4800000000000001E-6</v>
      </c>
      <c r="R207" s="142">
        <f>Q207*H207</f>
        <v>1.9763963999999998E-3</v>
      </c>
      <c r="S207" s="142">
        <v>0</v>
      </c>
      <c r="T207" s="143">
        <f>S207*H207</f>
        <v>0</v>
      </c>
      <c r="AR207" s="144" t="s">
        <v>189</v>
      </c>
      <c r="AT207" s="144" t="s">
        <v>120</v>
      </c>
      <c r="AU207" s="144" t="s">
        <v>125</v>
      </c>
      <c r="AY207" s="14" t="s">
        <v>118</v>
      </c>
      <c r="BE207" s="145">
        <f>IF(N207="základná",J207,0)</f>
        <v>0</v>
      </c>
      <c r="BF207" s="145">
        <f>IF(N207="znížená",J207,0)</f>
        <v>0</v>
      </c>
      <c r="BG207" s="145">
        <f>IF(N207="zákl. prenesená",J207,0)</f>
        <v>0</v>
      </c>
      <c r="BH207" s="145">
        <f>IF(N207="zníž. prenesená",J207,0)</f>
        <v>0</v>
      </c>
      <c r="BI207" s="145">
        <f>IF(N207="nulová",J207,0)</f>
        <v>0</v>
      </c>
      <c r="BJ207" s="14" t="s">
        <v>125</v>
      </c>
      <c r="BK207" s="145">
        <f>ROUND(I207*H207,2)</f>
        <v>0</v>
      </c>
      <c r="BL207" s="14" t="s">
        <v>189</v>
      </c>
      <c r="BM207" s="144" t="s">
        <v>395</v>
      </c>
    </row>
    <row r="208" spans="2:65" s="1" customFormat="1" ht="24.15" customHeight="1">
      <c r="B208" s="131"/>
      <c r="C208" s="132" t="s">
        <v>396</v>
      </c>
      <c r="D208" s="132" t="s">
        <v>120</v>
      </c>
      <c r="E208" s="133" t="s">
        <v>397</v>
      </c>
      <c r="F208" s="134" t="s">
        <v>398</v>
      </c>
      <c r="G208" s="135" t="s">
        <v>135</v>
      </c>
      <c r="H208" s="136">
        <v>567.92999999999995</v>
      </c>
      <c r="I208" s="137"/>
      <c r="J208" s="138">
        <f>ROUND(I208*H208,2)</f>
        <v>0</v>
      </c>
      <c r="K208" s="139"/>
      <c r="L208" s="29"/>
      <c r="M208" s="140" t="s">
        <v>1</v>
      </c>
      <c r="N208" s="141" t="s">
        <v>40</v>
      </c>
      <c r="P208" s="142">
        <f>O208*H208</f>
        <v>0</v>
      </c>
      <c r="Q208" s="142">
        <v>1.1948E-4</v>
      </c>
      <c r="R208" s="142">
        <f>Q208*H208</f>
        <v>6.7856276399999998E-2</v>
      </c>
      <c r="S208" s="142">
        <v>0</v>
      </c>
      <c r="T208" s="143">
        <f>S208*H208</f>
        <v>0</v>
      </c>
      <c r="AR208" s="144" t="s">
        <v>189</v>
      </c>
      <c r="AT208" s="144" t="s">
        <v>120</v>
      </c>
      <c r="AU208" s="144" t="s">
        <v>125</v>
      </c>
      <c r="AY208" s="14" t="s">
        <v>118</v>
      </c>
      <c r="BE208" s="145">
        <f>IF(N208="základná",J208,0)</f>
        <v>0</v>
      </c>
      <c r="BF208" s="145">
        <f>IF(N208="znížená",J208,0)</f>
        <v>0</v>
      </c>
      <c r="BG208" s="145">
        <f>IF(N208="zákl. prenesená",J208,0)</f>
        <v>0</v>
      </c>
      <c r="BH208" s="145">
        <f>IF(N208="zníž. prenesená",J208,0)</f>
        <v>0</v>
      </c>
      <c r="BI208" s="145">
        <f>IF(N208="nulová",J208,0)</f>
        <v>0</v>
      </c>
      <c r="BJ208" s="14" t="s">
        <v>125</v>
      </c>
      <c r="BK208" s="145">
        <f>ROUND(I208*H208,2)</f>
        <v>0</v>
      </c>
      <c r="BL208" s="14" t="s">
        <v>189</v>
      </c>
      <c r="BM208" s="144" t="s">
        <v>399</v>
      </c>
    </row>
    <row r="209" spans="2:65" s="11" customFormat="1" ht="25.95" customHeight="1">
      <c r="B209" s="119"/>
      <c r="D209" s="120" t="s">
        <v>73</v>
      </c>
      <c r="E209" s="121" t="s">
        <v>150</v>
      </c>
      <c r="F209" s="121" t="s">
        <v>400</v>
      </c>
      <c r="I209" s="122"/>
      <c r="J209" s="123">
        <f>BK209</f>
        <v>0</v>
      </c>
      <c r="L209" s="119"/>
      <c r="M209" s="124"/>
      <c r="P209" s="125">
        <f>P210</f>
        <v>0</v>
      </c>
      <c r="R209" s="125">
        <f>R210</f>
        <v>2.4400000000000002E-2</v>
      </c>
      <c r="T209" s="126">
        <f>T210</f>
        <v>0</v>
      </c>
      <c r="AR209" s="120" t="s">
        <v>127</v>
      </c>
      <c r="AT209" s="127" t="s">
        <v>73</v>
      </c>
      <c r="AU209" s="127" t="s">
        <v>74</v>
      </c>
      <c r="AY209" s="120" t="s">
        <v>118</v>
      </c>
      <c r="BK209" s="128">
        <f>BK210</f>
        <v>0</v>
      </c>
    </row>
    <row r="210" spans="2:65" s="11" customFormat="1" ht="22.95" customHeight="1">
      <c r="B210" s="119"/>
      <c r="D210" s="120" t="s">
        <v>73</v>
      </c>
      <c r="E210" s="129" t="s">
        <v>401</v>
      </c>
      <c r="F210" s="129" t="s">
        <v>402</v>
      </c>
      <c r="I210" s="122"/>
      <c r="J210" s="130">
        <f>BK210</f>
        <v>0</v>
      </c>
      <c r="L210" s="119"/>
      <c r="M210" s="124"/>
      <c r="P210" s="125">
        <f>SUM(P211:P215)</f>
        <v>0</v>
      </c>
      <c r="R210" s="125">
        <f>SUM(R211:R215)</f>
        <v>2.4400000000000002E-2</v>
      </c>
      <c r="T210" s="126">
        <f>SUM(T211:T215)</f>
        <v>0</v>
      </c>
      <c r="AR210" s="120" t="s">
        <v>127</v>
      </c>
      <c r="AT210" s="127" t="s">
        <v>73</v>
      </c>
      <c r="AU210" s="127" t="s">
        <v>79</v>
      </c>
      <c r="AY210" s="120" t="s">
        <v>118</v>
      </c>
      <c r="BK210" s="128">
        <f>SUM(BK211:BK215)</f>
        <v>0</v>
      </c>
    </row>
    <row r="211" spans="2:65" s="1" customFormat="1" ht="21.75" customHeight="1">
      <c r="B211" s="131"/>
      <c r="C211" s="132" t="s">
        <v>403</v>
      </c>
      <c r="D211" s="132" t="s">
        <v>120</v>
      </c>
      <c r="E211" s="133" t="s">
        <v>404</v>
      </c>
      <c r="F211" s="134" t="s">
        <v>405</v>
      </c>
      <c r="G211" s="135" t="s">
        <v>153</v>
      </c>
      <c r="H211" s="136">
        <v>4</v>
      </c>
      <c r="I211" s="137"/>
      <c r="J211" s="138">
        <f>ROUND(I211*H211,2)</f>
        <v>0</v>
      </c>
      <c r="K211" s="139"/>
      <c r="L211" s="29"/>
      <c r="M211" s="140" t="s">
        <v>1</v>
      </c>
      <c r="N211" s="141" t="s">
        <v>40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325</v>
      </c>
      <c r="AT211" s="144" t="s">
        <v>120</v>
      </c>
      <c r="AU211" s="144" t="s">
        <v>125</v>
      </c>
      <c r="AY211" s="14" t="s">
        <v>118</v>
      </c>
      <c r="BE211" s="145">
        <f>IF(N211="základná",J211,0)</f>
        <v>0</v>
      </c>
      <c r="BF211" s="145">
        <f>IF(N211="znížená",J211,0)</f>
        <v>0</v>
      </c>
      <c r="BG211" s="145">
        <f>IF(N211="zákl. prenesená",J211,0)</f>
        <v>0</v>
      </c>
      <c r="BH211" s="145">
        <f>IF(N211="zníž. prenesená",J211,0)</f>
        <v>0</v>
      </c>
      <c r="BI211" s="145">
        <f>IF(N211="nulová",J211,0)</f>
        <v>0</v>
      </c>
      <c r="BJ211" s="14" t="s">
        <v>125</v>
      </c>
      <c r="BK211" s="145">
        <f>ROUND(I211*H211,2)</f>
        <v>0</v>
      </c>
      <c r="BL211" s="14" t="s">
        <v>325</v>
      </c>
      <c r="BM211" s="144" t="s">
        <v>406</v>
      </c>
    </row>
    <row r="212" spans="2:65" s="1" customFormat="1" ht="33" customHeight="1">
      <c r="B212" s="131"/>
      <c r="C212" s="132" t="s">
        <v>325</v>
      </c>
      <c r="D212" s="132" t="s">
        <v>120</v>
      </c>
      <c r="E212" s="133" t="s">
        <v>407</v>
      </c>
      <c r="F212" s="134" t="s">
        <v>408</v>
      </c>
      <c r="G212" s="135" t="s">
        <v>153</v>
      </c>
      <c r="H212" s="136">
        <v>4</v>
      </c>
      <c r="I212" s="137"/>
      <c r="J212" s="138">
        <f>ROUND(I212*H212,2)</f>
        <v>0</v>
      </c>
      <c r="K212" s="139"/>
      <c r="L212" s="29"/>
      <c r="M212" s="140" t="s">
        <v>1</v>
      </c>
      <c r="N212" s="141" t="s">
        <v>40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325</v>
      </c>
      <c r="AT212" s="144" t="s">
        <v>120</v>
      </c>
      <c r="AU212" s="144" t="s">
        <v>125</v>
      </c>
      <c r="AY212" s="14" t="s">
        <v>118</v>
      </c>
      <c r="BE212" s="145">
        <f>IF(N212="základná",J212,0)</f>
        <v>0</v>
      </c>
      <c r="BF212" s="145">
        <f>IF(N212="znížená",J212,0)</f>
        <v>0</v>
      </c>
      <c r="BG212" s="145">
        <f>IF(N212="zákl. prenesená",J212,0)</f>
        <v>0</v>
      </c>
      <c r="BH212" s="145">
        <f>IF(N212="zníž. prenesená",J212,0)</f>
        <v>0</v>
      </c>
      <c r="BI212" s="145">
        <f>IF(N212="nulová",J212,0)</f>
        <v>0</v>
      </c>
      <c r="BJ212" s="14" t="s">
        <v>125</v>
      </c>
      <c r="BK212" s="145">
        <f>ROUND(I212*H212,2)</f>
        <v>0</v>
      </c>
      <c r="BL212" s="14" t="s">
        <v>325</v>
      </c>
      <c r="BM212" s="144" t="s">
        <v>409</v>
      </c>
    </row>
    <row r="213" spans="2:65" s="1" customFormat="1" ht="33" customHeight="1">
      <c r="B213" s="131"/>
      <c r="C213" s="146" t="s">
        <v>410</v>
      </c>
      <c r="D213" s="146" t="s">
        <v>150</v>
      </c>
      <c r="E213" s="147" t="s">
        <v>411</v>
      </c>
      <c r="F213" s="148" t="s">
        <v>412</v>
      </c>
      <c r="G213" s="149" t="s">
        <v>153</v>
      </c>
      <c r="H213" s="150">
        <v>4</v>
      </c>
      <c r="I213" s="151"/>
      <c r="J213" s="152">
        <f>ROUND(I213*H213,2)</f>
        <v>0</v>
      </c>
      <c r="K213" s="153"/>
      <c r="L213" s="154"/>
      <c r="M213" s="155" t="s">
        <v>1</v>
      </c>
      <c r="N213" s="156" t="s">
        <v>40</v>
      </c>
      <c r="P213" s="142">
        <f>O213*H213</f>
        <v>0</v>
      </c>
      <c r="Q213" s="142">
        <v>6.1000000000000004E-3</v>
      </c>
      <c r="R213" s="142">
        <f>Q213*H213</f>
        <v>2.4400000000000002E-2</v>
      </c>
      <c r="S213" s="142">
        <v>0</v>
      </c>
      <c r="T213" s="143">
        <f>S213*H213</f>
        <v>0</v>
      </c>
      <c r="AR213" s="144" t="s">
        <v>324</v>
      </c>
      <c r="AT213" s="144" t="s">
        <v>150</v>
      </c>
      <c r="AU213" s="144" t="s">
        <v>125</v>
      </c>
      <c r="AY213" s="14" t="s">
        <v>118</v>
      </c>
      <c r="BE213" s="145">
        <f>IF(N213="základná",J213,0)</f>
        <v>0</v>
      </c>
      <c r="BF213" s="145">
        <f>IF(N213="znížená",J213,0)</f>
        <v>0</v>
      </c>
      <c r="BG213" s="145">
        <f>IF(N213="zákl. prenesená",J213,0)</f>
        <v>0</v>
      </c>
      <c r="BH213" s="145">
        <f>IF(N213="zníž. prenesená",J213,0)</f>
        <v>0</v>
      </c>
      <c r="BI213" s="145">
        <f>IF(N213="nulová",J213,0)</f>
        <v>0</v>
      </c>
      <c r="BJ213" s="14" t="s">
        <v>125</v>
      </c>
      <c r="BK213" s="145">
        <f>ROUND(I213*H213,2)</f>
        <v>0</v>
      </c>
      <c r="BL213" s="14" t="s">
        <v>325</v>
      </c>
      <c r="BM213" s="144" t="s">
        <v>413</v>
      </c>
    </row>
    <row r="214" spans="2:65" s="1" customFormat="1" ht="16.5" customHeight="1">
      <c r="B214" s="131"/>
      <c r="C214" s="132" t="s">
        <v>414</v>
      </c>
      <c r="D214" s="132" t="s">
        <v>120</v>
      </c>
      <c r="E214" s="133" t="s">
        <v>415</v>
      </c>
      <c r="F214" s="134" t="s">
        <v>416</v>
      </c>
      <c r="G214" s="135" t="s">
        <v>417</v>
      </c>
      <c r="H214" s="136">
        <v>1</v>
      </c>
      <c r="I214" s="137"/>
      <c r="J214" s="138">
        <f>ROUND(I214*H214,2)</f>
        <v>0</v>
      </c>
      <c r="K214" s="139"/>
      <c r="L214" s="29"/>
      <c r="M214" s="140" t="s">
        <v>1</v>
      </c>
      <c r="N214" s="141" t="s">
        <v>40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325</v>
      </c>
      <c r="AT214" s="144" t="s">
        <v>120</v>
      </c>
      <c r="AU214" s="144" t="s">
        <v>125</v>
      </c>
      <c r="AY214" s="14" t="s">
        <v>118</v>
      </c>
      <c r="BE214" s="145">
        <f>IF(N214="základná",J214,0)</f>
        <v>0</v>
      </c>
      <c r="BF214" s="145">
        <f>IF(N214="znížená",J214,0)</f>
        <v>0</v>
      </c>
      <c r="BG214" s="145">
        <f>IF(N214="zákl. prenesená",J214,0)</f>
        <v>0</v>
      </c>
      <c r="BH214" s="145">
        <f>IF(N214="zníž. prenesená",J214,0)</f>
        <v>0</v>
      </c>
      <c r="BI214" s="145">
        <f>IF(N214="nulová",J214,0)</f>
        <v>0</v>
      </c>
      <c r="BJ214" s="14" t="s">
        <v>125</v>
      </c>
      <c r="BK214" s="145">
        <f>ROUND(I214*H214,2)</f>
        <v>0</v>
      </c>
      <c r="BL214" s="14" t="s">
        <v>325</v>
      </c>
      <c r="BM214" s="144" t="s">
        <v>418</v>
      </c>
    </row>
    <row r="215" spans="2:65" s="1" customFormat="1" ht="16.5" customHeight="1">
      <c r="B215" s="131"/>
      <c r="C215" s="132" t="s">
        <v>419</v>
      </c>
      <c r="D215" s="132" t="s">
        <v>120</v>
      </c>
      <c r="E215" s="133" t="s">
        <v>420</v>
      </c>
      <c r="F215" s="134" t="s">
        <v>421</v>
      </c>
      <c r="G215" s="135" t="s">
        <v>417</v>
      </c>
      <c r="H215" s="136">
        <v>1</v>
      </c>
      <c r="I215" s="137"/>
      <c r="J215" s="138">
        <f>ROUND(I215*H215,2)</f>
        <v>0</v>
      </c>
      <c r="K215" s="139"/>
      <c r="L215" s="29"/>
      <c r="M215" s="166" t="s">
        <v>1</v>
      </c>
      <c r="N215" s="167" t="s">
        <v>40</v>
      </c>
      <c r="O215" s="168"/>
      <c r="P215" s="169">
        <f>O215*H215</f>
        <v>0</v>
      </c>
      <c r="Q215" s="169">
        <v>0</v>
      </c>
      <c r="R215" s="169">
        <f>Q215*H215</f>
        <v>0</v>
      </c>
      <c r="S215" s="169">
        <v>0</v>
      </c>
      <c r="T215" s="170">
        <f>S215*H215</f>
        <v>0</v>
      </c>
      <c r="AR215" s="144" t="s">
        <v>325</v>
      </c>
      <c r="AT215" s="144" t="s">
        <v>120</v>
      </c>
      <c r="AU215" s="144" t="s">
        <v>125</v>
      </c>
      <c r="AY215" s="14" t="s">
        <v>118</v>
      </c>
      <c r="BE215" s="145">
        <f>IF(N215="základná",J215,0)</f>
        <v>0</v>
      </c>
      <c r="BF215" s="145">
        <f>IF(N215="znížená",J215,0)</f>
        <v>0</v>
      </c>
      <c r="BG215" s="145">
        <f>IF(N215="zákl. prenesená",J215,0)</f>
        <v>0</v>
      </c>
      <c r="BH215" s="145">
        <f>IF(N215="zníž. prenesená",J215,0)</f>
        <v>0</v>
      </c>
      <c r="BI215" s="145">
        <f>IF(N215="nulová",J215,0)</f>
        <v>0</v>
      </c>
      <c r="BJ215" s="14" t="s">
        <v>125</v>
      </c>
      <c r="BK215" s="145">
        <f>ROUND(I215*H215,2)</f>
        <v>0</v>
      </c>
      <c r="BL215" s="14" t="s">
        <v>325</v>
      </c>
      <c r="BM215" s="144" t="s">
        <v>422</v>
      </c>
    </row>
    <row r="216" spans="2:65" s="1" customFormat="1" ht="6.9" customHeight="1">
      <c r="B216" s="44"/>
      <c r="C216" s="45"/>
      <c r="D216" s="45"/>
      <c r="E216" s="45"/>
      <c r="F216" s="45"/>
      <c r="G216" s="45"/>
      <c r="H216" s="45"/>
      <c r="I216" s="45"/>
      <c r="J216" s="45"/>
      <c r="K216" s="45"/>
      <c r="L216" s="29"/>
    </row>
  </sheetData>
  <autoFilter ref="C128:K215" xr:uid="{00000000-0009-0000-0000-000001000000}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- Zlepšenie podmienok ...</vt:lpstr>
      <vt:lpstr>'Rekapitulácia stavby'!Názvy_tlače</vt:lpstr>
      <vt:lpstr>'SO - Zlepšenie podmienok ...'!Názvy_tlače</vt:lpstr>
      <vt:lpstr>'Rekapitulácia stavby'!Oblasť_tlače</vt:lpstr>
      <vt:lpstr>'SO - Zlepšenie podmienok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DESKTOP-BCE5VC6\PC</dc:creator>
  <cp:lastModifiedBy>Karin Cseh</cp:lastModifiedBy>
  <dcterms:created xsi:type="dcterms:W3CDTF">2025-01-11T09:25:41Z</dcterms:created>
  <dcterms:modified xsi:type="dcterms:W3CDTF">2025-01-20T14:34:27Z</dcterms:modified>
</cp:coreProperties>
</file>