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akub.horvath\OneDrive - Hlavne mesto SR Bratislava\Pracovná plocha\Distribúcia in_ba\IS Josephine\"/>
    </mc:Choice>
  </mc:AlternateContent>
  <xr:revisionPtr revIDLastSave="0" documentId="13_ncr:1_{0484F0BF-402D-4AF0-8B77-F4016D154A03}" xr6:coauthVersionLast="47" xr6:coauthVersionMax="47" xr10:uidLastSave="{00000000-0000-0000-0000-000000000000}"/>
  <workbookProtection workbookAlgorithmName="SHA-512" workbookHashValue="7hb31QvwexlSmYwV7assvR4i5O2zspT9/0x2MOoAeSef6URTrsYVPXNhP6oDzz38gng5Ti+ucWMbce5V9F9Ryw==" workbookSaltValue="m2XM+I/2nGK8Inqf9+bZDQ==" workbookSpinCount="100000" lockStructure="1"/>
  <bookViews>
    <workbookView xWindow="-110" yWindow="-110" windowWidth="19420" windowHeight="10420" firstSheet="2" activeTab="5" xr2:uid="{89D3062A-3E8C-407B-A16C-9D1AA0F43D56}"/>
  </bookViews>
  <sheets>
    <sheet name="K2_K5 možnosti" sheetId="21" state="hidden" r:id="rId1"/>
    <sheet name="Zákl. nastavenie" sheetId="18" state="hidden" r:id="rId2"/>
    <sheet name="Ponuka" sheetId="12" r:id="rId3"/>
    <sheet name="Osobné postavenie" sheetId="20" r:id="rId4"/>
    <sheet name="Koneční užívatelia výhod" sheetId="5" r:id="rId5"/>
    <sheet name="Medzinárodné sankcie" sheetId="2" r:id="rId6"/>
  </sheets>
  <definedNames>
    <definedName name="_xlnm.Print_Area" localSheetId="4">'Koneční užívatelia výhod'!$B$1:$B$28</definedName>
    <definedName name="_xlnm.Print_Area" localSheetId="5">'Medzinárodné sankcie'!$B$1:$B$22</definedName>
    <definedName name="_xlnm.Print_Area" localSheetId="3">'Osobné postavenie'!$B$1:$B$19</definedName>
    <definedName name="_xlnm.Print_Area" localSheetId="2">Ponuka!$B$2:$F$76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2" l="1" a="1"/>
  <c r="F64" i="12" s="1"/>
  <c r="F67" i="12" s="1"/>
  <c r="F46" i="12" a="1"/>
  <c r="F46" i="12" s="1"/>
  <c r="F49" i="12" s="1"/>
  <c r="F71" i="12" a="1"/>
  <c r="F71" i="12" s="1"/>
  <c r="F57" i="12" a="1"/>
  <c r="F57" i="12" s="1"/>
  <c r="F53" i="12" a="1"/>
  <c r="F53" i="12" s="1"/>
  <c r="F60" i="12" l="1"/>
  <c r="E39" i="12"/>
  <c r="F39" i="12" s="1"/>
  <c r="F74" i="12" l="1"/>
  <c r="I58" i="18"/>
  <c r="G58" i="18"/>
  <c r="E58" i="18"/>
  <c r="I57" i="18"/>
  <c r="G57" i="18"/>
  <c r="E57" i="18"/>
  <c r="I56" i="18"/>
  <c r="G56" i="18"/>
  <c r="E56" i="18"/>
  <c r="I55" i="18"/>
  <c r="G55" i="18"/>
  <c r="E55" i="18"/>
  <c r="I54" i="18"/>
  <c r="G54" i="18"/>
  <c r="E54" i="18"/>
  <c r="I53" i="18"/>
  <c r="G53" i="18"/>
  <c r="E53" i="18"/>
  <c r="I52" i="18"/>
  <c r="G52" i="18"/>
  <c r="E52" i="18"/>
  <c r="I51" i="18"/>
  <c r="G51" i="18"/>
  <c r="E51" i="18"/>
  <c r="I50" i="18"/>
  <c r="G50" i="18"/>
  <c r="E50" i="18"/>
  <c r="I49" i="18"/>
  <c r="J49" i="18" s="1"/>
  <c r="H49" i="18"/>
  <c r="G49" i="18"/>
  <c r="F49" i="18"/>
  <c r="E49" i="18"/>
  <c r="I43" i="18"/>
  <c r="G43" i="18"/>
  <c r="E43" i="18"/>
  <c r="I42" i="18"/>
  <c r="G42" i="18"/>
  <c r="E42" i="18"/>
  <c r="I41" i="18"/>
  <c r="G41" i="18"/>
  <c r="E41" i="18"/>
  <c r="I40" i="18"/>
  <c r="G40" i="18"/>
  <c r="E40" i="18"/>
  <c r="I39" i="18"/>
  <c r="G39" i="18"/>
  <c r="E39" i="18"/>
  <c r="I38" i="18"/>
  <c r="G38" i="18"/>
  <c r="E38" i="18"/>
  <c r="I37" i="18"/>
  <c r="G37" i="18"/>
  <c r="E37" i="18"/>
  <c r="I36" i="18"/>
  <c r="G36" i="18"/>
  <c r="E36" i="18"/>
  <c r="I35" i="18"/>
  <c r="G35" i="18"/>
  <c r="E35" i="18"/>
  <c r="I34" i="18"/>
  <c r="J34" i="18" s="1"/>
  <c r="G34" i="18"/>
  <c r="H34" i="18" s="1"/>
  <c r="F34" i="18"/>
  <c r="E34" i="18"/>
  <c r="C19" i="18" a="1"/>
  <c r="C19" i="18" s="1"/>
  <c r="C34" i="18" s="1" a="1"/>
  <c r="C34" i="18" s="1"/>
  <c r="C49" i="18" s="1" a="1"/>
  <c r="C49" i="18" s="1"/>
  <c r="B19" i="18" a="1"/>
  <c r="B19" i="18" s="1"/>
  <c r="B34" i="18" s="1" a="1"/>
  <c r="B34" i="18" s="1"/>
  <c r="B49" i="18" s="1" a="1"/>
  <c r="B49" i="18" s="1"/>
  <c r="H14" i="18"/>
  <c r="I10" i="18" s="1"/>
  <c r="K13" i="18"/>
  <c r="K12" i="18"/>
  <c r="K11" i="18"/>
  <c r="K10" i="18"/>
  <c r="K9" i="18"/>
  <c r="K8" i="18"/>
  <c r="K7" i="18"/>
  <c r="K6" i="18"/>
  <c r="K5" i="18"/>
  <c r="K4" i="18"/>
  <c r="I6" i="18" l="1"/>
  <c r="J36" i="18" s="1"/>
  <c r="I5" i="18"/>
  <c r="H35" i="18" s="1"/>
  <c r="I11" i="18"/>
  <c r="J26" i="18" s="1"/>
  <c r="I13" i="18"/>
  <c r="J58" i="18" s="1"/>
  <c r="I4" i="18"/>
  <c r="J4" i="18" s="1"/>
  <c r="I8" i="18"/>
  <c r="F38" i="18" s="1"/>
  <c r="J40" i="18"/>
  <c r="F55" i="18"/>
  <c r="H40" i="18"/>
  <c r="J10" i="18"/>
  <c r="J25" i="18"/>
  <c r="F40" i="18"/>
  <c r="H25" i="18"/>
  <c r="F25" i="18"/>
  <c r="J55" i="18"/>
  <c r="H55" i="18"/>
  <c r="I9" i="18"/>
  <c r="H58" i="18"/>
  <c r="I12" i="18"/>
  <c r="I7" i="18"/>
  <c r="F43" i="18" l="1"/>
  <c r="F26" i="18"/>
  <c r="H26" i="18"/>
  <c r="J11" i="18"/>
  <c r="H41" i="18"/>
  <c r="J50" i="18"/>
  <c r="F23" i="18"/>
  <c r="J41" i="18"/>
  <c r="J51" i="18"/>
  <c r="F56" i="18"/>
  <c r="F41" i="18"/>
  <c r="H56" i="18"/>
  <c r="J56" i="18"/>
  <c r="J6" i="18"/>
  <c r="H51" i="18"/>
  <c r="H36" i="18"/>
  <c r="H50" i="18"/>
  <c r="F21" i="18"/>
  <c r="F51" i="18"/>
  <c r="J20" i="18"/>
  <c r="F20" i="18"/>
  <c r="H38" i="18"/>
  <c r="H20" i="18"/>
  <c r="H23" i="18"/>
  <c r="F36" i="18"/>
  <c r="J21" i="18"/>
  <c r="J35" i="18"/>
  <c r="H21" i="18"/>
  <c r="F35" i="18"/>
  <c r="F50" i="18"/>
  <c r="J19" i="18"/>
  <c r="J5" i="18"/>
  <c r="I14" i="18"/>
  <c r="F19" i="18"/>
  <c r="F53" i="18"/>
  <c r="H43" i="18"/>
  <c r="J13" i="18"/>
  <c r="J23" i="18"/>
  <c r="J8" i="18"/>
  <c r="J38" i="18"/>
  <c r="F58" i="18"/>
  <c r="H19" i="18"/>
  <c r="H53" i="18"/>
  <c r="F28" i="18"/>
  <c r="J53" i="18"/>
  <c r="J28" i="18"/>
  <c r="H28" i="18"/>
  <c r="J43" i="18"/>
  <c r="H39" i="18"/>
  <c r="F24" i="18"/>
  <c r="F39" i="18"/>
  <c r="J54" i="18"/>
  <c r="J9" i="18"/>
  <c r="H54" i="18"/>
  <c r="J39" i="18"/>
  <c r="J24" i="18"/>
  <c r="F54" i="18"/>
  <c r="H24" i="18"/>
  <c r="F42" i="18"/>
  <c r="J57" i="18"/>
  <c r="H57" i="18"/>
  <c r="J42" i="18"/>
  <c r="J12" i="18"/>
  <c r="J27" i="18"/>
  <c r="F57" i="18"/>
  <c r="H42" i="18"/>
  <c r="H27" i="18"/>
  <c r="F27" i="18"/>
  <c r="H52" i="18"/>
  <c r="J37" i="18"/>
  <c r="F52" i="18"/>
  <c r="J7" i="18"/>
  <c r="D19" i="18" a="1"/>
  <c r="D19" i="18" s="1"/>
  <c r="D29" i="18" s="1"/>
  <c r="H37" i="18"/>
  <c r="J22" i="18"/>
  <c r="H22" i="18"/>
  <c r="F37" i="18"/>
  <c r="F22" i="18"/>
  <c r="J52" i="18"/>
  <c r="J59" i="18" l="1"/>
  <c r="F59" i="18"/>
  <c r="F44" i="18"/>
  <c r="J44" i="18"/>
  <c r="H29" i="18"/>
  <c r="H44" i="18"/>
  <c r="H59" i="18"/>
  <c r="J29" i="18"/>
  <c r="F29"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<sst xmlns="http://schemas.openxmlformats.org/spreadsheetml/2006/main" count="320" uniqueCount="214">
  <si>
    <t>Základné nastavenie súťaže</t>
  </si>
  <si>
    <t>Por. č.</t>
  </si>
  <si>
    <t>názov kritéria</t>
  </si>
  <si>
    <t>jednotka</t>
  </si>
  <si>
    <t>Max hodnota</t>
  </si>
  <si>
    <t>Min hodnota</t>
  </si>
  <si>
    <t xml:space="preserve">Logika kritéria </t>
  </si>
  <si>
    <t>Koľko sme ochotní priplatiť si za najlepšiu hodnotu?</t>
  </si>
  <si>
    <t>Váha kritériá (%)</t>
  </si>
  <si>
    <t>Hodnota MVP</t>
  </si>
  <si>
    <t>Hodnota jednotky</t>
  </si>
  <si>
    <t>čím menej, tým lepšie</t>
  </si>
  <si>
    <t>...</t>
  </si>
  <si>
    <t>spolu</t>
  </si>
  <si>
    <t>Spôsob hodnotenia - bodový</t>
  </si>
  <si>
    <t>Váha (%)</t>
  </si>
  <si>
    <t>Ponuka A</t>
  </si>
  <si>
    <t>Ponuka B</t>
  </si>
  <si>
    <t>Ponuka C</t>
  </si>
  <si>
    <t>Ponuka A - Body</t>
  </si>
  <si>
    <t>Ponuka B - Body</t>
  </si>
  <si>
    <t>C - EUR</t>
  </si>
  <si>
    <t>Spolu</t>
  </si>
  <si>
    <t>Spôsob hodnotenia - peňažný bonusový</t>
  </si>
  <si>
    <t>Ponuka A - EUR</t>
  </si>
  <si>
    <t>Ponuka B - EUR</t>
  </si>
  <si>
    <t xml:space="preserve">Obchodné meno uchádzača: </t>
  </si>
  <si>
    <t xml:space="preserve">Sídlo uchádzača: </t>
  </si>
  <si>
    <t>Štatutárny zástupca:</t>
  </si>
  <si>
    <t>IČO:</t>
  </si>
  <si>
    <t>IČ DPH:</t>
  </si>
  <si>
    <t>Tel. číslo:</t>
  </si>
  <si>
    <t>Platca/Neplatca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</si>
  <si>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</si>
  <si>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</si>
  <si>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</si>
  <si>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t>V ...</t>
  </si>
  <si>
    <t xml:space="preserve">Dátum: </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</si>
  <si>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</si>
  <si>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</si>
  <si>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</si>
  <si>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</si>
  <si>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</si>
  <si>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</si>
  <si>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</si>
  <si>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</si>
  <si>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</si>
  <si>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</si>
  <si>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</si>
  <si>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</si>
  <si>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</si>
  <si>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</si>
  <si>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</si>
  <si>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</si>
  <si>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</si>
  <si>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</si>
  <si>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</si>
  <si>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</si>
  <si>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</si>
  <si>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</si>
  <si>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</si>
  <si>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</si>
  <si>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</si>
  <si>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</si>
  <si>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</si>
  <si>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Spôsob hodnotenia - peňažný malusový</t>
  </si>
  <si>
    <t>EUR s DPH</t>
  </si>
  <si>
    <t>žiadna</t>
  </si>
  <si>
    <t>čím viac, tým lepšie</t>
  </si>
  <si>
    <t>Som platcom DPH</t>
  </si>
  <si>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obvykleého pobytu.</t>
    </r>
  </si>
  <si>
    <t xml:space="preserve">Vyhlásenie k participácii na vypracovaní ponuky inou osobou </t>
  </si>
  <si>
    <t>Vypracoval uchádzač ponuku sám?</t>
  </si>
  <si>
    <t xml:space="preserve">Ak uchádzač nevypracoval ponuku sám, nižšie uvedie identifikáciu osoby, ktorej služby alebo podklady pri vypracovaní ponuky využil - ide o požiadavku v zmysle § 49 ods. 5 zákona č. 343/2015 Z. z. o verejnom obstarávaní a o zmene a doplnení niektorých zákonov v znení neskorších predpisov. Uchádzač ďalej vyhlasuje, že si je vedomý právnych následkov uvedenia nepravdivých informácií v tomto vyhlásení alebo zamlčania takejto osoby. </t>
  </si>
  <si>
    <t xml:space="preserve">Identifikačné údaje osoby, ktorá participovala na ponuke </t>
  </si>
  <si>
    <t>Meno a priezvisko:</t>
  </si>
  <si>
    <t>Obchodné meno alebo názov:</t>
  </si>
  <si>
    <t>Sídlo alebo miesto podnikania:</t>
  </si>
  <si>
    <t>Identifikačné číslo, ak bolo pridelené:</t>
  </si>
  <si>
    <t>Podmienky účasti technickej alebo odbornej spôsobilosti</t>
  </si>
  <si>
    <t xml:space="preserve">Kontaktné údaje odberateľa (email, tel. č.) </t>
  </si>
  <si>
    <t xml:space="preserve">Výška DPH </t>
  </si>
  <si>
    <t>Suma pre hodnotenie ponuky celkom:</t>
  </si>
  <si>
    <r>
      <t>Predložením tejto ponuky čestne vyhlasujem, že spĺňam všetky podmienky účasti stanovené v súťažných podkladoch a</t>
    </r>
    <r>
      <rPr>
        <sz val="11"/>
        <color rgb="FFFF0000"/>
        <rFont val="Calibri"/>
        <family val="2"/>
        <charset val="238"/>
        <scheme val="minor"/>
      </rPr>
      <t xml:space="preserve"> </t>
    </r>
    <r>
      <rPr>
        <sz val="11"/>
        <rFont val="Calibri"/>
        <family val="2"/>
        <charset val="238"/>
        <scheme val="minor"/>
      </rPr>
      <t>postupujem v súlade s etickým kódexom uchádzača vydaným Úradom pre verejné obstarávanie: https://www.uvo.gov.sk/zaujemca-uchadzac/eticky-kodex-zaujemcu-uchadzaca</t>
    </r>
  </si>
  <si>
    <t>áno</t>
  </si>
  <si>
    <t>Kritériá na vyhodnotenie ponúk</t>
  </si>
  <si>
    <t>percentá</t>
  </si>
  <si>
    <r>
      <t>Predložením tejto ponuky prehlasujem, že som sa oboznámil so znením čestného vyhlásenia uvedeným v hárku "</t>
    </r>
    <r>
      <rPr>
        <b/>
        <sz val="11"/>
        <rFont val="Calibri"/>
        <family val="2"/>
        <charset val="238"/>
        <scheme val="minor"/>
      </rPr>
      <t>Osobné postavenie</t>
    </r>
    <r>
      <rPr>
        <sz val="11"/>
        <rFont val="Calibri"/>
        <family val="2"/>
        <charset val="238"/>
        <scheme val="minor"/>
      </rPr>
      <t>" tohto dokumentu a potvrdzujem všetky tam uvedené skutočnosti.</t>
    </r>
  </si>
  <si>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</si>
  <si>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</si>
  <si>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</si>
  <si>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</si>
  <si>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</si>
  <si>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</si>
  <si>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</si>
  <si>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</si>
  <si>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Zoznam poskytnutých služieb: Podmienka účasti podľa § 34 ods. 1 písm. a) ZVO</t>
  </si>
  <si>
    <t>Príloha č. 1 - Ponuka v zákazke "Neadresné distribučné služby pre informačný magazín in.ba"</t>
  </si>
  <si>
    <t>Obdobie plnenia zákazky, od - do (mesiac, rok)</t>
  </si>
  <si>
    <t xml:space="preserve">Názov položky </t>
  </si>
  <si>
    <r>
      <t>Predpokladaný</t>
    </r>
    <r>
      <rPr>
        <sz val="11"/>
        <color theme="1"/>
        <rFont val="Calibri"/>
        <family val="2"/>
        <charset val="238"/>
        <scheme val="minor"/>
      </rPr>
      <t xml:space="preserve"> </t>
    </r>
    <r>
      <rPr>
        <b/>
        <sz val="11"/>
        <color theme="1"/>
        <rFont val="Calibri"/>
        <family val="2"/>
        <charset val="238"/>
        <scheme val="minor"/>
      </rPr>
      <t>maximálny</t>
    </r>
    <r>
      <rPr>
        <sz val="11"/>
        <color theme="1"/>
        <rFont val="Calibri"/>
        <family val="2"/>
        <charset val="238"/>
        <scheme val="minor"/>
      </rPr>
      <t xml:space="preserve"> </t>
    </r>
    <r>
      <rPr>
        <b/>
        <sz val="11"/>
        <color theme="1"/>
        <rFont val="Calibri"/>
        <family val="2"/>
        <charset val="238"/>
        <scheme val="minor"/>
      </rPr>
      <t xml:space="preserve">počet distribúcií </t>
    </r>
    <r>
      <rPr>
        <sz val="11"/>
        <color theme="1"/>
        <rFont val="Calibri"/>
        <family val="2"/>
        <charset val="238"/>
        <scheme val="minor"/>
      </rPr>
      <t>za 24 mesiacov</t>
    </r>
  </si>
  <si>
    <r>
      <t xml:space="preserve">Cena distribúcie 1 vydania               </t>
    </r>
    <r>
      <rPr>
        <sz val="11"/>
        <color theme="1"/>
        <rFont val="Calibri"/>
        <family val="2"/>
        <charset val="238"/>
        <scheme val="minor"/>
      </rPr>
      <t xml:space="preserve"> (170 000ks) bez DPH</t>
    </r>
  </si>
  <si>
    <r>
      <t xml:space="preserve">Cena za </t>
    </r>
    <r>
      <rPr>
        <b/>
        <sz val="11"/>
        <color theme="1"/>
        <rFont val="Calibri"/>
        <family val="2"/>
        <charset val="238"/>
        <scheme val="minor"/>
      </rPr>
      <t>neadresné distribučné služb</t>
    </r>
    <r>
      <rPr>
        <sz val="11"/>
        <color theme="1"/>
        <rFont val="Calibri"/>
        <family val="2"/>
        <charset val="238"/>
        <scheme val="minor"/>
      </rPr>
      <t xml:space="preserve">y pre časopis in.ba    </t>
    </r>
  </si>
  <si>
    <r>
      <t xml:space="preserve">Cena spolu s DPH </t>
    </r>
    <r>
      <rPr>
        <sz val="11"/>
        <color theme="1"/>
        <rFont val="Calibri"/>
        <family val="2"/>
        <charset val="238"/>
        <scheme val="minor"/>
      </rPr>
      <t>za predpokladaný počet distribúcií</t>
    </r>
  </si>
  <si>
    <t>Peňažná prirážka na účely vyhodnotenia ponúk:</t>
  </si>
  <si>
    <t xml:space="preserve">Uchádzač predloží zoznam poskytnutých služieb za predchádzajúce tri roky od vyhlásenia verejného obstarávania, ktorým preukáže, že poskytoval služby rovnakého alebo podobného charakteru, tzn. pravidelná neadresná distribúcia (najmenej päť distribúcií periodika alebo letákov v priebehu 12 mesiacov) periodík alebo reklamných letákov v objeme najmenej 150 000 ks na jedno vydanie.  </t>
  </si>
  <si>
    <t>Stručný opis zákazky (Identifikácia odberateľa, predmet zákazky, počet opakovaní)</t>
  </si>
  <si>
    <t>Malus</t>
  </si>
  <si>
    <t>20 000 EUR</t>
  </si>
  <si>
    <t>malus uchádzača</t>
  </si>
  <si>
    <t>Dôkaz</t>
  </si>
  <si>
    <t>maximálny malus za K2</t>
  </si>
  <si>
    <t>K2:</t>
  </si>
  <si>
    <t xml:space="preserve">K1: </t>
  </si>
  <si>
    <t xml:space="preserve">Cena v eurách s DPH </t>
  </si>
  <si>
    <r>
      <rPr>
        <b/>
        <sz val="11"/>
        <rFont val="Calibri"/>
        <family val="2"/>
        <charset val="238"/>
        <scheme val="minor"/>
      </rPr>
      <t>Distribučný plán</t>
    </r>
    <r>
      <rPr>
        <sz val="11"/>
        <rFont val="Calibri"/>
        <family val="2"/>
        <charset val="238"/>
        <scheme val="minor"/>
      </rPr>
      <t xml:space="preserve"> obsahujúci podrobnosti o pokrytí jednotlivých mestských častí, počte doručovateľov na jednotlivé oblasti a frekvencii aktualizácie. plánu.</t>
    </r>
  </si>
  <si>
    <t xml:space="preserve">Ponuková cena v eurách s DPH </t>
  </si>
  <si>
    <t>Kvalita distribučného plánu</t>
  </si>
  <si>
    <t>Transparentnosť a kontrola doručovania</t>
  </si>
  <si>
    <t>Ekologická doprava pri distribúcií</t>
  </si>
  <si>
    <t>eur s DPH</t>
  </si>
  <si>
    <t>Čiastočne podrobný plán (chýba jedna z vyššie uvedených zložiek)</t>
  </si>
  <si>
    <t>Neúplný alebo nedostatočný plán</t>
  </si>
  <si>
    <t>Manuálne aktualizácie na vyžiadanie</t>
  </si>
  <si>
    <t>Použitie digitálnych nástrojov na optimalizáciu trás</t>
  </si>
  <si>
    <t>Žiadna adaptabilita</t>
  </si>
  <si>
    <t>Čiastočná optimalizácia trás (manuálna analýza)</t>
  </si>
  <si>
    <t>K3:</t>
  </si>
  <si>
    <t>K4:</t>
  </si>
  <si>
    <t>K5:</t>
  </si>
  <si>
    <t>Podpis</t>
  </si>
  <si>
    <t>UPOZORNENIE ku K2 až K5</t>
  </si>
  <si>
    <r>
      <rPr>
        <b/>
        <sz val="11"/>
        <rFont val="Calibri"/>
        <family val="2"/>
        <charset val="238"/>
        <scheme val="minor"/>
      </rPr>
      <t xml:space="preserve">Opísaný spôsob zaškolenia doručovateľov </t>
    </r>
    <r>
      <rPr>
        <sz val="11"/>
        <rFont val="Calibri"/>
        <family val="2"/>
        <charset val="238"/>
        <scheme val="minor"/>
      </rPr>
      <t>+ dokumentácia k preškoleniam (napr. interné smernice, záznamy o školeniach).</t>
    </r>
  </si>
  <si>
    <r>
      <rPr>
        <b/>
        <sz val="11"/>
        <rFont val="Calibri"/>
        <family val="2"/>
        <charset val="238"/>
        <scheme val="minor"/>
      </rPr>
      <t xml:space="preserve">Preukázanie stability siete </t>
    </r>
    <r>
      <rPr>
        <sz val="11"/>
        <rFont val="Calibri"/>
        <family val="2"/>
        <charset val="238"/>
        <scheme val="minor"/>
      </rPr>
      <t>– priemerná fluktuácia doručovateľov za posledných 12 mesiacov, spôsob riešenia výpadkov (napr. štatistiky, záznamy o náhradníkoch).</t>
    </r>
  </si>
  <si>
    <t>Viac ako 15 doručovateľov na 10 000 domácností</t>
  </si>
  <si>
    <t>Pravidelné školenia a testovanie znalostí (aspoň 1 x za 6 mesiacov + operatívne školenia podľa potreby)</t>
  </si>
  <si>
    <t>Splnenie podmienky</t>
  </si>
  <si>
    <r>
      <t>Detailný rozpis mestských častí a ulíc,</t>
    </r>
    <r>
      <rPr>
        <sz val="8"/>
        <color theme="1"/>
        <rFont val="Times New Roman"/>
        <family val="1"/>
        <charset val="238"/>
      </rPr>
      <t> </t>
    </r>
    <r>
      <rPr>
        <sz val="12"/>
        <color theme="1"/>
        <rFont val="Times New Roman"/>
        <family val="1"/>
        <charset val="238"/>
      </rPr>
      <t xml:space="preserve"> počet doručovateľov, metóda distribúcie a frekvencia aktualizácie plánu</t>
    </r>
  </si>
  <si>
    <t>0 EUR</t>
  </si>
  <si>
    <t>10 000 EUR</t>
  </si>
  <si>
    <t>Dôkaz na preukázanie kritéria</t>
  </si>
  <si>
    <r>
      <t>Distribučný plán</t>
    </r>
    <r>
      <rPr>
        <sz val="12"/>
        <color theme="1"/>
        <rFont val="Times New Roman"/>
        <family val="1"/>
        <charset val="238"/>
      </rPr>
      <t xml:space="preserve"> obsahujúci podrobnosti o pokrytí jednotlivých mestských častí, počte doručovateľov na jednotlivé oblasti a frekvencii aktualizácie plánu.</t>
    </r>
  </si>
  <si>
    <t>Detailný rozpis mestských častí a ulíc,  počet doručovateľov, metóda distribúcie a frekvencia aktualizácie plánu</t>
  </si>
  <si>
    <r>
      <t>1.1.</t>
    </r>
    <r>
      <rPr>
        <sz val="7"/>
        <color theme="1"/>
        <rFont val="Times New Roman"/>
        <family val="1"/>
        <charset val="238"/>
      </rPr>
      <t xml:space="preserve">  </t>
    </r>
    <r>
      <rPr>
        <b/>
        <sz val="12"/>
        <color theme="1"/>
        <rFont val="Times New Roman"/>
        <family val="1"/>
        <charset val="238"/>
      </rPr>
      <t>K2.1 Podrobnosť plánu (maximálny malus 20 000 EUR)</t>
    </r>
  </si>
  <si>
    <r>
      <t>1.1.</t>
    </r>
    <r>
      <rPr>
        <sz val="7"/>
        <color theme="1"/>
        <rFont val="Times New Roman"/>
        <family val="1"/>
        <charset val="238"/>
      </rPr>
      <t xml:space="preserve">  </t>
    </r>
    <r>
      <rPr>
        <b/>
        <sz val="12"/>
        <color theme="1"/>
        <rFont val="Times New Roman"/>
        <family val="1"/>
        <charset val="238"/>
      </rPr>
      <t>K2.2 Adaptabilita plánu (maximálny malus 10 000 EUR)</t>
    </r>
  </si>
  <si>
    <r>
      <t>Automatizované a pravidelné aktualizácie plánu na základe nových výstavieb</t>
    </r>
    <r>
      <rPr>
        <sz val="8"/>
        <color theme="1"/>
        <rFont val="Times New Roman"/>
        <family val="1"/>
        <charset val="238"/>
      </rPr>
      <t>  </t>
    </r>
  </si>
  <si>
    <t>5 000 EUR</t>
  </si>
  <si>
    <r>
      <t>Dokumentácia o adaptabilite plánu</t>
    </r>
    <r>
      <rPr>
        <sz val="12"/>
        <color theme="1"/>
        <rFont val="Times New Roman"/>
        <family val="1"/>
        <charset val="238"/>
      </rPr>
      <t>, napr. postupy na aktualizáciu podľa zmien v zástavbe, historické prehľady aktualizácií.</t>
    </r>
  </si>
  <si>
    <r>
      <t>1.2.</t>
    </r>
    <r>
      <rPr>
        <b/>
        <sz val="7"/>
        <color theme="1"/>
        <rFont val="Times New Roman"/>
        <family val="1"/>
        <charset val="238"/>
      </rPr>
      <t xml:space="preserve">  </t>
    </r>
    <r>
      <rPr>
        <b/>
        <sz val="12"/>
        <color theme="1"/>
        <rFont val="Times New Roman"/>
        <family val="1"/>
        <charset val="238"/>
      </rPr>
      <t>K2.3 Optimalizácia trás (maximálny malus 10 000 EUR)</t>
    </r>
  </si>
  <si>
    <t>Žiadna optimalizácia</t>
  </si>
  <si>
    <r>
      <t>Dôkaz na preukázanie kritéria</t>
    </r>
    <r>
      <rPr>
        <sz val="8"/>
        <color theme="1"/>
        <rFont val="Times New Roman"/>
        <family val="1"/>
        <charset val="238"/>
      </rPr>
      <t>  </t>
    </r>
  </si>
  <si>
    <r>
      <t>Digitálne nástroje na optimalizáciu trás</t>
    </r>
    <r>
      <rPr>
        <sz val="12"/>
        <color theme="1"/>
        <rFont val="Times New Roman"/>
        <family val="1"/>
        <charset val="238"/>
      </rPr>
      <t xml:space="preserve"> – printscreen z používaného softvéru, metodika optimalizácie (vrátane dôkazu o zavedení metodiky).</t>
    </r>
  </si>
  <si>
    <r>
      <t>1.1.</t>
    </r>
    <r>
      <rPr>
        <b/>
        <sz val="7"/>
        <color theme="1"/>
        <rFont val="Times New Roman"/>
        <family val="1"/>
        <charset val="238"/>
      </rPr>
      <t xml:space="preserve">  </t>
    </r>
    <r>
      <rPr>
        <b/>
        <sz val="12"/>
        <color theme="1"/>
        <rFont val="Times New Roman"/>
        <family val="1"/>
        <charset val="238"/>
      </rPr>
      <t>K3.1 Veľkosť siete (maximálny malus 10 000 EUR)</t>
    </r>
  </si>
  <si>
    <t>5 – 9 doručovateľov na 10 000 domácností</t>
  </si>
  <si>
    <t>Menej ako 5 doručovateľov na 10 000 domácností</t>
  </si>
  <si>
    <r>
      <t>10 000 EUR</t>
    </r>
    <r>
      <rPr>
        <sz val="8"/>
        <color theme="1"/>
        <rFont val="Times New Roman"/>
        <family val="1"/>
        <charset val="238"/>
      </rPr>
      <t>  </t>
    </r>
  </si>
  <si>
    <r>
      <t>Zoznam a počet aktívnych doručovateľov</t>
    </r>
    <r>
      <rPr>
        <sz val="12"/>
        <color theme="1"/>
        <rFont val="Times New Roman"/>
        <family val="1"/>
        <charset val="238"/>
      </rPr>
      <t xml:space="preserve"> s rozdelením podľa mestských častí (napr. pracovné zmluvy, zoznam aktívnych spolupracovníkov).</t>
    </r>
  </si>
  <si>
    <r>
      <t>1.2.</t>
    </r>
    <r>
      <rPr>
        <sz val="7"/>
        <color theme="1"/>
        <rFont val="Times New Roman"/>
        <family val="1"/>
        <charset val="238"/>
      </rPr>
      <t xml:space="preserve">  </t>
    </r>
    <r>
      <rPr>
        <b/>
        <sz val="12"/>
        <color theme="1"/>
        <rFont val="Times New Roman"/>
        <family val="1"/>
        <charset val="238"/>
      </rPr>
      <t>K3.2 Školenie doručovateľov (maximálny malus 10 000 EUR)</t>
    </r>
  </si>
  <si>
    <t>Jednorazové školenie pri nástupe</t>
  </si>
  <si>
    <t>Žiadne školenie</t>
  </si>
  <si>
    <r>
      <t xml:space="preserve">Opísaný spôsob zaškolenia doručovateľov </t>
    </r>
    <r>
      <rPr>
        <sz val="12"/>
        <color theme="1"/>
        <rFont val="Times New Roman"/>
        <family val="1"/>
        <charset val="238"/>
      </rPr>
      <t>+ dokumentácia k preškoleniam (napr. interné smernice, záznamy o školeniach).</t>
    </r>
  </si>
  <si>
    <r>
      <t>1.3.</t>
    </r>
    <r>
      <rPr>
        <b/>
        <sz val="7"/>
        <color theme="1"/>
        <rFont val="Times New Roman"/>
        <family val="1"/>
        <charset val="238"/>
      </rPr>
      <t xml:space="preserve">       </t>
    </r>
    <r>
      <rPr>
        <b/>
        <sz val="12"/>
        <color theme="1"/>
        <rFont val="Times New Roman"/>
        <family val="1"/>
        <charset val="238"/>
      </rPr>
      <t>K3.3 Stabilita siete (maximálny malus 10 000 EUR)</t>
    </r>
  </si>
  <si>
    <r>
      <t xml:space="preserve">Preukázanie stability siete </t>
    </r>
    <r>
      <rPr>
        <sz val="12"/>
        <color theme="1"/>
        <rFont val="Times New Roman"/>
        <family val="1"/>
        <charset val="238"/>
      </rPr>
      <t>– priemerná fluktuácia doručovateľov za posledných 12 mesiacov, spôsob riešenia výpadkov (napr. štatistiky, záznamy o náhradníkoch).</t>
    </r>
  </si>
  <si>
    <t>Online systém s GPS trackingom</t>
  </si>
  <si>
    <t>Čiastočné sledovanie (manuálne hlásenia)</t>
  </si>
  <si>
    <r>
      <t>10 000</t>
    </r>
    <r>
      <rPr>
        <sz val="8"/>
        <color theme="1"/>
        <rFont val="Times New Roman"/>
        <family val="1"/>
        <charset val="238"/>
      </rPr>
      <t> </t>
    </r>
    <r>
      <rPr>
        <sz val="12"/>
        <color theme="1"/>
        <rFont val="Times New Roman"/>
        <family val="1"/>
        <charset val="238"/>
      </rPr>
      <t xml:space="preserve"> EUR</t>
    </r>
  </si>
  <si>
    <r>
      <t>Žiadny systém online sledovania</t>
    </r>
    <r>
      <rPr>
        <sz val="8"/>
        <color theme="1"/>
        <rFont val="Times New Roman"/>
        <family val="1"/>
        <charset val="238"/>
      </rPr>
      <t> </t>
    </r>
  </si>
  <si>
    <r>
      <t>Online systém na sledovanie distribúcie</t>
    </r>
    <r>
      <rPr>
        <sz val="12"/>
        <color theme="1"/>
        <rFont val="Times New Roman"/>
        <family val="1"/>
        <charset val="238"/>
      </rPr>
      <t xml:space="preserve"> – ukážka systému (printscreen/ prístup do demo verzie).</t>
    </r>
  </si>
  <si>
    <t>Pravidelné reporty s dôkazmi o doručení</t>
  </si>
  <si>
    <t>Reporty bez dôkazov</t>
  </si>
  <si>
    <t>Žiadne reporty</t>
  </si>
  <si>
    <r>
      <t>Pravidelné reporty a kontrolné mechanizmy – ukážka výstupov z kontrol kvality (napr. GPS tracking, potvrdenia o doručení, vzorky reportov).</t>
    </r>
    <r>
      <rPr>
        <sz val="8"/>
        <color theme="1"/>
        <rFont val="Times New Roman"/>
        <family val="1"/>
        <charset val="238"/>
      </rPr>
      <t>  </t>
    </r>
  </si>
  <si>
    <t>Riešenie reklamácií do 24 hodín</t>
  </si>
  <si>
    <t>Riešenie reklamácií do 48 hodín</t>
  </si>
  <si>
    <t>Žiadny systém reklamácií</t>
  </si>
  <si>
    <r>
      <t xml:space="preserve">Mechanizmus riešenia reklamácií </t>
    </r>
    <r>
      <rPr>
        <sz val="12"/>
        <color theme="1"/>
        <rFont val="Times New Roman"/>
        <family val="1"/>
        <charset val="238"/>
      </rPr>
      <t>– interné procesy, priemerný čas riešenia reklamácií, preukázateľné záznamy o riešení nedoručených oblastí.</t>
    </r>
    <r>
      <rPr>
        <sz val="8"/>
        <color theme="1"/>
        <rFont val="Times New Roman"/>
        <family val="1"/>
        <charset val="238"/>
      </rPr>
      <t>  </t>
    </r>
  </si>
  <si>
    <r>
      <t>100 %</t>
    </r>
    <r>
      <rPr>
        <sz val="12"/>
        <color theme="1"/>
        <rFont val="Times New Roman"/>
        <family val="1"/>
        <charset val="238"/>
      </rPr>
      <t xml:space="preserve"> bezemisná doprava pri doručovaní</t>
    </r>
  </si>
  <si>
    <r>
      <t>75 – 99 %</t>
    </r>
    <r>
      <rPr>
        <sz val="12"/>
        <color theme="1"/>
        <rFont val="Times New Roman"/>
        <family val="1"/>
        <charset val="238"/>
      </rPr>
      <t xml:space="preserve"> bezemisná + nízkoemisná doprava pri doručovaní</t>
    </r>
  </si>
  <si>
    <t>2 000 EUR</t>
  </si>
  <si>
    <r>
      <t>50 – 74 %</t>
    </r>
    <r>
      <rPr>
        <sz val="12"/>
        <color theme="1"/>
        <rFont val="Times New Roman"/>
        <family val="1"/>
        <charset val="238"/>
      </rPr>
      <t xml:space="preserve"> bezemisná + nízkoemisná doprava pri doručovaní</t>
    </r>
  </si>
  <si>
    <t>4 000 EUR</t>
  </si>
  <si>
    <r>
      <t>25 – 49 %</t>
    </r>
    <r>
      <rPr>
        <sz val="12"/>
        <color theme="1"/>
        <rFont val="Times New Roman"/>
        <family val="1"/>
        <charset val="238"/>
      </rPr>
      <t xml:space="preserve"> bezemisná + nízkoemisná doprava pri doručovaní</t>
    </r>
  </si>
  <si>
    <t>6 000 EUR</t>
  </si>
  <si>
    <r>
      <t>10 – 25 %</t>
    </r>
    <r>
      <rPr>
        <sz val="12"/>
        <color theme="1"/>
        <rFont val="Times New Roman"/>
        <family val="1"/>
        <charset val="238"/>
      </rPr>
      <t xml:space="preserve"> bezemisná + nízkoemisná doprava pri doručovaní</t>
    </r>
  </si>
  <si>
    <t>8 000 EUR</t>
  </si>
  <si>
    <t>Žiadne opatrenia</t>
  </si>
  <si>
    <t>10 000 EUR</t>
  </si>
  <si>
    <r>
      <t xml:space="preserve">Dôkaz o spôsobe dopravy </t>
    </r>
    <r>
      <rPr>
        <sz val="12"/>
        <color theme="1"/>
        <rFont val="Times New Roman"/>
        <family val="1"/>
        <charset val="238"/>
      </rPr>
      <t>– zoznam používaných dopravných prostriedkov (napr. vozidlá v evidencii, doklady o prevádzke, fotografie vozového parku).</t>
    </r>
  </si>
  <si>
    <r>
      <t> </t>
    </r>
    <r>
      <rPr>
        <sz val="10"/>
        <color theme="1"/>
        <rFont val="Times New Roman"/>
        <family val="1"/>
        <charset val="238"/>
      </rPr>
      <t>Typ dopravy</t>
    </r>
  </si>
  <si>
    <r>
      <t>K4.1 Online sledovanie distribúcie (maximálny malus 20 000</t>
    </r>
    <r>
      <rPr>
        <sz val="8"/>
        <color theme="1"/>
        <rFont val="Times New Roman"/>
        <family val="1"/>
        <charset val="238"/>
      </rPr>
      <t>  </t>
    </r>
    <r>
      <rPr>
        <b/>
        <sz val="12"/>
        <color theme="1"/>
        <rFont val="Times New Roman"/>
        <family val="1"/>
        <charset val="238"/>
      </rPr>
      <t xml:space="preserve"> EUR)</t>
    </r>
  </si>
  <si>
    <t>K4.2 Reporting (maximálny malus 10 000 EUR)</t>
  </si>
  <si>
    <t>K4.3 Riešenie reklamácií (maximálny malus 10 000 EUR)</t>
  </si>
  <si>
    <r>
      <t xml:space="preserve">Doprava pri distribúcií </t>
    </r>
    <r>
      <rPr>
        <sz val="8"/>
        <color theme="1"/>
        <rFont val="Times New Roman"/>
        <family val="1"/>
        <charset val="238"/>
      </rPr>
      <t> </t>
    </r>
    <r>
      <rPr>
        <b/>
        <sz val="12"/>
        <color theme="1"/>
        <rFont val="Times New Roman"/>
        <family val="1"/>
        <charset val="238"/>
      </rPr>
      <t>(maximálny malus 10 000 EUR)</t>
    </r>
  </si>
  <si>
    <r>
      <t xml:space="preserve">Doprava pri distribúcií  </t>
    </r>
    <r>
      <rPr>
        <sz val="12"/>
        <color theme="4" tint="-0.249977111117893"/>
        <rFont val="Calibri Light"/>
        <family val="2"/>
        <charset val="238"/>
        <scheme val="major"/>
      </rPr>
      <t>(vyberte jednu z troch možností)</t>
    </r>
  </si>
  <si>
    <t>100 % bezemisná doprava pri doručovaní</t>
  </si>
  <si>
    <t>maximálny malus za K5</t>
  </si>
  <si>
    <t>maximálny malus za K3</t>
  </si>
  <si>
    <t>maximálny malus za K3.1</t>
  </si>
  <si>
    <t>maximálny malus za K3.2</t>
  </si>
  <si>
    <t>maximálny malus za K4</t>
  </si>
  <si>
    <r>
      <rPr>
        <b/>
        <sz val="11"/>
        <rFont val="Calibri"/>
        <family val="2"/>
        <charset val="238"/>
        <scheme val="minor"/>
      </rPr>
      <t xml:space="preserve">Online systém na sledovanie distribúcie </t>
    </r>
    <r>
      <rPr>
        <sz val="11"/>
        <rFont val="Calibri"/>
        <family val="2"/>
        <charset val="238"/>
        <scheme val="minor"/>
      </rPr>
      <t>– ukážka systému (printscreen/ prístup do demo verzie).</t>
    </r>
  </si>
  <si>
    <r>
      <rPr>
        <b/>
        <sz val="11"/>
        <rFont val="Calibri"/>
        <family val="2"/>
        <charset val="238"/>
        <scheme val="minor"/>
      </rPr>
      <t xml:space="preserve">Dôkaz o spôsobe dopravy </t>
    </r>
    <r>
      <rPr>
        <sz val="11"/>
        <rFont val="Calibri"/>
        <family val="2"/>
        <charset val="238"/>
        <scheme val="minor"/>
      </rPr>
      <t>– zoznam používaných dopravných prostriedkov (napr. vozidlá v evidencii, doklady o prevádzke, fotografie vozového parku).</t>
    </r>
  </si>
  <si>
    <t>Objem jedného opakovania distribúcie (najmenej 150 000 ks periodík; letákov)</t>
  </si>
  <si>
    <r>
      <t xml:space="preserve">Podrobnosť plánu </t>
    </r>
    <r>
      <rPr>
        <sz val="12"/>
        <color theme="4" tint="-0.249977111117893"/>
        <rFont val="Calibri Light"/>
        <family val="2"/>
        <charset val="238"/>
        <scheme val="major"/>
      </rPr>
      <t>(vyberte jednu z troch možností)</t>
    </r>
  </si>
  <si>
    <t>Kvalita distribučnej siete</t>
  </si>
  <si>
    <r>
      <t xml:space="preserve">K3.1 Školenie doručovateľov </t>
    </r>
    <r>
      <rPr>
        <sz val="12"/>
        <color theme="4" tint="-0.249977111117893"/>
        <rFont val="Calibri Light"/>
        <family val="2"/>
        <charset val="238"/>
        <scheme val="major"/>
      </rPr>
      <t>(vyberte jednu z troch možností)</t>
    </r>
  </si>
  <si>
    <r>
      <t xml:space="preserve">K3.2 Stabilita siete </t>
    </r>
    <r>
      <rPr>
        <sz val="12"/>
        <color theme="4" tint="-0.249977111117893"/>
        <rFont val="Calibri Light"/>
        <family val="2"/>
        <charset val="238"/>
        <scheme val="major"/>
      </rPr>
      <t>(vyberte jednu z troch možností)</t>
    </r>
  </si>
  <si>
    <t>Fluktuácia doručovateľov ≤ 30 % ročne</t>
  </si>
  <si>
    <t>Fluktuácia doručovateľov &gt; 30 ≤ 50  %</t>
  </si>
  <si>
    <t>Fluktuácia doručovateľov &gt; 50 %</t>
  </si>
  <si>
    <r>
      <t xml:space="preserve"> Online sledovanie distribúcie </t>
    </r>
    <r>
      <rPr>
        <sz val="12"/>
        <color theme="4" tint="-0.249977111117893"/>
        <rFont val="Calibri Light"/>
        <family val="2"/>
        <charset val="238"/>
        <scheme val="major"/>
      </rPr>
      <t>(vyberte jednu z troch možností)</t>
    </r>
  </si>
  <si>
    <r>
      <t>5 000</t>
    </r>
    <r>
      <rPr>
        <sz val="8"/>
        <color theme="1"/>
        <rFont val="Times New Roman"/>
        <family val="1"/>
        <charset val="238"/>
      </rPr>
      <t> </t>
    </r>
    <r>
      <rPr>
        <sz val="12"/>
        <color theme="1"/>
        <rFont val="Times New Roman"/>
        <family val="1"/>
        <charset val="238"/>
      </rPr>
      <t xml:space="preserve"> EUR</t>
    </r>
  </si>
  <si>
    <t>Žiadny systém online sledovania </t>
  </si>
  <si>
    <r>
      <t>V zmysle § 40 ods. 6 písm. c) ZVO  verejný obstarávateľ vylúči kedykoľvek počas verejného obstarávania uchádzača alebo záujemcu, ak poskytol informácie alebo doklady, ktoré sú nepravdivé alebo pozmenené tak, že nezodpovedajú skutočnosti a majú vplyv na vyhodnotenie splnenia podmienok účasti alebo výber záujemcov.
Uchádzač je povinný ku každej deklarovanej hodnote v ponuke predložiť preukázateľné dôkazy. Ak uchádzač nepredloží relevantné dôkazy alebo predložené dôkazy nebudú dostatočné na objektívne overenie splnenia kritéria, predmetné zvýhodnenie mu nebude pridelené.
Uchádzačom uvedené informácie budú vnímané ako jeho záväzok pre plnenie a budú  neoddeliteľnou súčasťou uzavretej rámcovej dohody. Ak uchádzač nebude postupovať na základe vyššie uvedených záväzkov deklarovaných v Ponuke, tak sa uplatní zmluvná pokuta uvedená v</t>
    </r>
    <r>
      <rPr>
        <sz val="11"/>
        <color rgb="FFFF0000"/>
        <rFont val="Calibri"/>
        <family val="2"/>
        <charset val="238"/>
        <scheme val="minor"/>
      </rPr>
      <t xml:space="preserve"> </t>
    </r>
    <r>
      <rPr>
        <sz val="11"/>
        <rFont val="Calibri"/>
        <family val="2"/>
        <charset val="238"/>
        <scheme val="minor"/>
      </rPr>
      <t>čl. VIII ods. 4 až ods. 8</t>
    </r>
    <r>
      <rPr>
        <sz val="11"/>
        <color rgb="FFFF0000"/>
        <rFont val="Calibri"/>
        <family val="2"/>
        <charset val="238"/>
        <scheme val="minor"/>
      </rPr>
      <t xml:space="preserve"> </t>
    </r>
    <r>
      <rPr>
        <sz val="11"/>
        <color theme="1"/>
        <rFont val="Calibri"/>
        <family val="2"/>
        <charset val="238"/>
        <scheme val="minor"/>
      </rPr>
      <t>Rámcovej dohody.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</si>
</sst>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0"/>
    <numFmt numFmtId="165" formatCode="#,##0.00\ &quot;€&quot;"/>
  </numFmts>
  <fonts count="3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6"/>
      <color theme="0"/>
      <name val="Calibri Light"/>
      <family val="2"/>
      <charset val="238"/>
      <scheme val="major"/>
    </font>
    <font>
      <sz val="8"/>
      <name val="Arial CE"/>
      <family val="2"/>
    </font>
    <font>
      <sz val="8"/>
      <name val="MS Sans Serif"/>
      <charset val="1"/>
    </font>
    <font>
      <b/>
      <sz val="18"/>
      <color theme="4" tint="-0.249977111117893"/>
      <name val="Calibri Light"/>
      <family val="2"/>
      <charset val="238"/>
      <scheme val="major"/>
    </font>
    <font>
      <b/>
      <sz val="16"/>
      <color theme="4" tint="-0.249977111117893"/>
      <name val="Calibri Light"/>
      <family val="2"/>
      <charset val="238"/>
      <scheme val="major"/>
    </font>
    <font>
      <b/>
      <sz val="11"/>
      <color theme="4" tint="-0.249977111117893"/>
      <name val="Calibri Light"/>
      <family val="2"/>
      <charset val="238"/>
      <scheme val="major"/>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sz val="16"/>
      <color rgb="FF002060"/>
      <name val="Calibri Light"/>
      <family val="2"/>
      <charset val="238"/>
      <scheme val="major"/>
    </font>
    <font>
      <sz val="7"/>
      <color theme="1"/>
      <name val="Times New Roman"/>
      <family val="1"/>
      <charset val="238"/>
    </font>
    <font>
      <b/>
      <sz val="12"/>
      <color theme="1"/>
      <name val="Times New Roman"/>
      <family val="1"/>
      <charset val="238"/>
    </font>
    <font>
      <b/>
      <sz val="12"/>
      <name val="Calibri"/>
      <family val="2"/>
      <charset val="238"/>
      <scheme val="minor"/>
    </font>
    <font>
      <b/>
      <sz val="12"/>
      <color theme="4" tint="-0.249977111117893"/>
      <name val="Calibri Light"/>
      <family val="2"/>
      <charset val="238"/>
      <scheme val="major"/>
    </font>
    <font>
      <sz val="12"/>
      <color theme="4" tint="-0.249977111117893"/>
      <name val="Calibri Light"/>
      <family val="2"/>
      <charset val="238"/>
      <scheme val="major"/>
    </font>
    <font>
      <i/>
      <sz val="16"/>
      <color theme="4" tint="-0.249977111117893"/>
      <name val="Calibri Light"/>
      <family val="2"/>
      <charset val="238"/>
      <scheme val="major"/>
    </font>
    <font>
      <sz val="8"/>
      <color theme="1"/>
      <name val="Times New Roman"/>
      <family val="1"/>
      <charset val="238"/>
    </font>
    <font>
      <sz val="10"/>
      <color theme="1"/>
      <name val="Times New Roman"/>
      <family val="1"/>
      <charset val="238"/>
    </font>
    <font>
      <b/>
      <sz val="7"/>
      <color theme="1"/>
      <name val="Times New Roman"/>
      <family val="1"/>
      <charset val="238"/>
    </font>
  </fonts>
  <fills count="15">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110">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thin">
        <color rgb="FFB2B2B2"/>
      </bottom>
      <diagonal/>
    </border>
    <border>
      <left style="medium">
        <color indexed="64"/>
      </left>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style="medium">
        <color indexed="64"/>
      </left>
      <right/>
      <top style="thin">
        <color rgb="FFB2B2B2"/>
      </top>
      <bottom/>
      <diagonal/>
    </border>
    <border>
      <left/>
      <right/>
      <top style="thin">
        <color rgb="FFB2B2B2"/>
      </top>
      <bottom/>
      <diagonal/>
    </border>
    <border>
      <left style="thin">
        <color rgb="FFB2B2B2"/>
      </left>
      <right/>
      <top style="medium">
        <color indexed="64"/>
      </top>
      <bottom style="thin">
        <color rgb="FFB2B2B2"/>
      </bottom>
      <diagonal/>
    </border>
    <border>
      <left/>
      <right style="medium">
        <color indexed="64"/>
      </right>
      <top/>
      <bottom style="medium">
        <color indexed="64"/>
      </bottom>
      <diagonal/>
    </border>
    <border>
      <left/>
      <right style="medium">
        <color indexed="64"/>
      </right>
      <top style="thin">
        <color rgb="FFB2B2B2"/>
      </top>
      <bottom style="thin">
        <color rgb="FFB2B2B2"/>
      </bottom>
      <diagonal/>
    </border>
    <border>
      <left/>
      <right style="medium">
        <color indexed="64"/>
      </right>
      <top style="thin">
        <color rgb="FFB2B2B2"/>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thin">
        <color theme="2" tint="-0.24994659260841701"/>
      </left>
      <right style="medium">
        <color theme="1"/>
      </right>
      <top style="thin">
        <color theme="2" tint="-0.24994659260841701"/>
      </top>
      <bottom style="thin">
        <color theme="2" tint="-0.24994659260841701"/>
      </bottom>
      <diagonal/>
    </border>
    <border>
      <left style="thin">
        <color theme="2" tint="-0.24994659260841701"/>
      </left>
      <right style="medium">
        <color theme="1"/>
      </right>
      <top style="medium">
        <color indexed="64"/>
      </top>
      <bottom style="thin">
        <color theme="2" tint="-0.24994659260841701"/>
      </bottom>
      <diagonal/>
    </border>
    <border>
      <left style="medium">
        <color indexed="64"/>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medium">
        <color indexed="64"/>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medium">
        <color indexed="64"/>
      </right>
      <top/>
      <bottom style="thin">
        <color theme="2" tint="-0.24994659260841701"/>
      </bottom>
      <diagonal/>
    </border>
    <border>
      <left style="medium">
        <color indexed="64"/>
      </left>
      <right style="thin">
        <color theme="2" tint="-0.24994659260841701"/>
      </right>
      <top style="medium">
        <color indexed="64"/>
      </top>
      <bottom style="medium">
        <color indexed="64"/>
      </bottom>
      <diagonal/>
    </border>
    <border>
      <left style="thin">
        <color theme="2" tint="-0.24994659260841701"/>
      </left>
      <right/>
      <top style="medium">
        <color indexed="64"/>
      </top>
      <bottom style="medium">
        <color indexed="64"/>
      </bottom>
      <diagonal/>
    </border>
    <border>
      <left/>
      <right style="thin">
        <color theme="2" tint="-0.24994659260841701"/>
      </right>
      <top style="medium">
        <color indexed="64"/>
      </top>
      <bottom style="medium">
        <color indexed="64"/>
      </bottom>
      <diagonal/>
    </border>
    <border>
      <left style="thin">
        <color theme="2" tint="-0.24994659260841701"/>
      </left>
      <right style="thin">
        <color theme="2" tint="-0.24994659260841701"/>
      </right>
      <top style="medium">
        <color indexed="64"/>
      </top>
      <bottom style="medium">
        <color indexed="64"/>
      </bottom>
      <diagonal/>
    </border>
    <border>
      <left style="thin">
        <color theme="2" tint="-0.24994659260841701"/>
      </left>
      <right style="medium">
        <color indexed="64"/>
      </right>
      <top style="medium">
        <color indexed="64"/>
      </top>
      <bottom style="medium">
        <color indexed="64"/>
      </bottom>
      <diagonal/>
    </border>
    <border>
      <left style="medium">
        <color indexed="64"/>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medium">
        <color indexed="64"/>
      </right>
      <top style="thin">
        <color theme="2" tint="-0.24994659260841701"/>
      </top>
      <bottom/>
      <diagonal/>
    </border>
    <border>
      <left style="medium">
        <color indexed="64"/>
      </left>
      <right/>
      <top style="medium">
        <color indexed="64"/>
      </top>
      <bottom style="thin">
        <color theme="2" tint="-0.24994659260841701"/>
      </bottom>
      <diagonal/>
    </border>
    <border>
      <left/>
      <right/>
      <top style="medium">
        <color indexed="64"/>
      </top>
      <bottom style="thin">
        <color theme="2" tint="-0.2499465926084170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2" tint="-0.24994659260841701"/>
      </top>
      <bottom style="thin">
        <color theme="2" tint="-0.24994659260841701"/>
      </bottom>
      <diagonal/>
    </border>
  </borders>
  <cellStyleXfs count="9">
    <xf numFmtId="0" fontId="0" fillId="0" borderId="0"/>
    <xf numFmtId="0" fontId="5"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5" fillId="0" borderId="0"/>
    <xf numFmtId="0" fontId="16" fillId="0" borderId="0" applyAlignment="0">
      <alignment vertical="top"/>
      <protection locked="0"/>
    </xf>
    <xf numFmtId="0" fontId="20" fillId="0" borderId="0" applyNumberFormat="0" applyFill="0" applyBorder="0" applyAlignment="0" applyProtection="0"/>
  </cellStyleXfs>
  <cellXfs count="325">
    <xf numFmtId="0" fontId="0" fillId="0" borderId="0" xfId="0"/>
    <xf numFmtId="0" fontId="7" fillId="0" borderId="0" xfId="0" applyFont="1" applyAlignment="1">
      <alignment vertical="center"/>
    </xf>
    <xf numFmtId="0" fontId="8" fillId="0" borderId="0" xfId="0" applyFont="1" applyAlignment="1">
      <alignment horizontal="justify" vertical="center"/>
    </xf>
    <xf numFmtId="0" fontId="6" fillId="0" borderId="62" xfId="0" applyFont="1" applyBorder="1" applyAlignment="1">
      <alignment horizontal="center" vertical="center"/>
    </xf>
    <xf numFmtId="0" fontId="7" fillId="0" borderId="43" xfId="0" applyFont="1" applyBorder="1" applyAlignment="1">
      <alignment horizontal="justify" vertical="center"/>
    </xf>
    <xf numFmtId="0" fontId="0" fillId="0" borderId="43" xfId="0" applyBorder="1" applyAlignment="1">
      <alignment horizontal="left" vertical="center" wrapText="1" indent="1"/>
    </xf>
    <xf numFmtId="0" fontId="7" fillId="0" borderId="43" xfId="0" applyFont="1" applyBorder="1" applyAlignment="1">
      <alignment horizontal="left" vertical="center" wrapText="1" indent="1"/>
    </xf>
    <xf numFmtId="0" fontId="2" fillId="0" borderId="43" xfId="0" applyFont="1" applyBorder="1" applyAlignment="1">
      <alignment horizontal="center" vertical="center" wrapText="1"/>
    </xf>
    <xf numFmtId="0" fontId="0" fillId="0" borderId="43" xfId="0" applyBorder="1" applyAlignment="1">
      <alignment horizontal="left" wrapText="1" indent="1"/>
    </xf>
    <xf numFmtId="0" fontId="7" fillId="0" borderId="44" xfId="0" applyFont="1" applyBorder="1" applyAlignment="1">
      <alignment vertical="center"/>
    </xf>
    <xf numFmtId="0" fontId="0" fillId="0" borderId="43" xfId="0" applyBorder="1" applyAlignment="1">
      <alignment horizontal="left" vertical="center" indent="1"/>
    </xf>
    <xf numFmtId="0" fontId="2" fillId="0" borderId="43" xfId="0" applyFont="1" applyBorder="1" applyAlignment="1">
      <alignment horizontal="center" vertical="center"/>
    </xf>
    <xf numFmtId="0" fontId="0" fillId="0" borderId="43" xfId="0" applyBorder="1" applyAlignment="1">
      <alignment horizontal="justify" vertical="center"/>
    </xf>
    <xf numFmtId="0" fontId="0" fillId="0" borderId="44" xfId="0" applyBorder="1"/>
    <xf numFmtId="0" fontId="0" fillId="0" borderId="0" xfId="0" applyProtection="1">
      <protection hidden="1"/>
    </xf>
    <xf numFmtId="0" fontId="0" fillId="0" borderId="0" xfId="0" applyAlignment="1" applyProtection="1">
      <alignment wrapText="1"/>
      <protection hidden="1"/>
    </xf>
    <xf numFmtId="0" fontId="0" fillId="5" borderId="48" xfId="0" applyFill="1" applyBorder="1" applyAlignment="1" applyProtection="1">
      <alignment horizontal="center" wrapText="1"/>
      <protection hidden="1"/>
    </xf>
    <xf numFmtId="0" fontId="2" fillId="5" borderId="49" xfId="0" applyFont="1" applyFill="1" applyBorder="1" applyAlignment="1" applyProtection="1">
      <alignment wrapText="1"/>
      <protection hidden="1"/>
    </xf>
    <xf numFmtId="0" fontId="2" fillId="5" borderId="50" xfId="0" applyFont="1" applyFill="1" applyBorder="1" applyAlignment="1" applyProtection="1">
      <alignment wrapText="1"/>
      <protection hidden="1"/>
    </xf>
    <xf numFmtId="0" fontId="2" fillId="5" borderId="51" xfId="0" applyFont="1" applyFill="1" applyBorder="1" applyAlignment="1" applyProtection="1">
      <alignment wrapText="1"/>
      <protection hidden="1"/>
    </xf>
    <xf numFmtId="0" fontId="2" fillId="5" borderId="46" xfId="0" applyFont="1" applyFill="1" applyBorder="1" applyAlignment="1" applyProtection="1">
      <alignment wrapText="1"/>
      <protection hidden="1"/>
    </xf>
    <xf numFmtId="0" fontId="2" fillId="5" borderId="48" xfId="0" applyFont="1" applyFill="1" applyBorder="1" applyAlignment="1" applyProtection="1">
      <alignment wrapText="1"/>
      <protection hidden="1"/>
    </xf>
    <xf numFmtId="0" fontId="0" fillId="5" borderId="43" xfId="0" applyFill="1" applyBorder="1" applyAlignment="1" applyProtection="1">
      <alignment horizontal="center"/>
      <protection hidden="1"/>
    </xf>
    <xf numFmtId="0" fontId="0" fillId="0" borderId="36" xfId="0" applyBorder="1" applyAlignment="1" applyProtection="1">
      <alignment wrapText="1"/>
      <protection locked="0" hidden="1"/>
    </xf>
    <xf numFmtId="0" fontId="0" fillId="0" borderId="37" xfId="0" applyBorder="1" applyAlignment="1" applyProtection="1">
      <alignment wrapText="1"/>
      <protection locked="0" hidden="1"/>
    </xf>
    <xf numFmtId="2" fontId="0" fillId="0" borderId="37" xfId="4" applyNumberFormat="1" applyFont="1" applyFill="1" applyBorder="1" applyAlignment="1" applyProtection="1">
      <alignment wrapText="1"/>
      <protection locked="0" hidden="1"/>
    </xf>
    <xf numFmtId="0" fontId="1" fillId="0" borderId="37" xfId="2" applyFont="1" applyFill="1" applyBorder="1" applyProtection="1">
      <protection locked="0" hidden="1"/>
    </xf>
    <xf numFmtId="2" fontId="0" fillId="0" borderId="53" xfId="4" applyNumberFormat="1" applyFont="1" applyFill="1" applyBorder="1" applyAlignment="1" applyProtection="1">
      <alignment wrapText="1"/>
      <protection locked="0" hidden="1"/>
    </xf>
    <xf numFmtId="2" fontId="0" fillId="5" borderId="53" xfId="0" applyNumberFormat="1" applyFill="1" applyBorder="1" applyProtection="1">
      <protection hidden="1"/>
    </xf>
    <xf numFmtId="2" fontId="0" fillId="5" borderId="26" xfId="0" applyNumberFormat="1" applyFill="1" applyBorder="1" applyProtection="1">
      <protection hidden="1"/>
    </xf>
    <xf numFmtId="2" fontId="0" fillId="5" borderId="60" xfId="0" applyNumberFormat="1" applyFill="1" applyBorder="1" applyProtection="1">
      <protection hidden="1"/>
    </xf>
    <xf numFmtId="0" fontId="0" fillId="0" borderId="27" xfId="0" applyBorder="1" applyAlignment="1" applyProtection="1">
      <alignment wrapText="1"/>
      <protection locked="0" hidden="1"/>
    </xf>
    <xf numFmtId="0" fontId="0" fillId="0" borderId="26" xfId="0" applyBorder="1" applyAlignment="1" applyProtection="1">
      <alignment wrapText="1"/>
      <protection locked="0" hidden="1"/>
    </xf>
    <xf numFmtId="2" fontId="0" fillId="0" borderId="26" xfId="4" applyNumberFormat="1" applyFont="1" applyFill="1" applyBorder="1" applyAlignment="1" applyProtection="1">
      <alignment wrapText="1"/>
      <protection locked="0" hidden="1"/>
    </xf>
    <xf numFmtId="2" fontId="0" fillId="0" borderId="40" xfId="4" applyNumberFormat="1" applyFont="1" applyFill="1" applyBorder="1" applyAlignment="1" applyProtection="1">
      <alignment wrapText="1"/>
      <protection locked="0" hidden="1"/>
    </xf>
    <xf numFmtId="2" fontId="0" fillId="5" borderId="40" xfId="0" applyNumberFormat="1" applyFill="1" applyBorder="1" applyProtection="1">
      <protection hidden="1"/>
    </xf>
    <xf numFmtId="0" fontId="0" fillId="0" borderId="34" xfId="0" applyBorder="1" applyAlignment="1" applyProtection="1">
      <alignment wrapText="1"/>
      <protection locked="0" hidden="1"/>
    </xf>
    <xf numFmtId="0" fontId="0" fillId="0" borderId="35" xfId="0" applyBorder="1" applyAlignment="1" applyProtection="1">
      <alignment wrapText="1"/>
      <protection locked="0" hidden="1"/>
    </xf>
    <xf numFmtId="2" fontId="0" fillId="0" borderId="35" xfId="4" applyNumberFormat="1" applyFont="1" applyFill="1" applyBorder="1" applyAlignment="1" applyProtection="1">
      <alignment wrapText="1"/>
      <protection locked="0" hidden="1"/>
    </xf>
    <xf numFmtId="2" fontId="0" fillId="0" borderId="52" xfId="4" applyNumberFormat="1" applyFont="1" applyFill="1" applyBorder="1" applyAlignment="1" applyProtection="1">
      <alignment wrapText="1"/>
      <protection locked="0" hidden="1"/>
    </xf>
    <xf numFmtId="0" fontId="0" fillId="5" borderId="44" xfId="0" applyFill="1" applyBorder="1" applyProtection="1">
      <protection hidden="1"/>
    </xf>
    <xf numFmtId="0" fontId="0" fillId="5" borderId="29" xfId="0" applyFill="1" applyBorder="1" applyAlignment="1" applyProtection="1">
      <alignment wrapText="1"/>
      <protection hidden="1"/>
    </xf>
    <xf numFmtId="0" fontId="0" fillId="5" borderId="30" xfId="0" applyFill="1" applyBorder="1" applyAlignment="1" applyProtection="1">
      <alignment wrapText="1"/>
      <protection hidden="1"/>
    </xf>
    <xf numFmtId="2" fontId="0" fillId="5" borderId="54" xfId="0" applyNumberFormat="1" applyFill="1" applyBorder="1" applyAlignment="1" applyProtection="1">
      <alignment wrapText="1"/>
      <protection hidden="1"/>
    </xf>
    <xf numFmtId="2" fontId="0" fillId="5" borderId="54" xfId="0" applyNumberFormat="1" applyFill="1" applyBorder="1" applyProtection="1">
      <protection hidden="1"/>
    </xf>
    <xf numFmtId="2" fontId="0" fillId="5" borderId="30" xfId="0" applyNumberFormat="1" applyFill="1" applyBorder="1" applyProtection="1">
      <protection hidden="1"/>
    </xf>
    <xf numFmtId="0" fontId="0" fillId="5" borderId="61" xfId="0" applyFill="1" applyBorder="1" applyProtection="1">
      <protection hidden="1"/>
    </xf>
    <xf numFmtId="0" fontId="0" fillId="6" borderId="27" xfId="0" applyFill="1" applyBorder="1" applyProtection="1">
      <protection hidden="1"/>
    </xf>
    <xf numFmtId="0" fontId="0" fillId="6" borderId="28" xfId="0" applyFill="1" applyBorder="1" applyProtection="1">
      <protection hidden="1"/>
    </xf>
    <xf numFmtId="0" fontId="0" fillId="5" borderId="27" xfId="0" applyFill="1" applyBorder="1" applyProtection="1">
      <protection hidden="1"/>
    </xf>
    <xf numFmtId="0" fontId="0" fillId="5" borderId="28" xfId="0" applyFill="1" applyBorder="1" applyProtection="1">
      <protection hidden="1"/>
    </xf>
    <xf numFmtId="0" fontId="0" fillId="6" borderId="39" xfId="0" applyFill="1" applyBorder="1" applyProtection="1">
      <protection hidden="1"/>
    </xf>
    <xf numFmtId="0" fontId="0" fillId="5" borderId="26" xfId="0" applyFill="1" applyBorder="1" applyProtection="1">
      <protection hidden="1"/>
    </xf>
    <xf numFmtId="0" fontId="0" fillId="5" borderId="40" xfId="0" applyFill="1" applyBorder="1" applyAlignment="1" applyProtection="1">
      <alignment horizontal="center"/>
      <protection hidden="1"/>
    </xf>
    <xf numFmtId="2" fontId="0" fillId="0" borderId="27" xfId="0" applyNumberFormat="1" applyBorder="1" applyProtection="1">
      <protection locked="0" hidden="1"/>
    </xf>
    <xf numFmtId="2" fontId="0" fillId="6" borderId="28" xfId="0" applyNumberFormat="1" applyFill="1" applyBorder="1" applyProtection="1">
      <protection hidden="1"/>
    </xf>
    <xf numFmtId="2" fontId="0" fillId="5" borderId="28" xfId="0" applyNumberFormat="1" applyFill="1" applyBorder="1" applyProtection="1">
      <protection hidden="1"/>
    </xf>
    <xf numFmtId="0" fontId="0" fillId="6" borderId="29" xfId="0" applyFill="1" applyBorder="1" applyProtection="1">
      <protection hidden="1"/>
    </xf>
    <xf numFmtId="0" fontId="0" fillId="5" borderId="30" xfId="0" applyFill="1" applyBorder="1" applyProtection="1">
      <protection hidden="1"/>
    </xf>
    <xf numFmtId="0" fontId="0" fillId="5" borderId="54" xfId="0" applyFill="1" applyBorder="1" applyAlignment="1" applyProtection="1">
      <alignment horizontal="center"/>
      <protection hidden="1"/>
    </xf>
    <xf numFmtId="0" fontId="0" fillId="6" borderId="49" xfId="0" applyFill="1" applyBorder="1" applyProtection="1">
      <protection hidden="1"/>
    </xf>
    <xf numFmtId="0" fontId="0" fillId="6" borderId="50" xfId="0" applyFill="1" applyBorder="1" applyAlignment="1" applyProtection="1">
      <alignment wrapText="1"/>
      <protection hidden="1"/>
    </xf>
    <xf numFmtId="0" fontId="0" fillId="6" borderId="50" xfId="0" applyFill="1" applyBorder="1" applyAlignment="1" applyProtection="1">
      <alignment horizontal="center" wrapText="1"/>
      <protection hidden="1"/>
    </xf>
    <xf numFmtId="164" fontId="2" fillId="6" borderId="50" xfId="0" applyNumberFormat="1" applyFont="1" applyFill="1" applyBorder="1" applyAlignment="1" applyProtection="1">
      <alignment wrapText="1"/>
      <protection hidden="1"/>
    </xf>
    <xf numFmtId="2" fontId="2" fillId="6" borderId="50" xfId="0" applyNumberFormat="1" applyFont="1" applyFill="1" applyBorder="1" applyAlignment="1" applyProtection="1">
      <alignment wrapText="1"/>
      <protection hidden="1"/>
    </xf>
    <xf numFmtId="164" fontId="2" fillId="6" borderId="51" xfId="0" applyNumberFormat="1" applyFont="1" applyFill="1" applyBorder="1" applyAlignment="1" applyProtection="1">
      <alignment wrapText="1"/>
      <protection hidden="1"/>
    </xf>
    <xf numFmtId="0" fontId="0" fillId="9" borderId="27" xfId="0" applyFill="1" applyBorder="1" applyAlignment="1" applyProtection="1">
      <alignment wrapText="1"/>
      <protection hidden="1"/>
    </xf>
    <xf numFmtId="0" fontId="0" fillId="9" borderId="28" xfId="0" applyFill="1" applyBorder="1" applyAlignment="1" applyProtection="1">
      <alignment wrapText="1"/>
      <protection hidden="1"/>
    </xf>
    <xf numFmtId="0" fontId="0" fillId="8" borderId="27" xfId="0" applyFill="1" applyBorder="1" applyAlignment="1" applyProtection="1">
      <alignment wrapText="1"/>
      <protection hidden="1"/>
    </xf>
    <xf numFmtId="0" fontId="0" fillId="8" borderId="28" xfId="0" applyFill="1" applyBorder="1" applyAlignment="1" applyProtection="1">
      <alignment wrapText="1"/>
      <protection hidden="1"/>
    </xf>
    <xf numFmtId="0" fontId="0" fillId="9" borderId="39" xfId="0" applyFill="1" applyBorder="1" applyProtection="1">
      <protection hidden="1"/>
    </xf>
    <xf numFmtId="0" fontId="0" fillId="9" borderId="28" xfId="0" applyFill="1" applyBorder="1" applyProtection="1">
      <protection hidden="1"/>
    </xf>
    <xf numFmtId="0" fontId="0" fillId="9" borderId="27" xfId="0" applyFill="1" applyBorder="1" applyProtection="1">
      <protection hidden="1"/>
    </xf>
    <xf numFmtId="0" fontId="0" fillId="8" borderId="26" xfId="0" applyFill="1" applyBorder="1" applyProtection="1">
      <protection hidden="1"/>
    </xf>
    <xf numFmtId="0" fontId="0" fillId="8" borderId="40" xfId="0" applyFill="1" applyBorder="1" applyAlignment="1" applyProtection="1">
      <alignment wrapText="1"/>
      <protection hidden="1"/>
    </xf>
    <xf numFmtId="2" fontId="0" fillId="7" borderId="27" xfId="0" applyNumberFormat="1" applyFill="1" applyBorder="1" applyProtection="1">
      <protection hidden="1"/>
    </xf>
    <xf numFmtId="2" fontId="0" fillId="9" borderId="28" xfId="0" applyNumberFormat="1" applyFill="1" applyBorder="1" applyAlignment="1" applyProtection="1">
      <alignment wrapText="1"/>
      <protection hidden="1"/>
    </xf>
    <xf numFmtId="2" fontId="0" fillId="8" borderId="28" xfId="0" applyNumberFormat="1" applyFill="1" applyBorder="1" applyAlignment="1" applyProtection="1">
      <alignment wrapText="1"/>
      <protection hidden="1"/>
    </xf>
    <xf numFmtId="2" fontId="0" fillId="9" borderId="28" xfId="0" applyNumberFormat="1" applyFill="1" applyBorder="1" applyProtection="1">
      <protection hidden="1"/>
    </xf>
    <xf numFmtId="0" fontId="0" fillId="9" borderId="34" xfId="0" applyFill="1" applyBorder="1" applyProtection="1">
      <protection hidden="1"/>
    </xf>
    <xf numFmtId="0" fontId="0" fillId="8" borderId="35" xfId="0" applyFill="1" applyBorder="1" applyProtection="1">
      <protection hidden="1"/>
    </xf>
    <xf numFmtId="0" fontId="0" fillId="8" borderId="52" xfId="0" applyFill="1" applyBorder="1" applyAlignment="1" applyProtection="1">
      <alignment wrapText="1"/>
      <protection hidden="1"/>
    </xf>
    <xf numFmtId="0" fontId="0" fillId="9" borderId="49" xfId="0" applyFill="1" applyBorder="1" applyProtection="1">
      <protection hidden="1"/>
    </xf>
    <xf numFmtId="0" fontId="0" fillId="9" borderId="50" xfId="0" applyFill="1" applyBorder="1" applyAlignment="1" applyProtection="1">
      <alignment wrapText="1"/>
      <protection hidden="1"/>
    </xf>
    <xf numFmtId="2" fontId="0" fillId="9" borderId="50" xfId="0" applyNumberFormat="1" applyFill="1" applyBorder="1" applyAlignment="1" applyProtection="1">
      <alignment wrapText="1"/>
      <protection hidden="1"/>
    </xf>
    <xf numFmtId="2" fontId="0" fillId="9" borderId="51" xfId="0" applyNumberFormat="1" applyFill="1" applyBorder="1" applyAlignment="1" applyProtection="1">
      <alignment wrapText="1"/>
      <protection hidden="1"/>
    </xf>
    <xf numFmtId="0" fontId="0" fillId="10" borderId="27" xfId="0" applyFill="1" applyBorder="1" applyAlignment="1" applyProtection="1">
      <alignment wrapText="1"/>
      <protection hidden="1"/>
    </xf>
    <xf numFmtId="0" fontId="0" fillId="10" borderId="28" xfId="0" applyFill="1" applyBorder="1" applyAlignment="1" applyProtection="1">
      <alignment wrapText="1"/>
      <protection hidden="1"/>
    </xf>
    <xf numFmtId="0" fontId="0" fillId="11" borderId="27" xfId="0" applyFill="1" applyBorder="1" applyAlignment="1" applyProtection="1">
      <alignment wrapText="1"/>
      <protection hidden="1"/>
    </xf>
    <xf numFmtId="0" fontId="0" fillId="11" borderId="28" xfId="0" applyFill="1" applyBorder="1" applyAlignment="1" applyProtection="1">
      <alignment wrapText="1"/>
      <protection hidden="1"/>
    </xf>
    <xf numFmtId="0" fontId="0" fillId="10" borderId="39" xfId="0" applyFill="1" applyBorder="1" applyProtection="1">
      <protection hidden="1"/>
    </xf>
    <xf numFmtId="0" fontId="0" fillId="10" borderId="28" xfId="0" applyFill="1" applyBorder="1" applyProtection="1">
      <protection hidden="1"/>
    </xf>
    <xf numFmtId="0" fontId="0" fillId="10" borderId="27" xfId="0" applyFill="1" applyBorder="1" applyProtection="1">
      <protection hidden="1"/>
    </xf>
    <xf numFmtId="0" fontId="0" fillId="11" borderId="26" xfId="0" applyFill="1" applyBorder="1" applyProtection="1">
      <protection hidden="1"/>
    </xf>
    <xf numFmtId="0" fontId="0" fillId="11" borderId="40" xfId="0" applyFill="1" applyBorder="1" applyAlignment="1" applyProtection="1">
      <alignment wrapText="1"/>
      <protection hidden="1"/>
    </xf>
    <xf numFmtId="2" fontId="0" fillId="10" borderId="28" xfId="0" applyNumberFormat="1" applyFill="1" applyBorder="1" applyAlignment="1" applyProtection="1">
      <alignment wrapText="1"/>
      <protection hidden="1"/>
    </xf>
    <xf numFmtId="2" fontId="0" fillId="11" borderId="28" xfId="0" applyNumberFormat="1" applyFill="1" applyBorder="1" applyAlignment="1" applyProtection="1">
      <alignment wrapText="1"/>
      <protection hidden="1"/>
    </xf>
    <xf numFmtId="2" fontId="0" fillId="10" borderId="28" xfId="0" applyNumberFormat="1" applyFill="1" applyBorder="1" applyProtection="1">
      <protection hidden="1"/>
    </xf>
    <xf numFmtId="0" fontId="0" fillId="10" borderId="29" xfId="0" applyFill="1" applyBorder="1" applyProtection="1">
      <protection hidden="1"/>
    </xf>
    <xf numFmtId="0" fontId="0" fillId="11" borderId="30" xfId="0" applyFill="1" applyBorder="1" applyProtection="1">
      <protection hidden="1"/>
    </xf>
    <xf numFmtId="0" fontId="0" fillId="11" borderId="54" xfId="0" applyFill="1" applyBorder="1" applyAlignment="1" applyProtection="1">
      <alignment wrapText="1"/>
      <protection hidden="1"/>
    </xf>
    <xf numFmtId="0" fontId="0" fillId="10" borderId="49" xfId="0" applyFill="1" applyBorder="1" applyProtection="1">
      <protection hidden="1"/>
    </xf>
    <xf numFmtId="0" fontId="0" fillId="10" borderId="50" xfId="0" applyFill="1" applyBorder="1" applyAlignment="1" applyProtection="1">
      <alignment wrapText="1"/>
      <protection hidden="1"/>
    </xf>
    <xf numFmtId="2" fontId="0" fillId="10" borderId="50" xfId="0" applyNumberFormat="1" applyFill="1" applyBorder="1" applyAlignment="1" applyProtection="1">
      <alignment wrapText="1"/>
      <protection hidden="1"/>
    </xf>
    <xf numFmtId="2" fontId="0" fillId="10" borderId="51" xfId="0" applyNumberFormat="1" applyFill="1" applyBorder="1" applyAlignment="1" applyProtection="1">
      <alignment wrapText="1"/>
      <protection hidden="1"/>
    </xf>
    <xf numFmtId="0" fontId="11" fillId="0" borderId="7" xfId="2" applyFont="1" applyFill="1" applyBorder="1" applyAlignment="1" applyProtection="1">
      <alignment vertical="center" wrapText="1"/>
      <protection hidden="1"/>
    </xf>
    <xf numFmtId="0" fontId="11" fillId="0" borderId="10" xfId="2" applyFont="1" applyFill="1" applyBorder="1" applyAlignment="1" applyProtection="1">
      <alignment vertical="center" wrapText="1"/>
      <protection hidden="1"/>
    </xf>
    <xf numFmtId="2" fontId="0" fillId="0" borderId="0" xfId="0" applyNumberFormat="1" applyAlignment="1" applyProtection="1">
      <alignment wrapText="1"/>
      <protection hidden="1"/>
    </xf>
    <xf numFmtId="0" fontId="11" fillId="0" borderId="12" xfId="2" applyFont="1" applyFill="1" applyBorder="1" applyAlignment="1" applyProtection="1">
      <alignment vertical="center" wrapText="1"/>
      <protection hidden="1"/>
    </xf>
    <xf numFmtId="0" fontId="4" fillId="5" borderId="11" xfId="2" applyFont="1" applyFill="1" applyBorder="1" applyProtection="1">
      <protection hidden="1"/>
    </xf>
    <xf numFmtId="0" fontId="4" fillId="5" borderId="14" xfId="2" applyFont="1" applyFill="1" applyBorder="1" applyProtection="1">
      <protection hidden="1"/>
    </xf>
    <xf numFmtId="0" fontId="12" fillId="0" borderId="0" xfId="2" applyFont="1" applyFill="1" applyBorder="1" applyAlignment="1" applyProtection="1">
      <alignment horizontal="center" vertical="center" wrapText="1"/>
      <protection hidden="1"/>
    </xf>
    <xf numFmtId="0" fontId="4" fillId="0" borderId="23" xfId="2" applyFont="1" applyFill="1" applyBorder="1" applyAlignment="1" applyProtection="1">
      <alignment horizontal="center"/>
      <protection hidden="1"/>
    </xf>
    <xf numFmtId="0" fontId="4" fillId="0" borderId="4" xfId="2" applyFont="1" applyFill="1" applyBorder="1" applyAlignment="1" applyProtection="1">
      <alignment horizontal="center"/>
      <protection hidden="1"/>
    </xf>
    <xf numFmtId="0" fontId="4" fillId="0" borderId="21" xfId="2" applyFont="1" applyFill="1" applyBorder="1" applyAlignment="1" applyProtection="1">
      <alignment horizontal="center"/>
      <protection hidden="1"/>
    </xf>
    <xf numFmtId="165" fontId="13" fillId="0" borderId="14" xfId="5" applyNumberFormat="1" applyFont="1" applyFill="1" applyBorder="1" applyAlignment="1" applyProtection="1">
      <alignment vertical="center"/>
      <protection hidden="1"/>
    </xf>
    <xf numFmtId="0" fontId="0" fillId="0" borderId="73" xfId="0" applyBorder="1" applyAlignment="1" applyProtection="1">
      <alignment wrapText="1"/>
      <protection hidden="1"/>
    </xf>
    <xf numFmtId="0" fontId="0" fillId="0" borderId="65" xfId="0" applyBorder="1" applyAlignment="1" applyProtection="1">
      <alignment wrapText="1"/>
      <protection hidden="1"/>
    </xf>
    <xf numFmtId="0" fontId="0" fillId="0" borderId="70" xfId="0" applyBorder="1" applyAlignment="1" applyProtection="1">
      <alignment wrapText="1"/>
      <protection hidden="1"/>
    </xf>
    <xf numFmtId="0" fontId="20" fillId="0" borderId="43" xfId="8" applyBorder="1" applyAlignment="1">
      <alignment horizontal="left" vertical="center" wrapText="1" indent="1"/>
    </xf>
    <xf numFmtId="0" fontId="0" fillId="0" borderId="43" xfId="0" applyBorder="1" applyAlignment="1" applyProtection="1">
      <alignment horizontal="left" vertical="center" wrapText="1" indent="1"/>
      <protection locked="0"/>
    </xf>
    <xf numFmtId="0" fontId="12" fillId="0" borderId="73" xfId="2" applyFont="1" applyFill="1" applyBorder="1" applyAlignment="1" applyProtection="1">
      <alignment horizontal="center" vertical="center" wrapText="1"/>
      <protection hidden="1"/>
    </xf>
    <xf numFmtId="0" fontId="12" fillId="5" borderId="79" xfId="2" applyFont="1" applyFill="1" applyBorder="1" applyAlignment="1" applyProtection="1">
      <alignment wrapText="1"/>
      <protection locked="0"/>
    </xf>
    <xf numFmtId="0" fontId="12" fillId="5" borderId="80" xfId="2" applyFont="1" applyFill="1" applyBorder="1" applyAlignment="1" applyProtection="1">
      <alignment horizontal="center" wrapText="1"/>
      <protection locked="0"/>
    </xf>
    <xf numFmtId="0" fontId="0" fillId="5" borderId="82" xfId="0" applyFill="1" applyBorder="1" applyAlignment="1" applyProtection="1">
      <alignment wrapText="1"/>
      <protection locked="0"/>
    </xf>
    <xf numFmtId="0" fontId="12" fillId="5" borderId="82" xfId="2" applyFont="1" applyFill="1" applyBorder="1" applyAlignment="1" applyProtection="1">
      <alignment wrapText="1"/>
      <protection locked="0"/>
    </xf>
    <xf numFmtId="0" fontId="12" fillId="5" borderId="83" xfId="2" applyFont="1" applyFill="1" applyBorder="1" applyAlignment="1" applyProtection="1">
      <alignment horizontal="center" wrapText="1"/>
      <protection locked="0"/>
    </xf>
    <xf numFmtId="0" fontId="10" fillId="0" borderId="84" xfId="2" applyFont="1" applyFill="1" applyBorder="1" applyAlignment="1" applyProtection="1">
      <alignment horizontal="right" vertical="center" wrapText="1"/>
      <protection hidden="1"/>
    </xf>
    <xf numFmtId="0" fontId="25" fillId="0" borderId="48" xfId="0" applyFont="1" applyBorder="1" applyAlignment="1">
      <alignment horizontal="left" vertical="center" wrapText="1"/>
    </xf>
    <xf numFmtId="0" fontId="25" fillId="0" borderId="47" xfId="0" applyFont="1" applyBorder="1" applyAlignment="1">
      <alignment horizontal="center" vertical="center" wrapText="1"/>
    </xf>
    <xf numFmtId="0" fontId="8" fillId="0" borderId="44" xfId="0" applyFont="1" applyBorder="1" applyAlignment="1">
      <alignment horizontal="left" vertical="center" wrapText="1"/>
    </xf>
    <xf numFmtId="0" fontId="8" fillId="0" borderId="70" xfId="0" applyFont="1" applyBorder="1" applyAlignment="1">
      <alignment horizontal="center" vertical="center" wrapText="1"/>
    </xf>
    <xf numFmtId="0" fontId="30" fillId="0" borderId="0" xfId="0" applyFont="1" applyAlignment="1">
      <alignment horizontal="justify" vertical="center"/>
    </xf>
    <xf numFmtId="0" fontId="25" fillId="0" borderId="0" xfId="0" applyFont="1" applyAlignment="1">
      <alignment horizontal="justify" vertical="center"/>
    </xf>
    <xf numFmtId="0" fontId="30" fillId="0" borderId="0" xfId="0" applyFont="1" applyAlignment="1">
      <alignment horizontal="left" vertical="center"/>
    </xf>
    <xf numFmtId="0" fontId="25" fillId="0" borderId="48" xfId="0" applyFont="1" applyBorder="1" applyAlignment="1">
      <alignment horizontal="left" vertical="center" wrapText="1" indent="3"/>
    </xf>
    <xf numFmtId="0" fontId="8" fillId="0" borderId="44" xfId="0" applyFont="1" applyBorder="1" applyAlignment="1">
      <alignment horizontal="left" vertical="center" wrapText="1" indent="3"/>
    </xf>
    <xf numFmtId="3" fontId="8" fillId="0" borderId="70" xfId="0" applyNumberFormat="1" applyFont="1" applyBorder="1" applyAlignment="1">
      <alignment horizontal="center" vertical="center" wrapText="1"/>
    </xf>
    <xf numFmtId="0" fontId="25" fillId="0" borderId="44" xfId="0" applyFont="1" applyBorder="1" applyAlignment="1">
      <alignment horizontal="left" vertical="center" wrapText="1"/>
    </xf>
    <xf numFmtId="0" fontId="2" fillId="0" borderId="78" xfId="2" applyFont="1" applyFill="1" applyBorder="1" applyAlignment="1" applyProtection="1">
      <alignment horizontal="center" vertical="center" wrapText="1"/>
      <protection hidden="1"/>
    </xf>
    <xf numFmtId="0" fontId="2" fillId="0" borderId="79" xfId="2" applyFont="1" applyFill="1" applyBorder="1" applyAlignment="1" applyProtection="1">
      <alignment horizontal="center" vertical="center" wrapText="1"/>
      <protection hidden="1"/>
    </xf>
    <xf numFmtId="0" fontId="2" fillId="0" borderId="87" xfId="2" applyFont="1" applyFill="1" applyBorder="1" applyAlignment="1" applyProtection="1">
      <alignment vertical="center" wrapText="1"/>
      <protection hidden="1"/>
    </xf>
    <xf numFmtId="0" fontId="0" fillId="0" borderId="81" xfId="0" applyBorder="1" applyAlignment="1" applyProtection="1">
      <alignment horizontal="center" vertical="center" wrapText="1"/>
      <protection hidden="1"/>
    </xf>
    <xf numFmtId="0" fontId="21" fillId="0" borderId="82" xfId="0" applyFont="1" applyBorder="1" applyAlignment="1" applyProtection="1">
      <alignment horizontal="center" vertical="center"/>
      <protection hidden="1"/>
    </xf>
    <xf numFmtId="165" fontId="21" fillId="0" borderId="82" xfId="2" applyNumberFormat="1" applyFont="1" applyFill="1" applyBorder="1" applyAlignment="1" applyProtection="1">
      <alignment horizontal="center" vertical="center"/>
      <protection hidden="1"/>
    </xf>
    <xf numFmtId="165" fontId="22" fillId="0" borderId="83" xfId="2" applyNumberFormat="1" applyFont="1" applyFill="1" applyBorder="1" applyAlignment="1" applyProtection="1">
      <alignment vertical="center"/>
      <protection hidden="1"/>
    </xf>
    <xf numFmtId="0" fontId="23" fillId="0" borderId="97" xfId="2" applyFont="1" applyFill="1" applyBorder="1" applyAlignment="1" applyProtection="1">
      <alignment horizontal="right" vertical="center" wrapText="1"/>
      <protection hidden="1"/>
    </xf>
    <xf numFmtId="0" fontId="12" fillId="0" borderId="100" xfId="2" applyFont="1" applyFill="1" applyBorder="1" applyAlignment="1" applyProtection="1">
      <alignment horizontal="center" vertical="center"/>
      <protection hidden="1"/>
    </xf>
    <xf numFmtId="44" fontId="12" fillId="0" borderId="101" xfId="5" applyFont="1" applyFill="1" applyBorder="1" applyAlignment="1" applyProtection="1">
      <alignment horizontal="center" vertical="center"/>
      <protection hidden="1"/>
    </xf>
    <xf numFmtId="0" fontId="12" fillId="0" borderId="95" xfId="2" applyFont="1" applyFill="1" applyBorder="1" applyAlignment="1" applyProtection="1">
      <alignment horizontal="center" vertical="center"/>
      <protection hidden="1"/>
    </xf>
    <xf numFmtId="44" fontId="12" fillId="0" borderId="96" xfId="5" applyFont="1" applyFill="1" applyBorder="1" applyAlignment="1" applyProtection="1">
      <alignment horizontal="right" vertical="center"/>
      <protection hidden="1"/>
    </xf>
    <xf numFmtId="2" fontId="12" fillId="0" borderId="79" xfId="2" applyNumberFormat="1" applyFont="1" applyFill="1" applyBorder="1" applyAlignment="1" applyProtection="1">
      <alignment horizontal="center" vertical="center"/>
      <protection hidden="1"/>
    </xf>
    <xf numFmtId="44" fontId="26" fillId="0" borderId="80" xfId="5" applyFont="1" applyFill="1" applyBorder="1" applyAlignment="1" applyProtection="1">
      <alignment vertical="center"/>
      <protection hidden="1"/>
    </xf>
    <xf numFmtId="0" fontId="11" fillId="12" borderId="102" xfId="2" applyFont="1" applyFill="1" applyBorder="1" applyAlignment="1" applyProtection="1">
      <alignment horizontal="left" vertical="center" wrapText="1"/>
      <protection hidden="1"/>
    </xf>
    <xf numFmtId="0" fontId="3" fillId="12" borderId="103" xfId="2" applyFont="1" applyFill="1" applyBorder="1" applyAlignment="1" applyProtection="1">
      <alignment horizontal="left" vertical="center" wrapText="1"/>
      <protection hidden="1"/>
    </xf>
    <xf numFmtId="0" fontId="3" fillId="12" borderId="104" xfId="2" applyFont="1" applyFill="1" applyBorder="1" applyAlignment="1" applyProtection="1">
      <alignment horizontal="left" vertical="center" wrapText="1"/>
      <protection hidden="1"/>
    </xf>
    <xf numFmtId="0" fontId="12" fillId="0" borderId="85" xfId="2" applyFont="1" applyFill="1" applyBorder="1" applyAlignment="1" applyProtection="1">
      <alignment horizontal="center" vertical="center"/>
      <protection hidden="1"/>
    </xf>
    <xf numFmtId="44" fontId="12" fillId="0" borderId="86" xfId="5" applyFont="1" applyFill="1" applyBorder="1" applyAlignment="1" applyProtection="1">
      <alignment horizontal="right" vertical="center"/>
      <protection hidden="1"/>
    </xf>
    <xf numFmtId="44" fontId="13" fillId="0" borderId="83" xfId="5" applyFont="1" applyFill="1" applyBorder="1" applyAlignment="1" applyProtection="1">
      <alignment vertical="center"/>
      <protection hidden="1"/>
    </xf>
    <xf numFmtId="0" fontId="1" fillId="5" borderId="11" xfId="3" applyFill="1" applyBorder="1" applyAlignment="1" applyProtection="1">
      <alignment horizontal="center" vertical="center" wrapText="1"/>
      <protection locked="0" hidden="1"/>
    </xf>
    <xf numFmtId="165" fontId="21" fillId="5" borderId="82" xfId="2" applyNumberFormat="1" applyFont="1" applyFill="1" applyBorder="1" applyAlignment="1" applyProtection="1">
      <alignment horizontal="center" vertical="center"/>
      <protection locked="0" hidden="1"/>
    </xf>
    <xf numFmtId="44" fontId="26" fillId="14" borderId="80" xfId="5" applyFont="1" applyFill="1" applyBorder="1" applyAlignment="1" applyProtection="1">
      <alignment vertical="center"/>
      <protection hidden="1"/>
    </xf>
    <xf numFmtId="0" fontId="25" fillId="0" borderId="46"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6" xfId="0" applyFont="1" applyBorder="1" applyAlignment="1">
      <alignment horizontal="left" vertical="center" wrapText="1" indent="3"/>
    </xf>
    <xf numFmtId="0" fontId="25" fillId="0" borderId="47" xfId="0" applyFont="1" applyBorder="1" applyAlignment="1">
      <alignment horizontal="left" vertical="center" wrapText="1" indent="3"/>
    </xf>
    <xf numFmtId="0" fontId="8" fillId="0" borderId="46" xfId="0" applyFont="1" applyBorder="1" applyAlignment="1">
      <alignment horizontal="justify" vertical="center" wrapText="1"/>
    </xf>
    <xf numFmtId="0" fontId="8" fillId="0" borderId="47" xfId="0" applyFont="1" applyBorder="1" applyAlignment="1">
      <alignment horizontal="justify" vertical="center" wrapText="1"/>
    </xf>
    <xf numFmtId="0" fontId="14" fillId="6" borderId="46" xfId="0" applyFont="1" applyFill="1" applyBorder="1" applyAlignment="1" applyProtection="1">
      <alignment horizontal="center" vertical="center"/>
      <protection hidden="1"/>
    </xf>
    <xf numFmtId="0" fontId="14" fillId="6" borderId="22" xfId="0" applyFont="1" applyFill="1" applyBorder="1" applyAlignment="1" applyProtection="1">
      <alignment horizontal="center" vertical="center"/>
      <protection hidden="1"/>
    </xf>
    <xf numFmtId="0" fontId="14" fillId="6" borderId="47" xfId="0" applyFont="1" applyFill="1" applyBorder="1" applyAlignment="1" applyProtection="1">
      <alignment horizontal="center" vertical="center"/>
      <protection hidden="1"/>
    </xf>
    <xf numFmtId="0" fontId="14" fillId="6" borderId="5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55" xfId="0" applyFont="1" applyFill="1" applyBorder="1" applyAlignment="1" applyProtection="1">
      <alignment horizontal="center" vertical="center"/>
      <protection hidden="1"/>
    </xf>
    <xf numFmtId="0" fontId="0" fillId="6" borderId="31" xfId="0" applyFill="1" applyBorder="1" applyAlignment="1" applyProtection="1">
      <alignment horizontal="center" wrapText="1"/>
      <protection hidden="1"/>
    </xf>
    <xf numFmtId="0" fontId="0" fillId="6" borderId="27" xfId="0" applyFill="1" applyBorder="1" applyAlignment="1" applyProtection="1">
      <alignment horizontal="center" wrapText="1"/>
      <protection hidden="1"/>
    </xf>
    <xf numFmtId="0" fontId="2" fillId="5" borderId="32" xfId="0" applyFont="1" applyFill="1" applyBorder="1" applyAlignment="1" applyProtection="1">
      <alignment horizontal="left" vertical="center" wrapText="1"/>
      <protection hidden="1"/>
    </xf>
    <xf numFmtId="0" fontId="2" fillId="5" borderId="26" xfId="0" applyFont="1" applyFill="1" applyBorder="1" applyAlignment="1" applyProtection="1">
      <alignment horizontal="left" vertical="center" wrapText="1"/>
      <protection hidden="1"/>
    </xf>
    <xf numFmtId="0" fontId="0" fillId="5" borderId="58" xfId="0" applyFill="1" applyBorder="1" applyAlignment="1" applyProtection="1">
      <alignment horizontal="center" vertical="center"/>
      <protection hidden="1"/>
    </xf>
    <xf numFmtId="0" fontId="0" fillId="5" borderId="40" xfId="0" applyFill="1" applyBorder="1" applyAlignment="1" applyProtection="1">
      <alignment horizontal="center" vertical="center"/>
      <protection hidden="1"/>
    </xf>
    <xf numFmtId="0" fontId="0" fillId="6" borderId="31" xfId="0" applyFill="1" applyBorder="1" applyAlignment="1" applyProtection="1">
      <alignment horizontal="center"/>
      <protection hidden="1"/>
    </xf>
    <xf numFmtId="0" fontId="0" fillId="6" borderId="33" xfId="0" applyFill="1" applyBorder="1" applyAlignment="1" applyProtection="1">
      <alignment horizontal="center"/>
      <protection hidden="1"/>
    </xf>
    <xf numFmtId="0" fontId="0" fillId="5" borderId="31" xfId="0" applyFill="1" applyBorder="1" applyAlignment="1" applyProtection="1">
      <alignment horizontal="center"/>
      <protection hidden="1"/>
    </xf>
    <xf numFmtId="0" fontId="0" fillId="5" borderId="33" xfId="0" applyFill="1" applyBorder="1" applyAlignment="1" applyProtection="1">
      <alignment horizontal="center"/>
      <protection hidden="1"/>
    </xf>
    <xf numFmtId="0" fontId="0" fillId="6" borderId="59" xfId="0" applyFill="1" applyBorder="1" applyAlignment="1" applyProtection="1">
      <alignment horizontal="center"/>
      <protection hidden="1"/>
    </xf>
    <xf numFmtId="0" fontId="14" fillId="9" borderId="49" xfId="0" applyFont="1" applyFill="1" applyBorder="1" applyAlignment="1" applyProtection="1">
      <alignment horizontal="center" vertical="center"/>
      <protection hidden="1"/>
    </xf>
    <xf numFmtId="0" fontId="14" fillId="9" borderId="50" xfId="0" applyFont="1" applyFill="1" applyBorder="1" applyAlignment="1" applyProtection="1">
      <alignment horizontal="center" vertical="center"/>
      <protection hidden="1"/>
    </xf>
    <xf numFmtId="0" fontId="14" fillId="9" borderId="51" xfId="0" applyFont="1" applyFill="1" applyBorder="1" applyAlignment="1" applyProtection="1">
      <alignment horizontal="center" vertical="center"/>
      <protection hidden="1"/>
    </xf>
    <xf numFmtId="0" fontId="0" fillId="9" borderId="36" xfId="0" applyFill="1" applyBorder="1" applyAlignment="1" applyProtection="1">
      <alignment horizontal="center" wrapText="1"/>
      <protection hidden="1"/>
    </xf>
    <xf numFmtId="0" fontId="0" fillId="9" borderId="27" xfId="0" applyFill="1" applyBorder="1" applyAlignment="1" applyProtection="1">
      <alignment horizontal="center" wrapText="1"/>
      <protection hidden="1"/>
    </xf>
    <xf numFmtId="0" fontId="2" fillId="8" borderId="37" xfId="0" applyFont="1" applyFill="1" applyBorder="1" applyAlignment="1" applyProtection="1">
      <alignment horizontal="left" vertical="center" wrapText="1"/>
      <protection hidden="1"/>
    </xf>
    <xf numFmtId="0" fontId="2" fillId="8" borderId="53" xfId="0" applyFont="1" applyFill="1" applyBorder="1" applyAlignment="1" applyProtection="1">
      <alignment horizontal="left" vertical="center" wrapText="1"/>
      <protection hidden="1"/>
    </xf>
    <xf numFmtId="0" fontId="2" fillId="8" borderId="26" xfId="0" applyFont="1" applyFill="1" applyBorder="1" applyAlignment="1" applyProtection="1">
      <alignment horizontal="left" vertical="center" wrapText="1"/>
      <protection hidden="1"/>
    </xf>
    <xf numFmtId="0" fontId="2" fillId="8" borderId="40" xfId="0" applyFont="1" applyFill="1" applyBorder="1" applyAlignment="1" applyProtection="1">
      <alignment horizontal="left" vertical="center" wrapText="1"/>
      <protection hidden="1"/>
    </xf>
    <xf numFmtId="0" fontId="0" fillId="9" borderId="31" xfId="0" applyFill="1" applyBorder="1" applyAlignment="1" applyProtection="1">
      <alignment horizontal="center" wrapText="1"/>
      <protection hidden="1"/>
    </xf>
    <xf numFmtId="0" fontId="0" fillId="9" borderId="33" xfId="0" applyFill="1" applyBorder="1" applyAlignment="1" applyProtection="1">
      <alignment horizontal="center" wrapText="1"/>
      <protection hidden="1"/>
    </xf>
    <xf numFmtId="0" fontId="0" fillId="8" borderId="31" xfId="0" applyFill="1" applyBorder="1" applyAlignment="1" applyProtection="1">
      <alignment horizontal="center" wrapText="1"/>
      <protection hidden="1"/>
    </xf>
    <xf numFmtId="0" fontId="0" fillId="8" borderId="33" xfId="0" applyFill="1" applyBorder="1" applyAlignment="1" applyProtection="1">
      <alignment horizontal="center" wrapText="1"/>
      <protection hidden="1"/>
    </xf>
    <xf numFmtId="0" fontId="0" fillId="9" borderId="45" xfId="0" applyFill="1" applyBorder="1" applyAlignment="1" applyProtection="1">
      <alignment horizontal="center"/>
      <protection hidden="1"/>
    </xf>
    <xf numFmtId="0" fontId="0" fillId="9" borderId="38" xfId="0" applyFill="1" applyBorder="1" applyAlignment="1" applyProtection="1">
      <alignment horizontal="center"/>
      <protection hidden="1"/>
    </xf>
    <xf numFmtId="0" fontId="14" fillId="10" borderId="42" xfId="0" applyFont="1" applyFill="1" applyBorder="1" applyAlignment="1" applyProtection="1">
      <alignment horizontal="center" vertical="center"/>
      <protection hidden="1"/>
    </xf>
    <xf numFmtId="0" fontId="14" fillId="10" borderId="1" xfId="0" applyFont="1" applyFill="1" applyBorder="1" applyAlignment="1" applyProtection="1">
      <alignment horizontal="center" vertical="center"/>
      <protection hidden="1"/>
    </xf>
    <xf numFmtId="0" fontId="14" fillId="10" borderId="41" xfId="0" applyFont="1" applyFill="1" applyBorder="1" applyAlignment="1" applyProtection="1">
      <alignment horizontal="center" vertical="center"/>
      <protection hidden="1"/>
    </xf>
    <xf numFmtId="0" fontId="0" fillId="10" borderId="31" xfId="0" applyFill="1" applyBorder="1" applyAlignment="1" applyProtection="1">
      <alignment horizontal="center" wrapText="1"/>
      <protection hidden="1"/>
    </xf>
    <xf numFmtId="0" fontId="0" fillId="10" borderId="27" xfId="0" applyFill="1" applyBorder="1" applyAlignment="1" applyProtection="1">
      <alignment horizontal="center" wrapText="1"/>
      <protection hidden="1"/>
    </xf>
    <xf numFmtId="0" fontId="2" fillId="11" borderId="32" xfId="0" applyFont="1" applyFill="1" applyBorder="1" applyAlignment="1" applyProtection="1">
      <alignment horizontal="left" vertical="center" wrapText="1"/>
      <protection hidden="1"/>
    </xf>
    <xf numFmtId="0" fontId="2" fillId="11" borderId="58" xfId="0" applyFont="1" applyFill="1" applyBorder="1" applyAlignment="1" applyProtection="1">
      <alignment horizontal="left" vertical="center" wrapText="1"/>
      <protection hidden="1"/>
    </xf>
    <xf numFmtId="0" fontId="2" fillId="11" borderId="26" xfId="0" applyFont="1" applyFill="1" applyBorder="1" applyAlignment="1" applyProtection="1">
      <alignment horizontal="left" vertical="center" wrapText="1"/>
      <protection hidden="1"/>
    </xf>
    <xf numFmtId="0" fontId="2" fillId="11" borderId="40" xfId="0" applyFont="1" applyFill="1" applyBorder="1" applyAlignment="1" applyProtection="1">
      <alignment horizontal="left" vertical="center" wrapText="1"/>
      <protection hidden="1"/>
    </xf>
    <xf numFmtId="0" fontId="0" fillId="10" borderId="33" xfId="0" applyFill="1" applyBorder="1" applyAlignment="1" applyProtection="1">
      <alignment horizontal="center" wrapText="1"/>
      <protection hidden="1"/>
    </xf>
    <xf numFmtId="0" fontId="0" fillId="11" borderId="31" xfId="0" applyFill="1" applyBorder="1" applyAlignment="1" applyProtection="1">
      <alignment horizontal="center" wrapText="1"/>
      <protection hidden="1"/>
    </xf>
    <xf numFmtId="0" fontId="0" fillId="11" borderId="33" xfId="0" applyFill="1" applyBorder="1" applyAlignment="1" applyProtection="1">
      <alignment horizontal="center" wrapText="1"/>
      <protection hidden="1"/>
    </xf>
    <xf numFmtId="0" fontId="0" fillId="10" borderId="59" xfId="0" applyFill="1" applyBorder="1" applyAlignment="1" applyProtection="1">
      <alignment horizontal="center"/>
      <protection hidden="1"/>
    </xf>
    <xf numFmtId="0" fontId="0" fillId="10" borderId="33" xfId="0" applyFill="1" applyBorder="1" applyAlignment="1" applyProtection="1">
      <alignment horizontal="center"/>
      <protection hidden="1"/>
    </xf>
    <xf numFmtId="0" fontId="13" fillId="0" borderId="66" xfId="2" applyFont="1" applyFill="1" applyBorder="1" applyAlignment="1" applyProtection="1">
      <alignment horizontal="left"/>
      <protection hidden="1"/>
    </xf>
    <xf numFmtId="0" fontId="13" fillId="0" borderId="25" xfId="2" applyFont="1" applyFill="1" applyBorder="1" applyAlignment="1" applyProtection="1">
      <alignment horizontal="left"/>
      <protection hidden="1"/>
    </xf>
    <xf numFmtId="0" fontId="11" fillId="5" borderId="78" xfId="2" applyFont="1" applyFill="1" applyBorder="1" applyAlignment="1" applyProtection="1">
      <alignment horizontal="center" vertical="center" wrapText="1"/>
      <protection locked="0" hidden="1"/>
    </xf>
    <xf numFmtId="0" fontId="11" fillId="5" borderId="79" xfId="2" applyFont="1" applyFill="1" applyBorder="1" applyAlignment="1" applyProtection="1">
      <alignment horizontal="center" vertical="center" wrapText="1"/>
      <protection locked="0"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11" fillId="5" borderId="7" xfId="2" applyFont="1" applyFill="1" applyBorder="1" applyAlignment="1" applyProtection="1">
      <alignment horizontal="left"/>
      <protection locked="0" hidden="1"/>
    </xf>
    <xf numFmtId="0" fontId="11" fillId="5" borderId="12" xfId="2" applyFont="1" applyFill="1" applyBorder="1" applyAlignment="1" applyProtection="1">
      <alignment horizontal="left"/>
      <protection locked="0" hidden="1"/>
    </xf>
    <xf numFmtId="0" fontId="11" fillId="5" borderId="8" xfId="2" applyFont="1" applyFill="1" applyBorder="1" applyAlignment="1" applyProtection="1">
      <alignment horizontal="left"/>
      <protection locked="0" hidden="1"/>
    </xf>
    <xf numFmtId="0" fontId="11" fillId="5" borderId="13" xfId="2" applyFont="1" applyFill="1" applyBorder="1" applyAlignment="1" applyProtection="1">
      <alignment horizontal="left"/>
      <protection locked="0" hidden="1"/>
    </xf>
    <xf numFmtId="0" fontId="11" fillId="5" borderId="1" xfId="2" applyFont="1" applyFill="1" applyBorder="1" applyAlignment="1" applyProtection="1">
      <alignment horizontal="center"/>
      <protection locked="0" hidden="1"/>
    </xf>
    <xf numFmtId="0" fontId="11" fillId="5" borderId="41" xfId="2" applyFont="1" applyFill="1" applyBorder="1" applyAlignment="1" applyProtection="1">
      <alignment horizontal="center"/>
      <protection locked="0" hidden="1"/>
    </xf>
    <xf numFmtId="0" fontId="11" fillId="5" borderId="65" xfId="2" applyFont="1" applyFill="1" applyBorder="1" applyAlignment="1" applyProtection="1">
      <alignment horizontal="center"/>
      <protection locked="0" hidden="1"/>
    </xf>
    <xf numFmtId="0" fontId="11" fillId="5" borderId="70" xfId="2" applyFont="1" applyFill="1" applyBorder="1" applyAlignment="1" applyProtection="1">
      <alignment horizontal="center"/>
      <protection locked="0" hidden="1"/>
    </xf>
    <xf numFmtId="0" fontId="18" fillId="0" borderId="18" xfId="2" applyFont="1" applyFill="1" applyBorder="1" applyAlignment="1" applyProtection="1">
      <alignment horizontal="center" vertical="center" wrapText="1"/>
      <protection hidden="1"/>
    </xf>
    <xf numFmtId="0" fontId="18" fillId="0" borderId="19" xfId="2" applyFont="1" applyFill="1" applyBorder="1" applyAlignment="1" applyProtection="1">
      <alignment horizontal="center" vertical="center" wrapText="1"/>
      <protection hidden="1"/>
    </xf>
    <xf numFmtId="0" fontId="18" fillId="0" borderId="20" xfId="2" applyFont="1" applyFill="1" applyBorder="1" applyAlignment="1" applyProtection="1">
      <alignment horizontal="center" vertical="center" wrapText="1"/>
      <protection hidden="1"/>
    </xf>
    <xf numFmtId="0" fontId="11" fillId="0" borderId="16" xfId="2" applyFont="1" applyFill="1" applyBorder="1" applyAlignment="1" applyProtection="1">
      <alignment horizontal="center" vertical="center" wrapText="1"/>
      <protection hidden="1"/>
    </xf>
    <xf numFmtId="0" fontId="11" fillId="0" borderId="17" xfId="2" applyFont="1" applyFill="1" applyBorder="1" applyAlignment="1" applyProtection="1">
      <alignment horizontal="center" vertical="center" wrapText="1"/>
      <protection hidden="1"/>
    </xf>
    <xf numFmtId="0" fontId="13" fillId="0" borderId="81" xfId="2" applyFont="1" applyFill="1" applyBorder="1" applyAlignment="1" applyProtection="1">
      <alignment horizontal="left" vertical="center"/>
      <protection hidden="1"/>
    </xf>
    <xf numFmtId="0" fontId="13" fillId="0" borderId="82" xfId="2" applyFont="1" applyFill="1" applyBorder="1" applyAlignment="1" applyProtection="1">
      <alignment horizontal="left" vertical="center"/>
      <protection hidden="1"/>
    </xf>
    <xf numFmtId="0" fontId="12" fillId="5" borderId="81" xfId="2" applyFont="1" applyFill="1" applyBorder="1" applyAlignment="1" applyProtection="1">
      <alignment horizontal="center" vertical="center"/>
      <protection locked="0"/>
    </xf>
    <xf numFmtId="0" fontId="12" fillId="5" borderId="82" xfId="2" applyFont="1" applyFill="1" applyBorder="1" applyAlignment="1" applyProtection="1">
      <alignment horizontal="center" vertical="center"/>
      <protection locked="0"/>
    </xf>
    <xf numFmtId="0" fontId="10" fillId="0" borderId="85" xfId="2" applyFont="1" applyFill="1" applyBorder="1" applyAlignment="1" applyProtection="1">
      <alignment horizontal="left" vertical="center" wrapText="1"/>
      <protection hidden="1"/>
    </xf>
    <xf numFmtId="0" fontId="10" fillId="0" borderId="88" xfId="2" applyFont="1" applyFill="1" applyBorder="1" applyAlignment="1" applyProtection="1">
      <alignment horizontal="left" vertical="center" wrapText="1"/>
      <protection hidden="1"/>
    </xf>
    <xf numFmtId="0" fontId="4" fillId="0" borderId="21" xfId="2" applyFont="1" applyFill="1" applyBorder="1" applyAlignment="1" applyProtection="1">
      <alignment horizontal="center"/>
      <protection hidden="1"/>
    </xf>
    <xf numFmtId="0" fontId="4" fillId="0" borderId="22" xfId="2" applyFont="1" applyFill="1" applyBorder="1" applyAlignment="1" applyProtection="1">
      <alignment horizontal="center"/>
      <protection hidden="1"/>
    </xf>
    <xf numFmtId="0" fontId="4" fillId="0" borderId="23" xfId="2" applyFont="1" applyFill="1" applyBorder="1" applyAlignment="1" applyProtection="1">
      <alignment horizontal="center"/>
      <protection hidden="1"/>
    </xf>
    <xf numFmtId="0" fontId="27" fillId="0" borderId="92" xfId="2" applyFont="1" applyFill="1" applyBorder="1" applyAlignment="1" applyProtection="1">
      <alignment horizontal="center" vertical="center"/>
      <protection hidden="1"/>
    </xf>
    <xf numFmtId="0" fontId="26" fillId="0" borderId="93" xfId="2" applyFont="1" applyFill="1" applyBorder="1" applyAlignment="1" applyProtection="1">
      <alignment horizontal="center" vertical="center"/>
      <protection hidden="1"/>
    </xf>
    <xf numFmtId="0" fontId="26" fillId="0" borderId="94" xfId="2" applyFont="1" applyFill="1" applyBorder="1" applyAlignment="1" applyProtection="1">
      <alignment horizontal="center" vertical="center"/>
      <protection hidden="1"/>
    </xf>
    <xf numFmtId="0" fontId="12" fillId="12" borderId="78" xfId="2" applyFont="1" applyFill="1" applyBorder="1" applyAlignment="1" applyProtection="1">
      <alignment horizontal="center" vertical="center" wrapText="1"/>
      <protection hidden="1"/>
    </xf>
    <xf numFmtId="0" fontId="12" fillId="12" borderId="79" xfId="2" applyFont="1" applyFill="1" applyBorder="1" applyAlignment="1" applyProtection="1">
      <alignment horizontal="center" vertical="center" wrapText="1"/>
      <protection hidden="1"/>
    </xf>
    <xf numFmtId="0" fontId="12" fillId="12" borderId="80" xfId="2" applyFont="1" applyFill="1" applyBorder="1" applyAlignment="1" applyProtection="1">
      <alignment horizontal="center" vertical="center" wrapText="1"/>
      <protection hidden="1"/>
    </xf>
    <xf numFmtId="0" fontId="11" fillId="12" borderId="102" xfId="2" applyFont="1" applyFill="1" applyBorder="1" applyAlignment="1" applyProtection="1">
      <alignment horizontal="left" vertical="center" wrapText="1"/>
      <protection hidden="1"/>
    </xf>
    <xf numFmtId="0" fontId="3" fillId="12" borderId="103" xfId="2" applyFont="1" applyFill="1" applyBorder="1" applyAlignment="1" applyProtection="1">
      <alignment horizontal="left" vertical="center" wrapText="1"/>
      <protection hidden="1"/>
    </xf>
    <xf numFmtId="0" fontId="3" fillId="12" borderId="104" xfId="2" applyFont="1" applyFill="1" applyBorder="1" applyAlignment="1" applyProtection="1">
      <alignment horizontal="left" vertical="center" wrapText="1"/>
      <protection hidden="1"/>
    </xf>
    <xf numFmtId="0" fontId="11" fillId="12" borderId="78" xfId="2" applyFont="1" applyFill="1" applyBorder="1" applyAlignment="1" applyProtection="1">
      <alignment horizontal="left" vertical="center" wrapText="1"/>
      <protection hidden="1"/>
    </xf>
    <xf numFmtId="0" fontId="3" fillId="12" borderId="79" xfId="2" applyFont="1" applyFill="1" applyBorder="1" applyAlignment="1" applyProtection="1">
      <alignment horizontal="left" vertical="center" wrapText="1"/>
      <protection hidden="1"/>
    </xf>
    <xf numFmtId="0" fontId="3" fillId="12" borderId="80" xfId="2" applyFont="1" applyFill="1" applyBorder="1" applyAlignment="1" applyProtection="1">
      <alignment horizontal="left" vertical="center" wrapText="1"/>
      <protection hidden="1"/>
    </xf>
    <xf numFmtId="0" fontId="10" fillId="0" borderId="98" xfId="2" applyFont="1" applyFill="1" applyBorder="1" applyAlignment="1" applyProtection="1">
      <alignment horizontal="left" vertical="center" wrapText="1"/>
      <protection hidden="1"/>
    </xf>
    <xf numFmtId="0" fontId="10" fillId="0" borderId="22" xfId="2" applyFont="1" applyFill="1" applyBorder="1" applyAlignment="1" applyProtection="1">
      <alignment horizontal="left" vertical="center" wrapText="1"/>
      <protection hidden="1"/>
    </xf>
    <xf numFmtId="0" fontId="10" fillId="0" borderId="47" xfId="2" applyFont="1" applyFill="1" applyBorder="1" applyAlignment="1" applyProtection="1">
      <alignment horizontal="left" vertical="center" wrapText="1"/>
      <protection hidden="1"/>
    </xf>
    <xf numFmtId="0" fontId="11" fillId="12" borderId="89" xfId="2" applyFont="1" applyFill="1" applyBorder="1" applyAlignment="1" applyProtection="1">
      <alignment horizontal="left" vertical="center" wrapText="1"/>
      <protection hidden="1"/>
    </xf>
    <xf numFmtId="0" fontId="11" fillId="12" borderId="90" xfId="2" applyFont="1" applyFill="1" applyBorder="1" applyAlignment="1" applyProtection="1">
      <alignment horizontal="left" vertical="center" wrapText="1"/>
      <protection hidden="1"/>
    </xf>
    <xf numFmtId="0" fontId="11" fillId="12" borderId="109" xfId="2" applyFont="1" applyFill="1" applyBorder="1" applyAlignment="1" applyProtection="1">
      <alignment horizontal="left" vertical="center" wrapText="1"/>
      <protection hidden="1"/>
    </xf>
    <xf numFmtId="0" fontId="12" fillId="5" borderId="78" xfId="2" applyFont="1" applyFill="1" applyBorder="1" applyAlignment="1" applyProtection="1">
      <alignment horizontal="center" vertical="center"/>
      <protection locked="0"/>
    </xf>
    <xf numFmtId="0" fontId="12" fillId="5" borderId="79" xfId="2" applyFont="1" applyFill="1" applyBorder="1" applyAlignment="1" applyProtection="1">
      <alignment horizontal="center" vertical="center"/>
      <protection locked="0"/>
    </xf>
    <xf numFmtId="0" fontId="12" fillId="0" borderId="77"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1" fillId="0" borderId="66" xfId="2" applyFont="1" applyFill="1" applyBorder="1" applyAlignment="1" applyProtection="1">
      <alignment horizontal="center" vertical="center" wrapText="1"/>
      <protection hidden="1"/>
    </xf>
    <xf numFmtId="0" fontId="11" fillId="0" borderId="25" xfId="2" applyFont="1" applyFill="1" applyBorder="1" applyAlignment="1" applyProtection="1">
      <alignment horizontal="center" vertical="center" wrapText="1"/>
      <protection hidden="1"/>
    </xf>
    <xf numFmtId="0" fontId="0" fillId="0" borderId="22" xfId="0" applyBorder="1" applyAlignment="1" applyProtection="1">
      <alignment horizontal="center"/>
      <protection hidden="1"/>
    </xf>
    <xf numFmtId="0" fontId="19" fillId="0" borderId="19" xfId="2" applyFont="1" applyFill="1" applyBorder="1" applyAlignment="1" applyProtection="1">
      <alignment horizontal="center" vertical="center" wrapText="1"/>
      <protection hidden="1"/>
    </xf>
    <xf numFmtId="0" fontId="19" fillId="0" borderId="20" xfId="2" applyFont="1" applyFill="1" applyBorder="1" applyAlignment="1" applyProtection="1">
      <alignment horizontal="center" vertical="center" wrapText="1"/>
      <protection hidden="1"/>
    </xf>
    <xf numFmtId="0" fontId="12" fillId="0" borderId="16" xfId="2" applyFont="1" applyFill="1" applyBorder="1" applyAlignment="1" applyProtection="1">
      <alignment horizontal="center" vertical="center" wrapText="1"/>
      <protection hidden="1"/>
    </xf>
    <xf numFmtId="0" fontId="12" fillId="0" borderId="17" xfId="2" applyFont="1" applyFill="1" applyBorder="1" applyAlignment="1" applyProtection="1">
      <alignment horizontal="center" vertical="center" wrapText="1"/>
      <protection hidden="1"/>
    </xf>
    <xf numFmtId="0" fontId="11" fillId="0" borderId="67" xfId="2" applyFont="1" applyFill="1" applyBorder="1" applyAlignment="1" applyProtection="1">
      <alignment horizontal="center" vertical="center" wrapText="1"/>
      <protection hidden="1"/>
    </xf>
    <xf numFmtId="0" fontId="11" fillId="0" borderId="68" xfId="2" applyFont="1" applyFill="1" applyBorder="1" applyAlignment="1" applyProtection="1">
      <alignment horizontal="center" vertical="center" wrapText="1"/>
      <protection hidden="1"/>
    </xf>
    <xf numFmtId="0" fontId="11" fillId="0" borderId="72" xfId="2" applyFont="1" applyFill="1" applyBorder="1" applyAlignment="1" applyProtection="1">
      <alignment horizontal="center" vertical="center" wrapText="1"/>
      <protection hidden="1"/>
    </xf>
    <xf numFmtId="0" fontId="12" fillId="0" borderId="64" xfId="2" applyFont="1" applyFill="1" applyBorder="1" applyAlignment="1" applyProtection="1">
      <alignment horizontal="center" vertical="center" wrapText="1"/>
      <protection hidden="1"/>
    </xf>
    <xf numFmtId="0" fontId="12" fillId="0" borderId="63" xfId="2" applyFont="1" applyFill="1" applyBorder="1" applyAlignment="1" applyProtection="1">
      <alignment horizontal="center" vertical="center" wrapText="1"/>
      <protection hidden="1"/>
    </xf>
    <xf numFmtId="0" fontId="5" fillId="0" borderId="0" xfId="1" applyFill="1" applyBorder="1" applyAlignment="1" applyProtection="1">
      <alignment horizontal="center"/>
      <protection hidden="1"/>
    </xf>
    <xf numFmtId="0" fontId="17" fillId="0" borderId="3" xfId="2" applyFont="1" applyFill="1" applyBorder="1" applyAlignment="1" applyProtection="1">
      <alignment horizontal="center" vertical="center" wrapText="1"/>
      <protection hidden="1"/>
    </xf>
    <xf numFmtId="0" fontId="17" fillId="0" borderId="4" xfId="2"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7" fillId="0" borderId="5" xfId="2" applyFont="1" applyFill="1" applyBorder="1" applyAlignment="1" applyProtection="1">
      <alignment horizontal="center" vertical="center" wrapText="1"/>
      <protection hidden="1"/>
    </xf>
    <xf numFmtId="0" fontId="4" fillId="0" borderId="6" xfId="2" applyFont="1" applyFill="1" applyBorder="1" applyAlignment="1" applyProtection="1">
      <alignment horizontal="center"/>
      <protection hidden="1"/>
    </xf>
    <xf numFmtId="0" fontId="0" fillId="5" borderId="8" xfId="3" applyFont="1" applyFill="1" applyBorder="1" applyAlignment="1" applyProtection="1">
      <alignment horizontal="left" vertical="center" wrapText="1"/>
      <protection locked="0"/>
    </xf>
    <xf numFmtId="0" fontId="1" fillId="5" borderId="8" xfId="3" applyFill="1" applyBorder="1" applyAlignment="1" applyProtection="1">
      <alignment horizontal="left" vertical="center" wrapText="1"/>
      <protection locked="0"/>
    </xf>
    <xf numFmtId="0" fontId="1" fillId="5" borderId="69" xfId="3" applyFill="1" applyBorder="1" applyAlignment="1" applyProtection="1">
      <alignment horizontal="left" vertical="center" wrapText="1"/>
      <protection locked="0"/>
    </xf>
    <xf numFmtId="0" fontId="1" fillId="5" borderId="9" xfId="3" applyFill="1" applyBorder="1" applyAlignment="1" applyProtection="1">
      <alignment horizontal="left" vertical="center" wrapText="1"/>
      <protection locked="0"/>
    </xf>
    <xf numFmtId="49" fontId="1" fillId="5" borderId="2" xfId="3" applyNumberFormat="1" applyFill="1" applyBorder="1" applyAlignment="1" applyProtection="1">
      <alignment horizontal="left" vertical="center" wrapText="1"/>
      <protection locked="0"/>
    </xf>
    <xf numFmtId="49" fontId="1" fillId="5" borderId="15" xfId="3" applyNumberFormat="1" applyFill="1" applyBorder="1" applyAlignment="1" applyProtection="1">
      <alignment horizontal="left" vertical="center" wrapText="1"/>
      <protection locked="0"/>
    </xf>
    <xf numFmtId="49" fontId="1" fillId="5" borderId="11" xfId="3" applyNumberFormat="1" applyFill="1" applyBorder="1" applyAlignment="1" applyProtection="1">
      <alignment horizontal="left" vertical="center" wrapText="1"/>
      <protection locked="0"/>
    </xf>
    <xf numFmtId="0" fontId="1" fillId="5" borderId="2" xfId="3" applyFill="1" applyBorder="1" applyAlignment="1" applyProtection="1">
      <alignment horizontal="left" vertical="center" wrapText="1"/>
      <protection locked="0"/>
    </xf>
    <xf numFmtId="0" fontId="1" fillId="5" borderId="15" xfId="3" applyFill="1" applyBorder="1" applyAlignment="1" applyProtection="1">
      <alignment horizontal="left" vertical="center" wrapText="1"/>
      <protection locked="0"/>
    </xf>
    <xf numFmtId="0" fontId="1" fillId="5" borderId="11" xfId="3" applyFill="1" applyBorder="1" applyAlignment="1" applyProtection="1">
      <alignment horizontal="left" vertical="center" wrapText="1"/>
      <protection locked="0"/>
    </xf>
    <xf numFmtId="0" fontId="0" fillId="5" borderId="2" xfId="3" applyFont="1" applyFill="1" applyBorder="1" applyAlignment="1" applyProtection="1">
      <alignment horizontal="left" vertical="center" wrapText="1"/>
      <protection locked="0"/>
    </xf>
    <xf numFmtId="0" fontId="1" fillId="5" borderId="15" xfId="3" applyFill="1" applyBorder="1" applyAlignment="1" applyProtection="1">
      <alignment horizontal="left" vertical="top" wrapText="1"/>
      <protection locked="0"/>
    </xf>
    <xf numFmtId="0" fontId="1" fillId="5" borderId="17" xfId="3" applyFill="1" applyBorder="1" applyAlignment="1" applyProtection="1">
      <alignment horizontal="left" vertical="top" wrapText="1"/>
      <protection locked="0"/>
    </xf>
    <xf numFmtId="0" fontId="1" fillId="5" borderId="71" xfId="3" applyFill="1" applyBorder="1" applyAlignment="1" applyProtection="1">
      <alignment horizontal="left" vertical="top" wrapText="1"/>
      <protection locked="0"/>
    </xf>
    <xf numFmtId="0" fontId="0" fillId="5" borderId="13" xfId="3" applyFont="1" applyFill="1" applyBorder="1" applyAlignment="1" applyProtection="1">
      <alignment vertical="center" wrapText="1"/>
      <protection locked="0"/>
    </xf>
    <xf numFmtId="0" fontId="4" fillId="0" borderId="24" xfId="2" applyFont="1" applyFill="1" applyBorder="1" applyAlignment="1" applyProtection="1">
      <alignment horizontal="center" vertical="center" wrapText="1"/>
      <protection locked="0"/>
    </xf>
    <xf numFmtId="0" fontId="4" fillId="0" borderId="14" xfId="2" applyFont="1" applyFill="1" applyBorder="1" applyAlignment="1" applyProtection="1">
      <alignment horizontal="center" vertical="center" wrapText="1"/>
      <protection locked="0"/>
    </xf>
    <xf numFmtId="0" fontId="18" fillId="0" borderId="7" xfId="2" applyFont="1" applyFill="1" applyBorder="1" applyAlignment="1" applyProtection="1">
      <alignment horizontal="center" vertical="center" wrapText="1"/>
      <protection hidden="1"/>
    </xf>
    <xf numFmtId="0" fontId="19" fillId="0" borderId="8" xfId="2" applyFont="1" applyFill="1" applyBorder="1" applyAlignment="1" applyProtection="1">
      <alignment horizontal="center" vertical="center" wrapText="1"/>
      <protection hidden="1"/>
    </xf>
    <xf numFmtId="0" fontId="19" fillId="0" borderId="69" xfId="2" applyFont="1" applyFill="1" applyBorder="1" applyAlignment="1" applyProtection="1">
      <alignment horizontal="center" vertical="center" wrapText="1"/>
      <protection hidden="1"/>
    </xf>
    <xf numFmtId="0" fontId="19" fillId="0" borderId="9" xfId="2" applyFont="1" applyFill="1" applyBorder="1" applyAlignment="1" applyProtection="1">
      <alignment horizontal="center" vertical="center" wrapText="1"/>
      <protection hidden="1"/>
    </xf>
    <xf numFmtId="0" fontId="12" fillId="0" borderId="66" xfId="2" applyFont="1" applyFill="1" applyBorder="1" applyAlignment="1" applyProtection="1">
      <alignment horizontal="center" vertical="center" wrapText="1"/>
      <protection hidden="1"/>
    </xf>
    <xf numFmtId="0" fontId="12" fillId="0" borderId="25" xfId="2" applyFont="1" applyFill="1" applyBorder="1" applyAlignment="1" applyProtection="1">
      <alignment horizontal="center" vertical="center" wrapText="1"/>
      <protection hidden="1"/>
    </xf>
    <xf numFmtId="0" fontId="11" fillId="0" borderId="77"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1" fillId="0" borderId="73" xfId="2" applyFont="1" applyFill="1" applyBorder="1" applyAlignment="1" applyProtection="1">
      <alignment horizontal="center" vertical="center" wrapText="1"/>
      <protection hidden="1"/>
    </xf>
    <xf numFmtId="0" fontId="10" fillId="0" borderId="74" xfId="2" applyFont="1" applyFill="1" applyBorder="1" applyAlignment="1" applyProtection="1">
      <alignment horizontal="center" vertical="center" wrapText="1"/>
      <protection hidden="1"/>
    </xf>
    <xf numFmtId="0" fontId="10" fillId="0" borderId="75" xfId="2" applyFont="1" applyFill="1" applyBorder="1" applyAlignment="1" applyProtection="1">
      <alignment horizontal="center" vertical="center" wrapText="1"/>
      <protection hidden="1"/>
    </xf>
    <xf numFmtId="0" fontId="10" fillId="0" borderId="76" xfId="2" applyFont="1" applyFill="1" applyBorder="1" applyAlignment="1" applyProtection="1">
      <alignment horizontal="center" vertical="center" wrapText="1"/>
      <protection hidden="1"/>
    </xf>
    <xf numFmtId="0" fontId="29" fillId="13" borderId="74" xfId="2" applyFont="1" applyFill="1" applyBorder="1" applyAlignment="1" applyProtection="1">
      <alignment horizontal="center" vertical="center" wrapText="1"/>
      <protection hidden="1"/>
    </xf>
    <xf numFmtId="0" fontId="29" fillId="13" borderId="75" xfId="2" applyFont="1" applyFill="1" applyBorder="1" applyAlignment="1" applyProtection="1">
      <alignment horizontal="center" vertical="center" wrapText="1"/>
      <protection hidden="1"/>
    </xf>
    <xf numFmtId="0" fontId="29" fillId="13" borderId="76" xfId="2" applyFont="1" applyFill="1" applyBorder="1" applyAlignment="1" applyProtection="1">
      <alignment horizontal="center" vertical="center" wrapText="1"/>
      <protection hidden="1"/>
    </xf>
    <xf numFmtId="0" fontId="0" fillId="13" borderId="107" xfId="0" applyFill="1" applyBorder="1" applyAlignment="1" applyProtection="1">
      <alignment horizontal="center" wrapText="1"/>
      <protection hidden="1"/>
    </xf>
    <xf numFmtId="0" fontId="0" fillId="13" borderId="108" xfId="0" applyFill="1" applyBorder="1" applyAlignment="1" applyProtection="1">
      <alignment horizontal="center"/>
      <protection hidden="1"/>
    </xf>
    <xf numFmtId="0" fontId="0" fillId="13" borderId="61" xfId="0" applyFill="1" applyBorder="1" applyAlignment="1" applyProtection="1">
      <alignment horizontal="center"/>
      <protection hidden="1"/>
    </xf>
    <xf numFmtId="0" fontId="10" fillId="0" borderId="99" xfId="2" applyFont="1" applyFill="1" applyBorder="1" applyAlignment="1" applyProtection="1">
      <alignment horizontal="left" vertical="center" wrapText="1"/>
      <protection hidden="1"/>
    </xf>
    <xf numFmtId="0" fontId="27" fillId="0" borderId="105" xfId="2" applyFont="1" applyFill="1" applyBorder="1" applyAlignment="1" applyProtection="1">
      <alignment horizontal="center" vertical="center"/>
      <protection hidden="1"/>
    </xf>
    <xf numFmtId="0" fontId="26" fillId="0" borderId="106" xfId="2" applyFont="1" applyFill="1" applyBorder="1" applyAlignment="1" applyProtection="1">
      <alignment horizontal="center" vertical="center"/>
      <protection hidden="1"/>
    </xf>
    <xf numFmtId="0" fontId="26" fillId="0" borderId="91" xfId="2" applyFont="1" applyFill="1" applyBorder="1" applyAlignment="1" applyProtection="1">
      <alignment horizontal="center" vertical="center"/>
      <protection hidden="1"/>
    </xf>
  </cellXfs>
  <cellStyles count="9">
    <cellStyle name="20 % - zvýraznenie3" xfId="3" builtinId="38"/>
    <cellStyle name="Čiarka" xfId="4" builtinId="3"/>
    <cellStyle name="Hypertextové prepojenie" xfId="8" builtinId="8"/>
    <cellStyle name="Mena" xfId="5" builtinId="4"/>
    <cellStyle name="Normálna" xfId="0" builtinId="0"/>
    <cellStyle name="Normálna 2" xfId="6" xr:uid="{378CCFB6-3897-4B6D-AB7F-57D8B00E10ED}"/>
    <cellStyle name="Normálna 3" xfId="7" xr:uid="{549E91FC-733F-412B-9A4A-D2B7BFFEA159}"/>
    <cellStyle name="Poznámka" xfId="2" builtinId="10"/>
    <cellStyle name="Zlá" xfId="1" builtinId="27"/>
  </cellStyles>
  <dxfs count="6">
    <dxf>
      <fill>
        <patternFill>
          <bgColor theme="4" tint="0.79998168889431442"/>
        </patternFill>
      </fill>
      <border>
        <left style="hair">
          <color auto="1"/>
        </left>
        <right style="thin">
          <color auto="1"/>
        </right>
        <top style="hair">
          <color auto="1"/>
        </top>
        <bottom style="thin">
          <color auto="1"/>
        </bottom>
        <vertical/>
        <horizontal/>
      </border>
    </dxf>
    <dxf>
      <fill>
        <patternFill>
          <bgColor theme="4" tint="0.79998168889431442"/>
        </patternFill>
      </fill>
      <border>
        <left style="hair">
          <color auto="1"/>
        </left>
        <right style="thin">
          <color auto="1"/>
        </right>
        <top style="hair">
          <color auto="1"/>
        </top>
        <bottom style="hair">
          <color auto="1"/>
        </bottom>
        <vertical/>
        <horizontal/>
      </border>
    </dxf>
    <dxf>
      <fill>
        <patternFill>
          <bgColor theme="4" tint="0.79998168889431442"/>
        </patternFill>
      </fill>
      <border>
        <left style="hair">
          <color auto="1"/>
        </left>
        <right style="hair">
          <color auto="1"/>
        </right>
        <top style="hair">
          <color auto="1"/>
        </top>
        <bottom style="thin">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thin">
          <color auto="1"/>
        </bottom>
      </border>
    </dxf>
    <dxf>
      <font>
        <strike/>
      </font>
    </dxf>
  </dxfs>
  <tableStyles count="0" defaultTableStyle="TableStyleMedium2" defaultPivotStyle="PivotStyleLight16"/>
  <colors>
    <mruColors>
      <color rgb="FFFF0000"/>
      <color rgb="FFEE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952500</xdr:colOff>
          <xdr:row>14</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171450</xdr:colOff>
          <xdr:row>14</xdr:row>
          <xdr:rowOff>552450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171450</xdr:colOff>
          <xdr:row>15</xdr:row>
          <xdr:rowOff>552450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38100</xdr:colOff>
          <xdr:row>16</xdr:row>
          <xdr:rowOff>552450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266700</xdr:rowOff>
        </xdr:from>
        <xdr:to>
          <xdr:col>5</xdr:col>
          <xdr:colOff>800100</xdr:colOff>
          <xdr:row>13</xdr:row>
          <xdr:rowOff>107950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172A-2E5E-40E3-96DD-FB5AF1354F29}">
  <dimension ref="B1:C85"/>
  <sheetViews>
    <sheetView topLeftCell="A12" workbookViewId="0">
      <selection activeCell="C55" sqref="C55"/>
    </sheetView>
  </sheetViews>
  <sheetFormatPr defaultRowHeight="14.5" x14ac:dyDescent="0.35"/>
  <cols>
    <col min="2" max="2" width="90.26953125" customWidth="1"/>
    <col min="3" max="3" width="30.54296875" customWidth="1"/>
  </cols>
  <sheetData>
    <row r="1" spans="2:3" ht="16" thickBot="1" x14ac:dyDescent="0.4">
      <c r="B1" s="2" t="s">
        <v>143</v>
      </c>
    </row>
    <row r="2" spans="2:3" ht="15.5" thickBot="1" x14ac:dyDescent="0.4">
      <c r="B2" s="128" t="s">
        <v>136</v>
      </c>
      <c r="C2" s="129" t="s">
        <v>107</v>
      </c>
    </row>
    <row r="3" spans="2:3" ht="31.5" thickBot="1" x14ac:dyDescent="0.4">
      <c r="B3" s="130" t="s">
        <v>137</v>
      </c>
      <c r="C3" s="131" t="s">
        <v>138</v>
      </c>
    </row>
    <row r="4" spans="2:3" ht="16" thickBot="1" x14ac:dyDescent="0.4">
      <c r="B4" s="130" t="s">
        <v>121</v>
      </c>
      <c r="C4" s="131" t="s">
        <v>139</v>
      </c>
    </row>
    <row r="5" spans="2:3" ht="16" thickBot="1" x14ac:dyDescent="0.4">
      <c r="B5" s="130" t="s">
        <v>122</v>
      </c>
      <c r="C5" s="131" t="s">
        <v>108</v>
      </c>
    </row>
    <row r="6" spans="2:3" ht="15.5" thickBot="1" x14ac:dyDescent="0.4">
      <c r="B6" s="164" t="s">
        <v>140</v>
      </c>
      <c r="C6" s="165"/>
    </row>
    <row r="7" spans="2:3" ht="31.5" customHeight="1" thickBot="1" x14ac:dyDescent="0.4">
      <c r="B7" s="166" t="s">
        <v>141</v>
      </c>
      <c r="C7" s="167"/>
    </row>
    <row r="8" spans="2:3" x14ac:dyDescent="0.35">
      <c r="B8" s="132"/>
    </row>
    <row r="9" spans="2:3" ht="16" thickBot="1" x14ac:dyDescent="0.4">
      <c r="B9" s="2" t="s">
        <v>144</v>
      </c>
    </row>
    <row r="10" spans="2:3" ht="15.5" thickBot="1" x14ac:dyDescent="0.4">
      <c r="B10" s="128" t="s">
        <v>136</v>
      </c>
      <c r="C10" s="129" t="s">
        <v>107</v>
      </c>
    </row>
    <row r="11" spans="2:3" ht="16" thickBot="1" x14ac:dyDescent="0.4">
      <c r="B11" s="130" t="s">
        <v>145</v>
      </c>
      <c r="C11" s="131" t="s">
        <v>138</v>
      </c>
    </row>
    <row r="12" spans="2:3" ht="16" thickBot="1" x14ac:dyDescent="0.4">
      <c r="B12" s="130" t="s">
        <v>123</v>
      </c>
      <c r="C12" s="131" t="s">
        <v>146</v>
      </c>
    </row>
    <row r="13" spans="2:3" ht="16" thickBot="1" x14ac:dyDescent="0.4">
      <c r="B13" s="130" t="s">
        <v>125</v>
      </c>
      <c r="C13" s="131" t="s">
        <v>139</v>
      </c>
    </row>
    <row r="14" spans="2:3" ht="15.5" thickBot="1" x14ac:dyDescent="0.4">
      <c r="B14" s="164" t="s">
        <v>140</v>
      </c>
      <c r="C14" s="165"/>
    </row>
    <row r="15" spans="2:3" ht="15.5" thickBot="1" x14ac:dyDescent="0.4">
      <c r="B15" s="162" t="s">
        <v>147</v>
      </c>
      <c r="C15" s="163"/>
    </row>
    <row r="16" spans="2:3" ht="15.5" x14ac:dyDescent="0.35">
      <c r="B16" s="2"/>
    </row>
    <row r="17" spans="2:3" ht="15.5" thickBot="1" x14ac:dyDescent="0.4">
      <c r="B17" s="133" t="s">
        <v>148</v>
      </c>
    </row>
    <row r="18" spans="2:3" ht="15.5" thickBot="1" x14ac:dyDescent="0.4">
      <c r="B18" s="128" t="s">
        <v>136</v>
      </c>
      <c r="C18" s="129" t="s">
        <v>107</v>
      </c>
    </row>
    <row r="19" spans="2:3" ht="16" thickBot="1" x14ac:dyDescent="0.4">
      <c r="B19" s="130" t="s">
        <v>124</v>
      </c>
      <c r="C19" s="131" t="s">
        <v>138</v>
      </c>
    </row>
    <row r="20" spans="2:3" ht="16" thickBot="1" x14ac:dyDescent="0.4">
      <c r="B20" s="130" t="s">
        <v>126</v>
      </c>
      <c r="C20" s="131" t="s">
        <v>146</v>
      </c>
    </row>
    <row r="21" spans="2:3" ht="16" thickBot="1" x14ac:dyDescent="0.4">
      <c r="B21" s="130" t="s">
        <v>149</v>
      </c>
      <c r="C21" s="131" t="s">
        <v>139</v>
      </c>
    </row>
    <row r="22" spans="2:3" ht="15.5" thickBot="1" x14ac:dyDescent="0.4">
      <c r="B22" s="164" t="s">
        <v>150</v>
      </c>
      <c r="C22" s="165"/>
    </row>
    <row r="23" spans="2:3" ht="31.5" customHeight="1" thickBot="1" x14ac:dyDescent="0.4">
      <c r="B23" s="162" t="s">
        <v>151</v>
      </c>
      <c r="C23" s="163"/>
    </row>
    <row r="24" spans="2:3" x14ac:dyDescent="0.35">
      <c r="B24" s="132"/>
    </row>
    <row r="25" spans="2:3" x14ac:dyDescent="0.35">
      <c r="B25" s="134"/>
    </row>
    <row r="26" spans="2:3" ht="15.5" thickBot="1" x14ac:dyDescent="0.4">
      <c r="B26" s="133" t="s">
        <v>152</v>
      </c>
    </row>
    <row r="27" spans="2:3" ht="15.5" thickBot="1" x14ac:dyDescent="0.4">
      <c r="B27" s="128" t="s">
        <v>136</v>
      </c>
      <c r="C27" s="129" t="s">
        <v>107</v>
      </c>
    </row>
    <row r="28" spans="2:3" ht="16" thickBot="1" x14ac:dyDescent="0.4">
      <c r="B28" s="130" t="s">
        <v>134</v>
      </c>
      <c r="C28" s="131" t="s">
        <v>138</v>
      </c>
    </row>
    <row r="29" spans="2:3" ht="16" thickBot="1" x14ac:dyDescent="0.4">
      <c r="B29" s="130" t="s">
        <v>153</v>
      </c>
      <c r="C29" s="131" t="s">
        <v>146</v>
      </c>
    </row>
    <row r="30" spans="2:3" ht="16" thickBot="1" x14ac:dyDescent="0.4">
      <c r="B30" s="130" t="s">
        <v>154</v>
      </c>
      <c r="C30" s="131" t="s">
        <v>155</v>
      </c>
    </row>
    <row r="31" spans="2:3" ht="15.5" thickBot="1" x14ac:dyDescent="0.4">
      <c r="B31" s="164" t="s">
        <v>140</v>
      </c>
      <c r="C31" s="165"/>
    </row>
    <row r="32" spans="2:3" ht="31.5" customHeight="1" thickBot="1" x14ac:dyDescent="0.4">
      <c r="B32" s="166" t="s">
        <v>156</v>
      </c>
      <c r="C32" s="167"/>
    </row>
    <row r="33" spans="2:3" ht="15.5" x14ac:dyDescent="0.35">
      <c r="B33" s="2"/>
    </row>
    <row r="34" spans="2:3" ht="16" thickBot="1" x14ac:dyDescent="0.4">
      <c r="B34" s="2" t="s">
        <v>157</v>
      </c>
    </row>
    <row r="35" spans="2:3" ht="15.5" thickBot="1" x14ac:dyDescent="0.4">
      <c r="B35" s="128" t="s">
        <v>136</v>
      </c>
      <c r="C35" s="129" t="s">
        <v>107</v>
      </c>
    </row>
    <row r="36" spans="2:3" ht="31.5" thickBot="1" x14ac:dyDescent="0.4">
      <c r="B36" s="130" t="s">
        <v>135</v>
      </c>
      <c r="C36" s="131" t="s">
        <v>138</v>
      </c>
    </row>
    <row r="37" spans="2:3" ht="16" thickBot="1" x14ac:dyDescent="0.4">
      <c r="B37" s="130" t="s">
        <v>158</v>
      </c>
      <c r="C37" s="131" t="s">
        <v>146</v>
      </c>
    </row>
    <row r="38" spans="2:3" ht="16" thickBot="1" x14ac:dyDescent="0.4">
      <c r="B38" s="130" t="s">
        <v>159</v>
      </c>
      <c r="C38" s="131" t="s">
        <v>139</v>
      </c>
    </row>
    <row r="39" spans="2:3" ht="15.5" thickBot="1" x14ac:dyDescent="0.4">
      <c r="B39" s="164" t="s">
        <v>140</v>
      </c>
      <c r="C39" s="165"/>
    </row>
    <row r="40" spans="2:3" ht="15.5" thickBot="1" x14ac:dyDescent="0.4">
      <c r="B40" s="162" t="s">
        <v>160</v>
      </c>
      <c r="C40" s="163"/>
    </row>
    <row r="41" spans="2:3" ht="15.5" x14ac:dyDescent="0.35">
      <c r="B41" s="2"/>
    </row>
    <row r="42" spans="2:3" ht="15.5" thickBot="1" x14ac:dyDescent="0.4">
      <c r="B42" s="133" t="s">
        <v>161</v>
      </c>
    </row>
    <row r="43" spans="2:3" ht="15.5" thickBot="1" x14ac:dyDescent="0.4">
      <c r="B43" s="128" t="s">
        <v>136</v>
      </c>
      <c r="C43" s="129" t="s">
        <v>107</v>
      </c>
    </row>
    <row r="44" spans="2:3" ht="16" thickBot="1" x14ac:dyDescent="0.4">
      <c r="B44" s="130" t="s">
        <v>207</v>
      </c>
      <c r="C44" s="131" t="s">
        <v>138</v>
      </c>
    </row>
    <row r="45" spans="2:3" ht="16" thickBot="1" x14ac:dyDescent="0.4">
      <c r="B45" s="130" t="s">
        <v>208</v>
      </c>
      <c r="C45" s="131" t="s">
        <v>146</v>
      </c>
    </row>
    <row r="46" spans="2:3" ht="16" thickBot="1" x14ac:dyDescent="0.4">
      <c r="B46" s="130" t="s">
        <v>209</v>
      </c>
      <c r="C46" s="131" t="s">
        <v>155</v>
      </c>
    </row>
    <row r="47" spans="2:3" ht="15.5" thickBot="1" x14ac:dyDescent="0.4">
      <c r="B47" s="164" t="s">
        <v>140</v>
      </c>
      <c r="C47" s="165"/>
    </row>
    <row r="48" spans="2:3" ht="31.5" customHeight="1" thickBot="1" x14ac:dyDescent="0.4">
      <c r="B48" s="162" t="s">
        <v>162</v>
      </c>
      <c r="C48" s="163"/>
    </row>
    <row r="49" spans="2:3" x14ac:dyDescent="0.35">
      <c r="B49" s="132"/>
    </row>
    <row r="50" spans="2:3" x14ac:dyDescent="0.35">
      <c r="B50" s="134"/>
    </row>
    <row r="51" spans="2:3" ht="15.5" thickBot="1" x14ac:dyDescent="0.4">
      <c r="B51" s="133" t="s">
        <v>189</v>
      </c>
    </row>
    <row r="52" spans="2:3" ht="15.5" thickBot="1" x14ac:dyDescent="0.4">
      <c r="B52" s="135" t="s">
        <v>136</v>
      </c>
      <c r="C52" s="129" t="s">
        <v>107</v>
      </c>
    </row>
    <row r="53" spans="2:3" ht="16" thickBot="1" x14ac:dyDescent="0.4">
      <c r="B53" s="136" t="s">
        <v>163</v>
      </c>
      <c r="C53" s="131" t="s">
        <v>138</v>
      </c>
    </row>
    <row r="54" spans="2:3" ht="16" thickBot="1" x14ac:dyDescent="0.4">
      <c r="B54" s="136" t="s">
        <v>164</v>
      </c>
      <c r="C54" s="131" t="s">
        <v>211</v>
      </c>
    </row>
    <row r="55" spans="2:3" ht="16" thickBot="1" x14ac:dyDescent="0.4">
      <c r="B55" s="136" t="s">
        <v>166</v>
      </c>
      <c r="C55" s="131" t="s">
        <v>165</v>
      </c>
    </row>
    <row r="56" spans="2:3" ht="15.5" thickBot="1" x14ac:dyDescent="0.4">
      <c r="B56" s="164" t="s">
        <v>140</v>
      </c>
      <c r="C56" s="165"/>
    </row>
    <row r="57" spans="2:3" ht="15.5" thickBot="1" x14ac:dyDescent="0.4">
      <c r="B57" s="168" t="s">
        <v>167</v>
      </c>
      <c r="C57" s="169"/>
    </row>
    <row r="58" spans="2:3" ht="15.5" x14ac:dyDescent="0.35">
      <c r="B58" s="2"/>
    </row>
    <row r="59" spans="2:3" ht="15.5" thickBot="1" x14ac:dyDescent="0.4">
      <c r="B59" s="133" t="s">
        <v>190</v>
      </c>
    </row>
    <row r="60" spans="2:3" ht="15.5" thickBot="1" x14ac:dyDescent="0.4">
      <c r="B60" s="128" t="s">
        <v>136</v>
      </c>
      <c r="C60" s="129" t="s">
        <v>107</v>
      </c>
    </row>
    <row r="61" spans="2:3" ht="16" thickBot="1" x14ac:dyDescent="0.4">
      <c r="B61" s="130" t="s">
        <v>168</v>
      </c>
      <c r="C61" s="131">
        <v>0</v>
      </c>
    </row>
    <row r="62" spans="2:3" ht="16" thickBot="1" x14ac:dyDescent="0.4">
      <c r="B62" s="130" t="s">
        <v>169</v>
      </c>
      <c r="C62" s="137">
        <v>5000</v>
      </c>
    </row>
    <row r="63" spans="2:3" ht="16" thickBot="1" x14ac:dyDescent="0.4">
      <c r="B63" s="130" t="s">
        <v>170</v>
      </c>
      <c r="C63" s="137">
        <v>10000</v>
      </c>
    </row>
    <row r="64" spans="2:3" ht="15.5" thickBot="1" x14ac:dyDescent="0.4">
      <c r="B64" s="164" t="s">
        <v>140</v>
      </c>
      <c r="C64" s="165"/>
    </row>
    <row r="65" spans="2:3" ht="31.5" customHeight="1" thickBot="1" x14ac:dyDescent="0.4">
      <c r="B65" s="170" t="s">
        <v>171</v>
      </c>
      <c r="C65" s="171"/>
    </row>
    <row r="66" spans="2:3" ht="15.5" x14ac:dyDescent="0.35">
      <c r="B66" s="2"/>
    </row>
    <row r="67" spans="2:3" ht="15.5" thickBot="1" x14ac:dyDescent="0.4">
      <c r="B67" s="133" t="s">
        <v>191</v>
      </c>
    </row>
    <row r="68" spans="2:3" ht="15.5" thickBot="1" x14ac:dyDescent="0.4">
      <c r="B68" s="128" t="s">
        <v>136</v>
      </c>
      <c r="C68" s="129" t="s">
        <v>107</v>
      </c>
    </row>
    <row r="69" spans="2:3" ht="16" thickBot="1" x14ac:dyDescent="0.4">
      <c r="B69" s="130" t="s">
        <v>172</v>
      </c>
      <c r="C69" s="131" t="s">
        <v>138</v>
      </c>
    </row>
    <row r="70" spans="2:3" ht="16" thickBot="1" x14ac:dyDescent="0.4">
      <c r="B70" s="130" t="s">
        <v>173</v>
      </c>
      <c r="C70" s="131" t="s">
        <v>146</v>
      </c>
    </row>
    <row r="71" spans="2:3" ht="16" thickBot="1" x14ac:dyDescent="0.4">
      <c r="B71" s="130" t="s">
        <v>174</v>
      </c>
      <c r="C71" s="131" t="s">
        <v>139</v>
      </c>
    </row>
    <row r="72" spans="2:3" ht="15.5" thickBot="1" x14ac:dyDescent="0.4">
      <c r="B72" s="164" t="s">
        <v>140</v>
      </c>
      <c r="C72" s="165"/>
    </row>
    <row r="73" spans="2:3" ht="31.5" customHeight="1" thickBot="1" x14ac:dyDescent="0.4">
      <c r="B73" s="162" t="s">
        <v>175</v>
      </c>
      <c r="C73" s="163"/>
    </row>
    <row r="74" spans="2:3" ht="15" x14ac:dyDescent="0.35">
      <c r="B74" s="133"/>
    </row>
    <row r="75" spans="2:3" ht="15.5" thickBot="1" x14ac:dyDescent="0.4">
      <c r="B75" s="133" t="s">
        <v>192</v>
      </c>
    </row>
    <row r="76" spans="2:3" ht="15.5" thickBot="1" x14ac:dyDescent="0.4">
      <c r="B76" s="128" t="s">
        <v>136</v>
      </c>
      <c r="C76" s="129" t="s">
        <v>107</v>
      </c>
    </row>
    <row r="77" spans="2:3" ht="16" thickBot="1" x14ac:dyDescent="0.4">
      <c r="B77" s="138" t="s">
        <v>176</v>
      </c>
      <c r="C77" s="131" t="s">
        <v>138</v>
      </c>
    </row>
    <row r="78" spans="2:3" ht="16" thickBot="1" x14ac:dyDescent="0.4">
      <c r="B78" s="138" t="s">
        <v>177</v>
      </c>
      <c r="C78" s="131" t="s">
        <v>178</v>
      </c>
    </row>
    <row r="79" spans="2:3" ht="16" thickBot="1" x14ac:dyDescent="0.4">
      <c r="B79" s="138" t="s">
        <v>179</v>
      </c>
      <c r="C79" s="131" t="s">
        <v>180</v>
      </c>
    </row>
    <row r="80" spans="2:3" ht="16" thickBot="1" x14ac:dyDescent="0.4">
      <c r="B80" s="138" t="s">
        <v>181</v>
      </c>
      <c r="C80" s="131" t="s">
        <v>182</v>
      </c>
    </row>
    <row r="81" spans="2:3" ht="16" thickBot="1" x14ac:dyDescent="0.4">
      <c r="B81" s="138" t="s">
        <v>183</v>
      </c>
      <c r="C81" s="131" t="s">
        <v>184</v>
      </c>
    </row>
    <row r="82" spans="2:3" ht="16" thickBot="1" x14ac:dyDescent="0.4">
      <c r="B82" s="130" t="s">
        <v>185</v>
      </c>
      <c r="C82" s="131" t="s">
        <v>186</v>
      </c>
    </row>
    <row r="83" spans="2:3" ht="15.5" thickBot="1" x14ac:dyDescent="0.4">
      <c r="B83" s="164" t="s">
        <v>140</v>
      </c>
      <c r="C83" s="165"/>
    </row>
    <row r="84" spans="2:3" ht="31.5" customHeight="1" thickBot="1" x14ac:dyDescent="0.4">
      <c r="B84" s="166" t="s">
        <v>187</v>
      </c>
      <c r="C84" s="167"/>
    </row>
    <row r="85" spans="2:3" x14ac:dyDescent="0.35">
      <c r="B85" s="132" t="s">
        <v>188</v>
      </c>
    </row>
  </sheetData>
  <mergeCells count="20">
    <mergeCell ref="B83:C83"/>
    <mergeCell ref="B84:C84"/>
    <mergeCell ref="B56:C56"/>
    <mergeCell ref="B57:C57"/>
    <mergeCell ref="B64:C64"/>
    <mergeCell ref="B65:C65"/>
    <mergeCell ref="B72:C72"/>
    <mergeCell ref="B73:C73"/>
    <mergeCell ref="B48:C48"/>
    <mergeCell ref="B6:C6"/>
    <mergeCell ref="B7:C7"/>
    <mergeCell ref="B14:C14"/>
    <mergeCell ref="B15:C15"/>
    <mergeCell ref="B22:C22"/>
    <mergeCell ref="B23:C23"/>
    <mergeCell ref="B31:C31"/>
    <mergeCell ref="B32:C32"/>
    <mergeCell ref="B39:C39"/>
    <mergeCell ref="B40:C40"/>
    <mergeCell ref="B47:C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B8F6-6016-4D02-871F-3AAB1E6F9D0C}">
  <dimension ref="B1:K86"/>
  <sheetViews>
    <sheetView topLeftCell="A2" zoomScale="175" zoomScaleNormal="175" workbookViewId="0">
      <selection activeCell="H6" sqref="H6"/>
    </sheetView>
  </sheetViews>
  <sheetFormatPr defaultColWidth="9.1796875" defaultRowHeight="14.5" x14ac:dyDescent="0.35"/>
  <cols>
    <col min="1" max="1" width="3" style="14" customWidth="1"/>
    <col min="2" max="2" width="4.7265625" style="14" customWidth="1"/>
    <col min="3" max="3" width="38" style="15" customWidth="1"/>
    <col min="4" max="4" width="19" style="15" customWidth="1"/>
    <col min="5" max="5" width="15.7265625" style="15" customWidth="1"/>
    <col min="6" max="6" width="14.81640625" style="15" customWidth="1"/>
    <col min="7" max="7" width="19.81640625" style="15" customWidth="1"/>
    <col min="8" max="8" width="18.7265625" style="15" customWidth="1"/>
    <col min="9" max="9" width="14" style="14" customWidth="1"/>
    <col min="10" max="10" width="14.7265625" style="14" customWidth="1"/>
    <col min="11" max="11" width="12.81640625" style="14" bestFit="1" customWidth="1"/>
    <col min="12" max="12" width="15" style="14" bestFit="1" customWidth="1"/>
    <col min="13" max="13" width="16.81640625" style="14" customWidth="1"/>
    <col min="14" max="14" width="12.26953125" style="14" customWidth="1"/>
    <col min="15" max="15" width="15.453125" style="14" bestFit="1" customWidth="1"/>
    <col min="16" max="16" width="12.7265625" style="14" customWidth="1"/>
    <col min="17" max="17" width="15.453125" style="14" bestFit="1" customWidth="1"/>
    <col min="18" max="18" width="12.26953125" style="14" bestFit="1" customWidth="1"/>
    <col min="19" max="19" width="15" style="14" bestFit="1" customWidth="1"/>
    <col min="20" max="20" width="12.81640625" style="14" bestFit="1" customWidth="1"/>
    <col min="21" max="21" width="15" style="14" bestFit="1" customWidth="1"/>
    <col min="22" max="16384" width="9.1796875" style="14"/>
  </cols>
  <sheetData>
    <row r="1" spans="2:11" ht="15" thickBot="1" x14ac:dyDescent="0.4"/>
    <row r="2" spans="2:11" ht="36.75" customHeight="1" thickBot="1" x14ac:dyDescent="0.4">
      <c r="B2" s="172" t="s">
        <v>0</v>
      </c>
      <c r="C2" s="173"/>
      <c r="D2" s="173"/>
      <c r="E2" s="173"/>
      <c r="F2" s="173"/>
      <c r="G2" s="173"/>
      <c r="H2" s="173"/>
      <c r="I2" s="173"/>
      <c r="J2" s="173"/>
      <c r="K2" s="174"/>
    </row>
    <row r="3" spans="2:11" ht="44" thickBot="1" x14ac:dyDescent="0.4">
      <c r="B3" s="16" t="s">
        <v>1</v>
      </c>
      <c r="C3" s="17" t="s">
        <v>2</v>
      </c>
      <c r="D3" s="18" t="s">
        <v>3</v>
      </c>
      <c r="E3" s="18" t="s">
        <v>4</v>
      </c>
      <c r="F3" s="18" t="s">
        <v>5</v>
      </c>
      <c r="G3" s="18" t="s">
        <v>6</v>
      </c>
      <c r="H3" s="19" t="s">
        <v>7</v>
      </c>
      <c r="I3" s="20" t="s">
        <v>8</v>
      </c>
      <c r="J3" s="21" t="s">
        <v>9</v>
      </c>
      <c r="K3" s="21" t="s">
        <v>10</v>
      </c>
    </row>
    <row r="4" spans="2:11" x14ac:dyDescent="0.35">
      <c r="B4" s="22">
        <v>1</v>
      </c>
      <c r="C4" s="23" t="s">
        <v>116</v>
      </c>
      <c r="D4" s="24" t="s">
        <v>66</v>
      </c>
      <c r="E4" s="25">
        <v>258060</v>
      </c>
      <c r="F4" s="25">
        <v>0</v>
      </c>
      <c r="G4" s="26" t="s">
        <v>11</v>
      </c>
      <c r="H4" s="27">
        <v>258060</v>
      </c>
      <c r="I4" s="28">
        <f>H4/H$14*100</f>
        <v>81.135634785889451</v>
      </c>
      <c r="J4" s="29">
        <f t="shared" ref="J4:J6" si="0">IF(I4=0,0,(E4-F4)/I4)</f>
        <v>3180.6000000000004</v>
      </c>
      <c r="K4" s="30">
        <f t="shared" ref="K4:K5" si="1">IF((E4-F4)=0,0,H4/(E4-F4))</f>
        <v>1</v>
      </c>
    </row>
    <row r="5" spans="2:11" x14ac:dyDescent="0.35">
      <c r="B5" s="22">
        <v>2</v>
      </c>
      <c r="C5" s="31" t="s">
        <v>117</v>
      </c>
      <c r="D5" s="32" t="s">
        <v>120</v>
      </c>
      <c r="E5" s="33">
        <v>2</v>
      </c>
      <c r="F5" s="33">
        <v>0</v>
      </c>
      <c r="G5" s="26" t="s">
        <v>68</v>
      </c>
      <c r="H5" s="34">
        <v>20000</v>
      </c>
      <c r="I5" s="35">
        <f t="shared" ref="I5:I13" si="2">H5/H$14*100</f>
        <v>6.2881217380368488</v>
      </c>
      <c r="J5" s="29">
        <f t="shared" si="0"/>
        <v>0.31805999999999995</v>
      </c>
      <c r="K5" s="30">
        <f t="shared" si="1"/>
        <v>10000</v>
      </c>
    </row>
    <row r="6" spans="2:11" x14ac:dyDescent="0.35">
      <c r="B6" s="22">
        <v>3</v>
      </c>
      <c r="C6" s="31" t="s">
        <v>204</v>
      </c>
      <c r="D6" s="32" t="s">
        <v>66</v>
      </c>
      <c r="E6" s="33">
        <v>2</v>
      </c>
      <c r="F6" s="33">
        <v>0</v>
      </c>
      <c r="G6" s="26" t="s">
        <v>68</v>
      </c>
      <c r="H6" s="34">
        <v>20000</v>
      </c>
      <c r="I6" s="35">
        <f t="shared" si="2"/>
        <v>6.2881217380368488</v>
      </c>
      <c r="J6" s="29">
        <f t="shared" si="0"/>
        <v>0.31805999999999995</v>
      </c>
      <c r="K6" s="30">
        <f>IF((E6-F6)=0,0,H6/(E6-F6))</f>
        <v>10000</v>
      </c>
    </row>
    <row r="7" spans="2:11" x14ac:dyDescent="0.35">
      <c r="B7" s="22">
        <v>4</v>
      </c>
      <c r="C7" s="31" t="s">
        <v>118</v>
      </c>
      <c r="D7" s="32" t="s">
        <v>86</v>
      </c>
      <c r="E7" s="33">
        <v>2</v>
      </c>
      <c r="F7" s="33">
        <v>0</v>
      </c>
      <c r="G7" s="26" t="s">
        <v>68</v>
      </c>
      <c r="H7" s="34">
        <v>10000</v>
      </c>
      <c r="I7" s="35">
        <f t="shared" si="2"/>
        <v>3.1440608690184244</v>
      </c>
      <c r="J7" s="29">
        <f>IF(I7=0,0,(E7-F7)/I7)</f>
        <v>0.63611999999999991</v>
      </c>
      <c r="K7" s="30">
        <f>IF((E7-F7)=0,0,H7/(E7-F7))</f>
        <v>5000</v>
      </c>
    </row>
    <row r="8" spans="2:11" x14ac:dyDescent="0.35">
      <c r="B8" s="22">
        <v>5</v>
      </c>
      <c r="C8" s="36" t="s">
        <v>119</v>
      </c>
      <c r="D8" s="37" t="s">
        <v>86</v>
      </c>
      <c r="E8" s="38">
        <v>2</v>
      </c>
      <c r="F8" s="33">
        <v>0</v>
      </c>
      <c r="G8" s="26" t="s">
        <v>68</v>
      </c>
      <c r="H8" s="39">
        <v>10000</v>
      </c>
      <c r="I8" s="35">
        <f t="shared" si="2"/>
        <v>3.1440608690184244</v>
      </c>
      <c r="J8" s="29">
        <f>IF(I8=0,0,(E8-F8)/I8)</f>
        <v>0.63611999999999991</v>
      </c>
      <c r="K8" s="30">
        <f>IF((E8-F8)=0,0,H8/(E8-F8))</f>
        <v>5000</v>
      </c>
    </row>
    <row r="9" spans="2:11" x14ac:dyDescent="0.35">
      <c r="B9" s="22">
        <v>6</v>
      </c>
      <c r="C9" s="36"/>
      <c r="D9" s="37"/>
      <c r="E9" s="38"/>
      <c r="F9" s="33"/>
      <c r="G9" s="26"/>
      <c r="H9" s="39"/>
      <c r="I9" s="35">
        <f t="shared" si="2"/>
        <v>0</v>
      </c>
      <c r="J9" s="29">
        <f t="shared" ref="J9:J13" si="3">IF(I9=0,0,(E9-F9)/I9)</f>
        <v>0</v>
      </c>
      <c r="K9" s="30">
        <f t="shared" ref="K9:K13" si="4">IF((E9-F9)=0,0,H9/(E9-F9))</f>
        <v>0</v>
      </c>
    </row>
    <row r="10" spans="2:11" x14ac:dyDescent="0.35">
      <c r="B10" s="22">
        <v>7</v>
      </c>
      <c r="C10" s="36" t="s">
        <v>12</v>
      </c>
      <c r="D10" s="37" t="s">
        <v>12</v>
      </c>
      <c r="E10" s="38">
        <v>0</v>
      </c>
      <c r="F10" s="33">
        <v>0</v>
      </c>
      <c r="G10" s="26" t="s">
        <v>67</v>
      </c>
      <c r="H10" s="39">
        <v>0</v>
      </c>
      <c r="I10" s="35">
        <f t="shared" si="2"/>
        <v>0</v>
      </c>
      <c r="J10" s="29">
        <f t="shared" si="3"/>
        <v>0</v>
      </c>
      <c r="K10" s="30">
        <f t="shared" si="4"/>
        <v>0</v>
      </c>
    </row>
    <row r="11" spans="2:11" x14ac:dyDescent="0.35">
      <c r="B11" s="22">
        <v>8</v>
      </c>
      <c r="C11" s="36" t="s">
        <v>12</v>
      </c>
      <c r="D11" s="37" t="s">
        <v>12</v>
      </c>
      <c r="E11" s="38">
        <v>0</v>
      </c>
      <c r="F11" s="33">
        <v>0</v>
      </c>
      <c r="G11" s="26" t="s">
        <v>67</v>
      </c>
      <c r="H11" s="39">
        <v>0</v>
      </c>
      <c r="I11" s="35">
        <f t="shared" si="2"/>
        <v>0</v>
      </c>
      <c r="J11" s="29">
        <f t="shared" si="3"/>
        <v>0</v>
      </c>
      <c r="K11" s="30">
        <f t="shared" si="4"/>
        <v>0</v>
      </c>
    </row>
    <row r="12" spans="2:11" x14ac:dyDescent="0.35">
      <c r="B12" s="22">
        <v>9</v>
      </c>
      <c r="C12" s="36" t="s">
        <v>12</v>
      </c>
      <c r="D12" s="37" t="s">
        <v>12</v>
      </c>
      <c r="E12" s="38">
        <v>0</v>
      </c>
      <c r="F12" s="33">
        <v>0</v>
      </c>
      <c r="G12" s="26" t="s">
        <v>67</v>
      </c>
      <c r="H12" s="39">
        <v>0</v>
      </c>
      <c r="I12" s="35">
        <f t="shared" si="2"/>
        <v>0</v>
      </c>
      <c r="J12" s="29">
        <f t="shared" si="3"/>
        <v>0</v>
      </c>
      <c r="K12" s="30">
        <f t="shared" si="4"/>
        <v>0</v>
      </c>
    </row>
    <row r="13" spans="2:11" x14ac:dyDescent="0.35">
      <c r="B13" s="22">
        <v>10</v>
      </c>
      <c r="C13" s="36" t="s">
        <v>12</v>
      </c>
      <c r="D13" s="37" t="s">
        <v>12</v>
      </c>
      <c r="E13" s="38">
        <v>0</v>
      </c>
      <c r="F13" s="33">
        <v>0</v>
      </c>
      <c r="G13" s="26" t="s">
        <v>67</v>
      </c>
      <c r="H13" s="39">
        <v>0</v>
      </c>
      <c r="I13" s="35">
        <f t="shared" si="2"/>
        <v>0</v>
      </c>
      <c r="J13" s="29">
        <f t="shared" si="3"/>
        <v>0</v>
      </c>
      <c r="K13" s="30">
        <f t="shared" si="4"/>
        <v>0</v>
      </c>
    </row>
    <row r="14" spans="2:11" ht="15.75" customHeight="1" thickBot="1" x14ac:dyDescent="0.4">
      <c r="B14" s="40"/>
      <c r="C14" s="41" t="s">
        <v>13</v>
      </c>
      <c r="D14" s="42"/>
      <c r="E14" s="42"/>
      <c r="F14" s="42"/>
      <c r="G14" s="42"/>
      <c r="H14" s="43">
        <f>SUM(H4:H13)</f>
        <v>318060</v>
      </c>
      <c r="I14" s="44">
        <f>SUM(I4:I13)</f>
        <v>99.999999999999986</v>
      </c>
      <c r="J14" s="45"/>
      <c r="K14" s="46"/>
    </row>
    <row r="15" spans="2:11" ht="15" thickBot="1" x14ac:dyDescent="0.4"/>
    <row r="16" spans="2:11" ht="35.25" customHeight="1" thickBot="1" x14ac:dyDescent="0.4">
      <c r="B16" s="175" t="s">
        <v>14</v>
      </c>
      <c r="C16" s="176"/>
      <c r="D16" s="176"/>
      <c r="E16" s="176"/>
      <c r="F16" s="176"/>
      <c r="G16" s="176"/>
      <c r="H16" s="176"/>
      <c r="I16" s="176"/>
      <c r="J16" s="177"/>
    </row>
    <row r="17" spans="2:10" x14ac:dyDescent="0.35">
      <c r="B17" s="178" t="s">
        <v>1</v>
      </c>
      <c r="C17" s="180" t="s">
        <v>2</v>
      </c>
      <c r="D17" s="182" t="s">
        <v>15</v>
      </c>
      <c r="E17" s="184" t="s">
        <v>16</v>
      </c>
      <c r="F17" s="185"/>
      <c r="G17" s="186" t="s">
        <v>17</v>
      </c>
      <c r="H17" s="187"/>
      <c r="I17" s="188" t="s">
        <v>18</v>
      </c>
      <c r="J17" s="185"/>
    </row>
    <row r="18" spans="2:10" x14ac:dyDescent="0.35">
      <c r="B18" s="179"/>
      <c r="C18" s="181"/>
      <c r="D18" s="183"/>
      <c r="E18" s="47" t="s">
        <v>16</v>
      </c>
      <c r="F18" s="48" t="s">
        <v>19</v>
      </c>
      <c r="G18" s="49" t="s">
        <v>17</v>
      </c>
      <c r="H18" s="50" t="s">
        <v>20</v>
      </c>
      <c r="I18" s="51" t="s">
        <v>18</v>
      </c>
      <c r="J18" s="48" t="s">
        <v>21</v>
      </c>
    </row>
    <row r="19" spans="2:10" x14ac:dyDescent="0.35">
      <c r="B19" s="47" cm="1">
        <f t="array" ref="B19:B28">B4:B13</f>
        <v>1</v>
      </c>
      <c r="C19" s="52" t="str" cm="1">
        <f t="array" ref="C19:C28">C4:C13</f>
        <v xml:space="preserve">Ponuková cena v eurách s DPH </v>
      </c>
      <c r="D19" s="53" cm="1">
        <f t="array" ref="D19:D28">I4:I13</f>
        <v>81.135634785889451</v>
      </c>
      <c r="E19" s="54">
        <v>30000</v>
      </c>
      <c r="F19" s="55">
        <f>IF(I4=100,"0",IF((E4-F4)=0,0,(IF(G4="čím menej, tým lepšie",(I4*(E4-E19)/(E4-F4)),(I4*(E19-F4)/(E4-F4))))))</f>
        <v>71.703452178834183</v>
      </c>
      <c r="G19" s="54">
        <v>15000</v>
      </c>
      <c r="H19" s="56">
        <f>IF(I4=100,"0",IF((E4-F4)=0,0,IF(G4="čím menej, tým lepšie",(I4*(E4-G19)/(E4-F4)),(I4*(G19-F4)/(E4-F4)))))</f>
        <v>76.419543482361803</v>
      </c>
      <c r="I19" s="54">
        <v>1000</v>
      </c>
      <c r="J19" s="55">
        <f>IF(I4=100,"0",IF((E4-F4)=0,0,IF(G4="čím menej, tým lepšie",(I4*(E4-I19)/(E4-F4)),(I4*(I19-F4)/(E4-F4)))))</f>
        <v>80.821228698987611</v>
      </c>
    </row>
    <row r="20" spans="2:10" ht="15" customHeight="1" x14ac:dyDescent="0.35">
      <c r="B20" s="47">
        <v>2</v>
      </c>
      <c r="C20" s="52" t="str">
        <v>Kvalita distribučného plánu</v>
      </c>
      <c r="D20" s="53">
        <v>6.2881217380368488</v>
      </c>
      <c r="E20" s="54">
        <v>36</v>
      </c>
      <c r="F20" s="55">
        <f>IF(I5=100,"0",IF((E5-F5)=0,0,(IF(G5="čím menej, tým lepšie",(I5*(E5-E20)/(E5-F5)),(I5*(E20-F5)/(E5-F5))))))</f>
        <v>113.18619128466328</v>
      </c>
      <c r="G20" s="54">
        <v>18</v>
      </c>
      <c r="H20" s="56">
        <f t="shared" ref="H20:H28" si="5">IF(I5=100,"0",IF((E5-F5)=0,0,IF(G5="čím menej, tým lepšie",(I5*(E5-G20)/(E5-F5)),(I5*(G20-F5)/(E5-F5)))))</f>
        <v>56.59309564233164</v>
      </c>
      <c r="I20" s="54">
        <v>0</v>
      </c>
      <c r="J20" s="55">
        <f t="shared" ref="J20:J28" si="6">IF(I5=100,"0",IF((E5-F5)=0,0,IF(G5="čím menej, tým lepšie",(I5*(E5-I20)/(E5-F5)),(I5*(I20-F5)/(E5-F5)))))</f>
        <v>0</v>
      </c>
    </row>
    <row r="21" spans="2:10" ht="15.75" customHeight="1" x14ac:dyDescent="0.35">
      <c r="B21" s="47">
        <v>3</v>
      </c>
      <c r="C21" s="52" t="str">
        <v>Kvalita distribučnej siete</v>
      </c>
      <c r="D21" s="53">
        <v>6.2881217380368488</v>
      </c>
      <c r="E21" s="54">
        <v>0</v>
      </c>
      <c r="F21" s="55">
        <f>IF(I6=100,"0",IF((E6-F6)=0,0,(IF(G6="čím menej, tým lepšie",(I6*(E6-E21)/(E6-F6)),(I6*(E21-F6)/(E6-F6))))))</f>
        <v>0</v>
      </c>
      <c r="G21" s="54">
        <v>0</v>
      </c>
      <c r="H21" s="56">
        <f t="shared" si="5"/>
        <v>0</v>
      </c>
      <c r="I21" s="54">
        <v>0</v>
      </c>
      <c r="J21" s="55">
        <f t="shared" si="6"/>
        <v>0</v>
      </c>
    </row>
    <row r="22" spans="2:10" x14ac:dyDescent="0.35">
      <c r="B22" s="47">
        <v>4</v>
      </c>
      <c r="C22" s="52" t="str">
        <v>Transparentnosť a kontrola doručovania</v>
      </c>
      <c r="D22" s="53">
        <v>3.1440608690184244</v>
      </c>
      <c r="E22" s="54">
        <v>0</v>
      </c>
      <c r="F22" s="55">
        <f>IF(I7=100,"0",IF((E7-F7)=0,0,(IF(G7="čím menej, tým lepšie",(I7*(E7-E22)/(E7-F7)),(I7*(E22-F7)/(E7-F7))))))</f>
        <v>0</v>
      </c>
      <c r="G22" s="54">
        <v>0</v>
      </c>
      <c r="H22" s="56">
        <f t="shared" si="5"/>
        <v>0</v>
      </c>
      <c r="I22" s="54">
        <v>0</v>
      </c>
      <c r="J22" s="55">
        <f t="shared" si="6"/>
        <v>0</v>
      </c>
    </row>
    <row r="23" spans="2:10" x14ac:dyDescent="0.35">
      <c r="B23" s="47">
        <v>5</v>
      </c>
      <c r="C23" s="52" t="str">
        <v>Ekologická doprava pri distribúcií</v>
      </c>
      <c r="D23" s="53">
        <v>3.1440608690184244</v>
      </c>
      <c r="E23" s="54">
        <v>0</v>
      </c>
      <c r="F23" s="55">
        <f>IF(I8=100,"0",IF((E8-F8)=0,0,(IF(G8="čím menej, tým lepšie",(I8*(E8-E23)/(E8-F8)),(I8*(E23-F8)/(E8-F8))))))</f>
        <v>0</v>
      </c>
      <c r="G23" s="54">
        <v>0</v>
      </c>
      <c r="H23" s="56">
        <f t="shared" si="5"/>
        <v>0</v>
      </c>
      <c r="I23" s="54">
        <v>0</v>
      </c>
      <c r="J23" s="55">
        <f t="shared" si="6"/>
        <v>0</v>
      </c>
    </row>
    <row r="24" spans="2:10" x14ac:dyDescent="0.35">
      <c r="B24" s="47">
        <v>6</v>
      </c>
      <c r="C24" s="52">
        <v>0</v>
      </c>
      <c r="D24" s="53">
        <v>0</v>
      </c>
      <c r="E24" s="54">
        <v>0</v>
      </c>
      <c r="F24" s="55">
        <f t="shared" ref="F24:F28" si="7">IF(I9=100,"0",IF((E9-F9)=0,0,(IF(G9="čím menej, tým lepšie",(I9*(E9-E24)/(E9-F9)),(I9*(E24-F9)/(E9-F9))))))</f>
        <v>0</v>
      </c>
      <c r="G24" s="54">
        <v>0</v>
      </c>
      <c r="H24" s="56">
        <f t="shared" si="5"/>
        <v>0</v>
      </c>
      <c r="I24" s="54">
        <v>0</v>
      </c>
      <c r="J24" s="55">
        <f t="shared" si="6"/>
        <v>0</v>
      </c>
    </row>
    <row r="25" spans="2:10" x14ac:dyDescent="0.35">
      <c r="B25" s="47">
        <v>7</v>
      </c>
      <c r="C25" s="52" t="str">
        <v>...</v>
      </c>
      <c r="D25" s="53">
        <v>0</v>
      </c>
      <c r="E25" s="54">
        <v>0</v>
      </c>
      <c r="F25" s="55">
        <f t="shared" si="7"/>
        <v>0</v>
      </c>
      <c r="G25" s="54">
        <v>0</v>
      </c>
      <c r="H25" s="56">
        <f t="shared" si="5"/>
        <v>0</v>
      </c>
      <c r="I25" s="54">
        <v>0</v>
      </c>
      <c r="J25" s="55">
        <f t="shared" si="6"/>
        <v>0</v>
      </c>
    </row>
    <row r="26" spans="2:10" x14ac:dyDescent="0.35">
      <c r="B26" s="47">
        <v>8</v>
      </c>
      <c r="C26" s="52" t="str">
        <v>...</v>
      </c>
      <c r="D26" s="53">
        <v>0</v>
      </c>
      <c r="E26" s="54">
        <v>0</v>
      </c>
      <c r="F26" s="55">
        <f t="shared" si="7"/>
        <v>0</v>
      </c>
      <c r="G26" s="54">
        <v>0</v>
      </c>
      <c r="H26" s="56">
        <f t="shared" si="5"/>
        <v>0</v>
      </c>
      <c r="I26" s="54">
        <v>0</v>
      </c>
      <c r="J26" s="55">
        <f t="shared" si="6"/>
        <v>0</v>
      </c>
    </row>
    <row r="27" spans="2:10" x14ac:dyDescent="0.35">
      <c r="B27" s="47">
        <v>9</v>
      </c>
      <c r="C27" s="52" t="str">
        <v>...</v>
      </c>
      <c r="D27" s="53">
        <v>0</v>
      </c>
      <c r="E27" s="54">
        <v>0</v>
      </c>
      <c r="F27" s="55">
        <f t="shared" si="7"/>
        <v>0</v>
      </c>
      <c r="G27" s="54">
        <v>0</v>
      </c>
      <c r="H27" s="56">
        <f t="shared" si="5"/>
        <v>0</v>
      </c>
      <c r="I27" s="54">
        <v>0</v>
      </c>
      <c r="J27" s="55">
        <f t="shared" si="6"/>
        <v>0</v>
      </c>
    </row>
    <row r="28" spans="2:10" ht="15" thickBot="1" x14ac:dyDescent="0.4">
      <c r="B28" s="57">
        <v>10</v>
      </c>
      <c r="C28" s="58" t="str">
        <v>...</v>
      </c>
      <c r="D28" s="59">
        <v>0</v>
      </c>
      <c r="E28" s="54">
        <v>0</v>
      </c>
      <c r="F28" s="55">
        <f t="shared" si="7"/>
        <v>0</v>
      </c>
      <c r="G28" s="54">
        <v>0</v>
      </c>
      <c r="H28" s="56">
        <f t="shared" si="5"/>
        <v>0</v>
      </c>
      <c r="I28" s="54">
        <v>0</v>
      </c>
      <c r="J28" s="55">
        <f t="shared" si="6"/>
        <v>0</v>
      </c>
    </row>
    <row r="29" spans="2:10" ht="15" thickBot="1" x14ac:dyDescent="0.4">
      <c r="B29" s="60"/>
      <c r="C29" s="61" t="s">
        <v>22</v>
      </c>
      <c r="D29" s="62">
        <f>SUM(_xlfn.ANCHORARRAY(D19))</f>
        <v>99.999999999999986</v>
      </c>
      <c r="E29" s="61"/>
      <c r="F29" s="63">
        <f>SUM(F19:F28)</f>
        <v>184.88964346349746</v>
      </c>
      <c r="G29" s="64"/>
      <c r="H29" s="63">
        <f t="shared" ref="H29:J29" si="8">SUM(H19:H28)</f>
        <v>133.01263912469344</v>
      </c>
      <c r="I29" s="64"/>
      <c r="J29" s="65">
        <f t="shared" si="8"/>
        <v>80.821228698987611</v>
      </c>
    </row>
    <row r="31" spans="2:10" ht="36.75" customHeight="1" thickBot="1" x14ac:dyDescent="0.4">
      <c r="B31" s="189" t="s">
        <v>23</v>
      </c>
      <c r="C31" s="190"/>
      <c r="D31" s="190"/>
      <c r="E31" s="190"/>
      <c r="F31" s="190"/>
      <c r="G31" s="190"/>
      <c r="H31" s="190"/>
      <c r="I31" s="190"/>
      <c r="J31" s="191"/>
    </row>
    <row r="32" spans="2:10" x14ac:dyDescent="0.35">
      <c r="B32" s="192" t="s">
        <v>1</v>
      </c>
      <c r="C32" s="194" t="s">
        <v>2</v>
      </c>
      <c r="D32" s="195"/>
      <c r="E32" s="198" t="s">
        <v>16</v>
      </c>
      <c r="F32" s="199"/>
      <c r="G32" s="200" t="s">
        <v>17</v>
      </c>
      <c r="H32" s="201"/>
      <c r="I32" s="202" t="s">
        <v>18</v>
      </c>
      <c r="J32" s="203"/>
    </row>
    <row r="33" spans="2:10" x14ac:dyDescent="0.35">
      <c r="B33" s="193"/>
      <c r="C33" s="196"/>
      <c r="D33" s="197"/>
      <c r="E33" s="66" t="s">
        <v>16</v>
      </c>
      <c r="F33" s="67" t="s">
        <v>24</v>
      </c>
      <c r="G33" s="68" t="s">
        <v>17</v>
      </c>
      <c r="H33" s="69" t="s">
        <v>25</v>
      </c>
      <c r="I33" s="70" t="s">
        <v>18</v>
      </c>
      <c r="J33" s="71" t="s">
        <v>21</v>
      </c>
    </row>
    <row r="34" spans="2:10" x14ac:dyDescent="0.35">
      <c r="B34" s="72" cm="1">
        <f t="array" ref="B34:B43">B19:B28</f>
        <v>1</v>
      </c>
      <c r="C34" s="73" t="str" cm="1">
        <f t="array" ref="C34:C43">C19:C28</f>
        <v xml:space="preserve">Ponuková cena v eurách s DPH </v>
      </c>
      <c r="D34" s="74"/>
      <c r="E34" s="75">
        <f>E19</f>
        <v>30000</v>
      </c>
      <c r="F34" s="76">
        <f>E34</f>
        <v>30000</v>
      </c>
      <c r="G34" s="75">
        <f>G19</f>
        <v>15000</v>
      </c>
      <c r="H34" s="77">
        <f>G34</f>
        <v>15000</v>
      </c>
      <c r="I34" s="75">
        <f>I19</f>
        <v>1000</v>
      </c>
      <c r="J34" s="78">
        <f>I34</f>
        <v>1000</v>
      </c>
    </row>
    <row r="35" spans="2:10" x14ac:dyDescent="0.35">
      <c r="B35" s="72">
        <v>2</v>
      </c>
      <c r="C35" s="73" t="str">
        <v>Kvalita distribučného plánu</v>
      </c>
      <c r="D35" s="74"/>
      <c r="E35" s="75">
        <f>E20</f>
        <v>36</v>
      </c>
      <c r="F35" s="76">
        <f>IF(I5=100,"0",IF((E5-F5)=0,0,IF(G5="čím menej, tým lepšie",(-(E5-E35)*(H5/(E5-F5))),-(E35-F5)*(H5/(E5-F5)))))</f>
        <v>-360000</v>
      </c>
      <c r="G35" s="75">
        <f t="shared" ref="G35:G43" si="9">G20</f>
        <v>18</v>
      </c>
      <c r="H35" s="77">
        <f>IF(I5=100,"0",IF((E5-F5)=0,0,IF(G5="čím menej, tým lepšie",(-(E5-G35)*(H5/(E5-F5))),-(G35-F5)*(H5/(E5-F5)))))</f>
        <v>-180000</v>
      </c>
      <c r="I35" s="75">
        <f t="shared" ref="I35:I43" si="10">I20</f>
        <v>0</v>
      </c>
      <c r="J35" s="78">
        <f>IF(I5=100,"0",IF((E5-F5)=0,0,IF(G5="čím menej, tým lepšie",(-(E5-I35)*(H5/(E5-F5))),-(I35-F5)*(H5/(E5-F5)))))</f>
        <v>0</v>
      </c>
    </row>
    <row r="36" spans="2:10" x14ac:dyDescent="0.35">
      <c r="B36" s="72">
        <v>3</v>
      </c>
      <c r="C36" s="73" t="str">
        <v>Kvalita distribučnej siete</v>
      </c>
      <c r="D36" s="74"/>
      <c r="E36" s="75">
        <f t="shared" ref="E36:E43" si="11">E21</f>
        <v>0</v>
      </c>
      <c r="F36" s="76">
        <f t="shared" ref="F36:F43" si="12">IF(I6=100,"0",IF((E6-F6)=0,0,IF(G6="čím menej, tým lepšie",(-(E6-E36)*(H6/(E6-F6))),-(E36-F6)*(H6/(E6-F6)))))</f>
        <v>0</v>
      </c>
      <c r="G36" s="75">
        <f t="shared" si="9"/>
        <v>0</v>
      </c>
      <c r="H36" s="77">
        <f t="shared" ref="H36:H43" si="13">IF(I6=100,"0",IF((E6-F6)=0,0,IF(G6="čím menej, tým lepšie",(-(E6-G36)*(H6/(E6-F6))),-(G36-F6)*(H6/(E6-F6)))))</f>
        <v>0</v>
      </c>
      <c r="I36" s="75">
        <f>I21</f>
        <v>0</v>
      </c>
      <c r="J36" s="78">
        <f t="shared" ref="J36:J43" si="14">IF(I6=100,"0",IF((E6-F6)=0,0,IF(G6="čím menej, tým lepšie",(-(E6-I36)*(H6/(E6-F6))),-(I36-F6)*(H6/(E6-F6)))))</f>
        <v>0</v>
      </c>
    </row>
    <row r="37" spans="2:10" x14ac:dyDescent="0.35">
      <c r="B37" s="72">
        <v>4</v>
      </c>
      <c r="C37" s="73" t="str">
        <v>Transparentnosť a kontrola doručovania</v>
      </c>
      <c r="D37" s="74"/>
      <c r="E37" s="75">
        <f t="shared" si="11"/>
        <v>0</v>
      </c>
      <c r="F37" s="76">
        <f t="shared" si="12"/>
        <v>0</v>
      </c>
      <c r="G37" s="75">
        <f t="shared" si="9"/>
        <v>0</v>
      </c>
      <c r="H37" s="77">
        <f t="shared" si="13"/>
        <v>0</v>
      </c>
      <c r="I37" s="75">
        <f t="shared" si="10"/>
        <v>0</v>
      </c>
      <c r="J37" s="78">
        <f t="shared" si="14"/>
        <v>0</v>
      </c>
    </row>
    <row r="38" spans="2:10" x14ac:dyDescent="0.35">
      <c r="B38" s="72">
        <v>5</v>
      </c>
      <c r="C38" s="73" t="str">
        <v>Ekologická doprava pri distribúcií</v>
      </c>
      <c r="D38" s="74"/>
      <c r="E38" s="75">
        <f t="shared" si="11"/>
        <v>0</v>
      </c>
      <c r="F38" s="76">
        <f t="shared" si="12"/>
        <v>0</v>
      </c>
      <c r="G38" s="75">
        <f t="shared" si="9"/>
        <v>0</v>
      </c>
      <c r="H38" s="77">
        <f t="shared" si="13"/>
        <v>0</v>
      </c>
      <c r="I38" s="75">
        <f t="shared" si="10"/>
        <v>0</v>
      </c>
      <c r="J38" s="78">
        <f t="shared" si="14"/>
        <v>0</v>
      </c>
    </row>
    <row r="39" spans="2:10" x14ac:dyDescent="0.35">
      <c r="B39" s="72">
        <v>6</v>
      </c>
      <c r="C39" s="73">
        <v>0</v>
      </c>
      <c r="D39" s="74"/>
      <c r="E39" s="75">
        <f t="shared" si="11"/>
        <v>0</v>
      </c>
      <c r="F39" s="76">
        <f t="shared" si="12"/>
        <v>0</v>
      </c>
      <c r="G39" s="75">
        <f t="shared" si="9"/>
        <v>0</v>
      </c>
      <c r="H39" s="77">
        <f t="shared" si="13"/>
        <v>0</v>
      </c>
      <c r="I39" s="75">
        <f t="shared" si="10"/>
        <v>0</v>
      </c>
      <c r="J39" s="78">
        <f t="shared" si="14"/>
        <v>0</v>
      </c>
    </row>
    <row r="40" spans="2:10" x14ac:dyDescent="0.35">
      <c r="B40" s="72">
        <v>7</v>
      </c>
      <c r="C40" s="73" t="str">
        <v>...</v>
      </c>
      <c r="D40" s="74"/>
      <c r="E40" s="75">
        <f t="shared" si="11"/>
        <v>0</v>
      </c>
      <c r="F40" s="76">
        <f t="shared" si="12"/>
        <v>0</v>
      </c>
      <c r="G40" s="75">
        <f t="shared" si="9"/>
        <v>0</v>
      </c>
      <c r="H40" s="77">
        <f t="shared" si="13"/>
        <v>0</v>
      </c>
      <c r="I40" s="75">
        <f t="shared" si="10"/>
        <v>0</v>
      </c>
      <c r="J40" s="78">
        <f t="shared" si="14"/>
        <v>0</v>
      </c>
    </row>
    <row r="41" spans="2:10" ht="15.75" customHeight="1" x14ac:dyDescent="0.35">
      <c r="B41" s="72">
        <v>8</v>
      </c>
      <c r="C41" s="73" t="str">
        <v>...</v>
      </c>
      <c r="D41" s="74"/>
      <c r="E41" s="75">
        <f t="shared" si="11"/>
        <v>0</v>
      </c>
      <c r="F41" s="76">
        <f t="shared" si="12"/>
        <v>0</v>
      </c>
      <c r="G41" s="75">
        <f t="shared" si="9"/>
        <v>0</v>
      </c>
      <c r="H41" s="77">
        <f t="shared" si="13"/>
        <v>0</v>
      </c>
      <c r="I41" s="75">
        <f t="shared" si="10"/>
        <v>0</v>
      </c>
      <c r="J41" s="78">
        <f t="shared" si="14"/>
        <v>0</v>
      </c>
    </row>
    <row r="42" spans="2:10" x14ac:dyDescent="0.35">
      <c r="B42" s="72">
        <v>9</v>
      </c>
      <c r="C42" s="73" t="str">
        <v>...</v>
      </c>
      <c r="D42" s="74"/>
      <c r="E42" s="75">
        <f t="shared" si="11"/>
        <v>0</v>
      </c>
      <c r="F42" s="76">
        <f t="shared" si="12"/>
        <v>0</v>
      </c>
      <c r="G42" s="75">
        <f t="shared" si="9"/>
        <v>0</v>
      </c>
      <c r="H42" s="77">
        <f t="shared" si="13"/>
        <v>0</v>
      </c>
      <c r="I42" s="75">
        <f t="shared" si="10"/>
        <v>0</v>
      </c>
      <c r="J42" s="78">
        <f t="shared" si="14"/>
        <v>0</v>
      </c>
    </row>
    <row r="43" spans="2:10" ht="15" thickBot="1" x14ac:dyDescent="0.4">
      <c r="B43" s="79">
        <v>10</v>
      </c>
      <c r="C43" s="80" t="str">
        <v>...</v>
      </c>
      <c r="D43" s="81"/>
      <c r="E43" s="75">
        <f t="shared" si="11"/>
        <v>0</v>
      </c>
      <c r="F43" s="76">
        <f t="shared" si="12"/>
        <v>0</v>
      </c>
      <c r="G43" s="75">
        <f t="shared" si="9"/>
        <v>0</v>
      </c>
      <c r="H43" s="77">
        <f t="shared" si="13"/>
        <v>0</v>
      </c>
      <c r="I43" s="75">
        <f t="shared" si="10"/>
        <v>0</v>
      </c>
      <c r="J43" s="78">
        <f t="shared" si="14"/>
        <v>0</v>
      </c>
    </row>
    <row r="44" spans="2:10" ht="15" thickBot="1" x14ac:dyDescent="0.4">
      <c r="B44" s="82"/>
      <c r="C44" s="83" t="s">
        <v>22</v>
      </c>
      <c r="D44" s="83"/>
      <c r="E44" s="83"/>
      <c r="F44" s="84">
        <f>SUM(F34:F43)</f>
        <v>-330000</v>
      </c>
      <c r="G44" s="84"/>
      <c r="H44" s="84">
        <f t="shared" ref="H44:J44" si="15">SUM(H34:H43)</f>
        <v>-165000</v>
      </c>
      <c r="I44" s="84"/>
      <c r="J44" s="85">
        <f t="shared" si="15"/>
        <v>1000</v>
      </c>
    </row>
    <row r="45" spans="2:10" ht="15" thickBot="1" x14ac:dyDescent="0.4"/>
    <row r="46" spans="2:10" ht="36" customHeight="1" thickBot="1" x14ac:dyDescent="0.4">
      <c r="B46" s="204" t="s">
        <v>65</v>
      </c>
      <c r="C46" s="205"/>
      <c r="D46" s="205"/>
      <c r="E46" s="205"/>
      <c r="F46" s="205"/>
      <c r="G46" s="205"/>
      <c r="H46" s="205"/>
      <c r="I46" s="205"/>
      <c r="J46" s="206"/>
    </row>
    <row r="47" spans="2:10" ht="15.75" customHeight="1" x14ac:dyDescent="0.35">
      <c r="B47" s="207" t="s">
        <v>1</v>
      </c>
      <c r="C47" s="209" t="s">
        <v>2</v>
      </c>
      <c r="D47" s="210"/>
      <c r="E47" s="207" t="s">
        <v>16</v>
      </c>
      <c r="F47" s="213"/>
      <c r="G47" s="214" t="s">
        <v>17</v>
      </c>
      <c r="H47" s="215"/>
      <c r="I47" s="216" t="s">
        <v>18</v>
      </c>
      <c r="J47" s="217"/>
    </row>
    <row r="48" spans="2:10" x14ac:dyDescent="0.35">
      <c r="B48" s="208"/>
      <c r="C48" s="211"/>
      <c r="D48" s="212"/>
      <c r="E48" s="86" t="s">
        <v>16</v>
      </c>
      <c r="F48" s="87" t="s">
        <v>24</v>
      </c>
      <c r="G48" s="88" t="s">
        <v>17</v>
      </c>
      <c r="H48" s="89" t="s">
        <v>25</v>
      </c>
      <c r="I48" s="90" t="s">
        <v>18</v>
      </c>
      <c r="J48" s="91" t="s">
        <v>21</v>
      </c>
    </row>
    <row r="49" spans="2:10" x14ac:dyDescent="0.35">
      <c r="B49" s="92" cm="1">
        <f t="array" ref="B49:B58">B34:B43</f>
        <v>1</v>
      </c>
      <c r="C49" s="93" t="str" cm="1">
        <f t="array" ref="C49:C58">C34:C43</f>
        <v xml:space="preserve">Ponuková cena v eurách s DPH </v>
      </c>
      <c r="D49" s="94"/>
      <c r="E49" s="75">
        <f>E19</f>
        <v>30000</v>
      </c>
      <c r="F49" s="95">
        <f>E49</f>
        <v>30000</v>
      </c>
      <c r="G49" s="75">
        <f>G19</f>
        <v>15000</v>
      </c>
      <c r="H49" s="96">
        <f>G49</f>
        <v>15000</v>
      </c>
      <c r="I49" s="75">
        <f>I19</f>
        <v>1000</v>
      </c>
      <c r="J49" s="97">
        <f>I49</f>
        <v>1000</v>
      </c>
    </row>
    <row r="50" spans="2:10" x14ac:dyDescent="0.35">
      <c r="B50" s="92">
        <v>2</v>
      </c>
      <c r="C50" s="93" t="str">
        <v>Kvalita distribučného plánu</v>
      </c>
      <c r="D50" s="94"/>
      <c r="E50" s="75">
        <f t="shared" ref="E50:E58" si="16">E20</f>
        <v>36</v>
      </c>
      <c r="F50" s="95">
        <f>IF(I5=100,"0",IF((E5-F5)=0,0,IF(G5="čím menej, tým lepšie",((E50-F5)*H5/(E5-F5)),(E5-E50)*(H5/(E5-F5)))))</f>
        <v>-340000</v>
      </c>
      <c r="G50" s="75">
        <f t="shared" ref="G50:G58" si="17">G20</f>
        <v>18</v>
      </c>
      <c r="H50" s="96">
        <f>IF(I5=100,"0",IF((E5-F5)=0,0,IF(G5="čím menej, tým lepšie",((G50-F5)*H5/(E5-F5)),(E5-G50)*(H5/(E5-F5)))))</f>
        <v>-160000</v>
      </c>
      <c r="I50" s="75">
        <f t="shared" ref="I50:I58" si="18">I20</f>
        <v>0</v>
      </c>
      <c r="J50" s="97">
        <f>IF(I5=100,"0",IF((E5-F5)=0,0,IF(G5="čím menej, tým lepšie",((I50-F5)*H5/(E5-F5)),(E5-I50)*(H5/(E5-F5)))))</f>
        <v>20000</v>
      </c>
    </row>
    <row r="51" spans="2:10" x14ac:dyDescent="0.35">
      <c r="B51" s="92">
        <v>3</v>
      </c>
      <c r="C51" s="93" t="str">
        <v>Kvalita distribučnej siete</v>
      </c>
      <c r="D51" s="94"/>
      <c r="E51" s="75">
        <f t="shared" si="16"/>
        <v>0</v>
      </c>
      <c r="F51" s="95">
        <f t="shared" ref="F51:F58" si="19">IF(I6=100,"0",IF((E6-F6)=0,0,IF(G6="čím menej, tým lepšie",((E51-F6)*H6/(E6-F6)),(E6-E51)*(H6/(E6-F6)))))</f>
        <v>20000</v>
      </c>
      <c r="G51" s="75">
        <f t="shared" si="17"/>
        <v>0</v>
      </c>
      <c r="H51" s="96">
        <f t="shared" ref="H51:H58" si="20">IF(I6=100,"0",IF((E6-F6)=0,0,IF(G6="čím menej, tým lepšie",((G51-F6)*H6/(E6-F6)),(E6-G51)*(H6/(E6-F6)))))</f>
        <v>20000</v>
      </c>
      <c r="I51" s="75">
        <f t="shared" si="18"/>
        <v>0</v>
      </c>
      <c r="J51" s="97">
        <f t="shared" ref="J51:J58" si="21">IF(I6=100,"0",IF((E6-F6)=0,0,IF(G6="čím menej, tým lepšie",((I51-F6)*H6/(E6-F6)),(E6-I51)*(H6/(E6-F6)))))</f>
        <v>20000</v>
      </c>
    </row>
    <row r="52" spans="2:10" ht="15.75" customHeight="1" x14ac:dyDescent="0.35">
      <c r="B52" s="92">
        <v>4</v>
      </c>
      <c r="C52" s="93" t="str">
        <v>Transparentnosť a kontrola doručovania</v>
      </c>
      <c r="D52" s="94"/>
      <c r="E52" s="75">
        <f t="shared" si="16"/>
        <v>0</v>
      </c>
      <c r="F52" s="95">
        <f t="shared" si="19"/>
        <v>10000</v>
      </c>
      <c r="G52" s="75">
        <f t="shared" si="17"/>
        <v>0</v>
      </c>
      <c r="H52" s="96">
        <f t="shared" si="20"/>
        <v>10000</v>
      </c>
      <c r="I52" s="75">
        <f t="shared" si="18"/>
        <v>0</v>
      </c>
      <c r="J52" s="97">
        <f t="shared" si="21"/>
        <v>10000</v>
      </c>
    </row>
    <row r="53" spans="2:10" x14ac:dyDescent="0.35">
      <c r="B53" s="92">
        <v>5</v>
      </c>
      <c r="C53" s="93" t="str">
        <v>Ekologická doprava pri distribúcií</v>
      </c>
      <c r="D53" s="94"/>
      <c r="E53" s="75">
        <f t="shared" si="16"/>
        <v>0</v>
      </c>
      <c r="F53" s="95">
        <f t="shared" si="19"/>
        <v>10000</v>
      </c>
      <c r="G53" s="75">
        <f t="shared" si="17"/>
        <v>0</v>
      </c>
      <c r="H53" s="96">
        <f t="shared" si="20"/>
        <v>10000</v>
      </c>
      <c r="I53" s="75">
        <f t="shared" si="18"/>
        <v>0</v>
      </c>
      <c r="J53" s="97">
        <f t="shared" si="21"/>
        <v>10000</v>
      </c>
    </row>
    <row r="54" spans="2:10" x14ac:dyDescent="0.35">
      <c r="B54" s="92">
        <v>6</v>
      </c>
      <c r="C54" s="93">
        <v>0</v>
      </c>
      <c r="D54" s="94"/>
      <c r="E54" s="75">
        <f t="shared" si="16"/>
        <v>0</v>
      </c>
      <c r="F54" s="95">
        <f t="shared" si="19"/>
        <v>0</v>
      </c>
      <c r="G54" s="75">
        <f t="shared" si="17"/>
        <v>0</v>
      </c>
      <c r="H54" s="96">
        <f t="shared" si="20"/>
        <v>0</v>
      </c>
      <c r="I54" s="75">
        <f t="shared" si="18"/>
        <v>0</v>
      </c>
      <c r="J54" s="97">
        <f t="shared" si="21"/>
        <v>0</v>
      </c>
    </row>
    <row r="55" spans="2:10" x14ac:dyDescent="0.35">
      <c r="B55" s="92">
        <v>7</v>
      </c>
      <c r="C55" s="93" t="str">
        <v>...</v>
      </c>
      <c r="D55" s="94"/>
      <c r="E55" s="75">
        <f t="shared" si="16"/>
        <v>0</v>
      </c>
      <c r="F55" s="95">
        <f t="shared" si="19"/>
        <v>0</v>
      </c>
      <c r="G55" s="75">
        <f t="shared" si="17"/>
        <v>0</v>
      </c>
      <c r="H55" s="96">
        <f t="shared" si="20"/>
        <v>0</v>
      </c>
      <c r="I55" s="75">
        <f t="shared" si="18"/>
        <v>0</v>
      </c>
      <c r="J55" s="97">
        <f t="shared" si="21"/>
        <v>0</v>
      </c>
    </row>
    <row r="56" spans="2:10" x14ac:dyDescent="0.35">
      <c r="B56" s="92">
        <v>8</v>
      </c>
      <c r="C56" s="93" t="str">
        <v>...</v>
      </c>
      <c r="D56" s="94"/>
      <c r="E56" s="75">
        <f t="shared" si="16"/>
        <v>0</v>
      </c>
      <c r="F56" s="95">
        <f t="shared" si="19"/>
        <v>0</v>
      </c>
      <c r="G56" s="75">
        <f t="shared" si="17"/>
        <v>0</v>
      </c>
      <c r="H56" s="96">
        <f t="shared" si="20"/>
        <v>0</v>
      </c>
      <c r="I56" s="75">
        <f t="shared" si="18"/>
        <v>0</v>
      </c>
      <c r="J56" s="97">
        <f t="shared" si="21"/>
        <v>0</v>
      </c>
    </row>
    <row r="57" spans="2:10" x14ac:dyDescent="0.35">
      <c r="B57" s="92">
        <v>9</v>
      </c>
      <c r="C57" s="93" t="str">
        <v>...</v>
      </c>
      <c r="D57" s="94"/>
      <c r="E57" s="75">
        <f t="shared" si="16"/>
        <v>0</v>
      </c>
      <c r="F57" s="95">
        <f t="shared" si="19"/>
        <v>0</v>
      </c>
      <c r="G57" s="75">
        <f t="shared" si="17"/>
        <v>0</v>
      </c>
      <c r="H57" s="96">
        <f t="shared" si="20"/>
        <v>0</v>
      </c>
      <c r="I57" s="75">
        <f t="shared" si="18"/>
        <v>0</v>
      </c>
      <c r="J57" s="97">
        <f t="shared" si="21"/>
        <v>0</v>
      </c>
    </row>
    <row r="58" spans="2:10" ht="15" thickBot="1" x14ac:dyDescent="0.4">
      <c r="B58" s="98">
        <v>10</v>
      </c>
      <c r="C58" s="99" t="str">
        <v>...</v>
      </c>
      <c r="D58" s="100"/>
      <c r="E58" s="75">
        <f t="shared" si="16"/>
        <v>0</v>
      </c>
      <c r="F58" s="95">
        <f t="shared" si="19"/>
        <v>0</v>
      </c>
      <c r="G58" s="75">
        <f t="shared" si="17"/>
        <v>0</v>
      </c>
      <c r="H58" s="96">
        <f t="shared" si="20"/>
        <v>0</v>
      </c>
      <c r="I58" s="75">
        <f t="shared" si="18"/>
        <v>0</v>
      </c>
      <c r="J58" s="97">
        <f t="shared" si="21"/>
        <v>0</v>
      </c>
    </row>
    <row r="59" spans="2:10" ht="15" thickBot="1" x14ac:dyDescent="0.4">
      <c r="B59" s="101"/>
      <c r="C59" s="102" t="s">
        <v>22</v>
      </c>
      <c r="D59" s="102"/>
      <c r="E59" s="102"/>
      <c r="F59" s="103">
        <f>SUM(F49:F58)</f>
        <v>-270000</v>
      </c>
      <c r="G59" s="103"/>
      <c r="H59" s="103">
        <f t="shared" ref="H59:J59" si="22">SUM(H49:H58)</f>
        <v>-105000</v>
      </c>
      <c r="I59" s="103"/>
      <c r="J59" s="104">
        <f t="shared" si="22"/>
        <v>61000</v>
      </c>
    </row>
    <row r="61" spans="2:10" x14ac:dyDescent="0.35">
      <c r="C61" s="14"/>
      <c r="D61" s="14"/>
      <c r="E61" s="14"/>
      <c r="F61" s="14"/>
      <c r="G61" s="14"/>
      <c r="H61" s="14"/>
    </row>
    <row r="62" spans="2:10" ht="30.75" customHeight="1" x14ac:dyDescent="0.35">
      <c r="C62" s="14"/>
      <c r="D62" s="14"/>
      <c r="E62" s="14"/>
      <c r="F62" s="14"/>
      <c r="G62" s="14"/>
      <c r="H62" s="14"/>
    </row>
    <row r="63" spans="2:10" x14ac:dyDescent="0.35">
      <c r="C63" s="14"/>
      <c r="D63" s="14"/>
      <c r="E63" s="14"/>
      <c r="F63" s="14"/>
      <c r="G63" s="14"/>
      <c r="H63" s="14"/>
    </row>
    <row r="64" spans="2:10" x14ac:dyDescent="0.35">
      <c r="C64" s="14"/>
      <c r="D64" s="14"/>
      <c r="E64" s="14"/>
      <c r="F64" s="14"/>
      <c r="G64" s="14"/>
      <c r="H64" s="14"/>
    </row>
    <row r="65" s="14" customFormat="1" x14ac:dyDescent="0.35"/>
    <row r="66" s="14" customFormat="1" x14ac:dyDescent="0.35"/>
    <row r="67" s="14" customFormat="1" x14ac:dyDescent="0.35"/>
    <row r="68" s="14" customFormat="1" x14ac:dyDescent="0.35"/>
    <row r="69" s="14" customFormat="1" x14ac:dyDescent="0.35"/>
    <row r="70" s="14" customFormat="1" x14ac:dyDescent="0.35"/>
    <row r="71" s="14" customFormat="1" x14ac:dyDescent="0.35"/>
    <row r="72" s="14" customFormat="1" ht="15.75" customHeight="1" x14ac:dyDescent="0.35"/>
    <row r="73" s="14" customFormat="1" ht="15.75" customHeight="1" x14ac:dyDescent="0.35"/>
    <row r="74" s="14" customFormat="1" x14ac:dyDescent="0.35"/>
    <row r="75" s="14" customFormat="1" x14ac:dyDescent="0.35"/>
    <row r="76" s="14" customFormat="1" x14ac:dyDescent="0.35"/>
    <row r="77" s="14" customFormat="1" x14ac:dyDescent="0.35"/>
    <row r="78" s="14" customFormat="1" x14ac:dyDescent="0.35"/>
    <row r="79" s="14" customFormat="1" x14ac:dyDescent="0.35"/>
    <row r="80" s="14" customFormat="1" x14ac:dyDescent="0.35"/>
    <row r="81" s="14" customFormat="1" x14ac:dyDescent="0.35"/>
    <row r="82" s="14" customFormat="1" x14ac:dyDescent="0.35"/>
    <row r="83" s="14" customFormat="1" x14ac:dyDescent="0.35"/>
    <row r="84" s="14" customFormat="1" x14ac:dyDescent="0.35"/>
    <row r="85" s="14" customFormat="1" x14ac:dyDescent="0.35"/>
    <row r="86" s="14" customFormat="1" x14ac:dyDescent="0.35"/>
  </sheetData>
  <sheetProtection algorithmName="SHA-512" hashValue="pqZF5b2hxy5yF3iQZznPNLLDd9raKNx08fikCkyH3mdipEP5m7AuHOHrRxJP1e1vwSAnShrUF4YlOQCB+cbd5w==" saltValue="9lAhXbNrPBqdLCQa6TtKUw==" spinCount="100000" sheet="1" objects="1" scenarios="1"/>
  <mergeCells count="20">
    <mergeCell ref="B46:J46"/>
    <mergeCell ref="B47:B48"/>
    <mergeCell ref="C47:D48"/>
    <mergeCell ref="E47:F47"/>
    <mergeCell ref="G47:H47"/>
    <mergeCell ref="I47:J47"/>
    <mergeCell ref="B31:J31"/>
    <mergeCell ref="B32:B33"/>
    <mergeCell ref="C32:D33"/>
    <mergeCell ref="E32:F32"/>
    <mergeCell ref="G32:H32"/>
    <mergeCell ref="I32:J32"/>
    <mergeCell ref="B2:K2"/>
    <mergeCell ref="B16:J16"/>
    <mergeCell ref="B17:B18"/>
    <mergeCell ref="C17:C18"/>
    <mergeCell ref="D17:D18"/>
    <mergeCell ref="E17:F17"/>
    <mergeCell ref="G17:H17"/>
    <mergeCell ref="I17:J17"/>
  </mergeCells>
  <dataValidations count="2">
    <dataValidation type="whole" allowBlank="1" showInputMessage="1" showErrorMessage="1" errorTitle="Chyba" error="Vložili ste hodnotu mimo povolený rozsah" promptTitle="info" prompt="Do tohto poľa môžete vložiť len hodnotu od minima do maxima daného kritéria" sqref="E35:E43" xr:uid="{F91FD75A-143F-46BB-BB28-ECD63AAFF1FF}">
      <formula1>F5</formula1>
      <formula2>E5</formula2>
    </dataValidation>
    <dataValidation type="list" allowBlank="1" showInputMessage="1" showErrorMessage="1" sqref="G4:G13" xr:uid="{818A792F-1002-466A-903B-048413A3E832}">
      <mc:AlternateContent xmlns:x12ac="http://schemas.microsoft.com/office/spreadsheetml/2011/1/ac" xmlns:mc="http://schemas.openxmlformats.org/markup-compatibility/2006">
        <mc:Choice Requires="x12ac">
          <x12ac:list>žiadna,"čím menej, tým lepšie","čím viac, tým lepšie"</x12ac:list>
        </mc:Choice>
        <mc:Fallback>
          <formula1>"žiadna,čím menej, tým lepšie,čím viac, tým lepšie"</formula1>
        </mc:Fallback>
      </mc:AlternateContent>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72D7-F57A-4281-B6C9-052DA7EFDDF2}">
  <sheetPr>
    <tabColor theme="8" tint="0.39997558519241921"/>
  </sheetPr>
  <dimension ref="A1:J91"/>
  <sheetViews>
    <sheetView topLeftCell="A63" zoomScale="85" zoomScaleNormal="85" zoomScaleSheetLayoutView="70" workbookViewId="0">
      <selection activeCell="B46" sqref="B46:D46"/>
    </sheetView>
  </sheetViews>
  <sheetFormatPr defaultColWidth="8.7265625" defaultRowHeight="14.5" x14ac:dyDescent="0.35"/>
  <cols>
    <col min="1" max="1" width="3.26953125" style="14" customWidth="1"/>
    <col min="2" max="2" width="33.1796875" style="14" customWidth="1"/>
    <col min="3" max="3" width="23.26953125" style="14" customWidth="1"/>
    <col min="4" max="4" width="24.7265625" style="14" customWidth="1"/>
    <col min="5" max="5" width="25.1796875" style="14" customWidth="1"/>
    <col min="6" max="6" width="25.7265625" style="14" customWidth="1"/>
    <col min="7" max="7" width="3" style="14" customWidth="1"/>
    <col min="8" max="8" width="11.7265625" style="14" customWidth="1"/>
    <col min="9" max="9" width="21.453125" style="14" customWidth="1"/>
    <col min="10" max="16384" width="8.7265625" style="14"/>
  </cols>
  <sheetData>
    <row r="1" spans="1:10" ht="15" thickBot="1" x14ac:dyDescent="0.4">
      <c r="A1" s="222"/>
      <c r="B1" s="280"/>
      <c r="C1" s="280"/>
      <c r="D1" s="280"/>
      <c r="E1" s="280"/>
      <c r="F1" s="280"/>
    </row>
    <row r="2" spans="1:10" ht="45.75" customHeight="1" thickBot="1" x14ac:dyDescent="0.4">
      <c r="A2" s="222"/>
      <c r="B2" s="281" t="s">
        <v>97</v>
      </c>
      <c r="C2" s="282"/>
      <c r="D2" s="282"/>
      <c r="E2" s="283"/>
      <c r="F2" s="284"/>
    </row>
    <row r="3" spans="1:10" ht="15" thickBot="1" x14ac:dyDescent="0.4">
      <c r="A3" s="222"/>
      <c r="B3" s="285"/>
      <c r="C3" s="285"/>
      <c r="D3" s="285"/>
      <c r="E3" s="285"/>
      <c r="F3" s="285"/>
    </row>
    <row r="4" spans="1:10" x14ac:dyDescent="0.35">
      <c r="A4" s="222"/>
      <c r="B4" s="105" t="s">
        <v>26</v>
      </c>
      <c r="C4" s="286"/>
      <c r="D4" s="287"/>
      <c r="E4" s="288"/>
      <c r="F4" s="289"/>
    </row>
    <row r="5" spans="1:10" x14ac:dyDescent="0.35">
      <c r="A5" s="222"/>
      <c r="B5" s="106" t="s">
        <v>27</v>
      </c>
      <c r="C5" s="290"/>
      <c r="D5" s="290"/>
      <c r="E5" s="291"/>
      <c r="F5" s="292"/>
      <c r="J5" s="107"/>
    </row>
    <row r="6" spans="1:10" x14ac:dyDescent="0.35">
      <c r="A6" s="222"/>
      <c r="B6" s="106" t="s">
        <v>28</v>
      </c>
      <c r="C6" s="293"/>
      <c r="D6" s="293"/>
      <c r="E6" s="294"/>
      <c r="F6" s="295"/>
    </row>
    <row r="7" spans="1:10" x14ac:dyDescent="0.35">
      <c r="A7" s="222"/>
      <c r="B7" s="106" t="s">
        <v>29</v>
      </c>
      <c r="C7" s="296"/>
      <c r="D7" s="293"/>
      <c r="E7" s="294"/>
      <c r="F7" s="295"/>
    </row>
    <row r="8" spans="1:10" x14ac:dyDescent="0.35">
      <c r="A8" s="222"/>
      <c r="B8" s="106" t="s">
        <v>30</v>
      </c>
      <c r="C8" s="296"/>
      <c r="D8" s="293"/>
      <c r="E8" s="294"/>
      <c r="F8" s="295"/>
    </row>
    <row r="9" spans="1:10" x14ac:dyDescent="0.35">
      <c r="A9" s="222"/>
      <c r="B9" s="106" t="s">
        <v>31</v>
      </c>
      <c r="C9" s="297"/>
      <c r="D9" s="298"/>
      <c r="E9" s="298"/>
      <c r="F9" s="299"/>
    </row>
    <row r="10" spans="1:10" ht="15.75" customHeight="1" thickBot="1" x14ac:dyDescent="0.4">
      <c r="A10" s="222"/>
      <c r="B10" s="108" t="s">
        <v>32</v>
      </c>
      <c r="C10" s="300" t="s">
        <v>69</v>
      </c>
      <c r="D10" s="300"/>
      <c r="E10" s="301"/>
      <c r="F10" s="302"/>
    </row>
    <row r="11" spans="1:10" ht="15" thickBot="1" x14ac:dyDescent="0.4">
      <c r="A11" s="222"/>
      <c r="B11" s="285"/>
      <c r="C11" s="285"/>
      <c r="D11" s="285"/>
      <c r="E11" s="285"/>
      <c r="F11" s="285"/>
    </row>
    <row r="12" spans="1:10" ht="30" customHeight="1" x14ac:dyDescent="0.35">
      <c r="A12" s="222"/>
      <c r="B12" s="303" t="s">
        <v>33</v>
      </c>
      <c r="C12" s="304"/>
      <c r="D12" s="304"/>
      <c r="E12" s="305"/>
      <c r="F12" s="306"/>
    </row>
    <row r="13" spans="1:10" ht="30" customHeight="1" x14ac:dyDescent="0.35">
      <c r="A13" s="222"/>
      <c r="B13" s="235" t="s">
        <v>87</v>
      </c>
      <c r="C13" s="236"/>
      <c r="D13" s="236"/>
      <c r="E13" s="236"/>
      <c r="F13" s="109"/>
    </row>
    <row r="14" spans="1:10" ht="42.75" customHeight="1" x14ac:dyDescent="0.35">
      <c r="A14" s="222"/>
      <c r="B14" s="235" t="s">
        <v>34</v>
      </c>
      <c r="C14" s="236"/>
      <c r="D14" s="236"/>
      <c r="E14" s="236"/>
      <c r="F14" s="109"/>
    </row>
    <row r="15" spans="1:10" ht="45" customHeight="1" x14ac:dyDescent="0.35">
      <c r="A15" s="222"/>
      <c r="B15" s="235" t="s">
        <v>35</v>
      </c>
      <c r="C15" s="236"/>
      <c r="D15" s="236"/>
      <c r="E15" s="236"/>
      <c r="F15" s="109"/>
    </row>
    <row r="16" spans="1:10" ht="45" customHeight="1" x14ac:dyDescent="0.35">
      <c r="A16" s="222"/>
      <c r="B16" s="235" t="s">
        <v>70</v>
      </c>
      <c r="C16" s="236"/>
      <c r="D16" s="236"/>
      <c r="E16" s="236"/>
      <c r="F16" s="109"/>
    </row>
    <row r="17" spans="1:6" ht="45" customHeight="1" thickBot="1" x14ac:dyDescent="0.4">
      <c r="A17" s="222"/>
      <c r="B17" s="268" t="s">
        <v>83</v>
      </c>
      <c r="C17" s="269"/>
      <c r="D17" s="269"/>
      <c r="E17" s="269"/>
      <c r="F17" s="110"/>
    </row>
    <row r="18" spans="1:6" ht="15.75" customHeight="1" thickBot="1" x14ac:dyDescent="0.4">
      <c r="A18" s="222"/>
      <c r="B18" s="270"/>
      <c r="C18" s="270"/>
      <c r="D18" s="270"/>
      <c r="E18" s="270"/>
      <c r="F18" s="270"/>
    </row>
    <row r="19" spans="1:6" ht="34.5" customHeight="1" x14ac:dyDescent="0.35">
      <c r="A19" s="222"/>
      <c r="B19" s="232" t="s">
        <v>71</v>
      </c>
      <c r="C19" s="271"/>
      <c r="D19" s="271"/>
      <c r="E19" s="271"/>
      <c r="F19" s="272"/>
    </row>
    <row r="20" spans="1:6" ht="22.5" customHeight="1" x14ac:dyDescent="0.35">
      <c r="A20" s="222"/>
      <c r="B20" s="273" t="s">
        <v>72</v>
      </c>
      <c r="C20" s="274"/>
      <c r="D20" s="274"/>
      <c r="E20" s="274"/>
      <c r="F20" s="159" t="s">
        <v>84</v>
      </c>
    </row>
    <row r="21" spans="1:6" ht="59.25" customHeight="1" x14ac:dyDescent="0.35">
      <c r="A21" s="222"/>
      <c r="B21" s="275" t="s">
        <v>73</v>
      </c>
      <c r="C21" s="276"/>
      <c r="D21" s="276"/>
      <c r="E21" s="276"/>
      <c r="F21" s="277"/>
    </row>
    <row r="22" spans="1:6" ht="33" customHeight="1" x14ac:dyDescent="0.35">
      <c r="A22" s="222"/>
      <c r="B22" s="278" t="s">
        <v>74</v>
      </c>
      <c r="C22" s="279"/>
      <c r="D22" s="15"/>
      <c r="E22" s="15"/>
      <c r="F22" s="116"/>
    </row>
    <row r="23" spans="1:6" ht="20.25" customHeight="1" x14ac:dyDescent="0.35">
      <c r="A23" s="222"/>
      <c r="B23" s="273" t="s">
        <v>75</v>
      </c>
      <c r="C23" s="274"/>
      <c r="D23" s="15"/>
      <c r="E23" s="15"/>
      <c r="F23" s="116"/>
    </row>
    <row r="24" spans="1:6" ht="19.5" customHeight="1" x14ac:dyDescent="0.35">
      <c r="A24" s="222"/>
      <c r="B24" s="273" t="s">
        <v>76</v>
      </c>
      <c r="C24" s="274"/>
      <c r="D24" s="15"/>
      <c r="E24" s="15"/>
      <c r="F24" s="116"/>
    </row>
    <row r="25" spans="1:6" ht="18" customHeight="1" x14ac:dyDescent="0.35">
      <c r="A25" s="222"/>
      <c r="B25" s="273" t="s">
        <v>77</v>
      </c>
      <c r="C25" s="274"/>
      <c r="D25" s="15"/>
      <c r="E25" s="15"/>
      <c r="F25" s="116"/>
    </row>
    <row r="26" spans="1:6" ht="17.25" customHeight="1" thickBot="1" x14ac:dyDescent="0.4">
      <c r="A26" s="222"/>
      <c r="B26" s="307" t="s">
        <v>78</v>
      </c>
      <c r="C26" s="308"/>
      <c r="D26" s="117"/>
      <c r="E26" s="117"/>
      <c r="F26" s="118"/>
    </row>
    <row r="27" spans="1:6" ht="17.25" customHeight="1" thickBot="1" x14ac:dyDescent="0.4">
      <c r="A27" s="222"/>
    </row>
    <row r="28" spans="1:6" ht="37.5" customHeight="1" thickBot="1" x14ac:dyDescent="0.4">
      <c r="A28" s="222"/>
      <c r="B28" s="232" t="s">
        <v>79</v>
      </c>
      <c r="C28" s="233"/>
      <c r="D28" s="233"/>
      <c r="E28" s="233"/>
      <c r="F28" s="234"/>
    </row>
    <row r="29" spans="1:6" ht="27.65" customHeight="1" x14ac:dyDescent="0.35">
      <c r="A29" s="222"/>
      <c r="B29" s="312" t="s">
        <v>96</v>
      </c>
      <c r="C29" s="313"/>
      <c r="D29" s="313"/>
      <c r="E29" s="313"/>
      <c r="F29" s="314"/>
    </row>
    <row r="30" spans="1:6" ht="59.5" customHeight="1" x14ac:dyDescent="0.35">
      <c r="A30" s="222"/>
      <c r="B30" s="309" t="s">
        <v>105</v>
      </c>
      <c r="C30" s="310"/>
      <c r="D30" s="310"/>
      <c r="E30" s="310"/>
      <c r="F30" s="311"/>
    </row>
    <row r="31" spans="1:6" ht="57" customHeight="1" x14ac:dyDescent="0.35">
      <c r="A31" s="222"/>
      <c r="B31" s="266" t="s">
        <v>106</v>
      </c>
      <c r="C31" s="267"/>
      <c r="D31" s="111" t="s">
        <v>202</v>
      </c>
      <c r="E31" s="111" t="s">
        <v>98</v>
      </c>
      <c r="F31" s="121" t="s">
        <v>80</v>
      </c>
    </row>
    <row r="32" spans="1:6" ht="48" customHeight="1" x14ac:dyDescent="0.35">
      <c r="A32" s="222"/>
      <c r="B32" s="264"/>
      <c r="C32" s="265"/>
      <c r="D32" s="122"/>
      <c r="E32" s="122"/>
      <c r="F32" s="123"/>
    </row>
    <row r="33" spans="1:6" ht="48" customHeight="1" x14ac:dyDescent="0.35">
      <c r="A33" s="222"/>
      <c r="B33" s="264"/>
      <c r="C33" s="265"/>
      <c r="D33" s="122"/>
      <c r="E33" s="122"/>
      <c r="F33" s="123"/>
    </row>
    <row r="34" spans="1:6" ht="51.65" customHeight="1" thickBot="1" x14ac:dyDescent="0.4">
      <c r="A34" s="222"/>
      <c r="B34" s="239"/>
      <c r="C34" s="240"/>
      <c r="D34" s="124"/>
      <c r="E34" s="125"/>
      <c r="F34" s="126"/>
    </row>
    <row r="35" spans="1:6" ht="15" thickBot="1" x14ac:dyDescent="0.4">
      <c r="A35" s="222"/>
      <c r="B35" s="112"/>
      <c r="C35" s="113"/>
      <c r="D35" s="113"/>
      <c r="E35" s="114"/>
      <c r="F35" s="114"/>
    </row>
    <row r="36" spans="1:6" ht="33.65" customHeight="1" thickBot="1" x14ac:dyDescent="0.4">
      <c r="A36" s="222"/>
      <c r="B36" s="232" t="s">
        <v>85</v>
      </c>
      <c r="C36" s="233"/>
      <c r="D36" s="233"/>
      <c r="E36" s="233"/>
      <c r="F36" s="234"/>
    </row>
    <row r="37" spans="1:6" ht="21.65" customHeight="1" x14ac:dyDescent="0.35">
      <c r="A37" s="222"/>
      <c r="B37" s="127" t="s">
        <v>113</v>
      </c>
      <c r="C37" s="241" t="s">
        <v>114</v>
      </c>
      <c r="D37" s="241"/>
      <c r="E37" s="241"/>
      <c r="F37" s="242"/>
    </row>
    <row r="38" spans="1:6" ht="46.5" customHeight="1" x14ac:dyDescent="0.35">
      <c r="A38" s="222"/>
      <c r="B38" s="139" t="s">
        <v>99</v>
      </c>
      <c r="C38" s="140" t="s">
        <v>100</v>
      </c>
      <c r="D38" s="140" t="s">
        <v>101</v>
      </c>
      <c r="E38" s="140" t="s">
        <v>81</v>
      </c>
      <c r="F38" s="141" t="s">
        <v>103</v>
      </c>
    </row>
    <row r="39" spans="1:6" ht="31.5" customHeight="1" thickBot="1" x14ac:dyDescent="0.4">
      <c r="A39" s="222"/>
      <c r="B39" s="142" t="s">
        <v>102</v>
      </c>
      <c r="C39" s="143">
        <v>20</v>
      </c>
      <c r="D39" s="160">
        <v>0</v>
      </c>
      <c r="E39" s="144">
        <f>IF(C$5="Som platcom DPH",D39*0.23,0)</f>
        <v>0</v>
      </c>
      <c r="F39" s="145">
        <f>SUM(D39+E39)*C39</f>
        <v>0</v>
      </c>
    </row>
    <row r="40" spans="1:6" ht="15" thickBot="1" x14ac:dyDescent="0.4">
      <c r="A40" s="222"/>
    </row>
    <row r="41" spans="1:6" ht="21.75" customHeight="1" x14ac:dyDescent="0.35">
      <c r="A41" s="222"/>
      <c r="B41" s="315" t="s">
        <v>131</v>
      </c>
      <c r="C41" s="316"/>
      <c r="D41" s="316"/>
      <c r="E41" s="316"/>
      <c r="F41" s="317"/>
    </row>
    <row r="42" spans="1:6" ht="131.25" customHeight="1" thickBot="1" x14ac:dyDescent="0.4">
      <c r="A42" s="222"/>
      <c r="B42" s="318" t="s">
        <v>213</v>
      </c>
      <c r="C42" s="319"/>
      <c r="D42" s="319"/>
      <c r="E42" s="319"/>
      <c r="F42" s="320"/>
    </row>
    <row r="43" spans="1:6" ht="15" thickBot="1" x14ac:dyDescent="0.4">
      <c r="A43" s="222"/>
    </row>
    <row r="44" spans="1:6" ht="28" customHeight="1" thickBot="1" x14ac:dyDescent="0.4">
      <c r="A44" s="222"/>
      <c r="B44" s="146" t="s">
        <v>112</v>
      </c>
      <c r="C44" s="258" t="s">
        <v>117</v>
      </c>
      <c r="D44" s="259"/>
      <c r="E44" s="259"/>
      <c r="F44" s="260"/>
    </row>
    <row r="45" spans="1:6" ht="28" customHeight="1" x14ac:dyDescent="0.35">
      <c r="A45" s="222"/>
      <c r="B45" s="246" t="s">
        <v>203</v>
      </c>
      <c r="C45" s="247"/>
      <c r="D45" s="248"/>
      <c r="E45" s="149" t="s">
        <v>111</v>
      </c>
      <c r="F45" s="150">
        <v>20000</v>
      </c>
    </row>
    <row r="46" spans="1:6" ht="28" customHeight="1" x14ac:dyDescent="0.35">
      <c r="A46" s="222"/>
      <c r="B46" s="220" t="s">
        <v>142</v>
      </c>
      <c r="C46" s="221"/>
      <c r="D46" s="221"/>
      <c r="E46" s="151" t="s">
        <v>109</v>
      </c>
      <c r="F46" s="152" cm="1">
        <f t="array" ref="F46">_xlfn.IFS(B46="",20000,B46='K2_K5 možnosti'!B3,0,B46='K2_K5 možnosti'!B4,10000,B46='K2_K5 možnosti'!B5,20000)</f>
        <v>0</v>
      </c>
    </row>
    <row r="47" spans="1:6" ht="18.75" customHeight="1" x14ac:dyDescent="0.35">
      <c r="A47" s="222"/>
      <c r="B47" s="249" t="s">
        <v>110</v>
      </c>
      <c r="C47" s="250"/>
      <c r="D47" s="250"/>
      <c r="E47" s="250"/>
      <c r="F47" s="251"/>
    </row>
    <row r="48" spans="1:6" ht="32.25" customHeight="1" x14ac:dyDescent="0.35">
      <c r="A48" s="222"/>
      <c r="B48" s="252" t="s">
        <v>115</v>
      </c>
      <c r="C48" s="253"/>
      <c r="D48" s="253"/>
      <c r="E48" s="253"/>
      <c r="F48" s="254"/>
    </row>
    <row r="49" spans="1:6" ht="19" thickBot="1" x14ac:dyDescent="0.4">
      <c r="A49" s="222"/>
      <c r="B49" s="237" t="s">
        <v>104</v>
      </c>
      <c r="C49" s="238"/>
      <c r="D49" s="238"/>
      <c r="E49" s="238"/>
      <c r="F49" s="158">
        <f>SUM(F46)</f>
        <v>0</v>
      </c>
    </row>
    <row r="50" spans="1:6" ht="23.25" customHeight="1" thickBot="1" x14ac:dyDescent="0.4">
      <c r="A50" s="222"/>
      <c r="B50" s="243"/>
      <c r="C50" s="244"/>
      <c r="D50" s="244"/>
      <c r="E50" s="244"/>
      <c r="F50" s="245"/>
    </row>
    <row r="51" spans="1:6" ht="30.75" customHeight="1" thickBot="1" x14ac:dyDescent="0.4">
      <c r="A51" s="222"/>
      <c r="B51" s="146" t="s">
        <v>127</v>
      </c>
      <c r="C51" s="258" t="s">
        <v>204</v>
      </c>
      <c r="D51" s="321"/>
      <c r="E51" s="147" t="s">
        <v>196</v>
      </c>
      <c r="F51" s="148">
        <v>20000</v>
      </c>
    </row>
    <row r="52" spans="1:6" ht="30" customHeight="1" x14ac:dyDescent="0.35">
      <c r="A52" s="222"/>
      <c r="B52" s="322" t="s">
        <v>205</v>
      </c>
      <c r="C52" s="323"/>
      <c r="D52" s="324"/>
      <c r="E52" s="156" t="s">
        <v>197</v>
      </c>
      <c r="F52" s="157">
        <v>10000</v>
      </c>
    </row>
    <row r="53" spans="1:6" ht="28.5" customHeight="1" x14ac:dyDescent="0.35">
      <c r="A53" s="222"/>
      <c r="B53" s="220" t="s">
        <v>135</v>
      </c>
      <c r="C53" s="221"/>
      <c r="D53" s="221"/>
      <c r="E53" s="151" t="s">
        <v>109</v>
      </c>
      <c r="F53" s="152" cm="1">
        <f t="array" ref="F53">_xlfn.IFS(B53="",10000,B53='K2_K5 možnosti'!B36,0,B53='K2_K5 možnosti'!B37,5000,B53='K2_K5 možnosti'!B38,10000)</f>
        <v>0</v>
      </c>
    </row>
    <row r="54" spans="1:6" ht="27.75" customHeight="1" x14ac:dyDescent="0.35">
      <c r="A54" s="222"/>
      <c r="B54" s="249" t="s">
        <v>110</v>
      </c>
      <c r="C54" s="250"/>
      <c r="D54" s="250"/>
      <c r="E54" s="250"/>
      <c r="F54" s="251"/>
    </row>
    <row r="55" spans="1:6" ht="25.5" customHeight="1" thickBot="1" x14ac:dyDescent="0.4">
      <c r="A55" s="222"/>
      <c r="B55" s="252" t="s">
        <v>132</v>
      </c>
      <c r="C55" s="253"/>
      <c r="D55" s="253"/>
      <c r="E55" s="253"/>
      <c r="F55" s="254"/>
    </row>
    <row r="56" spans="1:6" ht="24" customHeight="1" x14ac:dyDescent="0.35">
      <c r="A56" s="222"/>
      <c r="B56" s="322" t="s">
        <v>206</v>
      </c>
      <c r="C56" s="323"/>
      <c r="D56" s="324"/>
      <c r="E56" s="156" t="s">
        <v>198</v>
      </c>
      <c r="F56" s="157">
        <v>10000</v>
      </c>
    </row>
    <row r="57" spans="1:6" ht="21" customHeight="1" x14ac:dyDescent="0.35">
      <c r="A57" s="222"/>
      <c r="B57" s="220" t="s">
        <v>207</v>
      </c>
      <c r="C57" s="221"/>
      <c r="D57" s="221"/>
      <c r="E57" s="151" t="s">
        <v>109</v>
      </c>
      <c r="F57" s="152" cm="1">
        <f t="array" ref="F57">_xlfn.IFS(B57="",10000,B57='K2_K5 možnosti'!B44,0,B57='K2_K5 možnosti'!B45,5000,B57='K2_K5 možnosti'!B46,10000)</f>
        <v>0</v>
      </c>
    </row>
    <row r="58" spans="1:6" ht="21" customHeight="1" x14ac:dyDescent="0.35">
      <c r="A58" s="222"/>
      <c r="B58" s="249" t="s">
        <v>110</v>
      </c>
      <c r="C58" s="250"/>
      <c r="D58" s="250"/>
      <c r="E58" s="250"/>
      <c r="F58" s="251"/>
    </row>
    <row r="59" spans="1:6" ht="28.5" customHeight="1" x14ac:dyDescent="0.35">
      <c r="A59" s="222"/>
      <c r="B59" s="255" t="s">
        <v>133</v>
      </c>
      <c r="C59" s="256"/>
      <c r="D59" s="256"/>
      <c r="E59" s="256"/>
      <c r="F59" s="257"/>
    </row>
    <row r="60" spans="1:6" ht="25" customHeight="1" thickBot="1" x14ac:dyDescent="0.4">
      <c r="A60" s="222"/>
      <c r="B60" s="237" t="s">
        <v>104</v>
      </c>
      <c r="C60" s="238"/>
      <c r="D60" s="238"/>
      <c r="E60" s="238"/>
      <c r="F60" s="158">
        <f>SUM(F53,F57)</f>
        <v>0</v>
      </c>
    </row>
    <row r="61" spans="1:6" ht="21" customHeight="1" thickBot="1" x14ac:dyDescent="0.4">
      <c r="A61" s="222"/>
    </row>
    <row r="62" spans="1:6" ht="28.5" customHeight="1" thickBot="1" x14ac:dyDescent="0.4">
      <c r="A62" s="222"/>
      <c r="B62" s="146" t="s">
        <v>128</v>
      </c>
      <c r="C62" s="258" t="s">
        <v>118</v>
      </c>
      <c r="D62" s="259"/>
      <c r="E62" s="259"/>
      <c r="F62" s="260"/>
    </row>
    <row r="63" spans="1:6" ht="27.75" customHeight="1" x14ac:dyDescent="0.35">
      <c r="A63" s="222"/>
      <c r="B63" s="246" t="s">
        <v>210</v>
      </c>
      <c r="C63" s="247"/>
      <c r="D63" s="248"/>
      <c r="E63" s="149" t="s">
        <v>199</v>
      </c>
      <c r="F63" s="150">
        <v>10000</v>
      </c>
    </row>
    <row r="64" spans="1:6" ht="29.25" customHeight="1" x14ac:dyDescent="0.35">
      <c r="A64" s="222"/>
      <c r="B64" s="220" t="s">
        <v>212</v>
      </c>
      <c r="C64" s="221"/>
      <c r="D64" s="221"/>
      <c r="E64" s="151" t="s">
        <v>109</v>
      </c>
      <c r="F64" s="161" cm="1">
        <f t="array" ref="F64">_xlfn.IFS(B64="",10000,B64='K2_K5 možnosti'!B53,0,B64='K2_K5 možnosti'!B54,5000,B64='K2_K5 možnosti'!B55,10000)</f>
        <v>10000</v>
      </c>
    </row>
    <row r="65" spans="1:6" ht="16.5" customHeight="1" x14ac:dyDescent="0.35">
      <c r="A65" s="222"/>
      <c r="B65" s="249" t="s">
        <v>110</v>
      </c>
      <c r="C65" s="250"/>
      <c r="D65" s="250"/>
      <c r="E65" s="250"/>
      <c r="F65" s="251"/>
    </row>
    <row r="66" spans="1:6" ht="22.5" customHeight="1" x14ac:dyDescent="0.35">
      <c r="A66" s="222"/>
      <c r="B66" s="252" t="s">
        <v>200</v>
      </c>
      <c r="C66" s="253"/>
      <c r="D66" s="253"/>
      <c r="E66" s="253"/>
      <c r="F66" s="254"/>
    </row>
    <row r="67" spans="1:6" ht="26.25" customHeight="1" thickBot="1" x14ac:dyDescent="0.4">
      <c r="A67" s="222"/>
      <c r="B67" s="237" t="s">
        <v>104</v>
      </c>
      <c r="C67" s="238"/>
      <c r="D67" s="238"/>
      <c r="E67" s="238"/>
      <c r="F67" s="158">
        <f>SUM(F64)</f>
        <v>10000</v>
      </c>
    </row>
    <row r="68" spans="1:6" ht="18" customHeight="1" thickBot="1" x14ac:dyDescent="0.4">
      <c r="A68" s="222"/>
      <c r="B68" s="153"/>
      <c r="C68" s="154"/>
      <c r="D68" s="154"/>
      <c r="E68" s="154"/>
      <c r="F68" s="155"/>
    </row>
    <row r="69" spans="1:6" ht="24.75" customHeight="1" thickBot="1" x14ac:dyDescent="0.4">
      <c r="A69" s="222"/>
      <c r="B69" s="146" t="s">
        <v>129</v>
      </c>
      <c r="C69" s="258" t="s">
        <v>119</v>
      </c>
      <c r="D69" s="259"/>
      <c r="E69" s="259"/>
      <c r="F69" s="260"/>
    </row>
    <row r="70" spans="1:6" ht="24.75" customHeight="1" x14ac:dyDescent="0.35">
      <c r="A70" s="222"/>
      <c r="B70" s="246" t="s">
        <v>193</v>
      </c>
      <c r="C70" s="247"/>
      <c r="D70" s="248"/>
      <c r="E70" s="149" t="s">
        <v>195</v>
      </c>
      <c r="F70" s="150">
        <v>10000</v>
      </c>
    </row>
    <row r="71" spans="1:6" ht="24" customHeight="1" x14ac:dyDescent="0.35">
      <c r="A71" s="222"/>
      <c r="B71" s="220" t="s">
        <v>194</v>
      </c>
      <c r="C71" s="221"/>
      <c r="D71" s="221"/>
      <c r="E71" s="151" t="s">
        <v>109</v>
      </c>
      <c r="F71" s="152" cm="1">
        <f t="array" ref="F71">_xlfn.IFS(B71="",10000,B71='K2_K5 možnosti'!B77,0,B71='K2_K5 možnosti'!B78,2000,B71='K2_K5 možnosti'!B79,4000,B71='K2_K5 možnosti'!B80,6000,B71='K2_K5 možnosti'!B81,8000,B71='K2_K5 možnosti'!B82,10000)</f>
        <v>0</v>
      </c>
    </row>
    <row r="72" spans="1:6" ht="17.25" customHeight="1" x14ac:dyDescent="0.35">
      <c r="A72" s="222"/>
      <c r="B72" s="249" t="s">
        <v>110</v>
      </c>
      <c r="C72" s="250"/>
      <c r="D72" s="250"/>
      <c r="E72" s="250"/>
      <c r="F72" s="251"/>
    </row>
    <row r="73" spans="1:6" ht="33" customHeight="1" x14ac:dyDescent="0.35">
      <c r="A73" s="222"/>
      <c r="B73" s="261" t="s">
        <v>201</v>
      </c>
      <c r="C73" s="262"/>
      <c r="D73" s="262"/>
      <c r="E73" s="262"/>
      <c r="F73" s="263"/>
    </row>
    <row r="74" spans="1:6" ht="19" thickBot="1" x14ac:dyDescent="0.5">
      <c r="A74" s="222"/>
      <c r="B74" s="218" t="s">
        <v>82</v>
      </c>
      <c r="C74" s="219"/>
      <c r="D74" s="219"/>
      <c r="E74" s="219"/>
      <c r="F74" s="115">
        <f>SUM(F39,F49,F60,F67,F71)</f>
        <v>10000</v>
      </c>
    </row>
    <row r="75" spans="1:6" x14ac:dyDescent="0.35">
      <c r="A75" s="222"/>
      <c r="B75" s="224" t="s">
        <v>36</v>
      </c>
      <c r="C75" s="226" t="s">
        <v>37</v>
      </c>
      <c r="D75" s="226"/>
      <c r="E75" s="228" t="s">
        <v>130</v>
      </c>
      <c r="F75" s="229"/>
    </row>
    <row r="76" spans="1:6" ht="15" thickBot="1" x14ac:dyDescent="0.4">
      <c r="A76" s="222"/>
      <c r="B76" s="225"/>
      <c r="C76" s="227"/>
      <c r="D76" s="227"/>
      <c r="E76" s="230"/>
      <c r="F76" s="231"/>
    </row>
    <row r="77" spans="1:6" x14ac:dyDescent="0.35">
      <c r="A77" s="222"/>
      <c r="B77" s="223"/>
      <c r="C77" s="223"/>
      <c r="D77" s="223"/>
      <c r="E77" s="223"/>
      <c r="F77" s="223"/>
    </row>
    <row r="83" ht="21" customHeight="1" x14ac:dyDescent="0.35"/>
    <row r="85" ht="15.75" customHeight="1" x14ac:dyDescent="0.35"/>
    <row r="87" ht="15.75" customHeight="1" x14ac:dyDescent="0.35"/>
    <row r="88" ht="15.75" customHeight="1" x14ac:dyDescent="0.35"/>
    <row r="90" ht="21" customHeight="1" x14ac:dyDescent="0.35"/>
    <row r="91" ht="30" customHeight="1" x14ac:dyDescent="0.35"/>
  </sheetData>
  <sheetProtection algorithmName="SHA-512" hashValue="1+x9VugcNQ1EsEib5B/EBp7/suY/GP0w3FHRMfs7plnz1ynKXr/zdYTK9lMczdvf/HawcrO70euMtI7T9HUTMw==" saltValue="7ZQCdlBhfdExcZnZIJE/AA==" spinCount="100000" sheet="1" selectLockedCells="1"/>
  <mergeCells count="72">
    <mergeCell ref="B41:F41"/>
    <mergeCell ref="B42:F42"/>
    <mergeCell ref="C51:D51"/>
    <mergeCell ref="B56:D56"/>
    <mergeCell ref="C44:F44"/>
    <mergeCell ref="B52:D52"/>
    <mergeCell ref="B53:D53"/>
    <mergeCell ref="B54:F54"/>
    <mergeCell ref="B55:F55"/>
    <mergeCell ref="B11:F11"/>
    <mergeCell ref="B12:F12"/>
    <mergeCell ref="B26:C26"/>
    <mergeCell ref="B15:E15"/>
    <mergeCell ref="B30:F30"/>
    <mergeCell ref="B29:F29"/>
    <mergeCell ref="B16:E16"/>
    <mergeCell ref="B14:E14"/>
    <mergeCell ref="C6:F6"/>
    <mergeCell ref="C7:F7"/>
    <mergeCell ref="C8:F8"/>
    <mergeCell ref="C9:F9"/>
    <mergeCell ref="C10:D10"/>
    <mergeCell ref="E10:F10"/>
    <mergeCell ref="B1:F1"/>
    <mergeCell ref="B2:F2"/>
    <mergeCell ref="B3:F3"/>
    <mergeCell ref="C4:F4"/>
    <mergeCell ref="C5:F5"/>
    <mergeCell ref="B33:C33"/>
    <mergeCell ref="B31:C31"/>
    <mergeCell ref="B17:E17"/>
    <mergeCell ref="B18:F18"/>
    <mergeCell ref="B19:F19"/>
    <mergeCell ref="B28:F28"/>
    <mergeCell ref="B20:E20"/>
    <mergeCell ref="B21:F21"/>
    <mergeCell ref="B32:C32"/>
    <mergeCell ref="B22:C22"/>
    <mergeCell ref="B23:C23"/>
    <mergeCell ref="B24:C24"/>
    <mergeCell ref="B25:C25"/>
    <mergeCell ref="B64:D64"/>
    <mergeCell ref="C62:F62"/>
    <mergeCell ref="B65:F65"/>
    <mergeCell ref="B66:F66"/>
    <mergeCell ref="B73:F73"/>
    <mergeCell ref="B67:E67"/>
    <mergeCell ref="C69:F69"/>
    <mergeCell ref="B70:D70"/>
    <mergeCell ref="B71:D71"/>
    <mergeCell ref="B72:F72"/>
    <mergeCell ref="B48:F48"/>
    <mergeCell ref="B58:F58"/>
    <mergeCell ref="B59:F59"/>
    <mergeCell ref="B60:E60"/>
    <mergeCell ref="B63:D63"/>
    <mergeCell ref="B74:E74"/>
    <mergeCell ref="B57:D57"/>
    <mergeCell ref="A1:A77"/>
    <mergeCell ref="B77:F77"/>
    <mergeCell ref="B75:B76"/>
    <mergeCell ref="C75:D76"/>
    <mergeCell ref="E75:F76"/>
    <mergeCell ref="B36:F36"/>
    <mergeCell ref="B13:E13"/>
    <mergeCell ref="B49:E49"/>
    <mergeCell ref="B34:C34"/>
    <mergeCell ref="C37:F37"/>
    <mergeCell ref="B50:F50"/>
    <mergeCell ref="B45:D45"/>
    <mergeCell ref="B46:D46"/>
    <mergeCell ref="B47:F47"/>
  </mergeCells>
  <conditionalFormatting sqref="B22:B23 B24:C26">
    <cfRule type="expression" dxfId="5" priority="16" stopIfTrue="1">
      <formula>$F$20="áno"</formula>
    </cfRule>
  </conditionalFormatting>
  <conditionalFormatting sqref="D26">
    <cfRule type="expression" dxfId="4" priority="7">
      <formula>$F$20="nie"</formula>
    </cfRule>
  </conditionalFormatting>
  <conditionalFormatting sqref="D22:F26">
    <cfRule type="expression" dxfId="3" priority="30">
      <formula>$F$20="nie"</formula>
    </cfRule>
  </conditionalFormatting>
  <conditionalFormatting sqref="E26:F26">
    <cfRule type="expression" dxfId="2" priority="32">
      <formula>$F$20="nie"</formula>
    </cfRule>
  </conditionalFormatting>
  <conditionalFormatting sqref="F22:F25">
    <cfRule type="expression" dxfId="1" priority="18">
      <formula>$F$20="nie"</formula>
    </cfRule>
  </conditionalFormatting>
  <conditionalFormatting sqref="F26">
    <cfRule type="expression" dxfId="0" priority="15">
      <formula>$F$20="nie"</formula>
    </cfRule>
  </conditionalFormatting>
  <dataValidations count="2">
    <dataValidation type="list" allowBlank="1" showInputMessage="1" showErrorMessage="1" sqref="F20" xr:uid="{42D05AC0-AB6E-4B3D-BE74-767FB949E3F5}">
      <formula1>"áno, nie"</formula1>
    </dataValidation>
    <dataValidation type="list" allowBlank="1" showInputMessage="1" showErrorMessage="1" sqref="C10:D10" xr:uid="{FA23E456-65F7-47C9-A1E5-6B14C2BB17EE}">
      <formula1>"Som platcom DPH,Nie som platcom DPH"</formula1>
    </dataValidation>
  </dataValidations>
  <pageMargins left="0.7" right="0.7" top="0.75" bottom="0.75" header="0.3" footer="0.3"/>
  <pageSetup paperSize="9" scale="61" orientation="landscape" r:id="rId1"/>
  <rowBreaks count="3" manualBreakCount="3">
    <brk id="27" min="1" max="8" man="1"/>
    <brk id="48" min="1" max="8" man="1"/>
    <brk id="61" min="1" max="8" man="1"/>
  </rowBreaks>
  <colBreaks count="1" manualBreakCount="1">
    <brk id="6" min="1"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5</xdr:col>
                    <xdr:colOff>0</xdr:colOff>
                    <xdr:row>13</xdr:row>
                    <xdr:rowOff>0</xdr:rowOff>
                  </from>
                  <to>
                    <xdr:col>5</xdr:col>
                    <xdr:colOff>952500</xdr:colOff>
                    <xdr:row>14</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5</xdr:col>
                    <xdr:colOff>0</xdr:colOff>
                    <xdr:row>14</xdr:row>
                    <xdr:rowOff>0</xdr:rowOff>
                  </from>
                  <to>
                    <xdr:col>6</xdr:col>
                    <xdr:colOff>171450</xdr:colOff>
                    <xdr:row>14</xdr:row>
                    <xdr:rowOff>552450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0</xdr:colOff>
                    <xdr:row>15</xdr:row>
                    <xdr:rowOff>0</xdr:rowOff>
                  </from>
                  <to>
                    <xdr:col>6</xdr:col>
                    <xdr:colOff>171450</xdr:colOff>
                    <xdr:row>15</xdr:row>
                    <xdr:rowOff>552450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0</xdr:colOff>
                    <xdr:row>16</xdr:row>
                    <xdr:rowOff>0</xdr:rowOff>
                  </from>
                  <to>
                    <xdr:col>7</xdr:col>
                    <xdr:colOff>38100</xdr:colOff>
                    <xdr:row>16</xdr:row>
                    <xdr:rowOff>552450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5</xdr:col>
                    <xdr:colOff>12700</xdr:colOff>
                    <xdr:row>11</xdr:row>
                    <xdr:rowOff>266700</xdr:rowOff>
                  </from>
                  <to>
                    <xdr:col>5</xdr:col>
                    <xdr:colOff>800100</xdr:colOff>
                    <xdr:row>13</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15D414A-9E91-401D-BF38-57EC207C007A}">
          <x14:formula1>
            <xm:f>'K2_K5 možnosti'!$B$77:$B$82</xm:f>
          </x14:formula1>
          <xm:sqref>B71:D71</xm:sqref>
        </x14:dataValidation>
        <x14:dataValidation type="list" allowBlank="1" showInputMessage="1" showErrorMessage="1" xr:uid="{CD1E1A98-3F72-4DF0-9772-B8827E8AE6BF}">
          <x14:formula1>
            <xm:f>'K2_K5 možnosti'!$B$36:$B$38</xm:f>
          </x14:formula1>
          <xm:sqref>B53:D53</xm:sqref>
        </x14:dataValidation>
        <x14:dataValidation type="list" allowBlank="1" showInputMessage="1" showErrorMessage="1" xr:uid="{E4E50A2D-60D4-45E2-B061-45FA959D53C2}">
          <x14:formula1>
            <xm:f>'K2_K5 možnosti'!$B$44:$B$46</xm:f>
          </x14:formula1>
          <xm:sqref>B57:D57</xm:sqref>
        </x14:dataValidation>
        <x14:dataValidation type="list" allowBlank="1" showInputMessage="1" showErrorMessage="1" xr:uid="{2C919047-FA50-4696-A9D6-D6F2786990D1}">
          <x14:formula1>
            <xm:f>'K2_K5 možnosti'!$B$3:$B$5</xm:f>
          </x14:formula1>
          <xm:sqref>B46:D46</xm:sqref>
        </x14:dataValidation>
        <x14:dataValidation type="list" allowBlank="1" showInputMessage="1" showErrorMessage="1" xr:uid="{E53AA546-F60A-4010-AE3B-6C4FA640A633}">
          <x14:formula1>
            <xm:f>'K2_K5 možnosti'!$B$53:$B$55</xm:f>
          </x14:formula1>
          <xm:sqref>B64:D64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69CD-684D-43A3-B39B-A083B0179EC4}">
  <dimension ref="B1:B23"/>
  <sheetViews>
    <sheetView showGridLines="0" topLeftCell="A11" workbookViewId="0">
      <selection activeCell="G5" sqref="G5"/>
    </sheetView>
  </sheetViews>
  <sheetFormatPr defaultRowHeight="14.5" x14ac:dyDescent="0.35"/>
  <cols>
    <col min="1" max="1" width="3.1796875" customWidth="1"/>
    <col min="2" max="2" width="98.54296875" customWidth="1"/>
  </cols>
  <sheetData>
    <row r="1" spans="2:2" ht="15" thickBot="1" x14ac:dyDescent="0.4"/>
    <row r="2" spans="2:2" ht="42.75" customHeight="1" x14ac:dyDescent="0.35">
      <c r="B2" s="3" t="s">
        <v>88</v>
      </c>
    </row>
    <row r="3" spans="2:2" x14ac:dyDescent="0.35">
      <c r="B3" s="4"/>
    </row>
    <row r="4" spans="2:2" x14ac:dyDescent="0.35">
      <c r="B4" s="5" t="s">
        <v>39</v>
      </c>
    </row>
    <row r="5" spans="2:2" x14ac:dyDescent="0.35">
      <c r="B5" s="6"/>
    </row>
    <row r="6" spans="2:2" x14ac:dyDescent="0.35">
      <c r="B6" s="7" t="s">
        <v>40</v>
      </c>
    </row>
    <row r="7" spans="2:2" x14ac:dyDescent="0.35">
      <c r="B7" s="5"/>
    </row>
    <row r="8" spans="2:2" x14ac:dyDescent="0.35">
      <c r="B8" s="119" t="s">
        <v>89</v>
      </c>
    </row>
    <row r="9" spans="2:2" x14ac:dyDescent="0.35">
      <c r="B9" s="119"/>
    </row>
    <row r="10" spans="2:2" x14ac:dyDescent="0.35">
      <c r="B10" s="120" t="s">
        <v>90</v>
      </c>
    </row>
    <row r="11" spans="2:2" x14ac:dyDescent="0.35">
      <c r="B11" s="120" t="s">
        <v>91</v>
      </c>
    </row>
    <row r="12" spans="2:2" x14ac:dyDescent="0.35">
      <c r="B12" s="120" t="s">
        <v>92</v>
      </c>
    </row>
    <row r="13" spans="2:2" x14ac:dyDescent="0.35">
      <c r="B13" s="120" t="s">
        <v>93</v>
      </c>
    </row>
    <row r="14" spans="2:2" ht="16.5" customHeight="1" x14ac:dyDescent="0.35">
      <c r="B14" s="5"/>
    </row>
    <row r="15" spans="2:2" ht="29" x14ac:dyDescent="0.35">
      <c r="B15" s="119" t="s">
        <v>94</v>
      </c>
    </row>
    <row r="16" spans="2:2" x14ac:dyDescent="0.35">
      <c r="B16" s="8"/>
    </row>
    <row r="17" spans="2:2" ht="29" x14ac:dyDescent="0.35">
      <c r="B17" s="5" t="s">
        <v>95</v>
      </c>
    </row>
    <row r="18" spans="2:2" ht="15" thickBot="1" x14ac:dyDescent="0.4">
      <c r="B18" s="9"/>
    </row>
    <row r="19" spans="2:2" x14ac:dyDescent="0.35">
      <c r="B19" s="1"/>
    </row>
    <row r="20" spans="2:2" x14ac:dyDescent="0.35">
      <c r="B20" s="1"/>
    </row>
    <row r="21" spans="2:2" x14ac:dyDescent="0.35">
      <c r="B21" s="1"/>
    </row>
    <row r="22" spans="2:2" ht="13.5" customHeight="1" x14ac:dyDescent="0.35">
      <c r="B22" s="1"/>
    </row>
    <row r="23" spans="2:2" ht="15.5" x14ac:dyDescent="0.35">
      <c r="B23" s="2"/>
    </row>
  </sheetData>
  <sheetProtection sheet="1" objects="1" scenarios="1"/>
  <hyperlinks>
    <hyperlink ref="B8" r:id="rId1" location="paragraf-32:~:text=Za%20osobu%20pod%C4%BEa,t%C3%A1to%20osoba%20riadi." display="že v spoločnosti uchádazača neexistuje iná osoba podľa § 32 osd. 8 ZVO." xr:uid="{600AB8C0-DAFD-469E-B5A0-3314CD5426E8}"/>
    <hyperlink ref="B15" r:id="rId2" location="paragraf-32.odsek-1.pismeno-a" xr:uid="{776C27AF-6EFD-4E21-B07B-9C369759C7D3}"/>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dimension ref="B1:B27"/>
  <sheetViews>
    <sheetView showGridLines="0" topLeftCell="A8" workbookViewId="0">
      <selection activeCell="B2" sqref="A1:XFD1048576"/>
    </sheetView>
  </sheetViews>
  <sheetFormatPr defaultRowHeight="14.5" x14ac:dyDescent="0.35"/>
  <cols>
    <col min="1" max="1" width="3.7265625" customWidth="1"/>
    <col min="2" max="2" width="98.54296875" customWidth="1"/>
  </cols>
  <sheetData>
    <row r="1" spans="2:2" ht="15" thickBot="1" x14ac:dyDescent="0.4"/>
    <row r="2" spans="2:2" ht="42.75" customHeight="1" x14ac:dyDescent="0.35">
      <c r="B2" s="3" t="s">
        <v>38</v>
      </c>
    </row>
    <row r="3" spans="2:2" x14ac:dyDescent="0.35">
      <c r="B3" s="4"/>
    </row>
    <row r="4" spans="2:2" x14ac:dyDescent="0.35">
      <c r="B4" s="10" t="s">
        <v>39</v>
      </c>
    </row>
    <row r="5" spans="2:2" x14ac:dyDescent="0.35">
      <c r="B5" s="4"/>
    </row>
    <row r="6" spans="2:2" x14ac:dyDescent="0.35">
      <c r="B6" s="11" t="s">
        <v>40</v>
      </c>
    </row>
    <row r="7" spans="2:2" x14ac:dyDescent="0.35">
      <c r="B7" s="12"/>
    </row>
    <row r="8" spans="2:2" ht="60.75" customHeight="1" x14ac:dyDescent="0.35">
      <c r="B8" s="5" t="s">
        <v>41</v>
      </c>
    </row>
    <row r="9" spans="2:2" x14ac:dyDescent="0.35">
      <c r="B9" s="5"/>
    </row>
    <row r="10" spans="2:2" x14ac:dyDescent="0.35">
      <c r="B10" s="5" t="s">
        <v>42</v>
      </c>
    </row>
    <row r="11" spans="2:2" x14ac:dyDescent="0.35">
      <c r="B11" s="5" t="s">
        <v>43</v>
      </c>
    </row>
    <row r="12" spans="2:2" x14ac:dyDescent="0.35">
      <c r="B12" s="5" t="s">
        <v>44</v>
      </c>
    </row>
    <row r="13" spans="2:2" x14ac:dyDescent="0.35">
      <c r="B13" s="5" t="s">
        <v>45</v>
      </c>
    </row>
    <row r="14" spans="2:2" x14ac:dyDescent="0.35">
      <c r="B14" s="5" t="s">
        <v>46</v>
      </c>
    </row>
    <row r="15" spans="2:2" x14ac:dyDescent="0.35">
      <c r="B15" s="5" t="s">
        <v>47</v>
      </c>
    </row>
    <row r="16" spans="2:2" x14ac:dyDescent="0.35">
      <c r="B16" s="5" t="s">
        <v>48</v>
      </c>
    </row>
    <row r="17" spans="2:2" ht="29" x14ac:dyDescent="0.35">
      <c r="B17" s="5" t="s">
        <v>49</v>
      </c>
    </row>
    <row r="18" spans="2:2" x14ac:dyDescent="0.35">
      <c r="B18" s="5" t="s">
        <v>50</v>
      </c>
    </row>
    <row r="19" spans="2:2" x14ac:dyDescent="0.35">
      <c r="B19" s="5" t="s">
        <v>51</v>
      </c>
    </row>
    <row r="20" spans="2:2" x14ac:dyDescent="0.35">
      <c r="B20" s="5" t="s">
        <v>52</v>
      </c>
    </row>
    <row r="21" spans="2:2" ht="29" x14ac:dyDescent="0.35">
      <c r="B21" s="5" t="s">
        <v>53</v>
      </c>
    </row>
    <row r="22" spans="2:2" x14ac:dyDescent="0.35">
      <c r="B22" s="5" t="s">
        <v>54</v>
      </c>
    </row>
    <row r="23" spans="2:2" x14ac:dyDescent="0.35">
      <c r="B23" s="6"/>
    </row>
    <row r="24" spans="2:2" ht="58" x14ac:dyDescent="0.35">
      <c r="B24" s="5" t="s">
        <v>55</v>
      </c>
    </row>
    <row r="25" spans="2:2" ht="13.5" customHeight="1" x14ac:dyDescent="0.35">
      <c r="B25" s="5"/>
    </row>
    <row r="26" spans="2:2" ht="29" x14ac:dyDescent="0.35">
      <c r="B26" s="5" t="s">
        <v>56</v>
      </c>
    </row>
    <row r="27" spans="2:2" ht="15" thickBot="1" x14ac:dyDescent="0.4">
      <c r="B27" s="13"/>
    </row>
  </sheetData>
  <sheetProtection algorithmName="SHA-512" hashValue="xSEGrILgcwYsWle3O4WcFEQoc+DeWl0DGJh7Xe/Gp5nQSVma3Atz7VIy6FG6SeC81tmN334JfK8W0ejPQNmCfA==" saltValue="AyuW1UcdysxvK5si0OQKhw==" spinCount="100000"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dimension ref="B1:B26"/>
  <sheetViews>
    <sheetView showGridLines="0" tabSelected="1" workbookViewId="0">
      <selection activeCell="B8" sqref="B8"/>
    </sheetView>
  </sheetViews>
  <sheetFormatPr defaultRowHeight="14.5" x14ac:dyDescent="0.35"/>
  <cols>
    <col min="1" max="1" width="3.1796875" customWidth="1"/>
    <col min="2" max="2" width="98.54296875" customWidth="1"/>
  </cols>
  <sheetData>
    <row r="1" spans="2:2" ht="15" thickBot="1" x14ac:dyDescent="0.4"/>
    <row r="2" spans="2:2" ht="42.75" customHeight="1" x14ac:dyDescent="0.35">
      <c r="B2" s="3" t="s">
        <v>57</v>
      </c>
    </row>
    <row r="3" spans="2:2" x14ac:dyDescent="0.35">
      <c r="B3" s="4"/>
    </row>
    <row r="4" spans="2:2" x14ac:dyDescent="0.35">
      <c r="B4" s="5" t="s">
        <v>39</v>
      </c>
    </row>
    <row r="5" spans="2:2" x14ac:dyDescent="0.35">
      <c r="B5" s="6"/>
    </row>
    <row r="6" spans="2:2" x14ac:dyDescent="0.35">
      <c r="B6" s="7" t="s">
        <v>40</v>
      </c>
    </row>
    <row r="7" spans="2:2" x14ac:dyDescent="0.35">
      <c r="B7" s="5"/>
    </row>
    <row r="8" spans="2:2" ht="60.75" customHeight="1" x14ac:dyDescent="0.35">
      <c r="B8" s="5" t="s">
        <v>58</v>
      </c>
    </row>
    <row r="9" spans="2:2" x14ac:dyDescent="0.35">
      <c r="B9" s="5" t="s">
        <v>59</v>
      </c>
    </row>
    <row r="10" spans="2:2" x14ac:dyDescent="0.35">
      <c r="B10" s="8"/>
    </row>
    <row r="11" spans="2:2" ht="29" x14ac:dyDescent="0.35">
      <c r="B11" s="5" t="s">
        <v>60</v>
      </c>
    </row>
    <row r="12" spans="2:2" x14ac:dyDescent="0.35">
      <c r="B12" s="5"/>
    </row>
    <row r="13" spans="2:2" ht="29" x14ac:dyDescent="0.35">
      <c r="B13" s="5" t="s">
        <v>61</v>
      </c>
    </row>
    <row r="14" spans="2:2" x14ac:dyDescent="0.35">
      <c r="B14" s="5"/>
    </row>
    <row r="15" spans="2:2" ht="29" x14ac:dyDescent="0.35">
      <c r="B15" s="5" t="s">
        <v>62</v>
      </c>
    </row>
    <row r="16" spans="2:2" x14ac:dyDescent="0.35">
      <c r="B16" s="5"/>
    </row>
    <row r="17" spans="2:2" ht="58" x14ac:dyDescent="0.35">
      <c r="B17" s="5" t="s">
        <v>63</v>
      </c>
    </row>
    <row r="18" spans="2:2" x14ac:dyDescent="0.35">
      <c r="B18" s="5"/>
    </row>
    <row r="19" spans="2:2" ht="72.5" x14ac:dyDescent="0.35">
      <c r="B19" s="5" t="s">
        <v>64</v>
      </c>
    </row>
    <row r="20" spans="2:2" ht="15" thickBot="1" x14ac:dyDescent="0.4">
      <c r="B20" s="9"/>
    </row>
    <row r="21" spans="2:2" x14ac:dyDescent="0.35">
      <c r="B21" s="1"/>
    </row>
    <row r="22" spans="2:2" x14ac:dyDescent="0.35">
      <c r="B22" s="1"/>
    </row>
    <row r="23" spans="2:2" x14ac:dyDescent="0.35">
      <c r="B23" s="1"/>
    </row>
    <row r="24" spans="2:2" x14ac:dyDescent="0.35">
      <c r="B24" s="1"/>
    </row>
    <row r="25" spans="2:2" ht="13.5" customHeight="1" x14ac:dyDescent="0.35">
      <c r="B25" s="1"/>
    </row>
    <row r="26" spans="2:2" ht="15.5" x14ac:dyDescent="0.35">
      <c r="B26" s="2"/>
    </row>
  </sheetData>
  <sheetProtection algorithmName="SHA-512" hashValue="i1Z2vSyQOPnTpeI8NQVybh4f9gzpC+nPrcAS5+AUekW0C5MRb6jgRpONH193w792ajwetoq25ZxOVYMYBCmrsA==" saltValue="9GECjZ4mF9Sk02uVxYc1d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4E80A06412904799E8982E4305B3EE" ma:contentTypeVersion="4" ma:contentTypeDescription="Create a new document." ma:contentTypeScope="" ma:versionID="479794be20e625633aac6a87ba4a93d9">
  <xsd:schema xmlns:xsd="http://www.w3.org/2001/XMLSchema" xmlns:xs="http://www.w3.org/2001/XMLSchema" xmlns:p="http://schemas.microsoft.com/office/2006/metadata/properties" xmlns:ns2="00ed167a-a980-42b4-8acc-4bd4cb24b13d" targetNamespace="http://schemas.microsoft.com/office/2006/metadata/properties" ma:root="true" ma:fieldsID="ebfa055480f3b62c01efd5209f51de3b" ns2:_="">
    <xsd:import namespace="00ed167a-a980-42b4-8acc-4bd4cb24b1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d167a-a980-42b4-8acc-4bd4cb24b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C917C-A419-4E81-A7ED-CCF572218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d167a-a980-42b4-8acc-4bd4cb24b1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BD455-CE9E-4AB2-8BBB-ED95591DBF91}">
  <ds:schemaRefs>
    <ds:schemaRef ds:uri="http://purl.org/dc/dcmitype/"/>
    <ds:schemaRef ds:uri="00ed167a-a980-42b4-8acc-4bd4cb24b13d"/>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DC4CB48-9111-4F6D-A74A-11533C629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K2_K5 možnosti</vt:lpstr>
      <vt:lpstr>Zákl. nastavenie</vt:lpstr>
      <vt:lpstr>Ponuka</vt:lpstr>
      <vt:lpstr>Osobné postavenie</vt:lpstr>
      <vt:lpstr>Koneční užívatelia výhod</vt:lpstr>
      <vt:lpstr>Medzinárodné sankcie</vt:lpstr>
      <vt:lpstr>'Koneční užívatelia výhod'!Oblasť_tlače</vt:lpstr>
      <vt:lpstr>'Medzinárodné sankcie'!Oblasť_tlače</vt:lpstr>
      <vt:lpstr>'Osobné postavenie'!Oblasť_tlače</vt:lpstr>
      <vt:lpstr>Ponuka!Oblasť_tlače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01_Ponuka a vykaz vymer</dc:title>
  <dc:subject/>
  <dc:creator>Horváth Jakub, Mgr.</dc:creator>
  <cp:keywords/>
  <dc:description/>
  <cp:lastModifiedBy>Horváth Jakub, Mgr.</cp:lastModifiedBy>
  <cp:revision/>
  <dcterms:created xsi:type="dcterms:W3CDTF">2022-09-22T09:41:16Z</dcterms:created>
  <dcterms:modified xsi:type="dcterms:W3CDTF">2025-05-21T06:08:25Z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0x010100114E80A06412904799E8982E4305B3EE</vt:lpwstr>
  </property>
  <property fmtid="{D5CDD505-2E9C-101B-9397-08002B2CF9AE}" pid="3" name="MediaServiceImageTags">
    <vt:lpwstr/>
  </property>
</Properties>
</file>