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33 Dobudovanie chodníka Kremeľská/SP/"/>
    </mc:Choice>
  </mc:AlternateContent>
  <xr:revisionPtr revIDLastSave="216" documentId="8_{C7FF4A08-7ED2-4524-BE76-1841B821F9CD}" xr6:coauthVersionLast="47" xr6:coauthVersionMax="47" xr10:uidLastSave="{B936766B-EEEF-457D-AE8C-4058BE8BC77D}"/>
  <bookViews>
    <workbookView xWindow="-120" yWindow="-120" windowWidth="29040" windowHeight="15840" firstSheet="1" activeTab="1" xr2:uid="{00000000-000D-0000-FFFF-FFFF00000000}"/>
  </bookViews>
  <sheets>
    <sheet name="Zákl. nastavenie" sheetId="15" state="hidden" r:id="rId1"/>
    <sheet name="Ponuka - bodový" sheetId="16" r:id="rId2"/>
    <sheet name="Osobné postavenie" sheetId="10" r:id="rId3"/>
    <sheet name="Koneční užívatelia výhod" sheetId="12" r:id="rId4"/>
    <sheet name="Medzinárodné sankcie" sheetId="13" r:id="rId5"/>
    <sheet name="Rekapitulácia stavby" sheetId="1" r:id="rId6"/>
    <sheet name="SO 000-00 - Všeobecné pol..." sheetId="2" r:id="rId7"/>
    <sheet name="SO 101-10 - Úprava Kremeľ..." sheetId="3" r:id="rId8"/>
    <sheet name="SO 102-10 - Chodníky" sheetId="4" r:id="rId9"/>
    <sheet name="SO 601-00 - Verejné osvet..." sheetId="5" r:id="rId10"/>
    <sheet name="SO 602-10 - Elektrická pr..." sheetId="6" r:id="rId11"/>
  </sheets>
  <definedNames>
    <definedName name="_xlnm._FilterDatabase" localSheetId="6" hidden="1">'SO 000-00 - Všeobecné pol...'!$C$115:$K$150</definedName>
    <definedName name="_xlnm._FilterDatabase" localSheetId="7" hidden="1">'SO 101-10 - Úprava Kremeľ...'!$C$119:$K$277</definedName>
    <definedName name="_xlnm._FilterDatabase" localSheetId="8" hidden="1">'SO 102-10 - Chodníky'!$C$118:$K$247</definedName>
    <definedName name="_xlnm._FilterDatabase" localSheetId="9" hidden="1">'SO 601-00 - Verejné osvet...'!$C$119:$K$266</definedName>
    <definedName name="_xlnm._FilterDatabase" localSheetId="10" hidden="1">'SO 602-10 - Elektrická pr...'!$C$118:$K$212</definedName>
    <definedName name="_xlnm.Print_Titles" localSheetId="5">'Rekapitulácia stavby'!$92:$92</definedName>
    <definedName name="_xlnm.Print_Titles" localSheetId="6">'SO 000-00 - Všeobecné pol...'!$115:$115</definedName>
    <definedName name="_xlnm.Print_Titles" localSheetId="7">'SO 101-10 - Úprava Kremeľ...'!$119:$119</definedName>
    <definedName name="_xlnm.Print_Titles" localSheetId="8">'SO 102-10 - Chodníky'!$118:$118</definedName>
    <definedName name="_xlnm.Print_Titles" localSheetId="9">'SO 601-00 - Verejné osvet...'!$119:$119</definedName>
    <definedName name="_xlnm.Print_Titles" localSheetId="10">'SO 602-10 - Elektrická pr...'!$118:$118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'Ponuka - bodový'!$A$1:$G$34</definedName>
    <definedName name="_xlnm.Print_Area" localSheetId="5">'Rekapitulácia stavby'!$D$4:$AO$76,'Rekapitulácia stavby'!$C$82:$AQ$100</definedName>
    <definedName name="_xlnm.Print_Area" localSheetId="6">'SO 000-00 - Všeobecné pol...'!$C$4:$J$75,'SO 000-00 - Všeobecné pol...'!$C$103:$J$150</definedName>
    <definedName name="_xlnm.Print_Area" localSheetId="7">'SO 101-10 - Úprava Kremeľ...'!$C$4:$J$75,'SO 101-10 - Úprava Kremeľ...'!$C$107:$J$277</definedName>
    <definedName name="_xlnm.Print_Area" localSheetId="8">'SO 102-10 - Chodníky'!$C$4:$J$75,'SO 102-10 - Chodníky'!$C$106:$J$247</definedName>
    <definedName name="_xlnm.Print_Area" localSheetId="9">'SO 601-00 - Verejné osvet...'!$C$4:$J$75,'SO 601-00 - Verejné osvet...'!$C$107:$J$266</definedName>
    <definedName name="_xlnm.Print_Area" localSheetId="10">'SO 602-10 - Elektrická pr...'!$C$4:$J$75,'SO 602-10 - Elektrická pr...'!$C$106:$J$212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E18" i="2"/>
  <c r="F24" i="16"/>
  <c r="E24" i="16"/>
  <c r="C24" i="16"/>
  <c r="F16" i="16"/>
  <c r="E16" i="16"/>
  <c r="C16" i="16"/>
  <c r="I58" i="15"/>
  <c r="G58" i="15"/>
  <c r="E58" i="15"/>
  <c r="I57" i="15"/>
  <c r="G57" i="15"/>
  <c r="E57" i="15"/>
  <c r="I56" i="15"/>
  <c r="G56" i="15"/>
  <c r="E56" i="15"/>
  <c r="I55" i="15"/>
  <c r="G55" i="15"/>
  <c r="E55" i="15"/>
  <c r="I54" i="15"/>
  <c r="G54" i="15"/>
  <c r="E54" i="15"/>
  <c r="I53" i="15"/>
  <c r="G53" i="15"/>
  <c r="E53" i="15"/>
  <c r="I52" i="15"/>
  <c r="G52" i="15"/>
  <c r="E52" i="15"/>
  <c r="I51" i="15"/>
  <c r="G51" i="15"/>
  <c r="E51" i="15"/>
  <c r="I50" i="15"/>
  <c r="G50" i="15"/>
  <c r="E50" i="15"/>
  <c r="I49" i="15"/>
  <c r="J49" i="15" s="1"/>
  <c r="G49" i="15"/>
  <c r="H49" i="15" s="1"/>
  <c r="E49" i="15"/>
  <c r="F49" i="15" s="1"/>
  <c r="I43" i="15"/>
  <c r="G43" i="15"/>
  <c r="E43" i="15"/>
  <c r="I42" i="15"/>
  <c r="G42" i="15"/>
  <c r="E42" i="15"/>
  <c r="I41" i="15"/>
  <c r="G41" i="15"/>
  <c r="E41" i="15"/>
  <c r="I40" i="15"/>
  <c r="G40" i="15"/>
  <c r="E40" i="15"/>
  <c r="I39" i="15"/>
  <c r="G39" i="15"/>
  <c r="E39" i="15"/>
  <c r="I38" i="15"/>
  <c r="G38" i="15"/>
  <c r="E38" i="15"/>
  <c r="I37" i="15"/>
  <c r="G37" i="15"/>
  <c r="E37" i="15"/>
  <c r="I36" i="15"/>
  <c r="G36" i="15"/>
  <c r="E36" i="15"/>
  <c r="I35" i="15"/>
  <c r="G35" i="15"/>
  <c r="E35" i="15"/>
  <c r="I34" i="15"/>
  <c r="J34" i="15" s="1"/>
  <c r="G34" i="15"/>
  <c r="H34" i="15" s="1"/>
  <c r="E34" i="15"/>
  <c r="F34" i="15" s="1"/>
  <c r="C19" i="15" a="1"/>
  <c r="C19" i="15" s="1"/>
  <c r="C34" i="15" s="1" a="1"/>
  <c r="C34" i="15" s="1"/>
  <c r="C49" i="15" s="1" a="1"/>
  <c r="C49" i="15" s="1"/>
  <c r="B19" i="15" a="1"/>
  <c r="B19" i="15" s="1"/>
  <c r="B34" i="15" s="1" a="1"/>
  <c r="B34" i="15" s="1"/>
  <c r="B49" i="15" s="1" a="1"/>
  <c r="B49" i="15" s="1"/>
  <c r="H14" i="15"/>
  <c r="I11" i="15" s="1"/>
  <c r="K13" i="15"/>
  <c r="K12" i="15"/>
  <c r="K11" i="15"/>
  <c r="K10" i="15"/>
  <c r="K9" i="15"/>
  <c r="K8" i="15"/>
  <c r="K7" i="15"/>
  <c r="K6" i="15"/>
  <c r="K5" i="15"/>
  <c r="K4" i="15"/>
  <c r="C27" i="16" l="1"/>
  <c r="J26" i="15"/>
  <c r="H56" i="15"/>
  <c r="H26" i="15"/>
  <c r="J41" i="15"/>
  <c r="F26" i="15"/>
  <c r="F56" i="15"/>
  <c r="H41" i="15"/>
  <c r="F41" i="15"/>
  <c r="J56" i="15"/>
  <c r="J11" i="15"/>
  <c r="I9" i="15"/>
  <c r="I6" i="15"/>
  <c r="I4" i="15"/>
  <c r="I12" i="15"/>
  <c r="I7" i="15"/>
  <c r="I10" i="15"/>
  <c r="I5" i="15"/>
  <c r="I13" i="15"/>
  <c r="I8" i="15"/>
  <c r="J212" i="6"/>
  <c r="J247" i="4"/>
  <c r="J121" i="4"/>
  <c r="J178" i="4"/>
  <c r="J37" i="6"/>
  <c r="J36" i="6"/>
  <c r="AY99" i="1"/>
  <c r="J35" i="6"/>
  <c r="AX99" i="1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7" i="6"/>
  <c r="BH207" i="6"/>
  <c r="BG207" i="6"/>
  <c r="BE207" i="6"/>
  <c r="T207" i="6"/>
  <c r="R207" i="6"/>
  <c r="P207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6" i="6"/>
  <c r="BH196" i="6"/>
  <c r="BG196" i="6"/>
  <c r="BE196" i="6"/>
  <c r="T196" i="6"/>
  <c r="R196" i="6"/>
  <c r="P196" i="6"/>
  <c r="BI192" i="6"/>
  <c r="BH192" i="6"/>
  <c r="BG192" i="6"/>
  <c r="BE192" i="6"/>
  <c r="T192" i="6"/>
  <c r="R192" i="6"/>
  <c r="P192" i="6"/>
  <c r="BI189" i="6"/>
  <c r="BH189" i="6"/>
  <c r="BG189" i="6"/>
  <c r="BE189" i="6"/>
  <c r="T189" i="6"/>
  <c r="R189" i="6"/>
  <c r="P189" i="6"/>
  <c r="BI186" i="6"/>
  <c r="BH186" i="6"/>
  <c r="BG186" i="6"/>
  <c r="BE186" i="6"/>
  <c r="T186" i="6"/>
  <c r="R186" i="6"/>
  <c r="P186" i="6"/>
  <c r="BI183" i="6"/>
  <c r="BH183" i="6"/>
  <c r="BG183" i="6"/>
  <c r="BE183" i="6"/>
  <c r="T183" i="6"/>
  <c r="R183" i="6"/>
  <c r="P183" i="6"/>
  <c r="BI180" i="6"/>
  <c r="BH180" i="6"/>
  <c r="BG180" i="6"/>
  <c r="BE180" i="6"/>
  <c r="T180" i="6"/>
  <c r="R180" i="6"/>
  <c r="P180" i="6"/>
  <c r="BI176" i="6"/>
  <c r="BH176" i="6"/>
  <c r="BG176" i="6"/>
  <c r="BE176" i="6"/>
  <c r="T176" i="6"/>
  <c r="R176" i="6"/>
  <c r="P176" i="6"/>
  <c r="BI174" i="6"/>
  <c r="BH174" i="6"/>
  <c r="BG174" i="6"/>
  <c r="BE174" i="6"/>
  <c r="T174" i="6"/>
  <c r="R174" i="6"/>
  <c r="P174" i="6"/>
  <c r="BI172" i="6"/>
  <c r="BH172" i="6"/>
  <c r="BG172" i="6"/>
  <c r="BE172" i="6"/>
  <c r="T172" i="6"/>
  <c r="R172" i="6"/>
  <c r="P172" i="6"/>
  <c r="BI170" i="6"/>
  <c r="BH170" i="6"/>
  <c r="BG170" i="6"/>
  <c r="BE170" i="6"/>
  <c r="T170" i="6"/>
  <c r="R170" i="6"/>
  <c r="P170" i="6"/>
  <c r="BI164" i="6"/>
  <c r="BH164" i="6"/>
  <c r="BG164" i="6"/>
  <c r="BE164" i="6"/>
  <c r="T164" i="6"/>
  <c r="R164" i="6"/>
  <c r="P164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5" i="6"/>
  <c r="BH155" i="6"/>
  <c r="BG155" i="6"/>
  <c r="BE155" i="6"/>
  <c r="T155" i="6"/>
  <c r="R155" i="6"/>
  <c r="P155" i="6"/>
  <c r="BI151" i="6"/>
  <c r="BH151" i="6"/>
  <c r="BG151" i="6"/>
  <c r="BE151" i="6"/>
  <c r="T151" i="6"/>
  <c r="R151" i="6"/>
  <c r="P151" i="6"/>
  <c r="BI149" i="6"/>
  <c r="BH149" i="6"/>
  <c r="BG149" i="6"/>
  <c r="BE149" i="6"/>
  <c r="T149" i="6"/>
  <c r="R149" i="6"/>
  <c r="P149" i="6"/>
  <c r="BI146" i="6"/>
  <c r="BH146" i="6"/>
  <c r="BG146" i="6"/>
  <c r="BE146" i="6"/>
  <c r="T146" i="6"/>
  <c r="R146" i="6"/>
  <c r="P146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5" i="6"/>
  <c r="BH135" i="6"/>
  <c r="BG135" i="6"/>
  <c r="BE135" i="6"/>
  <c r="T135" i="6"/>
  <c r="R135" i="6"/>
  <c r="P135" i="6"/>
  <c r="BI132" i="6"/>
  <c r="BH132" i="6"/>
  <c r="BG132" i="6"/>
  <c r="BE132" i="6"/>
  <c r="T132" i="6"/>
  <c r="R132" i="6"/>
  <c r="P132" i="6"/>
  <c r="BI129" i="6"/>
  <c r="BH129" i="6"/>
  <c r="BG129" i="6"/>
  <c r="BE129" i="6"/>
  <c r="T129" i="6"/>
  <c r="R129" i="6"/>
  <c r="P129" i="6"/>
  <c r="BI127" i="6"/>
  <c r="BH127" i="6"/>
  <c r="BG127" i="6"/>
  <c r="BE127" i="6"/>
  <c r="T127" i="6"/>
  <c r="R127" i="6"/>
  <c r="P127" i="6"/>
  <c r="BI124" i="6"/>
  <c r="BH124" i="6"/>
  <c r="BG124" i="6"/>
  <c r="BE124" i="6"/>
  <c r="T124" i="6"/>
  <c r="R124" i="6"/>
  <c r="P124" i="6"/>
  <c r="BI121" i="6"/>
  <c r="BH121" i="6"/>
  <c r="BG121" i="6"/>
  <c r="BE121" i="6"/>
  <c r="T121" i="6"/>
  <c r="R121" i="6"/>
  <c r="P121" i="6"/>
  <c r="J116" i="6"/>
  <c r="J115" i="6"/>
  <c r="F115" i="6"/>
  <c r="F113" i="6"/>
  <c r="E111" i="6"/>
  <c r="J91" i="6"/>
  <c r="J90" i="6"/>
  <c r="F90" i="6"/>
  <c r="F88" i="6"/>
  <c r="E86" i="6"/>
  <c r="J18" i="6"/>
  <c r="E18" i="6"/>
  <c r="F91" i="6" s="1"/>
  <c r="J17" i="6"/>
  <c r="J12" i="6"/>
  <c r="J113" i="6" s="1"/>
  <c r="E7" i="6"/>
  <c r="E109" i="6"/>
  <c r="J37" i="5"/>
  <c r="J36" i="5"/>
  <c r="AY98" i="1"/>
  <c r="J35" i="5"/>
  <c r="AX98" i="1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2" i="5"/>
  <c r="BH262" i="5"/>
  <c r="BG262" i="5"/>
  <c r="BE262" i="5"/>
  <c r="T262" i="5"/>
  <c r="R262" i="5"/>
  <c r="P262" i="5"/>
  <c r="BI259" i="5"/>
  <c r="BH259" i="5"/>
  <c r="BG259" i="5"/>
  <c r="BE259" i="5"/>
  <c r="T259" i="5"/>
  <c r="R259" i="5"/>
  <c r="P259" i="5"/>
  <c r="BI257" i="5"/>
  <c r="BH257" i="5"/>
  <c r="BG257" i="5"/>
  <c r="BE257" i="5"/>
  <c r="T257" i="5"/>
  <c r="R257" i="5"/>
  <c r="P257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3" i="5"/>
  <c r="BH243" i="5"/>
  <c r="BG243" i="5"/>
  <c r="BE243" i="5"/>
  <c r="T243" i="5"/>
  <c r="R243" i="5"/>
  <c r="P243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7" i="5"/>
  <c r="BH217" i="5"/>
  <c r="BG217" i="5"/>
  <c r="BE217" i="5"/>
  <c r="T217" i="5"/>
  <c r="R217" i="5"/>
  <c r="P217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201" i="5"/>
  <c r="BH201" i="5"/>
  <c r="BG201" i="5"/>
  <c r="BE201" i="5"/>
  <c r="T201" i="5"/>
  <c r="R201" i="5"/>
  <c r="P201" i="5"/>
  <c r="BI197" i="5"/>
  <c r="BH197" i="5"/>
  <c r="BG197" i="5"/>
  <c r="BE197" i="5"/>
  <c r="T197" i="5"/>
  <c r="T196" i="5"/>
  <c r="R197" i="5"/>
  <c r="R196" i="5"/>
  <c r="P197" i="5"/>
  <c r="P196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R175" i="5"/>
  <c r="P175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5" i="5"/>
  <c r="BH155" i="5"/>
  <c r="BG155" i="5"/>
  <c r="BE155" i="5"/>
  <c r="T155" i="5"/>
  <c r="R155" i="5"/>
  <c r="P155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4" i="5"/>
  <c r="BH144" i="5"/>
  <c r="BG144" i="5"/>
  <c r="BE144" i="5"/>
  <c r="T144" i="5"/>
  <c r="R144" i="5"/>
  <c r="P144" i="5"/>
  <c r="BI141" i="5"/>
  <c r="BH141" i="5"/>
  <c r="BG141" i="5"/>
  <c r="BE141" i="5"/>
  <c r="T141" i="5"/>
  <c r="R141" i="5"/>
  <c r="P141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25" i="5"/>
  <c r="BH125" i="5"/>
  <c r="BG125" i="5"/>
  <c r="BE125" i="5"/>
  <c r="T125" i="5"/>
  <c r="R125" i="5"/>
  <c r="P125" i="5"/>
  <c r="BI122" i="5"/>
  <c r="BH122" i="5"/>
  <c r="BG122" i="5"/>
  <c r="BE122" i="5"/>
  <c r="F33" i="5" s="1"/>
  <c r="T122" i="5"/>
  <c r="R122" i="5"/>
  <c r="P122" i="5"/>
  <c r="J117" i="5"/>
  <c r="J116" i="5"/>
  <c r="F116" i="5"/>
  <c r="F114" i="5"/>
  <c r="E112" i="5"/>
  <c r="J91" i="5"/>
  <c r="J90" i="5"/>
  <c r="F90" i="5"/>
  <c r="F88" i="5"/>
  <c r="E86" i="5"/>
  <c r="J18" i="5"/>
  <c r="E18" i="5"/>
  <c r="F91" i="5" s="1"/>
  <c r="J17" i="5"/>
  <c r="J12" i="5"/>
  <c r="J114" i="5" s="1"/>
  <c r="E7" i="5"/>
  <c r="E84" i="5"/>
  <c r="J37" i="4"/>
  <c r="J36" i="4"/>
  <c r="AY97" i="1"/>
  <c r="J35" i="4"/>
  <c r="AX97" i="1"/>
  <c r="BI247" i="4"/>
  <c r="BH247" i="4"/>
  <c r="BG247" i="4"/>
  <c r="BE247" i="4"/>
  <c r="T247" i="4"/>
  <c r="R247" i="4"/>
  <c r="P247" i="4"/>
  <c r="BI245" i="4"/>
  <c r="BH245" i="4"/>
  <c r="BG245" i="4"/>
  <c r="BE245" i="4"/>
  <c r="T245" i="4"/>
  <c r="R245" i="4"/>
  <c r="P245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4" i="4"/>
  <c r="BH234" i="4"/>
  <c r="BG234" i="4"/>
  <c r="BE234" i="4"/>
  <c r="T234" i="4"/>
  <c r="R234" i="4"/>
  <c r="P234" i="4"/>
  <c r="BI232" i="4"/>
  <c r="BH232" i="4"/>
  <c r="BG232" i="4"/>
  <c r="BE232" i="4"/>
  <c r="T232" i="4"/>
  <c r="R232" i="4"/>
  <c r="P232" i="4"/>
  <c r="BI226" i="4"/>
  <c r="BH226" i="4"/>
  <c r="BG226" i="4"/>
  <c r="BE226" i="4"/>
  <c r="T226" i="4"/>
  <c r="R226" i="4"/>
  <c r="P226" i="4"/>
  <c r="BI223" i="4"/>
  <c r="BH223" i="4"/>
  <c r="BG223" i="4"/>
  <c r="BE223" i="4"/>
  <c r="T223" i="4"/>
  <c r="R223" i="4"/>
  <c r="P223" i="4"/>
  <c r="BI220" i="4"/>
  <c r="BH220" i="4"/>
  <c r="BG220" i="4"/>
  <c r="BE220" i="4"/>
  <c r="T220" i="4"/>
  <c r="R220" i="4"/>
  <c r="P220" i="4"/>
  <c r="BI215" i="4"/>
  <c r="BH215" i="4"/>
  <c r="BG215" i="4"/>
  <c r="BE215" i="4"/>
  <c r="T215" i="4"/>
  <c r="R215" i="4"/>
  <c r="P215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6" i="4"/>
  <c r="BH206" i="4"/>
  <c r="BG206" i="4"/>
  <c r="BE206" i="4"/>
  <c r="T206" i="4"/>
  <c r="R206" i="4"/>
  <c r="P206" i="4"/>
  <c r="BI203" i="4"/>
  <c r="BH203" i="4"/>
  <c r="BG203" i="4"/>
  <c r="BE203" i="4"/>
  <c r="T203" i="4"/>
  <c r="R203" i="4"/>
  <c r="P203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5" i="4"/>
  <c r="BH195" i="4"/>
  <c r="BG195" i="4"/>
  <c r="BE195" i="4"/>
  <c r="T195" i="4"/>
  <c r="R195" i="4"/>
  <c r="P195" i="4"/>
  <c r="BI193" i="4"/>
  <c r="BH193" i="4"/>
  <c r="BG193" i="4"/>
  <c r="BE193" i="4"/>
  <c r="T193" i="4"/>
  <c r="R193" i="4"/>
  <c r="P193" i="4"/>
  <c r="BI187" i="4"/>
  <c r="BH187" i="4"/>
  <c r="BG187" i="4"/>
  <c r="BE187" i="4"/>
  <c r="T187" i="4"/>
  <c r="R187" i="4"/>
  <c r="P187" i="4"/>
  <c r="BI184" i="4"/>
  <c r="BH184" i="4"/>
  <c r="BG184" i="4"/>
  <c r="BE184" i="4"/>
  <c r="T184" i="4"/>
  <c r="R184" i="4"/>
  <c r="P184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5" i="4"/>
  <c r="BH175" i="4"/>
  <c r="BG175" i="4"/>
  <c r="BE175" i="4"/>
  <c r="T175" i="4"/>
  <c r="R175" i="4"/>
  <c r="P175" i="4"/>
  <c r="BI172" i="4"/>
  <c r="BH172" i="4"/>
  <c r="BG172" i="4"/>
  <c r="BE172" i="4"/>
  <c r="T172" i="4"/>
  <c r="R172" i="4"/>
  <c r="P172" i="4"/>
  <c r="BI169" i="4"/>
  <c r="BH169" i="4"/>
  <c r="BG169" i="4"/>
  <c r="BE169" i="4"/>
  <c r="T169" i="4"/>
  <c r="R169" i="4"/>
  <c r="P169" i="4"/>
  <c r="BI166" i="4"/>
  <c r="BH166" i="4"/>
  <c r="BG166" i="4"/>
  <c r="BE166" i="4"/>
  <c r="T166" i="4"/>
  <c r="R166" i="4"/>
  <c r="P166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2" i="4"/>
  <c r="BH152" i="4"/>
  <c r="BG152" i="4"/>
  <c r="BE152" i="4"/>
  <c r="T152" i="4"/>
  <c r="R152" i="4"/>
  <c r="P152" i="4"/>
  <c r="BI149" i="4"/>
  <c r="BH149" i="4"/>
  <c r="BG149" i="4"/>
  <c r="BE149" i="4"/>
  <c r="T149" i="4"/>
  <c r="R149" i="4"/>
  <c r="P149" i="4"/>
  <c r="BI146" i="4"/>
  <c r="BH146" i="4"/>
  <c r="BG146" i="4"/>
  <c r="BE146" i="4"/>
  <c r="T146" i="4"/>
  <c r="R146" i="4"/>
  <c r="P146" i="4"/>
  <c r="BI144" i="4"/>
  <c r="BH144" i="4"/>
  <c r="BG144" i="4"/>
  <c r="BE144" i="4"/>
  <c r="T144" i="4"/>
  <c r="R144" i="4"/>
  <c r="P144" i="4"/>
  <c r="BI141" i="4"/>
  <c r="BH141" i="4"/>
  <c r="BG141" i="4"/>
  <c r="BE141" i="4"/>
  <c r="T141" i="4"/>
  <c r="R141" i="4"/>
  <c r="P141" i="4"/>
  <c r="BI135" i="4"/>
  <c r="BH135" i="4"/>
  <c r="BG135" i="4"/>
  <c r="BE135" i="4"/>
  <c r="T135" i="4"/>
  <c r="R135" i="4"/>
  <c r="P135" i="4"/>
  <c r="BI129" i="4"/>
  <c r="BH129" i="4"/>
  <c r="BG129" i="4"/>
  <c r="BE129" i="4"/>
  <c r="T129" i="4"/>
  <c r="R129" i="4"/>
  <c r="P129" i="4"/>
  <c r="BI127" i="4"/>
  <c r="BH127" i="4"/>
  <c r="BG127" i="4"/>
  <c r="BE127" i="4"/>
  <c r="T127" i="4"/>
  <c r="R127" i="4"/>
  <c r="P127" i="4"/>
  <c r="BI124" i="4"/>
  <c r="BH124" i="4"/>
  <c r="BG124" i="4"/>
  <c r="BE124" i="4"/>
  <c r="T124" i="4"/>
  <c r="R124" i="4"/>
  <c r="P124" i="4"/>
  <c r="BI121" i="4"/>
  <c r="BH121" i="4"/>
  <c r="BG121" i="4"/>
  <c r="BE121" i="4"/>
  <c r="T121" i="4"/>
  <c r="R121" i="4"/>
  <c r="P121" i="4"/>
  <c r="J116" i="4"/>
  <c r="J115" i="4"/>
  <c r="F115" i="4"/>
  <c r="F113" i="4"/>
  <c r="E111" i="4"/>
  <c r="J91" i="4"/>
  <c r="J90" i="4"/>
  <c r="F90" i="4"/>
  <c r="F88" i="4"/>
  <c r="E86" i="4"/>
  <c r="J18" i="4"/>
  <c r="E18" i="4"/>
  <c r="F91" i="4" s="1"/>
  <c r="J17" i="4"/>
  <c r="J12" i="4"/>
  <c r="J113" i="4"/>
  <c r="E7" i="4"/>
  <c r="E109" i="4"/>
  <c r="J37" i="3"/>
  <c r="J36" i="3"/>
  <c r="AY96" i="1"/>
  <c r="J35" i="3"/>
  <c r="AX96" i="1"/>
  <c r="BI275" i="3"/>
  <c r="BH275" i="3"/>
  <c r="BG275" i="3"/>
  <c r="BE275" i="3"/>
  <c r="T275" i="3"/>
  <c r="R275" i="3"/>
  <c r="P275" i="3"/>
  <c r="BI272" i="3"/>
  <c r="BH272" i="3"/>
  <c r="BG272" i="3"/>
  <c r="BE272" i="3"/>
  <c r="T272" i="3"/>
  <c r="R272" i="3"/>
  <c r="P272" i="3"/>
  <c r="BI269" i="3"/>
  <c r="BH269" i="3"/>
  <c r="BG269" i="3"/>
  <c r="BE269" i="3"/>
  <c r="T269" i="3"/>
  <c r="R269" i="3"/>
  <c r="P269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0" i="3"/>
  <c r="BH260" i="3"/>
  <c r="BG260" i="3"/>
  <c r="BE260" i="3"/>
  <c r="T260" i="3"/>
  <c r="R260" i="3"/>
  <c r="P260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0" i="3"/>
  <c r="BH250" i="3"/>
  <c r="BG250" i="3"/>
  <c r="BE250" i="3"/>
  <c r="T250" i="3"/>
  <c r="R250" i="3"/>
  <c r="P250" i="3"/>
  <c r="BI248" i="3"/>
  <c r="BH248" i="3"/>
  <c r="BG248" i="3"/>
  <c r="BE248" i="3"/>
  <c r="T248" i="3"/>
  <c r="R248" i="3"/>
  <c r="P248" i="3"/>
  <c r="BI245" i="3"/>
  <c r="BH245" i="3"/>
  <c r="BG245" i="3"/>
  <c r="BE245" i="3"/>
  <c r="T245" i="3"/>
  <c r="R245" i="3"/>
  <c r="P245" i="3"/>
  <c r="BI242" i="3"/>
  <c r="BH242" i="3"/>
  <c r="BG242" i="3"/>
  <c r="BE242" i="3"/>
  <c r="T242" i="3"/>
  <c r="R242" i="3"/>
  <c r="P242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7" i="3"/>
  <c r="BH227" i="3"/>
  <c r="BG227" i="3"/>
  <c r="BE227" i="3"/>
  <c r="T227" i="3"/>
  <c r="R227" i="3"/>
  <c r="P227" i="3"/>
  <c r="BI225" i="3"/>
  <c r="BH225" i="3"/>
  <c r="BG225" i="3"/>
  <c r="BE225" i="3"/>
  <c r="T225" i="3"/>
  <c r="R225" i="3"/>
  <c r="P225" i="3"/>
  <c r="BI222" i="3"/>
  <c r="BH222" i="3"/>
  <c r="BG222" i="3"/>
  <c r="BE222" i="3"/>
  <c r="T222" i="3"/>
  <c r="R222" i="3"/>
  <c r="P222" i="3"/>
  <c r="BI219" i="3"/>
  <c r="BH219" i="3"/>
  <c r="BG219" i="3"/>
  <c r="BE219" i="3"/>
  <c r="T219" i="3"/>
  <c r="R219" i="3"/>
  <c r="P219" i="3"/>
  <c r="BI213" i="3"/>
  <c r="BH213" i="3"/>
  <c r="BG213" i="3"/>
  <c r="BE213" i="3"/>
  <c r="T213" i="3"/>
  <c r="R213" i="3"/>
  <c r="P213" i="3"/>
  <c r="BI207" i="3"/>
  <c r="BH207" i="3"/>
  <c r="BG207" i="3"/>
  <c r="BE207" i="3"/>
  <c r="T207" i="3"/>
  <c r="R207" i="3"/>
  <c r="P207" i="3"/>
  <c r="BI204" i="3"/>
  <c r="BH204" i="3"/>
  <c r="BG204" i="3"/>
  <c r="BE204" i="3"/>
  <c r="T204" i="3"/>
  <c r="R204" i="3"/>
  <c r="P204" i="3"/>
  <c r="BI201" i="3"/>
  <c r="BH201" i="3"/>
  <c r="BG201" i="3"/>
  <c r="BE201" i="3"/>
  <c r="T201" i="3"/>
  <c r="R201" i="3"/>
  <c r="P201" i="3"/>
  <c r="BI198" i="3"/>
  <c r="BH198" i="3"/>
  <c r="BG198" i="3"/>
  <c r="BE198" i="3"/>
  <c r="T198" i="3"/>
  <c r="R198" i="3"/>
  <c r="P198" i="3"/>
  <c r="BI194" i="3"/>
  <c r="BH194" i="3"/>
  <c r="BG194" i="3"/>
  <c r="BE194" i="3"/>
  <c r="T194" i="3"/>
  <c r="R194" i="3"/>
  <c r="P194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79" i="3"/>
  <c r="BH179" i="3"/>
  <c r="BG179" i="3"/>
  <c r="BE179" i="3"/>
  <c r="T179" i="3"/>
  <c r="R179" i="3"/>
  <c r="P179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R158" i="3"/>
  <c r="P158" i="3"/>
  <c r="BI155" i="3"/>
  <c r="BH155" i="3"/>
  <c r="BG155" i="3"/>
  <c r="BE155" i="3"/>
  <c r="T155" i="3"/>
  <c r="R155" i="3"/>
  <c r="P155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R128" i="3"/>
  <c r="P128" i="3"/>
  <c r="BI125" i="3"/>
  <c r="BH125" i="3"/>
  <c r="BG125" i="3"/>
  <c r="BE125" i="3"/>
  <c r="T125" i="3"/>
  <c r="R125" i="3"/>
  <c r="P125" i="3"/>
  <c r="BI122" i="3"/>
  <c r="BH122" i="3"/>
  <c r="BG122" i="3"/>
  <c r="BE122" i="3"/>
  <c r="F33" i="3" s="1"/>
  <c r="T122" i="3"/>
  <c r="R122" i="3"/>
  <c r="P122" i="3"/>
  <c r="J117" i="3"/>
  <c r="J116" i="3"/>
  <c r="F116" i="3"/>
  <c r="F114" i="3"/>
  <c r="E112" i="3"/>
  <c r="J91" i="3"/>
  <c r="J90" i="3"/>
  <c r="F90" i="3"/>
  <c r="F88" i="3"/>
  <c r="E86" i="3"/>
  <c r="J18" i="3"/>
  <c r="E18" i="3"/>
  <c r="F117" i="3" s="1"/>
  <c r="J17" i="3"/>
  <c r="J12" i="3"/>
  <c r="J88" i="3"/>
  <c r="E7" i="3"/>
  <c r="E110" i="3"/>
  <c r="J37" i="2"/>
  <c r="J36" i="2"/>
  <c r="AY95" i="1"/>
  <c r="J35" i="2"/>
  <c r="AX95" i="1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9" i="2"/>
  <c r="BH139" i="2"/>
  <c r="BG139" i="2"/>
  <c r="BE139" i="2"/>
  <c r="T139" i="2"/>
  <c r="R139" i="2"/>
  <c r="P139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R130" i="2"/>
  <c r="P130" i="2"/>
  <c r="BI127" i="2"/>
  <c r="BH127" i="2"/>
  <c r="BG127" i="2"/>
  <c r="BE127" i="2"/>
  <c r="T127" i="2"/>
  <c r="R127" i="2"/>
  <c r="P127" i="2"/>
  <c r="BI124" i="2"/>
  <c r="BH124" i="2"/>
  <c r="BG124" i="2"/>
  <c r="BE124" i="2"/>
  <c r="T124" i="2"/>
  <c r="R124" i="2"/>
  <c r="P124" i="2"/>
  <c r="BI121" i="2"/>
  <c r="BH121" i="2"/>
  <c r="BG121" i="2"/>
  <c r="BE121" i="2"/>
  <c r="T121" i="2"/>
  <c r="R121" i="2"/>
  <c r="P121" i="2"/>
  <c r="BI118" i="2"/>
  <c r="BH118" i="2"/>
  <c r="F36" i="2" s="1"/>
  <c r="BG118" i="2"/>
  <c r="F35" i="2" s="1"/>
  <c r="BE118" i="2"/>
  <c r="J33" i="2" s="1"/>
  <c r="T118" i="2"/>
  <c r="R118" i="2"/>
  <c r="P118" i="2"/>
  <c r="J113" i="2"/>
  <c r="J112" i="2"/>
  <c r="F112" i="2"/>
  <c r="F110" i="2"/>
  <c r="E108" i="2"/>
  <c r="J91" i="2"/>
  <c r="J90" i="2"/>
  <c r="F90" i="2"/>
  <c r="F88" i="2"/>
  <c r="E86" i="2"/>
  <c r="J18" i="2"/>
  <c r="F113" i="2"/>
  <c r="J12" i="2"/>
  <c r="J110" i="2" s="1"/>
  <c r="E7" i="2"/>
  <c r="E106" i="2"/>
  <c r="L90" i="1"/>
  <c r="AM90" i="1"/>
  <c r="AM89" i="1"/>
  <c r="L89" i="1"/>
  <c r="AM87" i="1"/>
  <c r="L87" i="1"/>
  <c r="L85" i="1"/>
  <c r="L84" i="1"/>
  <c r="BK213" i="3"/>
  <c r="J198" i="3"/>
  <c r="J237" i="4"/>
  <c r="BK197" i="4"/>
  <c r="BK161" i="4"/>
  <c r="BK124" i="4"/>
  <c r="BK206" i="4"/>
  <c r="J161" i="4"/>
  <c r="BK193" i="4"/>
  <c r="BK226" i="4"/>
  <c r="J135" i="4"/>
  <c r="J206" i="4"/>
  <c r="J155" i="4"/>
  <c r="BK241" i="5"/>
  <c r="J204" i="5"/>
  <c r="J155" i="5"/>
  <c r="J158" i="5"/>
  <c r="J247" i="5"/>
  <c r="J229" i="5"/>
  <c r="J262" i="5"/>
  <c r="BK234" i="5"/>
  <c r="BK191" i="5"/>
  <c r="J237" i="5"/>
  <c r="BK155" i="5"/>
  <c r="J259" i="5"/>
  <c r="BK236" i="5"/>
  <c r="J172" i="5"/>
  <c r="BK136" i="5"/>
  <c r="BK158" i="5"/>
  <c r="J189" i="6"/>
  <c r="J132" i="6"/>
  <c r="BK180" i="6"/>
  <c r="J127" i="6"/>
  <c r="J172" i="6"/>
  <c r="BK135" i="6"/>
  <c r="BK151" i="6"/>
  <c r="BK170" i="6"/>
  <c r="BK129" i="6"/>
  <c r="BK140" i="6"/>
  <c r="BK136" i="2"/>
  <c r="J124" i="2"/>
  <c r="AS94" i="1"/>
  <c r="BK158" i="3"/>
  <c r="J257" i="3"/>
  <c r="BK187" i="3"/>
  <c r="J231" i="3"/>
  <c r="J161" i="3"/>
  <c r="BK263" i="3"/>
  <c r="J245" i="3"/>
  <c r="BK191" i="3"/>
  <c r="BK138" i="3"/>
  <c r="J229" i="3"/>
  <c r="J130" i="3"/>
  <c r="J250" i="3"/>
  <c r="BK201" i="3"/>
  <c r="BK260" i="3"/>
  <c r="J191" i="3"/>
  <c r="BK234" i="4"/>
  <c r="J195" i="4"/>
  <c r="J152" i="4"/>
  <c r="J223" i="4"/>
  <c r="J159" i="4"/>
  <c r="J124" i="4"/>
  <c r="J238" i="4"/>
  <c r="J193" i="4"/>
  <c r="BK166" i="4"/>
  <c r="BK121" i="4"/>
  <c r="BK163" i="4"/>
  <c r="J220" i="5"/>
  <c r="J193" i="5"/>
  <c r="BK220" i="5"/>
  <c r="J170" i="5"/>
  <c r="BK246" i="5"/>
  <c r="J207" i="5"/>
  <c r="BK125" i="5"/>
  <c r="BK240" i="5"/>
  <c r="BK181" i="5"/>
  <c r="J234" i="5"/>
  <c r="BK266" i="5"/>
  <c r="J257" i="5"/>
  <c r="BK210" i="5"/>
  <c r="BK163" i="5"/>
  <c r="J191" i="5"/>
  <c r="J131" i="5"/>
  <c r="BK174" i="6"/>
  <c r="BK124" i="6"/>
  <c r="J170" i="6"/>
  <c r="J124" i="6"/>
  <c r="BK155" i="6"/>
  <c r="BK161" i="6"/>
  <c r="J161" i="6"/>
  <c r="BK196" i="6"/>
  <c r="BK207" i="6"/>
  <c r="J209" i="6"/>
  <c r="BK148" i="2"/>
  <c r="J148" i="2"/>
  <c r="BK145" i="2"/>
  <c r="J145" i="2"/>
  <c r="BK142" i="2"/>
  <c r="J142" i="2"/>
  <c r="BK139" i="2"/>
  <c r="BK130" i="2"/>
  <c r="BK121" i="2"/>
  <c r="BK266" i="3"/>
  <c r="BK231" i="3"/>
  <c r="BK167" i="3"/>
  <c r="BK245" i="3"/>
  <c r="J148" i="3"/>
  <c r="BK229" i="3"/>
  <c r="BK189" i="3"/>
  <c r="BK136" i="3"/>
  <c r="BK256" i="3"/>
  <c r="J227" i="3"/>
  <c r="BK143" i="3"/>
  <c r="J266" i="3"/>
  <c r="BK161" i="3"/>
  <c r="J258" i="3"/>
  <c r="BK227" i="3"/>
  <c r="J122" i="3"/>
  <c r="BK194" i="3"/>
  <c r="J226" i="4"/>
  <c r="BK169" i="4"/>
  <c r="J141" i="4"/>
  <c r="BK220" i="4"/>
  <c r="BK144" i="4"/>
  <c r="BK247" i="4"/>
  <c r="J203" i="4"/>
  <c r="J169" i="4"/>
  <c r="BK237" i="4"/>
  <c r="BK178" i="4"/>
  <c r="BK135" i="4"/>
  <c r="J213" i="5"/>
  <c r="BK172" i="5"/>
  <c r="J144" i="5"/>
  <c r="BK131" i="5"/>
  <c r="J232" i="5"/>
  <c r="BK138" i="5"/>
  <c r="BK247" i="5"/>
  <c r="J217" i="5"/>
  <c r="BK253" i="5"/>
  <c r="BK160" i="5"/>
  <c r="J265" i="5"/>
  <c r="BK243" i="5"/>
  <c r="BK193" i="5"/>
  <c r="BK144" i="5"/>
  <c r="BK189" i="5"/>
  <c r="J147" i="5"/>
  <c r="J164" i="6"/>
  <c r="BK186" i="6"/>
  <c r="J129" i="6"/>
  <c r="BK138" i="6"/>
  <c r="J146" i="6"/>
  <c r="BK199" i="6"/>
  <c r="J199" i="6"/>
  <c r="J135" i="6"/>
  <c r="BK127" i="6"/>
  <c r="BK133" i="2"/>
  <c r="J130" i="2"/>
  <c r="J121" i="2"/>
  <c r="J263" i="3"/>
  <c r="BK204" i="3"/>
  <c r="J179" i="3"/>
  <c r="J136" i="3"/>
  <c r="J235" i="3"/>
  <c r="J260" i="3"/>
  <c r="BK222" i="3"/>
  <c r="BK179" i="3"/>
  <c r="J272" i="3"/>
  <c r="BK255" i="3"/>
  <c r="BK237" i="3"/>
  <c r="BK198" i="3"/>
  <c r="BK185" i="3"/>
  <c r="J128" i="3"/>
  <c r="BK207" i="3"/>
  <c r="J138" i="3"/>
  <c r="J233" i="3"/>
  <c r="J143" i="3"/>
  <c r="BK233" i="3"/>
  <c r="BK199" i="4"/>
  <c r="J175" i="4"/>
  <c r="J212" i="4"/>
  <c r="BK209" i="4"/>
  <c r="BK175" i="4"/>
  <c r="BK172" i="4"/>
  <c r="J232" i="4"/>
  <c r="J184" i="4"/>
  <c r="BK152" i="4"/>
  <c r="BK203" i="4"/>
  <c r="J144" i="4"/>
  <c r="BK229" i="5"/>
  <c r="BK197" i="5"/>
  <c r="J138" i="5"/>
  <c r="BK213" i="5"/>
  <c r="J136" i="5"/>
  <c r="BK237" i="5"/>
  <c r="BK167" i="5"/>
  <c r="J243" i="5"/>
  <c r="J165" i="5"/>
  <c r="BK228" i="5"/>
  <c r="BK122" i="5"/>
  <c r="J253" i="5"/>
  <c r="BK232" i="5"/>
  <c r="J167" i="5"/>
  <c r="J197" i="5"/>
  <c r="BK175" i="5"/>
  <c r="J211" i="6"/>
  <c r="J151" i="6"/>
  <c r="BK183" i="6"/>
  <c r="BK192" i="6"/>
  <c r="BK176" i="6"/>
  <c r="J200" i="6"/>
  <c r="BK209" i="6"/>
  <c r="J186" i="6"/>
  <c r="BK121" i="6"/>
  <c r="J139" i="2"/>
  <c r="BK127" i="2"/>
  <c r="J269" i="3"/>
  <c r="BK242" i="3"/>
  <c r="J173" i="3"/>
  <c r="BK275" i="3"/>
  <c r="J158" i="3"/>
  <c r="J225" i="3"/>
  <c r="J185" i="3"/>
  <c r="J125" i="3"/>
  <c r="BK257" i="3"/>
  <c r="J242" i="3"/>
  <c r="J187" i="3"/>
  <c r="BK130" i="3"/>
  <c r="BK235" i="3"/>
  <c r="BK269" i="3"/>
  <c r="J239" i="3"/>
  <c r="J167" i="3"/>
  <c r="BK225" i="3"/>
  <c r="BK238" i="4"/>
  <c r="J215" i="4"/>
  <c r="BK155" i="4"/>
  <c r="J181" i="4"/>
  <c r="BK184" i="4"/>
  <c r="J157" i="4"/>
  <c r="BK129" i="4"/>
  <c r="J209" i="4"/>
  <c r="J163" i="4"/>
  <c r="J234" i="4"/>
  <c r="BK149" i="4"/>
  <c r="BK250" i="5"/>
  <c r="BK217" i="5"/>
  <c r="BK187" i="5"/>
  <c r="J189" i="5"/>
  <c r="BK149" i="5"/>
  <c r="J241" i="5"/>
  <c r="BK204" i="5"/>
  <c r="BK254" i="5"/>
  <c r="J210" i="5"/>
  <c r="J254" i="5"/>
  <c r="J163" i="5"/>
  <c r="BK265" i="5"/>
  <c r="J250" i="5"/>
  <c r="BK178" i="5"/>
  <c r="J122" i="5"/>
  <c r="BK170" i="5"/>
  <c r="J207" i="6"/>
  <c r="J149" i="6"/>
  <c r="J174" i="6"/>
  <c r="BK211" i="6"/>
  <c r="J192" i="6"/>
  <c r="BK212" i="6"/>
  <c r="J158" i="6"/>
  <c r="BK158" i="6"/>
  <c r="J183" i="6"/>
  <c r="J136" i="2"/>
  <c r="J127" i="2"/>
  <c r="J118" i="2"/>
  <c r="J248" i="3"/>
  <c r="J194" i="3"/>
  <c r="BK146" i="3"/>
  <c r="J219" i="3"/>
  <c r="J254" i="3"/>
  <c r="J207" i="3"/>
  <c r="BK141" i="3"/>
  <c r="BK258" i="3"/>
  <c r="BK250" i="3"/>
  <c r="J213" i="3"/>
  <c r="J141" i="3"/>
  <c r="J255" i="3"/>
  <c r="J146" i="3"/>
  <c r="J256" i="3"/>
  <c r="BK219" i="3"/>
  <c r="BK148" i="3"/>
  <c r="BK239" i="3"/>
  <c r="BK125" i="3"/>
  <c r="BK232" i="4"/>
  <c r="J187" i="4"/>
  <c r="BK223" i="4"/>
  <c r="BK215" i="4"/>
  <c r="J166" i="4"/>
  <c r="BK141" i="4"/>
  <c r="BK245" i="4"/>
  <c r="J197" i="4"/>
  <c r="BK146" i="4"/>
  <c r="BK212" i="4"/>
  <c r="BK157" i="4"/>
  <c r="BK127" i="4"/>
  <c r="BK225" i="5"/>
  <c r="J175" i="5"/>
  <c r="J221" i="5"/>
  <c r="J181" i="5"/>
  <c r="BK257" i="5"/>
  <c r="J225" i="5"/>
  <c r="BK259" i="5"/>
  <c r="J228" i="5"/>
  <c r="J160" i="5"/>
  <c r="J224" i="5"/>
  <c r="J266" i="5"/>
  <c r="BK251" i="5"/>
  <c r="BK221" i="5"/>
  <c r="J149" i="5"/>
  <c r="J178" i="5"/>
  <c r="BK172" i="6"/>
  <c r="J138" i="6"/>
  <c r="J196" i="6"/>
  <c r="BK132" i="6"/>
  <c r="BK189" i="6"/>
  <c r="BK164" i="6"/>
  <c r="BK203" i="6"/>
  <c r="BK149" i="6"/>
  <c r="J176" i="6"/>
  <c r="J133" i="2"/>
  <c r="BK124" i="2"/>
  <c r="BK118" i="2"/>
  <c r="BK253" i="3"/>
  <c r="J201" i="3"/>
  <c r="J155" i="3"/>
  <c r="J237" i="3"/>
  <c r="J253" i="3"/>
  <c r="J204" i="3"/>
  <c r="BK122" i="3"/>
  <c r="BK254" i="3"/>
  <c r="J222" i="3"/>
  <c r="BK155" i="3"/>
  <c r="BK272" i="3"/>
  <c r="BK173" i="3"/>
  <c r="BK128" i="3"/>
  <c r="BK248" i="3"/>
  <c r="J189" i="3"/>
  <c r="J275" i="3"/>
  <c r="J245" i="4"/>
  <c r="J220" i="4"/>
  <c r="BK181" i="4"/>
  <c r="J149" i="4"/>
  <c r="BK195" i="4"/>
  <c r="J146" i="4"/>
  <c r="BK159" i="4"/>
  <c r="J199" i="4"/>
  <c r="J172" i="4"/>
  <c r="J127" i="4"/>
  <c r="BK187" i="4"/>
  <c r="J129" i="4"/>
  <c r="J236" i="5"/>
  <c r="BK207" i="5"/>
  <c r="J125" i="5"/>
  <c r="J133" i="5"/>
  <c r="BK133" i="5"/>
  <c r="J240" i="5"/>
  <c r="J187" i="5"/>
  <c r="J251" i="5"/>
  <c r="BK224" i="5"/>
  <c r="J141" i="5"/>
  <c r="J201" i="5"/>
  <c r="BK147" i="5"/>
  <c r="BK262" i="5"/>
  <c r="J246" i="5"/>
  <c r="BK201" i="5"/>
  <c r="BK141" i="5"/>
  <c r="BK165" i="5"/>
  <c r="BK200" i="6"/>
  <c r="BK146" i="6"/>
  <c r="J203" i="6"/>
  <c r="J155" i="6"/>
  <c r="J121" i="6"/>
  <c r="BK204" i="6"/>
  <c r="J204" i="6"/>
  <c r="J140" i="6"/>
  <c r="J180" i="6"/>
  <c r="F37" i="2" l="1"/>
  <c r="BD95" i="1" s="1"/>
  <c r="H35" i="15"/>
  <c r="J5" i="15"/>
  <c r="F35" i="15"/>
  <c r="J20" i="15"/>
  <c r="J35" i="15"/>
  <c r="J50" i="15"/>
  <c r="H20" i="15"/>
  <c r="F20" i="15"/>
  <c r="H50" i="15"/>
  <c r="F50" i="15"/>
  <c r="J40" i="15"/>
  <c r="F55" i="15"/>
  <c r="H40" i="15"/>
  <c r="J10" i="15"/>
  <c r="H55" i="15"/>
  <c r="J25" i="15"/>
  <c r="F40" i="15"/>
  <c r="H25" i="15"/>
  <c r="J55" i="15"/>
  <c r="F25" i="15"/>
  <c r="J52" i="15"/>
  <c r="H52" i="15"/>
  <c r="J37" i="15"/>
  <c r="J7" i="15"/>
  <c r="F52" i="15"/>
  <c r="H37" i="15"/>
  <c r="J22" i="15"/>
  <c r="F37" i="15"/>
  <c r="F22" i="15"/>
  <c r="H22" i="15"/>
  <c r="F42" i="15"/>
  <c r="J57" i="15"/>
  <c r="H27" i="15"/>
  <c r="H57" i="15"/>
  <c r="J42" i="15"/>
  <c r="J12" i="15"/>
  <c r="H42" i="15"/>
  <c r="F57" i="15"/>
  <c r="J27" i="15"/>
  <c r="F27" i="15"/>
  <c r="D19" i="15" a="1"/>
  <c r="D19" i="15" s="1"/>
  <c r="D29" i="15" s="1"/>
  <c r="H19" i="15"/>
  <c r="I14" i="15"/>
  <c r="J4" i="15"/>
  <c r="F19" i="15"/>
  <c r="J19" i="15"/>
  <c r="H43" i="15"/>
  <c r="J13" i="15"/>
  <c r="F43" i="15"/>
  <c r="J28" i="15"/>
  <c r="J58" i="15"/>
  <c r="H28" i="15"/>
  <c r="F28" i="15"/>
  <c r="J43" i="15"/>
  <c r="H58" i="15"/>
  <c r="F58" i="15"/>
  <c r="J36" i="15"/>
  <c r="H21" i="15"/>
  <c r="F51" i="15"/>
  <c r="F21" i="15"/>
  <c r="J6" i="15"/>
  <c r="H36" i="15"/>
  <c r="F36" i="15"/>
  <c r="J51" i="15"/>
  <c r="H51" i="15"/>
  <c r="J21" i="15"/>
  <c r="F38" i="15"/>
  <c r="J8" i="15"/>
  <c r="J53" i="15"/>
  <c r="J23" i="15"/>
  <c r="H38" i="15"/>
  <c r="H23" i="15"/>
  <c r="H53" i="15"/>
  <c r="F23" i="15"/>
  <c r="J38" i="15"/>
  <c r="F53" i="15"/>
  <c r="H39" i="15"/>
  <c r="F24" i="15"/>
  <c r="F54" i="15"/>
  <c r="H24" i="15"/>
  <c r="F39" i="15"/>
  <c r="J24" i="15"/>
  <c r="J54" i="15"/>
  <c r="J9" i="15"/>
  <c r="J39" i="15"/>
  <c r="H54" i="15"/>
  <c r="J33" i="4"/>
  <c r="AV97" i="1" s="1"/>
  <c r="F33" i="2"/>
  <c r="AZ95" i="1" s="1"/>
  <c r="BK154" i="3"/>
  <c r="J154" i="3"/>
  <c r="J97" i="3"/>
  <c r="R197" i="3"/>
  <c r="BK120" i="4"/>
  <c r="J120" i="4" s="1"/>
  <c r="J96" i="4" s="1"/>
  <c r="BK165" i="4"/>
  <c r="J165" i="4"/>
  <c r="J97" i="4"/>
  <c r="P171" i="4"/>
  <c r="T171" i="5"/>
  <c r="BK216" i="5"/>
  <c r="J216" i="5" s="1"/>
  <c r="J100" i="5" s="1"/>
  <c r="T121" i="3"/>
  <c r="P197" i="3"/>
  <c r="P120" i="4"/>
  <c r="T165" i="4"/>
  <c r="T202" i="4"/>
  <c r="R121" i="5"/>
  <c r="T216" i="5"/>
  <c r="T120" i="5" s="1"/>
  <c r="BK120" i="6"/>
  <c r="J120" i="6" s="1"/>
  <c r="J96" i="6" s="1"/>
  <c r="BK117" i="2"/>
  <c r="BK116" i="2" s="1"/>
  <c r="J116" i="2" s="1"/>
  <c r="P121" i="3"/>
  <c r="T154" i="3"/>
  <c r="R160" i="3"/>
  <c r="T259" i="3"/>
  <c r="R165" i="4"/>
  <c r="R202" i="4"/>
  <c r="R171" i="5"/>
  <c r="BK200" i="5"/>
  <c r="J200" i="5"/>
  <c r="J99" i="5"/>
  <c r="T200" i="5"/>
  <c r="P154" i="6"/>
  <c r="R154" i="6"/>
  <c r="T179" i="6"/>
  <c r="P117" i="2"/>
  <c r="P116" i="2"/>
  <c r="AU95" i="1" s="1"/>
  <c r="BK121" i="3"/>
  <c r="J121" i="3" s="1"/>
  <c r="J96" i="3" s="1"/>
  <c r="P154" i="3"/>
  <c r="T197" i="3"/>
  <c r="R120" i="4"/>
  <c r="BK202" i="4"/>
  <c r="J202" i="4" s="1"/>
  <c r="J99" i="4" s="1"/>
  <c r="P171" i="5"/>
  <c r="R200" i="5"/>
  <c r="T120" i="6"/>
  <c r="P179" i="6"/>
  <c r="BK195" i="6"/>
  <c r="J195" i="6" s="1"/>
  <c r="J99" i="6" s="1"/>
  <c r="T117" i="2"/>
  <c r="T116" i="2"/>
  <c r="BK197" i="3"/>
  <c r="J197" i="3"/>
  <c r="J99" i="3"/>
  <c r="R259" i="3"/>
  <c r="T120" i="4"/>
  <c r="T171" i="4"/>
  <c r="P121" i="5"/>
  <c r="R216" i="5"/>
  <c r="R120" i="6"/>
  <c r="BK179" i="6"/>
  <c r="J179" i="6"/>
  <c r="J98" i="6"/>
  <c r="P195" i="6"/>
  <c r="P119" i="6" s="1"/>
  <c r="AU99" i="1" s="1"/>
  <c r="BK160" i="3"/>
  <c r="J160" i="3"/>
  <c r="J98" i="3"/>
  <c r="T160" i="3"/>
  <c r="P259" i="3"/>
  <c r="P165" i="4"/>
  <c r="R171" i="4"/>
  <c r="BK121" i="5"/>
  <c r="BK120" i="5" s="1"/>
  <c r="J120" i="5" s="1"/>
  <c r="J95" i="5" s="1"/>
  <c r="BK171" i="5"/>
  <c r="J171" i="5"/>
  <c r="J97" i="5"/>
  <c r="P216" i="5"/>
  <c r="BK154" i="6"/>
  <c r="J154" i="6" s="1"/>
  <c r="J97" i="6" s="1"/>
  <c r="R179" i="6"/>
  <c r="R195" i="6"/>
  <c r="R117" i="2"/>
  <c r="R116" i="2"/>
  <c r="R121" i="3"/>
  <c r="R154" i="3"/>
  <c r="P160" i="3"/>
  <c r="BK259" i="3"/>
  <c r="J259" i="3"/>
  <c r="J100" i="3"/>
  <c r="BK171" i="4"/>
  <c r="J171" i="4" s="1"/>
  <c r="J98" i="4" s="1"/>
  <c r="P202" i="4"/>
  <c r="T121" i="5"/>
  <c r="P200" i="5"/>
  <c r="P120" i="6"/>
  <c r="T154" i="6"/>
  <c r="T195" i="6"/>
  <c r="BK196" i="5"/>
  <c r="J196" i="5"/>
  <c r="J98" i="5"/>
  <c r="BF203" i="6"/>
  <c r="BF212" i="6"/>
  <c r="E84" i="6"/>
  <c r="BF129" i="6"/>
  <c r="BF146" i="6"/>
  <c r="BF149" i="6"/>
  <c r="BF164" i="6"/>
  <c r="BF199" i="6"/>
  <c r="BF209" i="6"/>
  <c r="BF127" i="6"/>
  <c r="BF176" i="6"/>
  <c r="BF170" i="6"/>
  <c r="BF186" i="6"/>
  <c r="F116" i="6"/>
  <c r="BF124" i="6"/>
  <c r="BF155" i="6"/>
  <c r="BF172" i="6"/>
  <c r="BF174" i="6"/>
  <c r="BF180" i="6"/>
  <c r="BF204" i="6"/>
  <c r="BF207" i="6"/>
  <c r="J88" i="6"/>
  <c r="BF132" i="6"/>
  <c r="BF161" i="6"/>
  <c r="BF196" i="6"/>
  <c r="BF200" i="6"/>
  <c r="BF121" i="6"/>
  <c r="BF135" i="6"/>
  <c r="BF140" i="6"/>
  <c r="BF138" i="6"/>
  <c r="BF151" i="6"/>
  <c r="BF158" i="6"/>
  <c r="BF183" i="6"/>
  <c r="BF189" i="6"/>
  <c r="BF192" i="6"/>
  <c r="BF211" i="6"/>
  <c r="BF122" i="5"/>
  <c r="BF138" i="5"/>
  <c r="BF210" i="5"/>
  <c r="BF158" i="5"/>
  <c r="BF187" i="5"/>
  <c r="BF228" i="5"/>
  <c r="BF234" i="5"/>
  <c r="BF246" i="5"/>
  <c r="BF247" i="5"/>
  <c r="BF250" i="5"/>
  <c r="BF253" i="5"/>
  <c r="BF265" i="5"/>
  <c r="BF266" i="5"/>
  <c r="E110" i="5"/>
  <c r="BF133" i="5"/>
  <c r="BF170" i="5"/>
  <c r="BF175" i="5"/>
  <c r="BF189" i="5"/>
  <c r="BF207" i="5"/>
  <c r="BF225" i="5"/>
  <c r="BF229" i="5"/>
  <c r="BF257" i="5"/>
  <c r="F117" i="5"/>
  <c r="BF144" i="5"/>
  <c r="BF147" i="5"/>
  <c r="BF197" i="5"/>
  <c r="BF220" i="5"/>
  <c r="BF221" i="5"/>
  <c r="BF232" i="5"/>
  <c r="BF241" i="5"/>
  <c r="BF251" i="5"/>
  <c r="BF259" i="5"/>
  <c r="BF262" i="5"/>
  <c r="BF155" i="5"/>
  <c r="BF163" i="5"/>
  <c r="BF191" i="5"/>
  <c r="BF217" i="5"/>
  <c r="BF236" i="5"/>
  <c r="BF237" i="5"/>
  <c r="BF243" i="5"/>
  <c r="BF141" i="5"/>
  <c r="BF204" i="5"/>
  <c r="J88" i="5"/>
  <c r="BF125" i="5"/>
  <c r="BF136" i="5"/>
  <c r="BF149" i="5"/>
  <c r="BF167" i="5"/>
  <c r="BF172" i="5"/>
  <c r="BF178" i="5"/>
  <c r="BF181" i="5"/>
  <c r="BF193" i="5"/>
  <c r="BF201" i="5"/>
  <c r="BF213" i="5"/>
  <c r="BF131" i="5"/>
  <c r="BF160" i="5"/>
  <c r="BF165" i="5"/>
  <c r="BF224" i="5"/>
  <c r="BF240" i="5"/>
  <c r="BF254" i="5"/>
  <c r="F116" i="4"/>
  <c r="J88" i="4"/>
  <c r="BF124" i="4"/>
  <c r="BF141" i="4"/>
  <c r="BF146" i="4"/>
  <c r="BF181" i="4"/>
  <c r="BF197" i="4"/>
  <c r="BF199" i="4"/>
  <c r="BF209" i="4"/>
  <c r="BF220" i="4"/>
  <c r="BF232" i="4"/>
  <c r="BF238" i="4"/>
  <c r="BF245" i="4"/>
  <c r="E84" i="4"/>
  <c r="BF129" i="4"/>
  <c r="BF144" i="4"/>
  <c r="BF161" i="4"/>
  <c r="BF187" i="4"/>
  <c r="BF215" i="4"/>
  <c r="BF152" i="4"/>
  <c r="BF175" i="4"/>
  <c r="BF206" i="4"/>
  <c r="BF226" i="4"/>
  <c r="BF234" i="4"/>
  <c r="BF135" i="4"/>
  <c r="BF155" i="4"/>
  <c r="BF157" i="4"/>
  <c r="BF163" i="4"/>
  <c r="BF178" i="4"/>
  <c r="BF203" i="4"/>
  <c r="BF127" i="4"/>
  <c r="BF149" i="4"/>
  <c r="BF159" i="4"/>
  <c r="BF169" i="4"/>
  <c r="BF184" i="4"/>
  <c r="BF121" i="4"/>
  <c r="BF166" i="4"/>
  <c r="BF172" i="4"/>
  <c r="BF193" i="4"/>
  <c r="BF195" i="4"/>
  <c r="BF212" i="4"/>
  <c r="BF223" i="4"/>
  <c r="BF237" i="4"/>
  <c r="BF247" i="4"/>
  <c r="F91" i="3"/>
  <c r="BF146" i="3"/>
  <c r="BF155" i="3"/>
  <c r="BF158" i="3"/>
  <c r="BF161" i="3"/>
  <c r="BF167" i="3"/>
  <c r="BF213" i="3"/>
  <c r="BF219" i="3"/>
  <c r="BF227" i="3"/>
  <c r="BF229" i="3"/>
  <c r="BF245" i="3"/>
  <c r="BF255" i="3"/>
  <c r="E84" i="3"/>
  <c r="BF138" i="3"/>
  <c r="BF173" i="3"/>
  <c r="BF204" i="3"/>
  <c r="BF260" i="3"/>
  <c r="BF263" i="3"/>
  <c r="J114" i="3"/>
  <c r="BF141" i="3"/>
  <c r="BF185" i="3"/>
  <c r="BF187" i="3"/>
  <c r="BF189" i="3"/>
  <c r="BF191" i="3"/>
  <c r="BF231" i="3"/>
  <c r="BF248" i="3"/>
  <c r="BF253" i="3"/>
  <c r="BF148" i="3"/>
  <c r="BF194" i="3"/>
  <c r="BF201" i="3"/>
  <c r="BF233" i="3"/>
  <c r="BF143" i="3"/>
  <c r="BF198" i="3"/>
  <c r="BF237" i="3"/>
  <c r="BF242" i="3"/>
  <c r="BF266" i="3"/>
  <c r="BF269" i="3"/>
  <c r="BF272" i="3"/>
  <c r="BF275" i="3"/>
  <c r="BF125" i="3"/>
  <c r="BF130" i="3"/>
  <c r="BF136" i="3"/>
  <c r="BF179" i="3"/>
  <c r="BF239" i="3"/>
  <c r="BF250" i="3"/>
  <c r="BF254" i="3"/>
  <c r="BF122" i="3"/>
  <c r="BF128" i="3"/>
  <c r="BF207" i="3"/>
  <c r="BF222" i="3"/>
  <c r="BF225" i="3"/>
  <c r="BF235" i="3"/>
  <c r="BF256" i="3"/>
  <c r="BF257" i="3"/>
  <c r="BF258" i="3"/>
  <c r="E84" i="2"/>
  <c r="J88" i="2"/>
  <c r="F91" i="2"/>
  <c r="BF118" i="2"/>
  <c r="BF121" i="2"/>
  <c r="BF124" i="2"/>
  <c r="BF127" i="2"/>
  <c r="BF130" i="2"/>
  <c r="BF133" i="2"/>
  <c r="BF136" i="2"/>
  <c r="BF139" i="2"/>
  <c r="BF142" i="2"/>
  <c r="BF145" i="2"/>
  <c r="BF148" i="2"/>
  <c r="AV95" i="1"/>
  <c r="BB95" i="1"/>
  <c r="BC95" i="1"/>
  <c r="F35" i="4"/>
  <c r="BB97" i="1" s="1"/>
  <c r="F36" i="5"/>
  <c r="BC98" i="1" s="1"/>
  <c r="F37" i="6"/>
  <c r="BD99" i="1" s="1"/>
  <c r="AZ96" i="1"/>
  <c r="AZ98" i="1"/>
  <c r="F37" i="3"/>
  <c r="BD96" i="1" s="1"/>
  <c r="J33" i="5"/>
  <c r="AV98" i="1" s="1"/>
  <c r="F35" i="3"/>
  <c r="BB96" i="1" s="1"/>
  <c r="F36" i="4"/>
  <c r="BC97" i="1" s="1"/>
  <c r="F33" i="6"/>
  <c r="AZ99" i="1" s="1"/>
  <c r="F33" i="4"/>
  <c r="AZ97" i="1" s="1"/>
  <c r="F35" i="5"/>
  <c r="BB98" i="1" s="1"/>
  <c r="F36" i="6"/>
  <c r="BC99" i="1" s="1"/>
  <c r="J33" i="3"/>
  <c r="AV96" i="1" s="1"/>
  <c r="F37" i="4"/>
  <c r="BD97" i="1" s="1"/>
  <c r="J33" i="6"/>
  <c r="AV99" i="1" s="1"/>
  <c r="F36" i="3"/>
  <c r="BC96" i="1" s="1"/>
  <c r="F37" i="5"/>
  <c r="BD98" i="1" s="1"/>
  <c r="F35" i="6"/>
  <c r="BB99" i="1" s="1"/>
  <c r="J34" i="5" l="1"/>
  <c r="AW98" i="1" s="1"/>
  <c r="AT98" i="1" s="1"/>
  <c r="J29" i="15"/>
  <c r="J59" i="15"/>
  <c r="F29" i="15"/>
  <c r="J44" i="15"/>
  <c r="F44" i="15"/>
  <c r="H29" i="15"/>
  <c r="F59" i="15"/>
  <c r="H59" i="15"/>
  <c r="H44" i="15"/>
  <c r="J121" i="5"/>
  <c r="J96" i="5" s="1"/>
  <c r="J30" i="2"/>
  <c r="AG95" i="1" s="1"/>
  <c r="J95" i="2"/>
  <c r="J117" i="2"/>
  <c r="J96" i="2" s="1"/>
  <c r="R119" i="6"/>
  <c r="T119" i="6"/>
  <c r="P120" i="5"/>
  <c r="AU98" i="1"/>
  <c r="P120" i="3"/>
  <c r="AU96" i="1"/>
  <c r="P119" i="4"/>
  <c r="AU97" i="1"/>
  <c r="T119" i="4"/>
  <c r="R119" i="4"/>
  <c r="T120" i="3"/>
  <c r="R120" i="5"/>
  <c r="BK119" i="4"/>
  <c r="J119" i="4" s="1"/>
  <c r="J30" i="4" s="1"/>
  <c r="AG97" i="1" s="1"/>
  <c r="R120" i="3"/>
  <c r="BK119" i="6"/>
  <c r="J119" i="6" s="1"/>
  <c r="J30" i="6" s="1"/>
  <c r="AG99" i="1" s="1"/>
  <c r="BK120" i="3"/>
  <c r="J120" i="3" s="1"/>
  <c r="J34" i="2"/>
  <c r="AW95" i="1" s="1"/>
  <c r="AT95" i="1" s="1"/>
  <c r="F34" i="5"/>
  <c r="BA98" i="1" s="1"/>
  <c r="F34" i="3"/>
  <c r="BA96" i="1" s="1"/>
  <c r="J34" i="6"/>
  <c r="AW99" i="1" s="1"/>
  <c r="AT99" i="1" s="1"/>
  <c r="J34" i="3"/>
  <c r="AW96" i="1" s="1"/>
  <c r="AT96" i="1" s="1"/>
  <c r="BD94" i="1"/>
  <c r="W33" i="1" s="1"/>
  <c r="F34" i="2"/>
  <c r="BA95" i="1" s="1"/>
  <c r="F34" i="4"/>
  <c r="BA97" i="1" s="1"/>
  <c r="AZ94" i="1"/>
  <c r="W29" i="1" s="1"/>
  <c r="J34" i="4"/>
  <c r="AW97" i="1" s="1"/>
  <c r="AT97" i="1" s="1"/>
  <c r="BB94" i="1"/>
  <c r="W31" i="1" s="1"/>
  <c r="J30" i="5"/>
  <c r="AG98" i="1" s="1"/>
  <c r="F34" i="6"/>
  <c r="BA99" i="1" s="1"/>
  <c r="BC94" i="1"/>
  <c r="W32" i="1" s="1"/>
  <c r="J30" i="3" l="1"/>
  <c r="J39" i="3" s="1"/>
  <c r="J95" i="3"/>
  <c r="AN97" i="1"/>
  <c r="AN95" i="1"/>
  <c r="AN99" i="1"/>
  <c r="J95" i="6"/>
  <c r="J95" i="4"/>
  <c r="AN98" i="1"/>
  <c r="J39" i="6"/>
  <c r="J39" i="5"/>
  <c r="J39" i="4"/>
  <c r="J39" i="2"/>
  <c r="AU94" i="1"/>
  <c r="BA94" i="1"/>
  <c r="W30" i="1" s="1"/>
  <c r="AX94" i="1"/>
  <c r="AV94" i="1"/>
  <c r="AK29" i="1" s="1"/>
  <c r="AY94" i="1"/>
  <c r="AG96" i="1" l="1"/>
  <c r="AG94" i="1" s="1"/>
  <c r="D18" i="16" s="1"/>
  <c r="E18" i="16" s="1"/>
  <c r="F18" i="16" s="1"/>
  <c r="F19" i="16" s="1"/>
  <c r="C20" i="16" s="1"/>
  <c r="F30" i="16" s="1"/>
  <c r="AW94" i="1"/>
  <c r="AK30" i="1" s="1"/>
  <c r="AN96" i="1" l="1"/>
  <c r="AK26" i="1"/>
  <c r="AK35" i="1" s="1"/>
  <c r="AT94" i="1"/>
  <c r="AN9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<sst xmlns="http://schemas.openxmlformats.org/spreadsheetml/2006/main" count="6967" uniqueCount="997">
  <si>
    <t>Export Komplet</t>
  </si>
  <si>
    <t/>
  </si>
  <si>
    <t>2.0</t>
  </si>
  <si>
    <t>True</t>
  </si>
  <si>
    <t>False</t>
  </si>
  <si>
    <t>{51ec19b4-61a6-4bdc-b76e-93cea84113fe}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</si>
  <si>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</si>
  <si>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</si>
  <si>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</si>
  <si>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</si>
  <si>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</si>
  <si>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</si>
  <si>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</si>
  <si>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</si>
  <si>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2024-0607_F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</si>
  <si>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</si>
  <si>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</si>
  <si>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Bratislava, MČ Devín - PD Dobudovanie chodníka a priechodu pre chodcov na Kremeľskej ul. v Devíne - I. etapa</t>
  </si>
  <si>
    <t>JKSO:</t>
  </si>
  <si>
    <t>822 25</t>
  </si>
  <si>
    <t>KS:</t>
  </si>
  <si>
    <t>2112</t>
  </si>
  <si>
    <t>Miesto:</t>
  </si>
  <si>
    <t xml:space="preserve"> </t>
  </si>
  <si>
    <t>Dátum:</t>
  </si>
  <si>
    <t>CPA:</t>
  </si>
  <si>
    <t>42.11.20</t>
  </si>
  <si>
    <t>Objednávateľ:</t>
  </si>
  <si>
    <t>IČO:</t>
  </si>
  <si>
    <t>Hlavné mesto SR Bratislava</t>
  </si>
  <si>
    <t>IČ DPH:</t>
  </si>
  <si>
    <t>Zhotoviteľ:</t>
  </si>
  <si>
    <t>Vyplň údaj</t>
  </si>
  <si>
    <t>Projektant:</t>
  </si>
  <si>
    <t>HADE, s.r.o.</t>
  </si>
  <si>
    <t>Spracovateľ:</t>
  </si>
  <si>
    <t>Ing. Matej CHOVANČEK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</si>
  <si>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</si>
  <si>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</si>
  <si>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</si>
  <si>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</si>
  <si>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</si>
  <si>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</si>
  <si>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</si>
  <si>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</si>
  <si>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</si>
  <si>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</si>
  <si>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</si>
  <si>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</si>
  <si>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</si>
  <si>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</si>
  <si>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</si>
  <si>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</si>
  <si>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</si>
  <si>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</si>
  <si>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</si>
  <si>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</si>
  <si>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</si>
  <si>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</si>
  <si>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</si>
  <si>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</si>
  <si>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</si>
  <si>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</si>
  <si>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</si>
  <si>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</si>
  <si>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</si>
  <si>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</si>
  <si>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</si>
  <si>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</si>
  <si>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</si>
  <si>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</si>
  <si>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</si>
  <si>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</si>
  <si>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</si>
  <si>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</si>
  <si>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</si>
  <si>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</si>
  <si>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</si>
  <si>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</si>
  <si>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</si>
  <si>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</si>
  <si>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</si>
  <si>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</si>
  <si>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000-00</t>
  </si>
  <si>
    <t>Všeobecné položky</t>
  </si>
  <si>
    <t>STA</t>
  </si>
  <si>
    <t>1</t>
  </si>
  <si>
    <t>{21a37fef-a614-4e6c-a973-de65ad8a9f23}</t>
  </si>
  <si>
    <t>SO 101-10</t>
  </si>
  <si>
    <t>Úprava Kremeľskej ulice</t>
  </si>
  <si>
    <t>{9dd3bc5b-1afc-4f45-b321-ac6be6f56c93}</t>
  </si>
  <si>
    <t>SO 102-10</t>
  </si>
  <si>
    <t>Chodníky</t>
  </si>
  <si>
    <t>{6549007c-cac8-4c1b-99f3-f2b602de65bf}</t>
  </si>
  <si>
    <t>SO 601-00</t>
  </si>
  <si>
    <t>Verejné osvetlenie</t>
  </si>
  <si>
    <t>{0edbe42b-0987-43a8-8504-3655bcc69335}</t>
  </si>
  <si>
    <t>828 89</t>
  </si>
  <si>
    <t>SO 602-10</t>
  </si>
  <si>
    <t>Elektrická prípojka a elektronická tabuľa</t>
  </si>
  <si>
    <t>{592684e2-2ea8-42f6-addf-60acbb08750a}</t>
  </si>
  <si>
    <t>KRYCÍ LIST ROZPOČTU</t>
  </si>
  <si>
    <t>Objekt:</t>
  </si>
  <si>
    <t>SO 000-00 - Všeobecné položky</t>
  </si>
  <si>
    <t>REKAPITULÁCIA ROZPOČTU</t>
  </si>
  <si>
    <t>Kód dielu - Popis</t>
  </si>
  <si>
    <t>Cena celkom [EUR]</t>
  </si>
  <si>
    <t>Náklady z rozpočtu</t>
  </si>
  <si>
    <t>-1</t>
  </si>
  <si>
    <t>00 -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</si>
  <si>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</si>
  <si>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</si>
  <si>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</si>
  <si>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</si>
  <si>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</si>
  <si>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</si>
  <si>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</si>
  <si>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</si>
  <si>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</si>
  <si>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</si>
  <si>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</si>
  <si>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</si>
  <si>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</t>
  </si>
  <si>
    <t>Investičné náklady neobsiahnuté v cenách</t>
  </si>
  <si>
    <t>ROZPOCET</t>
  </si>
  <si>
    <t>K</t>
  </si>
  <si>
    <t>00030113003013.S</t>
  </si>
  <si>
    <t>Geodetické práce - vykonávané pred výstavbou určenie priebehu nadzemného alebo podzemného existujúceho aj plánovaného vedenia</t>
  </si>
  <si>
    <t>kpl</t>
  </si>
  <si>
    <t>4</t>
  </si>
  <si>
    <t>2</t>
  </si>
  <si>
    <t>-2138624131</t>
  </si>
  <si>
    <t>VV</t>
  </si>
  <si>
    <t>Vytýčenie polohy inžinierskych sietí pred realizáciou</t>
  </si>
  <si>
    <t>00030331003031.S</t>
  </si>
  <si>
    <t>Geodetické práce - vykonávané po výstavbe zameranie skutočného vyhotovenia stavby</t>
  </si>
  <si>
    <t>739089060</t>
  </si>
  <si>
    <t>Porealizačné zameranie hotového diela, vrátane tlačeného elaborátu</t>
  </si>
  <si>
    <t>3</t>
  </si>
  <si>
    <t>00040221004021.S</t>
  </si>
  <si>
    <t>Projektové práce - náklady na vypracovanie realizačnej dokumentácie</t>
  </si>
  <si>
    <t>1118219863</t>
  </si>
  <si>
    <t xml:space="preserve">Spracovanie realizačného projektu </t>
  </si>
  <si>
    <t>00040222004022.S</t>
  </si>
  <si>
    <t>Projektové práce - náklady na dokumentáciu skutočného zhotovenia stavby</t>
  </si>
  <si>
    <t>64106786</t>
  </si>
  <si>
    <t>Spracovanie dokumentácie skutočného zhovenia stavby</t>
  </si>
  <si>
    <t>5</t>
  </si>
  <si>
    <t>00060111006011.S</t>
  </si>
  <si>
    <t>Zariadenie staveniska - zriadenie</t>
  </si>
  <si>
    <t>1632456452</t>
  </si>
  <si>
    <t>Náklady na zriadenie zariadenia staveniska</t>
  </si>
  <si>
    <t>6</t>
  </si>
  <si>
    <t>00060112006012.S</t>
  </si>
  <si>
    <t>Zariadenie staveniska - prevádzka</t>
  </si>
  <si>
    <t>mes</t>
  </si>
  <si>
    <t>957216320</t>
  </si>
  <si>
    <t>Náklady na prenájom a prevádzku zariadenia staveniska</t>
  </si>
  <si>
    <t>7</t>
  </si>
  <si>
    <t>00060113006013.S</t>
  </si>
  <si>
    <t>Zariadenie staveniska - odstránenie</t>
  </si>
  <si>
    <t>-537875692</t>
  </si>
  <si>
    <t>Náklady na odstránenie zariadenia staveniska</t>
  </si>
  <si>
    <t>8</t>
  </si>
  <si>
    <t>00060124006024.S</t>
  </si>
  <si>
    <t>Dočasné dopravné značenie</t>
  </si>
  <si>
    <t>-799713246</t>
  </si>
  <si>
    <t>Náklady na osadenie, prenájom, údržbu a odstránenie DDZ, vrátane povolení a ďalších vyjadrení</t>
  </si>
  <si>
    <t>9</t>
  </si>
  <si>
    <t>00090222009022.S</t>
  </si>
  <si>
    <t>Vplyv územia - územie so sťaženými výrobnými podmienkami</t>
  </si>
  <si>
    <t>-1132841379</t>
  </si>
  <si>
    <t>Náklady spojené s opatreniami pri práci v blízkosti IS</t>
  </si>
  <si>
    <t>10</t>
  </si>
  <si>
    <t>00100111000011.S</t>
  </si>
  <si>
    <t>Inžinierska činnosť - dozory autorský dozor projektanta</t>
  </si>
  <si>
    <t>-26502405</t>
  </si>
  <si>
    <t>Náklady na autorský dozor projektanta</t>
  </si>
  <si>
    <t>11</t>
  </si>
  <si>
    <t>00100334000034.S</t>
  </si>
  <si>
    <t>Inžinierska činnosť - skúšky a revízie ostatné skúšky</t>
  </si>
  <si>
    <t>-342548278</t>
  </si>
  <si>
    <t>Náklady na skúšky zabudovaných materiálov, revízie, ....</t>
  </si>
  <si>
    <t>SO 101-10 - Úprava Kremeľskej ulice</t>
  </si>
  <si>
    <t>01 - Zemné práce</t>
  </si>
  <si>
    <t>02 - Práce špeciálneho zakladania</t>
  </si>
  <si>
    <t>05 - Búracie práce a demolácie</t>
  </si>
  <si>
    <t>22 - Práce na pozemných komunikáciach a letiskách</t>
  </si>
  <si>
    <t>27 - Montážne práce na plynovodoch, vodovodoch, kanalizáciach, teplovod., produkt. a rozvod. medi. plynov</t>
  </si>
  <si>
    <t>01</t>
  </si>
  <si>
    <t>Zemné práce</t>
  </si>
  <si>
    <t>01030102021111.S</t>
  </si>
  <si>
    <t>Hĺbenie jám v  hornine tr.3 nesúdržných - ručným náradím</t>
  </si>
  <si>
    <t>m3</t>
  </si>
  <si>
    <t>-645297721</t>
  </si>
  <si>
    <t>Sondy pre overenie polohy existujúcich IS v mieste realizácie nového UV</t>
  </si>
  <si>
    <t>2,5*1*2</t>
  </si>
  <si>
    <t>01030201021102.S</t>
  </si>
  <si>
    <t>Hĺbenie rýh šírky do 600 mm v  hornine tr.3 súdržných - ručným náradím</t>
  </si>
  <si>
    <t>-1739555835</t>
  </si>
  <si>
    <t>Ryha pre pripojenie nového UV na existujúce potrubie, rozsah v zmysle PD</t>
  </si>
  <si>
    <t>3,5*0,6*3</t>
  </si>
  <si>
    <t>01040100090002.S</t>
  </si>
  <si>
    <t>Poplatok za skládku - zemina a kamenivo (17 05) ostatné</t>
  </si>
  <si>
    <t>t</t>
  </si>
  <si>
    <t>-618743742</t>
  </si>
  <si>
    <t>(5+6,3)*1,95+20</t>
  </si>
  <si>
    <t>01040402070010.S</t>
  </si>
  <si>
    <t>Zásyp sypaninou so zhutnením jám, šachiet, rýh, zárezov alebo okolo objektov do 100 m3</t>
  </si>
  <si>
    <t>-2100972045</t>
  </si>
  <si>
    <t>Zásyp ryhy so zhutnením prípojky nového UV, tech. špecifikácia a rozsah v zmysle PD</t>
  </si>
  <si>
    <t>3,5*1,85*0,6</t>
  </si>
  <si>
    <t>Zásyp so zhutnením sondy v mieste UV, tech. špecifikácia a rozsah v zmysle PD</t>
  </si>
  <si>
    <t>Súčet</t>
  </si>
  <si>
    <t>M</t>
  </si>
  <si>
    <t>583410004300.S</t>
  </si>
  <si>
    <t>Štrkodrva frakcia 0-32 mm</t>
  </si>
  <si>
    <t>169618069</t>
  </si>
  <si>
    <t>8,885*2,2 'Prepočítané koeficientom množstva</t>
  </si>
  <si>
    <t>01040501070110.S</t>
  </si>
  <si>
    <t>Obsyp objektov sypaninou z vhodných hornín 1 až 4 bez prehodenia sypaniny</t>
  </si>
  <si>
    <t>1122724566</t>
  </si>
  <si>
    <t>Obsyp potrubia prípojky nového UV, tech. špecifikácia a rozsah v zmysle PD</t>
  </si>
  <si>
    <t>3,5*0,5*0,6</t>
  </si>
  <si>
    <t>583410000800.S</t>
  </si>
  <si>
    <t>Kamenivo drvené drobné frakcia 0-4 mm</t>
  </si>
  <si>
    <t>-1932901751</t>
  </si>
  <si>
    <t>1,05*2,2 'Prepočítané koeficientom množstva</t>
  </si>
  <si>
    <t>01060203010040.S</t>
  </si>
  <si>
    <t>Vodorovné premiestnenie výkopku po spevnenej ceste z horniny tr.1-4, do 100 m3 na vzdialenosť do 3000 m</t>
  </si>
  <si>
    <t>1312936716</t>
  </si>
  <si>
    <t>Odvoz výkopového materiálu na skládku</t>
  </si>
  <si>
    <t>5+6,3</t>
  </si>
  <si>
    <t>01060203010050.S</t>
  </si>
  <si>
    <t>Vodorovné premiestnenie výkopku po spevnenej ceste z horniny tr.1-4, do 100 m3, príplatok k cene za každých ďalšich a začatých 1000 m</t>
  </si>
  <si>
    <t>1630094330</t>
  </si>
  <si>
    <t>11,3*27</t>
  </si>
  <si>
    <t>01080101010010.S</t>
  </si>
  <si>
    <t>Úprava pláne v zárezoch v hornine 1-4 so zhutnením</t>
  </si>
  <si>
    <t>m2</t>
  </si>
  <si>
    <t>150011641</t>
  </si>
  <si>
    <t>Úprava zemnej pláne novej konštrukcie vozovky v mieste nového UV, tech. špecifikácia v zmysle PD</t>
  </si>
  <si>
    <t>11,5</t>
  </si>
  <si>
    <t>Úprava zemnej pláne pod prídžbou z čadičových kociek, tech. špecifikácia v zmysle PD</t>
  </si>
  <si>
    <t>40</t>
  </si>
  <si>
    <t>02</t>
  </si>
  <si>
    <t>Práce špeciálneho zakladania</t>
  </si>
  <si>
    <t>02060905010010.S</t>
  </si>
  <si>
    <t>Zhotovenie vrstvy z geotextílie na upravenom povrchu sklon do 1 : 5 , šírky od 0 do 3 m</t>
  </si>
  <si>
    <t>-578775652</t>
  </si>
  <si>
    <t>Nová konštrukcia vozovky v mieste nového UV, tech, špecifikácia v zmysle PD</t>
  </si>
  <si>
    <t>66</t>
  </si>
  <si>
    <t>12</t>
  </si>
  <si>
    <t>693110004500.S</t>
  </si>
  <si>
    <t>Geotextília polypropylénová netkaná 300 g/m2</t>
  </si>
  <si>
    <t>969809821</t>
  </si>
  <si>
    <t>66*1,15 'Prepočítané koeficientom množstva</t>
  </si>
  <si>
    <t>05</t>
  </si>
  <si>
    <t>Búracie práce a demolácie</t>
  </si>
  <si>
    <t>13</t>
  </si>
  <si>
    <t>05030162022420.S</t>
  </si>
  <si>
    <t>Odstránenie krytu asfaltového v ploche do 200 m2, hr. nad 100 do 150 mm,  -0,37500t</t>
  </si>
  <si>
    <t>-8789547</t>
  </si>
  <si>
    <t>Odstránenie pôvodnej konštrukcie vozovky v mieste nového UV, rozsah v zmysle PD</t>
  </si>
  <si>
    <t>Odstránenie pôvodnej konštrukcie vozovky v mieste prídlažby z čadičových kociek, rozsah v zmysle PD</t>
  </si>
  <si>
    <t>14</t>
  </si>
  <si>
    <t>05030261032400.S</t>
  </si>
  <si>
    <t>Odstránenie podkladu v ploche do 200 m2 z betónu prostého, hr. vrstvy 150 do 300 mm,  -0,50000t</t>
  </si>
  <si>
    <t>903592590</t>
  </si>
  <si>
    <t>15</t>
  </si>
  <si>
    <t>05030264032400.S</t>
  </si>
  <si>
    <t>Odstránenie podkladu v ploche do 200 m2 z kameniva hrubého drveného, hr.200 do 300 mm,  -0,40000t</t>
  </si>
  <si>
    <t>-1139409469</t>
  </si>
  <si>
    <t>40*1,1</t>
  </si>
  <si>
    <t>16</t>
  </si>
  <si>
    <t>05080200020010.S</t>
  </si>
  <si>
    <t>Odvoz sutiny a vybúraných hmôt na skládku do 1 km</t>
  </si>
  <si>
    <t>-1838610920</t>
  </si>
  <si>
    <t>Odvoz vybúraných hmôt na skládku</t>
  </si>
  <si>
    <t>"bitumény"19,5+8,5</t>
  </si>
  <si>
    <t>"betón"25,8</t>
  </si>
  <si>
    <t>"kamenivo"20</t>
  </si>
  <si>
    <t>17</t>
  </si>
  <si>
    <t>05080200020020.S</t>
  </si>
  <si>
    <t>Odvoz sutiny a vybúraných hmôt na skládku za každý ďalší 1 km</t>
  </si>
  <si>
    <t>-404835197</t>
  </si>
  <si>
    <t>73,8*29</t>
  </si>
  <si>
    <t>18</t>
  </si>
  <si>
    <t>05080900000012.S</t>
  </si>
  <si>
    <t>Poplatok za skládku - betón, tehly, dlaždice (17 01) ostatné</t>
  </si>
  <si>
    <t>-916063457</t>
  </si>
  <si>
    <t>25,8</t>
  </si>
  <si>
    <t>19</t>
  </si>
  <si>
    <t>05080900000212.S</t>
  </si>
  <si>
    <t>Poplatok za skládku - bitúmenové zmesi, uholný decht, dechtové výrobky (17 03 ), ostatné</t>
  </si>
  <si>
    <t>1139367803</t>
  </si>
  <si>
    <t>19,5+8,5</t>
  </si>
  <si>
    <t>05090362043120.S</t>
  </si>
  <si>
    <t>Frézovanie asf. podkladu alebo krytu bez prek., plochy do 500 m2, pruh š. cez 0,5 m do 1 m, hr. 50 mm  0,125 t</t>
  </si>
  <si>
    <t>-1421458945</t>
  </si>
  <si>
    <t>Odstránenie pôvodnej konštrukcie vozovky v mieste výmeny obrusnej vrstvy, rozsah v zmysle PD</t>
  </si>
  <si>
    <t>21</t>
  </si>
  <si>
    <t>05090462032400.S</t>
  </si>
  <si>
    <t>Rezanie existujúceho asfaltového krytu alebo podkladu hĺbky do 150 mm</t>
  </si>
  <si>
    <t>m</t>
  </si>
  <si>
    <t>-380268254</t>
  </si>
  <si>
    <t>Rezanie existujúcej asf. konštrukcie v mieste realizácie nového chodníka, rozsah v zmysle PD</t>
  </si>
  <si>
    <t>68+7*2+4,5+4,5+1,5+1,5</t>
  </si>
  <si>
    <t>22</t>
  </si>
  <si>
    <t>Práce na pozemných komunikáciach a letiskách</t>
  </si>
  <si>
    <t>22010104000200.S</t>
  </si>
  <si>
    <t>Podklad zo štrkodrviny s rozprestretím a zhutnením, po zhutnení hr. 200 mm</t>
  </si>
  <si>
    <t>-1350555496</t>
  </si>
  <si>
    <t>Nová konštrukcia z ŠD v mieste nového UV, tech, špecifikácia v zmysle PD</t>
  </si>
  <si>
    <t>23</t>
  </si>
  <si>
    <t>22020421010026.S</t>
  </si>
  <si>
    <t>Podklad z kameniva stmeleného cementom s rozprestretím a zhutnením, CBGM C 8/10 (C 6/8), po zhutnení hr. 180 mm</t>
  </si>
  <si>
    <t>-49182649</t>
  </si>
  <si>
    <t>24</t>
  </si>
  <si>
    <t>22030329010020.S</t>
  </si>
  <si>
    <t>Postrek asfaltový infiltračný s posypom kamenivom z asfaltu cestného v množstve 1,00 kg/m2</t>
  </si>
  <si>
    <t>1116799908</t>
  </si>
  <si>
    <t>Nová konštrukcia asfaltového krytu v mieste nového UV, tech. špecifikácia v zmysle PD</t>
  </si>
  <si>
    <t>25</t>
  </si>
  <si>
    <t>22030330010008.S</t>
  </si>
  <si>
    <t>Postrek asfaltový spojovací bez posypu kamenivom z asfaltu cestného v množstve 0,50 kg/m2</t>
  </si>
  <si>
    <t>-255912817</t>
  </si>
  <si>
    <t>Nová konštrukcia asfaltového krytu v mieste výmeny obrusnej vrstvy, tech. špecifikácia v zmysle PD</t>
  </si>
  <si>
    <t>Nová konštrukcia asfaltového krytu pozdĺž prídlažby v prípade potreby, tech. špecifikácia v zmysle PD</t>
  </si>
  <si>
    <t>26</t>
  </si>
  <si>
    <t>22030640042030.S</t>
  </si>
  <si>
    <t>Asfaltový betón vrstva obrusná AC 11 O v pruhu š. do 3 m z modifik. asfaltu tr. I, po zhutnení hr. 50 mm</t>
  </si>
  <si>
    <t>-1786242781</t>
  </si>
  <si>
    <t>27</t>
  </si>
  <si>
    <t>22030640042450.S</t>
  </si>
  <si>
    <t>Asfaltový betón vrstva ložná AC 22 L v pruhu š. do 3 m z modifik. asfaltu tr. I, po zhutnení hr. 90 mm</t>
  </si>
  <si>
    <t>222839080</t>
  </si>
  <si>
    <t>28</t>
  </si>
  <si>
    <t>22040247020110.S</t>
  </si>
  <si>
    <t>Rigol dláždený do lôžka z betónu prostého tr. C 30/37 hr. do 250 mm z dlažobných kociek drobných</t>
  </si>
  <si>
    <t>-2036045315</t>
  </si>
  <si>
    <t>Prídlažba z kamenných čadičových kociek 2x120/120/120, vrátane vyplnenia škár</t>
  </si>
  <si>
    <t>68*0,25</t>
  </si>
  <si>
    <t>29</t>
  </si>
  <si>
    <t>22250776000010.S</t>
  </si>
  <si>
    <t>Predznačenie pre značenie striekané farbou z náterových hmôt deliace čiary, vodiace prúžky</t>
  </si>
  <si>
    <t>-51188383</t>
  </si>
  <si>
    <t>108+12+10+48</t>
  </si>
  <si>
    <t>30</t>
  </si>
  <si>
    <t>22250776000020.S</t>
  </si>
  <si>
    <t>Predznačenie pre vodorovné značenie striekané farbou alebo vykonávané z náterových hmôt</t>
  </si>
  <si>
    <t>-283767509</t>
  </si>
  <si>
    <t>31</t>
  </si>
  <si>
    <t>22250776015110.S</t>
  </si>
  <si>
    <t>Vodorovné dopravné značenie dvojzložkovým studeným plastom čiar hrubých súvislých, farba biela retroreflexná šírky 250 mm</t>
  </si>
  <si>
    <t>2047479810</t>
  </si>
  <si>
    <t>61+2+45</t>
  </si>
  <si>
    <t>32</t>
  </si>
  <si>
    <t>22250776015310.S</t>
  </si>
  <si>
    <t>Vodorovné dopravné značenie dvojzložkovým studeným plastom čiar hrubých prerušovaných, farba biela retroreflexná šírky 250 mm</t>
  </si>
  <si>
    <t>-696967468</t>
  </si>
  <si>
    <t>33</t>
  </si>
  <si>
    <t>22250776025120.S</t>
  </si>
  <si>
    <t>Vodorovné dopravné značenie dvojzložkovým studeným plastom čiar tenkých súvislých, farba biela retroreflexná šírky 120 mm</t>
  </si>
  <si>
    <t>-93140096</t>
  </si>
  <si>
    <t>34</t>
  </si>
  <si>
    <t>22250776025320.S</t>
  </si>
  <si>
    <t>Vodorovné dopravné značenie dvojzložkovým studeným plastom čiar tenkých prerušovaných, farba biela retroreflexná šírky 120 mm</t>
  </si>
  <si>
    <t>1059869397</t>
  </si>
  <si>
    <t>48</t>
  </si>
  <si>
    <t>35</t>
  </si>
  <si>
    <t>22250776031120.S</t>
  </si>
  <si>
    <t>Vodorovné dopravné značenie dvojzložkovým studeným plastom prechodov pre chodcov, šípky, symboly a pod., biela retroreflexná</t>
  </si>
  <si>
    <t>638326388</t>
  </si>
  <si>
    <t>7*0,5*4</t>
  </si>
  <si>
    <t>36</t>
  </si>
  <si>
    <t>22251083010130.S</t>
  </si>
  <si>
    <t>Ošetrenie dilatačných a pracovných škár za tepla, šírky nad 3 do 9 mm</t>
  </si>
  <si>
    <t>-2051556914</t>
  </si>
  <si>
    <t>Zaliatie dilatačných škár CB krytu zastávky, tech. špecifikácia a zosah v zmysle PD</t>
  </si>
  <si>
    <t>7*2+68</t>
  </si>
  <si>
    <t>37</t>
  </si>
  <si>
    <t>22251083013410.S</t>
  </si>
  <si>
    <t>Rezanie priečnych alebo pozdĺžnych dilatačných škár pre vytvor. komôrky pre asfaltovú zálievku</t>
  </si>
  <si>
    <t>-1677895928</t>
  </si>
  <si>
    <t>Rezanie dilatačných škár asf. krytu pre zálievku, tech. špecifikácia a zosah v zmysle PD</t>
  </si>
  <si>
    <t>38</t>
  </si>
  <si>
    <t>22251445011220.S</t>
  </si>
  <si>
    <t>Geomreža pre vystuženie asfaltových vrstiev komunikácií zo sklenných vlákien s geotextíliou, pozdĺžna pevnosť v ťahu nad 50 do 100 kN/m</t>
  </si>
  <si>
    <t>1430214249</t>
  </si>
  <si>
    <t>Preplátovanie asf. vrstiev v mieste nového UV, tech. špecifikácia v zmysle PD</t>
  </si>
  <si>
    <t>6,5*4,5</t>
  </si>
  <si>
    <t>39</t>
  </si>
  <si>
    <t>693210003510.S</t>
  </si>
  <si>
    <t>Geomreža sklovláknitá s bitumenom, pevnosť v ťahu 100 kN/m, tkaná povrstvená</t>
  </si>
  <si>
    <t>1487390414</t>
  </si>
  <si>
    <t>29,25*1,15 'Prepočítané koeficientom množstva</t>
  </si>
  <si>
    <t>22251592008035.S</t>
  </si>
  <si>
    <t>Odstránenie blata, prachu alebo hlineného nánosu, z povrchu podkladu alebo krytu bet. alebo asfalt. zametacou kefou</t>
  </si>
  <si>
    <t>519275236</t>
  </si>
  <si>
    <t>Očistenie povrchu podkladu po frézovaní a pred realizáciou VZD</t>
  </si>
  <si>
    <t>500</t>
  </si>
  <si>
    <t>41</t>
  </si>
  <si>
    <t>551180002200.S</t>
  </si>
  <si>
    <t xml:space="preserve">Navrtávaci pás  DN 200 </t>
  </si>
  <si>
    <t>ks</t>
  </si>
  <si>
    <t>2132760422</t>
  </si>
  <si>
    <t>42</t>
  </si>
  <si>
    <t>552410003500.S</t>
  </si>
  <si>
    <t>Mreža liatinová štvorcová 500x500 mm na teleskopickú rúru DN 425, tr. zaťaženia D400</t>
  </si>
  <si>
    <t>-1510190145</t>
  </si>
  <si>
    <t>43</t>
  </si>
  <si>
    <t>552420026700.S</t>
  </si>
  <si>
    <t>Bahenný kôš galvanizovaný typ B1 pre mrežu D 400 (DN 425)</t>
  </si>
  <si>
    <t>1917328465</t>
  </si>
  <si>
    <t>44</t>
  </si>
  <si>
    <t>592230001400.S</t>
  </si>
  <si>
    <t>Uličný vpust betónový kompletný</t>
  </si>
  <si>
    <t>2146516076</t>
  </si>
  <si>
    <t>45</t>
  </si>
  <si>
    <t>594320008360.S</t>
  </si>
  <si>
    <t>Odlučovač ropných látok, prietok do 6l/s</t>
  </si>
  <si>
    <t>-1171751151</t>
  </si>
  <si>
    <t>46</t>
  </si>
  <si>
    <t>22992203001010.S</t>
  </si>
  <si>
    <t>Presun hmôt (22) pre pozemné komunikácie a letiská s krytom asfaltovým</t>
  </si>
  <si>
    <t>-1006735729</t>
  </si>
  <si>
    <t>Montážne práce na plynovodoch, vodovodoch, kanalizáciach, teplovod., produkt. a rozvod. medi. plynov</t>
  </si>
  <si>
    <t>47</t>
  </si>
  <si>
    <t>27021174070040.R</t>
  </si>
  <si>
    <t>Montáž navrtávacieho pásu DN 200</t>
  </si>
  <si>
    <t>2059929195</t>
  </si>
  <si>
    <t>Realizácia navŕtavacieho pásu pre napojenie novej UV na existujúce potrubie, tech. špecifikácia v zmysle PD</t>
  </si>
  <si>
    <t>27030422045563.S</t>
  </si>
  <si>
    <t>Potrubie kanalizačné PVC-U gravitačné hladké plnostenné SN 12 DN 200</t>
  </si>
  <si>
    <t>-256916977</t>
  </si>
  <si>
    <t>Prípojka pre nový UV, tech. špecifikácia a rozsah v zmysle PD</t>
  </si>
  <si>
    <t>3,5</t>
  </si>
  <si>
    <t>49</t>
  </si>
  <si>
    <t>27031172010020.S</t>
  </si>
  <si>
    <t>Zriadenie kanalizačného vpustu uličného z betónových dielcov typ UV-50, UVB-50</t>
  </si>
  <si>
    <t>1796497909</t>
  </si>
  <si>
    <t>Osadenie a montáž kompletného betónového UV, tech. špecifikácia v zmysle PD, vrátane spojovacieho a pomocného materiálu</t>
  </si>
  <si>
    <t>50</t>
  </si>
  <si>
    <t>27031173011112.S</t>
  </si>
  <si>
    <t>Montáž odlučovača ropných látok, s prietokom do 6 l/s</t>
  </si>
  <si>
    <t>820378537</t>
  </si>
  <si>
    <t>Osadenie a montáž ORL do UV, tech. špecifikácia v zmysle PD, vrátane spojovacieho a pomocného materiálu</t>
  </si>
  <si>
    <t>51</t>
  </si>
  <si>
    <t>27031176020020.S</t>
  </si>
  <si>
    <t>Osadenie liatinovej mreže vrátane rámu a koša na bahno hmotnosti jednotlivo do 100 kg</t>
  </si>
  <si>
    <t>-75238328</t>
  </si>
  <si>
    <t>Osadenie a montáž mreže UV, tech. špecifikácia v zmysle PD, vrátane spojovacieho a pomocného materiálu</t>
  </si>
  <si>
    <t>52</t>
  </si>
  <si>
    <t>27201391000010.S</t>
  </si>
  <si>
    <t>Lôžko pod potrubie, stoky a drobné objekty, v otvorenom výkope z kameniva drobného ťaženého 0-4 mm</t>
  </si>
  <si>
    <t>-1529378814</t>
  </si>
  <si>
    <t>Lôžko pod potrubie nového UV, tech. špecifikácia a rozsah v zmysle PD</t>
  </si>
  <si>
    <t>3,5*0,6*0,15</t>
  </si>
  <si>
    <t>SO 102-10 - Chodníky</t>
  </si>
  <si>
    <t>01020400020010.S</t>
  </si>
  <si>
    <t>Odkopávka a prekopávka nezapažená pre cesty, v hornine 3 do 100 m3</t>
  </si>
  <si>
    <t>152275971</t>
  </si>
  <si>
    <t>Odkop pre realizáciu nového chodníka, rozsah v zmysle PD</t>
  </si>
  <si>
    <t>0,25*145</t>
  </si>
  <si>
    <t>-1520235067</t>
  </si>
  <si>
    <t>Sondy pre overenie polohy existujúcich IS v mieste realizácie nového chodníka</t>
  </si>
  <si>
    <t>2,5*1*2*33</t>
  </si>
  <si>
    <t>1873204756</t>
  </si>
  <si>
    <t>(7,25)*1,95+52,4</t>
  </si>
  <si>
    <t>01040402070020.S</t>
  </si>
  <si>
    <t>Zásyp sypaninou so zhutnením jám, šachiet, rýh, zárezov alebo okolo objektov nad 100 do 1000 m3</t>
  </si>
  <si>
    <t>933209616</t>
  </si>
  <si>
    <t>Zásyp so zhutnením za chodníkom, tech. špecifikácia a rozsah v zmysle PD</t>
  </si>
  <si>
    <t>0,2*145</t>
  </si>
  <si>
    <t>Spätný zásyp so zhutnením sond pre IS</t>
  </si>
  <si>
    <t>165</t>
  </si>
  <si>
    <t>01060202010020.S</t>
  </si>
  <si>
    <t>Vodorovné premiestnenie výkopku po spevnenej ceste z horniny tr.1-4, do 100 m3 na vzdialenosť do 1000 m</t>
  </si>
  <si>
    <t>2077472009</t>
  </si>
  <si>
    <t>Odvoz výkopového materiálu na medziskládku</t>
  </si>
  <si>
    <t>36,25</t>
  </si>
  <si>
    <t>Dovoz výkopového materiálu z medziskládky pre spätnú úpravu</t>
  </si>
  <si>
    <t>757008547</t>
  </si>
  <si>
    <t>36,25-29</t>
  </si>
  <si>
    <t>1241135814</t>
  </si>
  <si>
    <t>7,25*27</t>
  </si>
  <si>
    <t>01060600070020.S</t>
  </si>
  <si>
    <t>Prehodenie neuľahnutého výkopku z horniny 1 až 4 nad 100 do 1000 m3</t>
  </si>
  <si>
    <t>1749132242</t>
  </si>
  <si>
    <t>Výkopový materiál sondovania IS</t>
  </si>
  <si>
    <t>01060700070020.S</t>
  </si>
  <si>
    <t>Nakladanie neuľahnutého výkopku z hornín tr.1-4 do 100 m3</t>
  </si>
  <si>
    <t>-2030904419</t>
  </si>
  <si>
    <t>Nakladanie výkopového materiálu z medziskládky pre spätnú úpravu</t>
  </si>
  <si>
    <t>1018651716</t>
  </si>
  <si>
    <t>Úprava zemnej pláne novej konštrukcie vozovky v mieste nového chodníka, tech. špecifikácia v zmysle PD</t>
  </si>
  <si>
    <t>129,49+8,25</t>
  </si>
  <si>
    <t>01080402010010.S</t>
  </si>
  <si>
    <t>Svahovanie trvalých svahov v násype</t>
  </si>
  <si>
    <t>-1518156362</t>
  </si>
  <si>
    <t>145*0,5</t>
  </si>
  <si>
    <t>01080501010210.S</t>
  </si>
  <si>
    <t>Doplnenie ornice hrúbky do 150 mm, v rovine alebo na svahu do 1:5</t>
  </si>
  <si>
    <t>507009646</t>
  </si>
  <si>
    <t>103640000100.S</t>
  </si>
  <si>
    <t>Zemina pre terénne úpravy - ornica</t>
  </si>
  <si>
    <t>-1564015298</t>
  </si>
  <si>
    <t>72,5*0,35 'Prepočítané koeficientom množstva</t>
  </si>
  <si>
    <t>01080502030010.S</t>
  </si>
  <si>
    <t>Založenie trávnika parkového výsevom v rovine do 1:5</t>
  </si>
  <si>
    <t>776693005</t>
  </si>
  <si>
    <t>005720001400.S</t>
  </si>
  <si>
    <t>Osivá tráv - semená parkovej zmesi</t>
  </si>
  <si>
    <t>kg</t>
  </si>
  <si>
    <t>43829534</t>
  </si>
  <si>
    <t>72,5*0,0309 'Prepočítané koeficientom množstva</t>
  </si>
  <si>
    <t>-2011392214</t>
  </si>
  <si>
    <t>Nová konštrukcia vozovky v mieste chodníka, tech, špecifikácia v zmysle PD</t>
  </si>
  <si>
    <t>1587004116</t>
  </si>
  <si>
    <t>137,74*1,15 'Prepočítané koeficientom množstva</t>
  </si>
  <si>
    <t>-272481901</t>
  </si>
  <si>
    <t>Odstránenie pôvodnej konštrukcie vozovky v mieste nového chodníka, rozsah v zmysle PD</t>
  </si>
  <si>
    <t>130</t>
  </si>
  <si>
    <t>05030166012405.S</t>
  </si>
  <si>
    <t>Rozoberanie dlažby, z betónových alebo kamenin. dlaždíc, dosiek alebo tvaroviek,  -0,13800t</t>
  </si>
  <si>
    <t>263954660</t>
  </si>
  <si>
    <t>Rozobratie existujúcej dlažby chodníka RD, rozsah v zmysle PD</t>
  </si>
  <si>
    <t>352968575</t>
  </si>
  <si>
    <t>Odstránenie podkladu v ploche do 200 m2 z kameniva hrubého drveného, do 300 mm,  -0,40000t</t>
  </si>
  <si>
    <t>1965260413</t>
  </si>
  <si>
    <t>130+1</t>
  </si>
  <si>
    <t>05030304022400.S</t>
  </si>
  <si>
    <t>Vytrhanie obrúb betónových, s vybúraním lôžka, z krajníkov alebo obrubníkov stojatých,  -0,14500t</t>
  </si>
  <si>
    <t>1668246934</t>
  </si>
  <si>
    <t>Odstránenie existujúcich bet. obrubníkov v mieste realizácie nového chodníka, rozsah v zmysle PD</t>
  </si>
  <si>
    <t>16+3+10+10</t>
  </si>
  <si>
    <t>2020044611</t>
  </si>
  <si>
    <t>"bitumény"48,75</t>
  </si>
  <si>
    <t>"betón"65+5,66</t>
  </si>
  <si>
    <t>"kamenivo"52,4</t>
  </si>
  <si>
    <t>2141810947</t>
  </si>
  <si>
    <t>171,81*29</t>
  </si>
  <si>
    <t>1217011829</t>
  </si>
  <si>
    <t>65+5,66</t>
  </si>
  <si>
    <t>-393319327</t>
  </si>
  <si>
    <t>48,75</t>
  </si>
  <si>
    <t>1545096688</t>
  </si>
  <si>
    <t>68</t>
  </si>
  <si>
    <t>22010103011210.S</t>
  </si>
  <si>
    <t>Podklad alebo kryt z kameniva hrubého drveného veľ. 8-16 mm s rozprestretím a zhutnením hr. 150 mm</t>
  </si>
  <si>
    <t>-991845581</t>
  </si>
  <si>
    <t>Nová konštrukcia chodníka v mieste vjazdu ku RD, tech. špecifikácia a rozsah v zmysle PD</t>
  </si>
  <si>
    <t>7,5</t>
  </si>
  <si>
    <t>22010103011410.S</t>
  </si>
  <si>
    <t>Podklad alebo kryt z kameniva hrubého drveného veľ. 16-32 mm s rozprestretím a zhutnením hr. 150 mm</t>
  </si>
  <si>
    <t>1244944429</t>
  </si>
  <si>
    <t>7,5*1,1</t>
  </si>
  <si>
    <t>22010104000140.S</t>
  </si>
  <si>
    <t>Podklad zo štrkodrviny s rozprestretím a zhutnením, po zhutnení hr. 150 mm</t>
  </si>
  <si>
    <t>-1019795348</t>
  </si>
  <si>
    <t>Nová konštrukcia chodníka, tech. špecifikácia a rozsah v zmysle PD</t>
  </si>
  <si>
    <t>5,8+88+2,5+4,1+1,5</t>
  </si>
  <si>
    <t>1586012513</t>
  </si>
  <si>
    <t>(5,8+88+2,5+4,1+1,5+10,7)*1,15</t>
  </si>
  <si>
    <t>22040417010230.S</t>
  </si>
  <si>
    <t>Kladenie dlažby pre nevidiacich hr. 80 mm do lôžka z kameniva ťaženého s vyplnením škár</t>
  </si>
  <si>
    <t>-1132361542</t>
  </si>
  <si>
    <t>Osadenie a montáž betónovej dlažby pre nevidiacich, tech. špecifikácia a rozsah v zmysle PD, vrátane dorezov a škárovania</t>
  </si>
  <si>
    <t>"nopková"2,5+2,5+2,1+2,1</t>
  </si>
  <si>
    <t>"drážková"0,75+0,75</t>
  </si>
  <si>
    <t>592460019900</t>
  </si>
  <si>
    <t>Dlažba betónová SEMMELROCK pre nevidiacich s drážkami, rozmer 400x400x80 mm</t>
  </si>
  <si>
    <t>2128701504</t>
  </si>
  <si>
    <t>0,75+0,75</t>
  </si>
  <si>
    <t>1,5*1,02 'Prepočítané koeficientom množstva</t>
  </si>
  <si>
    <t>592460020000</t>
  </si>
  <si>
    <t>Dlažba betónová SEMMELROCK pre nevidiacich s výstupkami, rozmer 400x400x80 mm</t>
  </si>
  <si>
    <t>-1574215462</t>
  </si>
  <si>
    <t>2,5+2,5+2,1+2,1</t>
  </si>
  <si>
    <t>9,2*1,02 'Prepočítané koeficientom množstva</t>
  </si>
  <si>
    <t>22040417020053.S</t>
  </si>
  <si>
    <t>Kladenie betónovej zámkovej dlažby pozemných komunikácií hr. 80 mm pre peších nad 100 do 300 m2 so zriadením lôžka z kameniva hr. 40 mm</t>
  </si>
  <si>
    <t>1835105462</t>
  </si>
  <si>
    <t>Osadenie a montáž betónovej dlažby chodníka, tech. špecifikácia a rozsah v zmysle PD, vrátane dopiľovania a škárovania</t>
  </si>
  <si>
    <t>Osadenie a montáž pôvodnej dlažby chodníka pri RD, vrátane plynulého napojenia a ďalších materiálov a prác potrebných ku realizácií</t>
  </si>
  <si>
    <t>592460008500.S</t>
  </si>
  <si>
    <t>Dlažba betónová škárová, hr. 80 mm</t>
  </si>
  <si>
    <t>852624257</t>
  </si>
  <si>
    <t>101,9*1,02 'Prepočítané koeficientom množstva</t>
  </si>
  <si>
    <t>22040617021110.S</t>
  </si>
  <si>
    <t>Kladenie betónovej dlažby z vegetačných tvárnic hr. 80 mm, do lôžka z kameniva ťaženého, veľkosti do 0,25 m2, plochy do 50 m2</t>
  </si>
  <si>
    <t>-412205522</t>
  </si>
  <si>
    <t>Osadenie a montáž zatrávňovacej dlažby pri vjazde ku RD, tech. špecifikácia a rozsah v zmysle PD, vrátane dopiľovania</t>
  </si>
  <si>
    <t>592460020100.S</t>
  </si>
  <si>
    <t>Dlažba betónová zatrávňovacia, rozmer 400x400x80 mm</t>
  </si>
  <si>
    <t>348409262</t>
  </si>
  <si>
    <t>22250980020131.S</t>
  </si>
  <si>
    <t>Osadenie chodník. obrubníka kamenného stojatého do lôžka z betónu prostého C 30/37 s bočnou oporou</t>
  </si>
  <si>
    <t>-1396533883</t>
  </si>
  <si>
    <t>Osadenie a montáž kamenných obrubníkov, tech. špecifikácia a rozsah v zmysle PD</t>
  </si>
  <si>
    <t>"čadičový rovný"4+4+5+6</t>
  </si>
  <si>
    <t>"čadičový rovný skosený"1,6+2,5+3,6+31+10+5,5</t>
  </si>
  <si>
    <t>"čadičový nábehový"4</t>
  </si>
  <si>
    <t>"čadičová kocka"55+7+1</t>
  </si>
  <si>
    <t>583810001300.S</t>
  </si>
  <si>
    <t xml:space="preserve">Obrubník kamenný </t>
  </si>
  <si>
    <t>1645236728</t>
  </si>
  <si>
    <t>140,2*1,01 'Prepočítané koeficientom množstva</t>
  </si>
  <si>
    <t>22992204001210.S</t>
  </si>
  <si>
    <t>Presun hmôt (22) pre pozemné komunikácie a letiská s krytom dláždeným</t>
  </si>
  <si>
    <t>662636956</t>
  </si>
  <si>
    <t>SO 601-00 - Verejné osvetlenie</t>
  </si>
  <si>
    <t>2224</t>
  </si>
  <si>
    <t>42.22.22</t>
  </si>
  <si>
    <t>11 - Betonárske práce</t>
  </si>
  <si>
    <t>91 - Montáž silnoprúdových rozvodov a zariadení</t>
  </si>
  <si>
    <t>01010602010010.S</t>
  </si>
  <si>
    <t>Dočasné zaistenie káblov a káblových tratí</t>
  </si>
  <si>
    <t>-1768644823</t>
  </si>
  <si>
    <t>Dočasné zaistenie káblov v mieste realizácie druhého stožiara VO pre druhú etapu, rozsha v zmysle PD, vrátane všetkých materiálov a prác</t>
  </si>
  <si>
    <t>01030101020010.S</t>
  </si>
  <si>
    <t>Výkop zapaženej jamy v hornine 3, do 100 m3</t>
  </si>
  <si>
    <t>-1108380093</t>
  </si>
  <si>
    <t>Výkom jám pre základ stožiaru VO, rozsah v zmysle PD</t>
  </si>
  <si>
    <t>0,8*0,8*1,5</t>
  </si>
  <si>
    <t>Štartovacia jama pre riadený pretlak, rozsah v zmysle PD</t>
  </si>
  <si>
    <t>2,5*2,5*2,5*2</t>
  </si>
  <si>
    <t>01030101020090.S</t>
  </si>
  <si>
    <t>Príplatok za lepivosť pri hĺbení zapažených jám a zárezov s urovnaním dna v hornine 3</t>
  </si>
  <si>
    <t>-1064719481</t>
  </si>
  <si>
    <t>32,21*0,3</t>
  </si>
  <si>
    <t>01030201020010.S</t>
  </si>
  <si>
    <t>Výkop ryhy do šírky 600 mm v horn.3 do 100 m3</t>
  </si>
  <si>
    <t>9816313</t>
  </si>
  <si>
    <t>Ryha pre prívod ku VO, rozsah v zmysle PD</t>
  </si>
  <si>
    <t>25*0,8*0,5</t>
  </si>
  <si>
    <t>01030201020090.S</t>
  </si>
  <si>
    <t>Príplatok k cene za lepivosť pri hĺbení rýh šírky do 600 mm zapažených i nezapažených s urovnaním dna v hornine 3</t>
  </si>
  <si>
    <t>-305824171</t>
  </si>
  <si>
    <t>10*0,3</t>
  </si>
  <si>
    <t>-1138521625</t>
  </si>
  <si>
    <t>Poplatok za uskladnenie výkopového materiálu</t>
  </si>
  <si>
    <t>2,96*1,95</t>
  </si>
  <si>
    <t>-1693433751</t>
  </si>
  <si>
    <t>Spätný zásyp ryhy a štarovacej jamy pre prívod VO, rozsah v zmysle PD</t>
  </si>
  <si>
    <t>25*0,64*0,5+2,5*2,5*2,5*2</t>
  </si>
  <si>
    <t>-354189876</t>
  </si>
  <si>
    <t>Obsyp káblov prívodu ku VO, tech. špecifikácia v zmysle PD</t>
  </si>
  <si>
    <t>25*0,8*0,08</t>
  </si>
  <si>
    <t>-2006500025</t>
  </si>
  <si>
    <t>1,6*2,2 'Prepočítané koeficientom množstva</t>
  </si>
  <si>
    <t>01060202</t>
  </si>
  <si>
    <t>Premiestnenie vodorovné do 1 000 m</t>
  </si>
  <si>
    <t>1585796066</t>
  </si>
  <si>
    <t>Odvoz výkopového materiálu z ryhy a štarovacej jamy na medziskládku pre spätné použitie, rozsah v zmysle PD</t>
  </si>
  <si>
    <t>Dovoz výkopového materiálu z ryhy a štarovacej jamy z medziskládky pre spätné použitie, rozsah v zmysle PD</t>
  </si>
  <si>
    <t>1901488824</t>
  </si>
  <si>
    <t>Odvoz výkopového materiálu na riadenú skládku</t>
  </si>
  <si>
    <t>32,21+10-39,25</t>
  </si>
  <si>
    <t>423771211</t>
  </si>
  <si>
    <t>2,96*27</t>
  </si>
  <si>
    <t>01060700</t>
  </si>
  <si>
    <t>Premiestnenie nakladanie, prekladanie, vykladanie</t>
  </si>
  <si>
    <t>-1478003751</t>
  </si>
  <si>
    <t>Naloženie výkopového materiálu z ryhy a štarovacej jamy z medziskládku pre spätné použitie, rozsah v zmysle PD</t>
  </si>
  <si>
    <t>01070101000020.S</t>
  </si>
  <si>
    <t>Paženie a rozopretie stien rýh pre podzemné vedenie, príložné do 4 m</t>
  </si>
  <si>
    <t>-2036959895</t>
  </si>
  <si>
    <t>2,5*2,5*4*2</t>
  </si>
  <si>
    <t>01070101001020.S</t>
  </si>
  <si>
    <t>Odstránenie paženia rýh pre podzemné vedenie, príložné hĺbky do 4 m</t>
  </si>
  <si>
    <t>-1152212431</t>
  </si>
  <si>
    <t>01090101010010.S</t>
  </si>
  <si>
    <t>Pretláčanie rúry v hornina tr. 1-4 v hĺbky od 6 m dĺžky do 35 m vonkajšieho priemeru do 200 mm</t>
  </si>
  <si>
    <t>254675165</t>
  </si>
  <si>
    <t>Pretlak pod kumunikáciou pre prívod VO, tech. špecifikácia v zmysle PD</t>
  </si>
  <si>
    <t>141110012800.S</t>
  </si>
  <si>
    <t>Rúra HDPE d=160</t>
  </si>
  <si>
    <t>351206149</t>
  </si>
  <si>
    <t>1689469963</t>
  </si>
  <si>
    <t>Odstránenie existujúcej konštrukcie vozovky v mieste štartovacej a koncovej jamy, rozsah v zmysle PD</t>
  </si>
  <si>
    <t>2,5*2,5*2</t>
  </si>
  <si>
    <t>05030261022410.S</t>
  </si>
  <si>
    <t>Odstránenie podkladu v ploche do 200 m2 z betónu prostého, hr. vrstvy do 150 mm,  -0,22500t</t>
  </si>
  <si>
    <t>277851097</t>
  </si>
  <si>
    <t>1838978397</t>
  </si>
  <si>
    <t>1427633422</t>
  </si>
  <si>
    <t>Odvoz vybúraného materiálu na skládku</t>
  </si>
  <si>
    <t>"betón"2,95</t>
  </si>
  <si>
    <t>"bitumén"4,7</t>
  </si>
  <si>
    <t>"kamenivo"5</t>
  </si>
  <si>
    <t>741608630</t>
  </si>
  <si>
    <t>12,65*29</t>
  </si>
  <si>
    <t>1459094828</t>
  </si>
  <si>
    <t>2,95</t>
  </si>
  <si>
    <t>-881244554</t>
  </si>
  <si>
    <t>4,7</t>
  </si>
  <si>
    <t>Rezanie existujúceho asfaltového krytu alebo podkladu hĺbky nad 100 do 150 mm</t>
  </si>
  <si>
    <t>991421253</t>
  </si>
  <si>
    <t>Rezanie asf. konštrukcie v mieste štartovacej a koncovej jamy, rozsah v zmysle PD</t>
  </si>
  <si>
    <t>2,5*4*2</t>
  </si>
  <si>
    <t>Betonárske práce</t>
  </si>
  <si>
    <t>11010201060010.S</t>
  </si>
  <si>
    <t>Betón základových pätiek, prostý tr. C 25/30</t>
  </si>
  <si>
    <t>2007539153</t>
  </si>
  <si>
    <t>Základ pre stožiar VO, tech. špecifikácia v zmysle PD, vrátane debnenia</t>
  </si>
  <si>
    <t>22010103006140.S</t>
  </si>
  <si>
    <t>Vyspravenie podkladu po prekopoch inžinierskych sietí plochy do 15 m2 kamenivom hrubým drveným, po zhutnení hr. 250 mm</t>
  </si>
  <si>
    <t>389010863</t>
  </si>
  <si>
    <t>Vyspravenie konštrukcie vozovky v mieste štartovacej a koncovej jamy, tech. špecifikácia a rozsah v zmysle PD</t>
  </si>
  <si>
    <t>22020617006120.S</t>
  </si>
  <si>
    <t>Vyspravenie podkladu po prekopoch inžinierskych sietí plochy do 15 m2 podkladovým betónom PB I tr. C 20/25 hr. 150 mm</t>
  </si>
  <si>
    <t>1064201982</t>
  </si>
  <si>
    <t>22030640006110.S</t>
  </si>
  <si>
    <t>Vyspravenie podkladu po prekopoch inžinierskych sietí plochy do 15 m2 asfaltovým betónom ACP, po zhutnení hr. 100 mm</t>
  </si>
  <si>
    <t>921241629</t>
  </si>
  <si>
    <t>Vyspravenie konštrukcie vozovky v mieste štartovacej a koncovej jamy, tech. špecifikácia a rozsah v zmysle PD, vrátane asf. postreku</t>
  </si>
  <si>
    <t>22030640006310.S</t>
  </si>
  <si>
    <t>Vyspravenie krytu vozovky po prekopoch inžinierskych sietí do 15 m2 asfaltovým betónom AC hr. od 30 do 50 mm</t>
  </si>
  <si>
    <t>1168789791</t>
  </si>
  <si>
    <t>22251284015630.S</t>
  </si>
  <si>
    <t xml:space="preserve">Káblové priestupy v pretlačovaných otvoroch </t>
  </si>
  <si>
    <t>629114924</t>
  </si>
  <si>
    <t>Zatiahnutie chráničky HDPE d=63 do chráničky HDPE d=160, rozsha v zmysle PD</t>
  </si>
  <si>
    <t>91</t>
  </si>
  <si>
    <t>Montáž silnoprúdových rozvodov a zariadení</t>
  </si>
  <si>
    <t>91010602010110.S</t>
  </si>
  <si>
    <t>Chránička HDPE d 63</t>
  </si>
  <si>
    <t>391741339</t>
  </si>
  <si>
    <t>Nový prívod ku VO, tech. špecifikácia v zmysle PD</t>
  </si>
  <si>
    <t>60</t>
  </si>
  <si>
    <t>286130071700.S</t>
  </si>
  <si>
    <t>261321221</t>
  </si>
  <si>
    <t>91080101010007.S</t>
  </si>
  <si>
    <t>Kábel medený uložený voľne CYKY 3x1,5</t>
  </si>
  <si>
    <t>-1106685763</t>
  </si>
  <si>
    <t>Prívod ku jednotlivým svietidlám od svorkovnice, tech. špecifikácia v zmysle PD, vrátane všetkých materiálov a prác</t>
  </si>
  <si>
    <t>341110000700.S</t>
  </si>
  <si>
    <t>Kábel medený CYKY-O 3x1,5 mm2</t>
  </si>
  <si>
    <t>-1713457995</t>
  </si>
  <si>
    <t>91080101010017.S</t>
  </si>
  <si>
    <t>Kábel medený uložený voľne CYKY 4x10</t>
  </si>
  <si>
    <t>-1225210810</t>
  </si>
  <si>
    <t>80</t>
  </si>
  <si>
    <t>341110001700.S</t>
  </si>
  <si>
    <t>Kábel medený CYKY-J 4x10 mm2</t>
  </si>
  <si>
    <t>-133533403</t>
  </si>
  <si>
    <t>91089000000030.S</t>
  </si>
  <si>
    <t>Zriadenie, rekonšt. káblového lôžka z piesku bez zakrytia, v ryhe šír. do 65 cm, hrúbky vrstvy 10 cm</t>
  </si>
  <si>
    <t>358686386</t>
  </si>
  <si>
    <t>Pieskové lôžko pre prívod VO, tech. špecifikácia v zmysle PD</t>
  </si>
  <si>
    <t>583310000600.S</t>
  </si>
  <si>
    <t>Kamenivo ťažené drobné frakcia 0-4 mm</t>
  </si>
  <si>
    <t>-695106926</t>
  </si>
  <si>
    <t>91089000001420.S</t>
  </si>
  <si>
    <t>Rozvinutie a uloženie výstražnej fólie z PE do ryhy, šírka do 33 cm</t>
  </si>
  <si>
    <t>1010403702</t>
  </si>
  <si>
    <t>283230008000.S</t>
  </si>
  <si>
    <t>Výstražná fóla PE, š. 300, farba červená</t>
  </si>
  <si>
    <t>-1108156269</t>
  </si>
  <si>
    <t>91200101011140.S</t>
  </si>
  <si>
    <t>Montáž stožiara oceľového výšky 6 m s prírubou pre uličné svietidlá</t>
  </si>
  <si>
    <t>-963395918</t>
  </si>
  <si>
    <t>Osadenie a montáž oceľového stožiara pre VO, tech. špecifikácia v zmysle PD, vrátane spojovacieho materiálu a základového roštu</t>
  </si>
  <si>
    <t>348370003610.S</t>
  </si>
  <si>
    <t>Stožiar oceľový  výšky 6 m, vrátane základového roštu</t>
  </si>
  <si>
    <t>413827065</t>
  </si>
  <si>
    <t>354410054800.S</t>
  </si>
  <si>
    <t>Drôt bleskozvodový FeZn, d 10 mm</t>
  </si>
  <si>
    <t>1183625634</t>
  </si>
  <si>
    <t>2*0,625 'Prepočítané koeficientom množstva</t>
  </si>
  <si>
    <t>91200202042010.S</t>
  </si>
  <si>
    <t xml:space="preserve">Zapojenie svietidla </t>
  </si>
  <si>
    <t>-1537080937</t>
  </si>
  <si>
    <t>Osadenie a montáž svietidla, tech. špecifikácia v zmysle PD, vrátane všetkých materiálov a prác</t>
  </si>
  <si>
    <t>348370000400.S</t>
  </si>
  <si>
    <t xml:space="preserve">Svietidlo vonkajšie </t>
  </si>
  <si>
    <t>-2112171928</t>
  </si>
  <si>
    <t>91200202042051.S</t>
  </si>
  <si>
    <t>Montáž výložníka pre  svietidlá</t>
  </si>
  <si>
    <t>-976343795</t>
  </si>
  <si>
    <t>Osadenie a montáž výložníka pre VO, tech, špecifikácia v zmysle PD, vrátane spojovacieho materiálu</t>
  </si>
  <si>
    <t>348370001800.S</t>
  </si>
  <si>
    <t xml:space="preserve">Výložník pre vonkajšie svietidlo </t>
  </si>
  <si>
    <t>-955914491</t>
  </si>
  <si>
    <t>91200202042333.S</t>
  </si>
  <si>
    <t xml:space="preserve">Montáž stožiarovej svorkovnice </t>
  </si>
  <si>
    <t>-1281583816</t>
  </si>
  <si>
    <t>348370005100.S</t>
  </si>
  <si>
    <t xml:space="preserve">Svorkovnica stožiarová </t>
  </si>
  <si>
    <t>1575788755</t>
  </si>
  <si>
    <t>91220201012020.S</t>
  </si>
  <si>
    <t>Uzemňovacie vedenie v zemi FeZn do 120 mm2 vrátane izolácie spojov, pre vonkajšie práce</t>
  </si>
  <si>
    <t>-1726932267</t>
  </si>
  <si>
    <t>354410058800.S</t>
  </si>
  <si>
    <t>Pásovina uzemňovacia FeZn 30 x 4 mm</t>
  </si>
  <si>
    <t>564083448</t>
  </si>
  <si>
    <t>60*1,45 'Prepočítané koeficientom množstva</t>
  </si>
  <si>
    <t>53</t>
  </si>
  <si>
    <t>91220201012021.S</t>
  </si>
  <si>
    <t>Uzemňovacie vedenie v zemi FeZn vrátane izolácie spojov d 10 mm, pre vonkajšie práce</t>
  </si>
  <si>
    <t>-1030642014</t>
  </si>
  <si>
    <t>Realizácia uzemnenia stožiara, tech. špecifikácia v zmysle PD, vrátane spojovacieho a pomocného materiálu</t>
  </si>
  <si>
    <t>54</t>
  </si>
  <si>
    <t>91220201012335.S</t>
  </si>
  <si>
    <t xml:space="preserve">Zachytávacia tyč FeZn s osadením </t>
  </si>
  <si>
    <t>-698367016</t>
  </si>
  <si>
    <t>Uzemnenie stožiarov VO, tech. špecifikácia v zmysle PD, vrátane všetkých materiálov a prác</t>
  </si>
  <si>
    <t>55</t>
  </si>
  <si>
    <t>354410023300.S</t>
  </si>
  <si>
    <t xml:space="preserve">Tyč zachytávacia FeZn </t>
  </si>
  <si>
    <t>710948467</t>
  </si>
  <si>
    <t>56</t>
  </si>
  <si>
    <t>91999100016010.S</t>
  </si>
  <si>
    <t>Presun hmôt pre montáž silnoprúdových rozvodov a zariadení v stavbe (objekte) výšky do 7 m</t>
  </si>
  <si>
    <t>%</t>
  </si>
  <si>
    <t>-768646410</t>
  </si>
  <si>
    <t>SO 602-10 - Elektrická prípojka a elektronická tabuľa</t>
  </si>
  <si>
    <t>-166079417</t>
  </si>
  <si>
    <t>Dočasné zaistenie káblov v mieste budúcich IT, ACL a osvetlenia prístreškov pre druhú etapu, rozsha v zmysle PD, vrátane všetkých materiálov a prác</t>
  </si>
  <si>
    <t>627932503</t>
  </si>
  <si>
    <t>Ryha pre nové káblové rozvody, rozsah v zmysle PD</t>
  </si>
  <si>
    <t>(22+42)*0,6*0,8</t>
  </si>
  <si>
    <t>-2032974895</t>
  </si>
  <si>
    <t>30,72*0,3</t>
  </si>
  <si>
    <t>1670023875</t>
  </si>
  <si>
    <t>5,76*1,95</t>
  </si>
  <si>
    <t>-922579857</t>
  </si>
  <si>
    <t>Spätný zásyp ryhy nových káblových rozvodov, rozsah v zmysle PD</t>
  </si>
  <si>
    <t>(22+42)*0,6*0,65</t>
  </si>
  <si>
    <t>121680192</t>
  </si>
  <si>
    <t>Obsyp káblov rozvodov, tech. špecifikácia v zmysle PD</t>
  </si>
  <si>
    <t>(22+42)*0,6*0,1</t>
  </si>
  <si>
    <t>-1164976136</t>
  </si>
  <si>
    <t>3,84*2,2 'Prepočítané koeficientom množstva</t>
  </si>
  <si>
    <t>-464199952</t>
  </si>
  <si>
    <t>Odvoz výkopového materiálu z ryhy na medziskládku pre spätné použitie, rozsah v zmysle PD</t>
  </si>
  <si>
    <t>24,96</t>
  </si>
  <si>
    <t>Dovoz výkopového materiálu z ryhy  z medziskládky pre spätné použitie, rozsah v zmysle PD</t>
  </si>
  <si>
    <t>663149494</t>
  </si>
  <si>
    <t>30,72-24,96</t>
  </si>
  <si>
    <t>465271497</t>
  </si>
  <si>
    <t>5,76*27</t>
  </si>
  <si>
    <t>1292559701</t>
  </si>
  <si>
    <t>Naloženie výkopového materiálu z ryhy z medziskládku pre spätné použitie, rozsah v zmysle PD</t>
  </si>
  <si>
    <t>2057226875</t>
  </si>
  <si>
    <t>Odstránenie existujúcej konštrukcie vozovky v nových káblových rozvododv, rozsah v zmysle PD</t>
  </si>
  <si>
    <t>(22+42)*0,6</t>
  </si>
  <si>
    <t>354728856</t>
  </si>
  <si>
    <t>-181293286</t>
  </si>
  <si>
    <t>-1792341479</t>
  </si>
  <si>
    <t>"betón"8,7</t>
  </si>
  <si>
    <t>"bitumén"14,5</t>
  </si>
  <si>
    <t>"kamenivo"15,4</t>
  </si>
  <si>
    <t>2136521881</t>
  </si>
  <si>
    <t>38,6*29</t>
  </si>
  <si>
    <t>532299179</t>
  </si>
  <si>
    <t>8,7</t>
  </si>
  <si>
    <t>-725737120</t>
  </si>
  <si>
    <t>14,5</t>
  </si>
  <si>
    <t>483725161</t>
  </si>
  <si>
    <t>Rezanie asf. konštrukcie v mieste nových káblových rozvodov, rozsah v zmysle PD</t>
  </si>
  <si>
    <t>(22+42)*2</t>
  </si>
  <si>
    <t>Vyspravenie podkladu po prekopoch inžinierskych sietí plochy nad 15 m2 kamenivom hrubým drveným, po zhutnení hr. 250 mm</t>
  </si>
  <si>
    <t>744651983</t>
  </si>
  <si>
    <t>Vyspravenie konštrukcie vozovky v mieste ryhy pre nové káblové vedenie, tech. špecifikácia a rozsah v zmysle PD</t>
  </si>
  <si>
    <t>Vyspravenie podkladu po prekopoch inžinierskych sietí plochy nad 15 m2 podkladovým betónom PB I tr. C 20/25 hr. 150 mm</t>
  </si>
  <si>
    <t>1144927995</t>
  </si>
  <si>
    <t>Vyspravenie podkladu po prekopoch inžinierskych sietí plochy nad 15 m2 asfaltovým betónom ACP, po zhutnení hr. 100 mm</t>
  </si>
  <si>
    <t>81443474</t>
  </si>
  <si>
    <t>Vyspravenie konštrukcie vozovky v mieste ryhy pre nové káblové vedenie, tech. špecifikácia a rozsah v zmysle PD, vrátane asf. postreku</t>
  </si>
  <si>
    <t>Vyspravenie krytu vozovky po prekopoch inžinierskych sietí nad 15 m2 asfaltovým betónom AC hr. od 30 do 50 mm</t>
  </si>
  <si>
    <t>1681882620</t>
  </si>
  <si>
    <t>-1913097175</t>
  </si>
  <si>
    <t>Zatiahnutie chráničky HDPE d=50 do chráničky HDPE d=160, rozsha v zmysle PD</t>
  </si>
  <si>
    <t>54357252</t>
  </si>
  <si>
    <t>Chránička pre nové káblové rozvody, tech. špecifikácia v zmysle PD</t>
  </si>
  <si>
    <t>110</t>
  </si>
  <si>
    <t>1734098057</t>
  </si>
  <si>
    <t>91080101080017.S</t>
  </si>
  <si>
    <t>Kábel medený uložený v rúrke CYKY 450/750 V 3x2,5</t>
  </si>
  <si>
    <t>-1231023311</t>
  </si>
  <si>
    <t>Nové káblové vedenia pre IT, ACL a osvetlenie prístreškov, tech. špecifikácia v zmysle PD, vrátane spojovacieho a pomocného materiálu</t>
  </si>
  <si>
    <t>155,5</t>
  </si>
  <si>
    <t>341110000800.S</t>
  </si>
  <si>
    <t>Kábel medený CYKY-O 3x2,5 mm2</t>
  </si>
  <si>
    <t>1207426882</t>
  </si>
  <si>
    <t>558546370</t>
  </si>
  <si>
    <t>583110000300.S</t>
  </si>
  <si>
    <t>Drvina vápencová frakcia 0-4 mm</t>
  </si>
  <si>
    <t>-1646507460</t>
  </si>
  <si>
    <t>110*0,104 'Prepočítané koeficientom množstva</t>
  </si>
  <si>
    <t>405090883</t>
  </si>
  <si>
    <t>-644887208</t>
  </si>
  <si>
    <t>1623195952</t>
  </si>
  <si>
    <t>Podpis</t>
  </si>
  <si>
    <t xml:space="preserve">Dátum: </t>
  </si>
  <si>
    <t>V ...</t>
  </si>
  <si>
    <t>Počet bodov v danom kritériu:</t>
  </si>
  <si>
    <t>Spolu</t>
  </si>
  <si>
    <t>...</t>
  </si>
  <si>
    <t>Cena za celý predmet zákazky</t>
  </si>
  <si>
    <t>Výška DPH</t>
  </si>
  <si>
    <t>Suma v EUR bez DPH</t>
  </si>
  <si>
    <t>Počet kusov</t>
  </si>
  <si>
    <t>Názov položky</t>
  </si>
  <si>
    <t>Maximálna hodnota</t>
  </si>
  <si>
    <t>Minimálna hodnota</t>
  </si>
  <si>
    <t>Váha kritéria (%)</t>
  </si>
  <si>
    <t>Logika kritéria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</si>
  <si>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</si>
  <si>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</si>
  <si>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</si>
  <si>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</si>
  <si>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Čestné vyhlásenia podľa zákona o verejnom obstarávaní</t>
  </si>
  <si>
    <t>Platca/Neplatca DPH:</t>
  </si>
  <si>
    <t xml:space="preserve">Obchodné meno uchádzača: </t>
  </si>
  <si>
    <t>Príloha č. 2 - Ponuka v zákazke „Dobudovanie chodníka a priechodu pre chodcov na Kremeľskej ulici“</t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</si>
  <si>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</si>
  <si>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</si>
  <si>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</si>
  <si>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</si>
  <si>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</si>
  <si>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</si>
  <si>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</si>
  <si>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čestne vyhlasujem,</t>
  </si>
  <si>
    <t>Ako uchádzač v tomto verejnom obstarávaní Hl. mesta SR Bratislava</t>
  </si>
  <si>
    <t>Čestné vyhlásenie podľa § 32 ods. 7 ZVO</t>
  </si>
  <si>
    <t>Uchádzač ďalej vyhlasuje, že si je vedomý právnych následkov uvedenia nepravdivých informácií v tomto vyhlásení alebo zamlčania takejto osoby.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</si>
  <si>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</si>
  <si>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</si>
  <si>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</si>
  <si>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</si>
  <si>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</si>
  <si>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</si>
  <si>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</si>
  <si>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</si>
  <si>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</si>
  <si>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</si>
  <si>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</si>
  <si>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</si>
  <si>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</si>
  <si>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</si>
  <si>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</si>
  <si>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Čestné vyhlásenie o konečných užívateľoch výhod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</si>
  <si>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</si>
  <si>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</si>
  <si>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</si>
  <si>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</si>
  <si>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</si>
  <si>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t xml:space="preserve">Predovšetkým vyhlasujem, že: 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</si>
  <si>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</si>
  <si>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>Čestné vyhlásenie k uplatňovaniu medzinárodných sankcií</t>
  </si>
  <si>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</si>
  <si>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</si>
  <si>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</si>
  <si>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</si>
  <si>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</si>
  <si>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</si>
  <si>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</si>
  <si>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</si>
  <si>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</si>
  <si>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</si>
  <si>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</si>
  <si>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</si>
  <si>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</si>
  <si>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</si>
  <si>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</si>
  <si>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</si>
  <si>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</si>
  <si>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</si>
  <si>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</si>
  <si>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</si>
  <si>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</si>
  <si>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</si>
  <si>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</si>
  <si>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</si>
  <si>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Spôsob hodnotenia - peňažný bonusový</t>
  </si>
  <si>
    <t>Ponuka A - EUR</t>
  </si>
  <si>
    <t>Ponuka B - EUR</t>
  </si>
  <si>
    <t>Spôsob hodnotenia - peňažný malusový</t>
  </si>
  <si>
    <t>Skúsenosti stavbyvedúceho</t>
  </si>
  <si>
    <t>čím viac, tým lepšie</t>
  </si>
  <si>
    <t>Popis kritéria</t>
  </si>
  <si>
    <t>Počet bodov spolu:</t>
  </si>
  <si>
    <r>
      <rPr>
        <sz val="11"/>
        <rFont val="Calibri"/>
        <family val="2"/>
        <charset val="238"/>
        <scheme val="minor"/>
      </rP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</si>
  <si>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Kritérium K1:</t>
  </si>
  <si>
    <t>Kritérium K2:</t>
  </si>
  <si>
    <t>*Počet bodov v danom kritériu:</t>
  </si>
  <si>
    <r>
      <rPr>
        <sz val="11"/>
        <color theme="1"/>
        <rFont val="Calibri"/>
        <family val="2"/>
        <charset val="238"/>
        <scheme val="minor"/>
      </rPr>
      <t>Skúsenosti stavbyvedúceho na rovnakých/porovnateľných zákazkách, ktorých predmetom bola oprava/rekonštrukcia cestných komunikácií (predložených uchádzačom v žiadosti o zaradenie do DNS)</t>
    </r>
    <r>
      <rPr>
        <sz val="11"/>
        <color theme="4" tint="-0.249977111117893"/>
        <rFont val="Calibri"/>
        <family val="2"/>
        <charset val="238"/>
        <scheme val="minor"/>
      </rPr>
      <t xml:space="preserve">
</t>
    </r>
  </si>
  <si>
    <t>Počet skúseností (ks)</t>
  </si>
  <si>
    <t xml:space="preserve">Maximálna hodnota </t>
  </si>
  <si>
    <t xml:space="preserve">Minimálna hodnota </t>
  </si>
  <si>
    <t>Som platcom 23% DPH</t>
  </si>
  <si>
    <t>*Body za kritérium K2 pridelí verejný obstarávateľ po predložení ponuky v súlade s tými, ktoré boli uchádzačovi pridelené pri zaradení do DNS.</t>
  </si>
  <si>
    <t xml:space="preserve">Suma v EUR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</si>
</sst>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62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mbria"/>
      <family val="2"/>
      <charset val="238"/>
      <scheme val="major"/>
    </font>
    <font>
      <sz val="16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Arial CE"/>
      <family val="2"/>
    </font>
    <font>
      <sz val="14"/>
      <color theme="4" tint="-0.249977111117893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3" fillId="0" borderId="0" applyNumberFormat="0" applyFill="0" applyBorder="0" applyAlignment="0" applyProtection="0"/>
    <xf numFmtId="0" fontId="45" fillId="6" borderId="0" applyNumberFormat="0" applyBorder="0" applyAlignment="0" applyProtection="0"/>
    <xf numFmtId="0" fontId="5" fillId="0" borderId="0"/>
    <xf numFmtId="0" fontId="5" fillId="3" borderId="23" applyNumberFormat="0" applyFont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" borderId="23" applyNumberFormat="0" applyFont="0" applyAlignment="0" applyProtection="0"/>
    <xf numFmtId="0" fontId="4" fillId="7" borderId="0" applyNumberFormat="0" applyBorder="0" applyAlignment="0" applyProtection="0"/>
    <xf numFmtId="43" fontId="60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3" xfId="0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9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8" fillId="5" borderId="0" xfId="0" applyFont="1" applyFill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35" fillId="0" borderId="14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166" fontId="35" fillId="0" borderId="0" xfId="0" applyNumberFormat="1" applyFont="1" applyAlignment="1">
      <alignment vertical="center"/>
    </xf>
    <xf numFmtId="4" fontId="35" fillId="0" borderId="15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4" fontId="35" fillId="0" borderId="19" xfId="0" applyNumberFormat="1" applyFont="1" applyBorder="1" applyAlignment="1">
      <alignment vertical="center"/>
    </xf>
    <xf numFmtId="4" fontId="35" fillId="0" borderId="20" xfId="0" applyNumberFormat="1" applyFont="1" applyBorder="1" applyAlignment="1">
      <alignment vertical="center"/>
    </xf>
    <xf numFmtId="166" fontId="35" fillId="0" borderId="20" xfId="0" applyNumberFormat="1" applyFont="1" applyBorder="1" applyAlignment="1">
      <alignment vertical="center"/>
    </xf>
    <xf numFmtId="4" fontId="35" fillId="0" borderId="21" xfId="0" applyNumberFormat="1" applyFont="1" applyBorder="1" applyAlignment="1">
      <alignment vertical="center"/>
    </xf>
    <xf numFmtId="4" fontId="28" fillId="3" borderId="22" xfId="0" applyNumberFormat="1" applyFont="1" applyFill="1" applyBorder="1" applyAlignment="1" applyProtection="1">
      <alignment vertical="center"/>
      <protection locked="0"/>
    </xf>
    <xf numFmtId="4" fontId="41" fillId="3" borderId="22" xfId="0" applyNumberFormat="1" applyFont="1" applyFill="1" applyBorder="1" applyAlignment="1" applyProtection="1">
      <alignment vertical="center"/>
      <protection locked="0"/>
    </xf>
    <xf numFmtId="167" fontId="28" fillId="3" borderId="22" xfId="0" applyNumberFormat="1" applyFont="1" applyFill="1" applyBorder="1" applyAlignment="1" applyProtection="1">
      <alignment vertical="center"/>
      <protection locked="0"/>
    </xf>
    <xf numFmtId="0" fontId="5" fillId="0" borderId="0" xfId="3"/>
    <xf numFmtId="0" fontId="52" fillId="0" borderId="0" xfId="3" applyFont="1" applyAlignment="1">
      <alignment horizontal="justify" vertical="center"/>
    </xf>
    <xf numFmtId="0" fontId="53" fillId="0" borderId="0" xfId="3" applyFont="1" applyAlignment="1">
      <alignment vertical="center"/>
    </xf>
    <xf numFmtId="0" fontId="53" fillId="0" borderId="50" xfId="3" applyFont="1" applyBorder="1" applyAlignment="1">
      <alignment vertical="center"/>
    </xf>
    <xf numFmtId="0" fontId="5" fillId="0" borderId="51" xfId="3" applyBorder="1" applyAlignment="1">
      <alignment horizontal="left" vertical="center" wrapText="1" indent="1"/>
    </xf>
    <xf numFmtId="0" fontId="5" fillId="0" borderId="51" xfId="3" applyBorder="1" applyAlignment="1">
      <alignment horizontal="left" wrapText="1" indent="1"/>
    </xf>
    <xf numFmtId="0" fontId="43" fillId="0" borderId="51" xfId="1" applyBorder="1" applyAlignment="1">
      <alignment horizontal="left" vertical="center" wrapText="1" indent="1"/>
    </xf>
    <xf numFmtId="0" fontId="5" fillId="0" borderId="51" xfId="3" applyBorder="1" applyAlignment="1" applyProtection="1">
      <alignment horizontal="left" vertical="center" wrapText="1" indent="1"/>
      <protection locked="0"/>
    </xf>
    <xf numFmtId="0" fontId="47" fillId="0" borderId="51" xfId="3" applyFont="1" applyBorder="1" applyAlignment="1">
      <alignment horizontal="center" vertical="center" wrapText="1"/>
    </xf>
    <xf numFmtId="0" fontId="53" fillId="0" borderId="51" xfId="3" applyFont="1" applyBorder="1" applyAlignment="1">
      <alignment horizontal="left" vertical="center" wrapText="1" indent="1"/>
    </xf>
    <xf numFmtId="0" fontId="53" fillId="0" borderId="51" xfId="3" applyFont="1" applyBorder="1" applyAlignment="1">
      <alignment horizontal="justify" vertical="center"/>
    </xf>
    <xf numFmtId="0" fontId="54" fillId="0" borderId="52" xfId="3" applyFont="1" applyBorder="1" applyAlignment="1">
      <alignment horizontal="center" vertical="center"/>
    </xf>
    <xf numFmtId="0" fontId="5" fillId="0" borderId="50" xfId="3" applyBorder="1"/>
    <xf numFmtId="0" fontId="5" fillId="0" borderId="51" xfId="3" applyBorder="1" applyAlignment="1">
      <alignment horizontal="justify" vertical="center"/>
    </xf>
    <xf numFmtId="0" fontId="47" fillId="0" borderId="51" xfId="3" applyFont="1" applyBorder="1" applyAlignment="1">
      <alignment horizontal="center" vertical="center"/>
    </xf>
    <xf numFmtId="0" fontId="5" fillId="0" borderId="51" xfId="3" applyBorder="1" applyAlignment="1">
      <alignment horizontal="left" vertical="center" indent="1"/>
    </xf>
    <xf numFmtId="0" fontId="4" fillId="0" borderId="0" xfId="6" applyProtection="1">
      <protection hidden="1"/>
    </xf>
    <xf numFmtId="0" fontId="4" fillId="0" borderId="0" xfId="6" applyAlignment="1" applyProtection="1">
      <alignment wrapText="1"/>
      <protection hidden="1"/>
    </xf>
    <xf numFmtId="0" fontId="4" fillId="8" borderId="53" xfId="6" applyFill="1" applyBorder="1" applyAlignment="1" applyProtection="1">
      <alignment horizontal="center" wrapText="1"/>
      <protection hidden="1"/>
    </xf>
    <xf numFmtId="0" fontId="47" fillId="8" borderId="54" xfId="6" applyFont="1" applyFill="1" applyBorder="1" applyAlignment="1" applyProtection="1">
      <alignment wrapText="1"/>
      <protection hidden="1"/>
    </xf>
    <xf numFmtId="0" fontId="47" fillId="8" borderId="55" xfId="6" applyFont="1" applyFill="1" applyBorder="1" applyAlignment="1" applyProtection="1">
      <alignment wrapText="1"/>
      <protection hidden="1"/>
    </xf>
    <xf numFmtId="0" fontId="47" fillId="8" borderId="56" xfId="6" applyFont="1" applyFill="1" applyBorder="1" applyAlignment="1" applyProtection="1">
      <alignment wrapText="1"/>
      <protection hidden="1"/>
    </xf>
    <xf numFmtId="0" fontId="47" fillId="8" borderId="33" xfId="6" applyFont="1" applyFill="1" applyBorder="1" applyAlignment="1" applyProtection="1">
      <alignment wrapText="1"/>
      <protection hidden="1"/>
    </xf>
    <xf numFmtId="0" fontId="47" fillId="8" borderId="53" xfId="6" applyFont="1" applyFill="1" applyBorder="1" applyAlignment="1" applyProtection="1">
      <alignment wrapText="1"/>
      <protection hidden="1"/>
    </xf>
    <xf numFmtId="0" fontId="4" fillId="8" borderId="51" xfId="6" applyFill="1" applyBorder="1" applyAlignment="1" applyProtection="1">
      <alignment horizontal="center"/>
      <protection hidden="1"/>
    </xf>
    <xf numFmtId="0" fontId="4" fillId="0" borderId="57" xfId="6" applyBorder="1" applyAlignment="1" applyProtection="1">
      <alignment wrapText="1"/>
      <protection locked="0" hidden="1"/>
    </xf>
    <xf numFmtId="0" fontId="4" fillId="0" borderId="58" xfId="6" applyBorder="1" applyAlignment="1" applyProtection="1">
      <alignment wrapText="1"/>
      <protection locked="0" hidden="1"/>
    </xf>
    <xf numFmtId="2" fontId="0" fillId="0" borderId="58" xfId="7" applyNumberFormat="1" applyFont="1" applyFill="1" applyBorder="1" applyAlignment="1" applyProtection="1">
      <alignment wrapText="1"/>
      <protection locked="0" hidden="1"/>
    </xf>
    <xf numFmtId="0" fontId="4" fillId="0" borderId="58" xfId="8" applyFont="1" applyFill="1" applyBorder="1" applyProtection="1">
      <protection locked="0" hidden="1"/>
    </xf>
    <xf numFmtId="2" fontId="0" fillId="0" borderId="59" xfId="7" applyNumberFormat="1" applyFont="1" applyFill="1" applyBorder="1" applyAlignment="1" applyProtection="1">
      <alignment wrapText="1"/>
      <protection locked="0" hidden="1"/>
    </xf>
    <xf numFmtId="2" fontId="4" fillId="8" borderId="59" xfId="6" applyNumberFormat="1" applyFill="1" applyBorder="1" applyProtection="1">
      <protection hidden="1"/>
    </xf>
    <xf numFmtId="2" fontId="4" fillId="8" borderId="60" xfId="6" applyNumberFormat="1" applyFill="1" applyBorder="1" applyProtection="1">
      <protection hidden="1"/>
    </xf>
    <xf numFmtId="2" fontId="4" fillId="8" borderId="61" xfId="6" applyNumberFormat="1" applyFill="1" applyBorder="1" applyProtection="1">
      <protection hidden="1"/>
    </xf>
    <xf numFmtId="0" fontId="4" fillId="0" borderId="62" xfId="6" applyBorder="1" applyAlignment="1" applyProtection="1">
      <alignment wrapText="1"/>
      <protection locked="0" hidden="1"/>
    </xf>
    <xf numFmtId="0" fontId="4" fillId="0" borderId="60" xfId="6" applyBorder="1" applyAlignment="1" applyProtection="1">
      <alignment wrapText="1"/>
      <protection locked="0" hidden="1"/>
    </xf>
    <xf numFmtId="2" fontId="0" fillId="0" borderId="60" xfId="7" applyNumberFormat="1" applyFont="1" applyFill="1" applyBorder="1" applyAlignment="1" applyProtection="1">
      <alignment wrapText="1"/>
      <protection locked="0" hidden="1"/>
    </xf>
    <xf numFmtId="2" fontId="0" fillId="0" borderId="63" xfId="7" applyNumberFormat="1" applyFont="1" applyFill="1" applyBorder="1" applyAlignment="1" applyProtection="1">
      <alignment wrapText="1"/>
      <protection locked="0" hidden="1"/>
    </xf>
    <xf numFmtId="2" fontId="4" fillId="8" borderId="63" xfId="6" applyNumberFormat="1" applyFill="1" applyBorder="1" applyProtection="1">
      <protection hidden="1"/>
    </xf>
    <xf numFmtId="0" fontId="4" fillId="0" borderId="64" xfId="6" applyBorder="1" applyAlignment="1" applyProtection="1">
      <alignment wrapText="1"/>
      <protection locked="0" hidden="1"/>
    </xf>
    <xf numFmtId="0" fontId="4" fillId="0" borderId="65" xfId="6" applyBorder="1" applyAlignment="1" applyProtection="1">
      <alignment wrapText="1"/>
      <protection locked="0" hidden="1"/>
    </xf>
    <xf numFmtId="2" fontId="0" fillId="0" borderId="65" xfId="7" applyNumberFormat="1" applyFont="1" applyFill="1" applyBorder="1" applyAlignment="1" applyProtection="1">
      <alignment wrapText="1"/>
      <protection locked="0" hidden="1"/>
    </xf>
    <xf numFmtId="2" fontId="0" fillId="0" borderId="66" xfId="7" applyNumberFormat="1" applyFont="1" applyFill="1" applyBorder="1" applyAlignment="1" applyProtection="1">
      <alignment wrapText="1"/>
      <protection locked="0" hidden="1"/>
    </xf>
    <xf numFmtId="0" fontId="4" fillId="8" borderId="50" xfId="6" applyFill="1" applyBorder="1" applyProtection="1">
      <protection hidden="1"/>
    </xf>
    <xf numFmtId="0" fontId="4" fillId="8" borderId="67" xfId="6" applyFill="1" applyBorder="1" applyAlignment="1" applyProtection="1">
      <alignment wrapText="1"/>
      <protection hidden="1"/>
    </xf>
    <xf numFmtId="0" fontId="4" fillId="8" borderId="68" xfId="6" applyFill="1" applyBorder="1" applyAlignment="1" applyProtection="1">
      <alignment wrapText="1"/>
      <protection hidden="1"/>
    </xf>
    <xf numFmtId="2" fontId="4" fillId="8" borderId="69" xfId="6" applyNumberFormat="1" applyFill="1" applyBorder="1" applyAlignment="1" applyProtection="1">
      <alignment wrapText="1"/>
      <protection hidden="1"/>
    </xf>
    <xf numFmtId="2" fontId="4" fillId="8" borderId="69" xfId="6" applyNumberFormat="1" applyFill="1" applyBorder="1" applyProtection="1">
      <protection hidden="1"/>
    </xf>
    <xf numFmtId="2" fontId="4" fillId="8" borderId="68" xfId="6" applyNumberFormat="1" applyFill="1" applyBorder="1" applyProtection="1">
      <protection hidden="1"/>
    </xf>
    <xf numFmtId="0" fontId="4" fillId="8" borderId="70" xfId="6" applyFill="1" applyBorder="1" applyProtection="1">
      <protection hidden="1"/>
    </xf>
    <xf numFmtId="0" fontId="4" fillId="9" borderId="62" xfId="6" applyFill="1" applyBorder="1" applyProtection="1">
      <protection hidden="1"/>
    </xf>
    <xf numFmtId="0" fontId="4" fillId="9" borderId="79" xfId="6" applyFill="1" applyBorder="1" applyProtection="1">
      <protection hidden="1"/>
    </xf>
    <xf numFmtId="0" fontId="4" fillId="8" borderId="62" xfId="6" applyFill="1" applyBorder="1" applyProtection="1">
      <protection hidden="1"/>
    </xf>
    <xf numFmtId="0" fontId="4" fillId="8" borderId="79" xfId="6" applyFill="1" applyBorder="1" applyProtection="1">
      <protection hidden="1"/>
    </xf>
    <xf numFmtId="0" fontId="4" fillId="9" borderId="80" xfId="6" applyFill="1" applyBorder="1" applyProtection="1">
      <protection hidden="1"/>
    </xf>
    <xf numFmtId="0" fontId="4" fillId="9" borderId="67" xfId="6" applyFill="1" applyBorder="1" applyProtection="1">
      <protection hidden="1"/>
    </xf>
    <xf numFmtId="0" fontId="4" fillId="8" borderId="60" xfId="6" applyFill="1" applyBorder="1" applyProtection="1">
      <protection hidden="1"/>
    </xf>
    <xf numFmtId="0" fontId="4" fillId="8" borderId="68" xfId="6" applyFill="1" applyBorder="1" applyProtection="1">
      <protection hidden="1"/>
    </xf>
    <xf numFmtId="0" fontId="4" fillId="8" borderId="63" xfId="6" applyFill="1" applyBorder="1" applyAlignment="1" applyProtection="1">
      <alignment horizontal="center"/>
      <protection hidden="1"/>
    </xf>
    <xf numFmtId="0" fontId="4" fillId="8" borderId="69" xfId="6" applyFill="1" applyBorder="1" applyAlignment="1" applyProtection="1">
      <alignment horizontal="center"/>
      <protection hidden="1"/>
    </xf>
    <xf numFmtId="2" fontId="4" fillId="0" borderId="62" xfId="6" applyNumberFormat="1" applyBorder="1" applyProtection="1">
      <protection locked="0" hidden="1"/>
    </xf>
    <xf numFmtId="2" fontId="4" fillId="9" borderId="79" xfId="6" applyNumberFormat="1" applyFill="1" applyBorder="1" applyProtection="1">
      <protection hidden="1"/>
    </xf>
    <xf numFmtId="2" fontId="4" fillId="8" borderId="79" xfId="6" applyNumberFormat="1" applyFill="1" applyBorder="1" applyProtection="1">
      <protection hidden="1"/>
    </xf>
    <xf numFmtId="0" fontId="4" fillId="9" borderId="54" xfId="6" applyFill="1" applyBorder="1" applyProtection="1">
      <protection hidden="1"/>
    </xf>
    <xf numFmtId="0" fontId="4" fillId="9" borderId="55" xfId="6" applyFill="1" applyBorder="1" applyAlignment="1" applyProtection="1">
      <alignment wrapText="1"/>
      <protection hidden="1"/>
    </xf>
    <xf numFmtId="0" fontId="4" fillId="9" borderId="55" xfId="6" applyFill="1" applyBorder="1" applyAlignment="1" applyProtection="1">
      <alignment horizontal="center" wrapText="1"/>
      <protection hidden="1"/>
    </xf>
    <xf numFmtId="168" fontId="47" fillId="9" borderId="55" xfId="6" applyNumberFormat="1" applyFont="1" applyFill="1" applyBorder="1" applyAlignment="1" applyProtection="1">
      <alignment wrapText="1"/>
      <protection hidden="1"/>
    </xf>
    <xf numFmtId="2" fontId="47" fillId="9" borderId="55" xfId="6" applyNumberFormat="1" applyFont="1" applyFill="1" applyBorder="1" applyAlignment="1" applyProtection="1">
      <alignment wrapText="1"/>
      <protection hidden="1"/>
    </xf>
    <xf numFmtId="168" fontId="47" fillId="9" borderId="56" xfId="6" applyNumberFormat="1" applyFont="1" applyFill="1" applyBorder="1" applyAlignment="1" applyProtection="1">
      <alignment wrapText="1"/>
      <protection hidden="1"/>
    </xf>
    <xf numFmtId="0" fontId="4" fillId="10" borderId="62" xfId="6" applyFill="1" applyBorder="1" applyAlignment="1" applyProtection="1">
      <alignment wrapText="1"/>
      <protection hidden="1"/>
    </xf>
    <xf numFmtId="0" fontId="4" fillId="10" borderId="79" xfId="6" applyFill="1" applyBorder="1" applyAlignment="1" applyProtection="1">
      <alignment wrapText="1"/>
      <protection hidden="1"/>
    </xf>
    <xf numFmtId="0" fontId="4" fillId="11" borderId="62" xfId="6" applyFill="1" applyBorder="1" applyAlignment="1" applyProtection="1">
      <alignment wrapText="1"/>
      <protection hidden="1"/>
    </xf>
    <xf numFmtId="0" fontId="4" fillId="11" borderId="79" xfId="6" applyFill="1" applyBorder="1" applyAlignment="1" applyProtection="1">
      <alignment wrapText="1"/>
      <protection hidden="1"/>
    </xf>
    <xf numFmtId="0" fontId="4" fillId="10" borderId="80" xfId="6" applyFill="1" applyBorder="1" applyProtection="1">
      <protection hidden="1"/>
    </xf>
    <xf numFmtId="0" fontId="4" fillId="10" borderId="79" xfId="6" applyFill="1" applyBorder="1" applyProtection="1">
      <protection hidden="1"/>
    </xf>
    <xf numFmtId="0" fontId="4" fillId="10" borderId="62" xfId="6" applyFill="1" applyBorder="1" applyProtection="1">
      <protection hidden="1"/>
    </xf>
    <xf numFmtId="0" fontId="4" fillId="10" borderId="64" xfId="6" applyFill="1" applyBorder="1" applyProtection="1">
      <protection hidden="1"/>
    </xf>
    <xf numFmtId="0" fontId="4" fillId="11" borderId="60" xfId="6" applyFill="1" applyBorder="1" applyProtection="1">
      <protection hidden="1"/>
    </xf>
    <xf numFmtId="0" fontId="4" fillId="11" borderId="65" xfId="6" applyFill="1" applyBorder="1" applyProtection="1">
      <protection hidden="1"/>
    </xf>
    <xf numFmtId="0" fontId="4" fillId="11" borderId="63" xfId="6" applyFill="1" applyBorder="1" applyAlignment="1" applyProtection="1">
      <alignment wrapText="1"/>
      <protection hidden="1"/>
    </xf>
    <xf numFmtId="2" fontId="4" fillId="12" borderId="62" xfId="6" applyNumberFormat="1" applyFill="1" applyBorder="1" applyProtection="1">
      <protection hidden="1"/>
    </xf>
    <xf numFmtId="2" fontId="4" fillId="10" borderId="79" xfId="6" applyNumberFormat="1" applyFill="1" applyBorder="1" applyAlignment="1" applyProtection="1">
      <alignment wrapText="1"/>
      <protection hidden="1"/>
    </xf>
    <xf numFmtId="2" fontId="4" fillId="11" borderId="79" xfId="6" applyNumberFormat="1" applyFill="1" applyBorder="1" applyAlignment="1" applyProtection="1">
      <alignment wrapText="1"/>
      <protection hidden="1"/>
    </xf>
    <xf numFmtId="2" fontId="4" fillId="10" borderId="79" xfId="6" applyNumberFormat="1" applyFill="1" applyBorder="1" applyProtection="1">
      <protection hidden="1"/>
    </xf>
    <xf numFmtId="0" fontId="4" fillId="11" borderId="66" xfId="6" applyFill="1" applyBorder="1" applyAlignment="1" applyProtection="1">
      <alignment wrapText="1"/>
      <protection hidden="1"/>
    </xf>
    <xf numFmtId="0" fontId="4" fillId="10" borderId="54" xfId="6" applyFill="1" applyBorder="1" applyProtection="1">
      <protection hidden="1"/>
    </xf>
    <xf numFmtId="0" fontId="4" fillId="10" borderId="55" xfId="6" applyFill="1" applyBorder="1" applyAlignment="1" applyProtection="1">
      <alignment wrapText="1"/>
      <protection hidden="1"/>
    </xf>
    <xf numFmtId="2" fontId="4" fillId="10" borderId="55" xfId="6" applyNumberFormat="1" applyFill="1" applyBorder="1" applyAlignment="1" applyProtection="1">
      <alignment wrapText="1"/>
      <protection hidden="1"/>
    </xf>
    <xf numFmtId="2" fontId="4" fillId="10" borderId="56" xfId="6" applyNumberFormat="1" applyFill="1" applyBorder="1" applyAlignment="1" applyProtection="1">
      <alignment wrapText="1"/>
      <protection hidden="1"/>
    </xf>
    <xf numFmtId="0" fontId="4" fillId="13" borderId="62" xfId="6" applyFill="1" applyBorder="1" applyAlignment="1" applyProtection="1">
      <alignment wrapText="1"/>
      <protection hidden="1"/>
    </xf>
    <xf numFmtId="0" fontId="4" fillId="13" borderId="79" xfId="6" applyFill="1" applyBorder="1" applyAlignment="1" applyProtection="1">
      <alignment wrapText="1"/>
      <protection hidden="1"/>
    </xf>
    <xf numFmtId="0" fontId="4" fillId="14" borderId="62" xfId="6" applyFill="1" applyBorder="1" applyAlignment="1" applyProtection="1">
      <alignment wrapText="1"/>
      <protection hidden="1"/>
    </xf>
    <xf numFmtId="0" fontId="4" fillId="14" borderId="79" xfId="6" applyFill="1" applyBorder="1" applyAlignment="1" applyProtection="1">
      <alignment wrapText="1"/>
      <protection hidden="1"/>
    </xf>
    <xf numFmtId="0" fontId="4" fillId="13" borderId="80" xfId="6" applyFill="1" applyBorder="1" applyProtection="1">
      <protection hidden="1"/>
    </xf>
    <xf numFmtId="0" fontId="4" fillId="13" borderId="79" xfId="6" applyFill="1" applyBorder="1" applyProtection="1">
      <protection hidden="1"/>
    </xf>
    <xf numFmtId="0" fontId="4" fillId="13" borderId="62" xfId="6" applyFill="1" applyBorder="1" applyProtection="1">
      <protection hidden="1"/>
    </xf>
    <xf numFmtId="0" fontId="4" fillId="13" borderId="67" xfId="6" applyFill="1" applyBorder="1" applyProtection="1">
      <protection hidden="1"/>
    </xf>
    <xf numFmtId="0" fontId="4" fillId="14" borderId="60" xfId="6" applyFill="1" applyBorder="1" applyProtection="1">
      <protection hidden="1"/>
    </xf>
    <xf numFmtId="0" fontId="4" fillId="14" borderId="68" xfId="6" applyFill="1" applyBorder="1" applyProtection="1">
      <protection hidden="1"/>
    </xf>
    <xf numFmtId="0" fontId="4" fillId="14" borderId="63" xfId="6" applyFill="1" applyBorder="1" applyAlignment="1" applyProtection="1">
      <alignment wrapText="1"/>
      <protection hidden="1"/>
    </xf>
    <xf numFmtId="2" fontId="4" fillId="13" borderId="79" xfId="6" applyNumberFormat="1" applyFill="1" applyBorder="1" applyAlignment="1" applyProtection="1">
      <alignment wrapText="1"/>
      <protection hidden="1"/>
    </xf>
    <xf numFmtId="2" fontId="4" fillId="14" borderId="79" xfId="6" applyNumberFormat="1" applyFill="1" applyBorder="1" applyAlignment="1" applyProtection="1">
      <alignment wrapText="1"/>
      <protection hidden="1"/>
    </xf>
    <xf numFmtId="2" fontId="4" fillId="13" borderId="79" xfId="6" applyNumberFormat="1" applyFill="1" applyBorder="1" applyProtection="1">
      <protection hidden="1"/>
    </xf>
    <xf numFmtId="0" fontId="4" fillId="14" borderId="69" xfId="6" applyFill="1" applyBorder="1" applyAlignment="1" applyProtection="1">
      <alignment wrapText="1"/>
      <protection hidden="1"/>
    </xf>
    <xf numFmtId="0" fontId="4" fillId="13" borderId="54" xfId="6" applyFill="1" applyBorder="1" applyProtection="1">
      <protection hidden="1"/>
    </xf>
    <xf numFmtId="0" fontId="4" fillId="13" borderId="55" xfId="6" applyFill="1" applyBorder="1" applyAlignment="1" applyProtection="1">
      <alignment wrapText="1"/>
      <protection hidden="1"/>
    </xf>
    <xf numFmtId="2" fontId="4" fillId="13" borderId="55" xfId="6" applyNumberFormat="1" applyFill="1" applyBorder="1" applyAlignment="1" applyProtection="1">
      <alignment wrapText="1"/>
      <protection hidden="1"/>
    </xf>
    <xf numFmtId="2" fontId="4" fillId="13" borderId="56" xfId="6" applyNumberFormat="1" applyFill="1" applyBorder="1" applyAlignment="1" applyProtection="1">
      <alignment wrapText="1"/>
      <protection hidden="1"/>
    </xf>
    <xf numFmtId="0" fontId="48" fillId="0" borderId="29" xfId="8" applyFont="1" applyFill="1" applyBorder="1" applyAlignment="1" applyProtection="1">
      <alignment vertical="center" wrapText="1"/>
      <protection hidden="1"/>
    </xf>
    <xf numFmtId="0" fontId="48" fillId="0" borderId="26" xfId="8" applyFont="1" applyFill="1" applyBorder="1" applyAlignment="1" applyProtection="1">
      <alignment vertical="center" wrapText="1"/>
      <protection hidden="1"/>
    </xf>
    <xf numFmtId="0" fontId="44" fillId="8" borderId="41" xfId="8" applyFont="1" applyFill="1" applyBorder="1" applyProtection="1">
      <protection hidden="1"/>
    </xf>
    <xf numFmtId="0" fontId="44" fillId="8" borderId="34" xfId="8" applyFont="1" applyFill="1" applyBorder="1" applyProtection="1">
      <protection hidden="1"/>
    </xf>
    <xf numFmtId="0" fontId="44" fillId="8" borderId="24" xfId="8" applyFont="1" applyFill="1" applyBorder="1" applyProtection="1">
      <protection hidden="1"/>
    </xf>
    <xf numFmtId="0" fontId="48" fillId="0" borderId="29" xfId="8" applyFont="1" applyFill="1" applyBorder="1" applyProtection="1">
      <protection hidden="1"/>
    </xf>
    <xf numFmtId="0" fontId="48" fillId="0" borderId="28" xfId="8" applyFont="1" applyFill="1" applyBorder="1" applyAlignment="1" applyProtection="1">
      <alignment horizontal="left"/>
      <protection hidden="1"/>
    </xf>
    <xf numFmtId="0" fontId="48" fillId="0" borderId="28" xfId="8" applyFont="1" applyFill="1" applyBorder="1" applyProtection="1">
      <protection hidden="1"/>
    </xf>
    <xf numFmtId="0" fontId="48" fillId="0" borderId="27" xfId="8" applyFont="1" applyFill="1" applyBorder="1" applyProtection="1">
      <protection hidden="1"/>
    </xf>
    <xf numFmtId="0" fontId="50" fillId="0" borderId="44" xfId="8" applyFont="1" applyFill="1" applyBorder="1" applyAlignment="1" applyProtection="1">
      <alignment wrapText="1"/>
      <protection hidden="1"/>
    </xf>
    <xf numFmtId="0" fontId="50" fillId="0" borderId="42" xfId="8" applyFont="1" applyFill="1" applyBorder="1" applyAlignment="1" applyProtection="1">
      <alignment horizontal="center" vertical="center" wrapText="1"/>
      <protection hidden="1"/>
    </xf>
    <xf numFmtId="0" fontId="50" fillId="0" borderId="43" xfId="8" applyFont="1" applyFill="1" applyBorder="1" applyAlignment="1" applyProtection="1">
      <alignment wrapText="1"/>
      <protection hidden="1"/>
    </xf>
    <xf numFmtId="0" fontId="50" fillId="0" borderId="42" xfId="8" applyFont="1" applyFill="1" applyBorder="1" applyAlignment="1" applyProtection="1">
      <alignment wrapText="1"/>
      <protection hidden="1"/>
    </xf>
    <xf numFmtId="0" fontId="50" fillId="0" borderId="41" xfId="8" applyFont="1" applyFill="1" applyBorder="1" applyAlignment="1" applyProtection="1">
      <alignment wrapText="1"/>
      <protection hidden="1"/>
    </xf>
    <xf numFmtId="0" fontId="48" fillId="0" borderId="39" xfId="8" applyFont="1" applyFill="1" applyBorder="1" applyAlignment="1" applyProtection="1">
      <alignment horizontal="center"/>
      <protection hidden="1"/>
    </xf>
    <xf numFmtId="43" fontId="48" fillId="0" borderId="35" xfId="7" applyFont="1" applyFill="1" applyBorder="1" applyProtection="1">
      <protection hidden="1"/>
    </xf>
    <xf numFmtId="43" fontId="48" fillId="0" borderId="34" xfId="7" applyFont="1" applyFill="1" applyBorder="1" applyProtection="1">
      <protection hidden="1"/>
    </xf>
    <xf numFmtId="43" fontId="50" fillId="0" borderId="34" xfId="7" applyFont="1" applyFill="1" applyBorder="1" applyProtection="1">
      <protection hidden="1"/>
    </xf>
    <xf numFmtId="0" fontId="49" fillId="0" borderId="26" xfId="8" applyFont="1" applyFill="1" applyBorder="1" applyProtection="1">
      <protection hidden="1"/>
    </xf>
    <xf numFmtId="0" fontId="50" fillId="0" borderId="44" xfId="8" applyFont="1" applyFill="1" applyBorder="1" applyProtection="1">
      <protection hidden="1"/>
    </xf>
    <xf numFmtId="0" fontId="50" fillId="0" borderId="42" xfId="8" applyFont="1" applyFill="1" applyBorder="1" applyAlignment="1" applyProtection="1">
      <alignment horizontal="left"/>
      <protection hidden="1"/>
    </xf>
    <xf numFmtId="0" fontId="50" fillId="0" borderId="42" xfId="8" applyFont="1" applyFill="1" applyBorder="1" applyProtection="1">
      <protection hidden="1"/>
    </xf>
    <xf numFmtId="0" fontId="50" fillId="0" borderId="41" xfId="8" applyFont="1" applyFill="1" applyBorder="1" applyProtection="1">
      <protection hidden="1"/>
    </xf>
    <xf numFmtId="0" fontId="50" fillId="0" borderId="88" xfId="8" applyFont="1" applyFill="1" applyBorder="1" applyAlignment="1" applyProtection="1">
      <alignment wrapText="1"/>
      <protection hidden="1"/>
    </xf>
    <xf numFmtId="0" fontId="49" fillId="0" borderId="89" xfId="8" applyFont="1" applyFill="1" applyBorder="1" applyProtection="1">
      <protection hidden="1"/>
    </xf>
    <xf numFmtId="0" fontId="3" fillId="0" borderId="60" xfId="6" applyFont="1" applyBorder="1" applyAlignment="1" applyProtection="1">
      <alignment wrapText="1"/>
      <protection locked="0" hidden="1"/>
    </xf>
    <xf numFmtId="0" fontId="57" fillId="0" borderId="46" xfId="8" applyFont="1" applyFill="1" applyBorder="1" applyAlignment="1" applyProtection="1">
      <alignment horizontal="right" vertical="center" wrapText="1"/>
      <protection hidden="1"/>
    </xf>
    <xf numFmtId="0" fontId="48" fillId="0" borderId="26" xfId="8" applyFont="1" applyFill="1" applyBorder="1" applyProtection="1">
      <protection hidden="1"/>
    </xf>
    <xf numFmtId="2" fontId="48" fillId="0" borderId="25" xfId="8" applyNumberFormat="1" applyFont="1" applyFill="1" applyBorder="1" applyProtection="1">
      <protection hidden="1"/>
    </xf>
    <xf numFmtId="43" fontId="48" fillId="0" borderId="24" xfId="7" applyFont="1" applyFill="1" applyBorder="1" applyProtection="1">
      <protection hidden="1"/>
    </xf>
    <xf numFmtId="0" fontId="48" fillId="0" borderId="40" xfId="8" applyFont="1" applyFill="1" applyBorder="1" applyProtection="1">
      <protection hidden="1"/>
    </xf>
    <xf numFmtId="0" fontId="57" fillId="0" borderId="33" xfId="8" applyFont="1" applyFill="1" applyBorder="1" applyAlignment="1" applyProtection="1">
      <alignment horizontal="right" vertical="center" wrapText="1"/>
      <protection hidden="1"/>
    </xf>
    <xf numFmtId="2" fontId="48" fillId="0" borderId="23" xfId="8" applyNumberFormat="1" applyFont="1" applyFill="1" applyProtection="1">
      <protection hidden="1"/>
    </xf>
    <xf numFmtId="2" fontId="48" fillId="0" borderId="34" xfId="8" applyNumberFormat="1" applyFont="1" applyFill="1" applyBorder="1" applyProtection="1">
      <protection hidden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" fillId="0" borderId="51" xfId="3" applyFont="1" applyBorder="1" applyAlignment="1" applyProtection="1">
      <alignment horizontal="left" vertical="center" wrapText="1" indent="1"/>
      <protection locked="0"/>
    </xf>
    <xf numFmtId="14" fontId="7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left" vertical="center"/>
    </xf>
    <xf numFmtId="4" fontId="30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9" fillId="5" borderId="6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28" fillId="5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30" fillId="0" borderId="0" xfId="0" applyNumberFormat="1" applyFont="1"/>
    <xf numFmtId="166" fontId="38" fillId="0" borderId="12" xfId="0" applyNumberFormat="1" applyFont="1" applyBorder="1"/>
    <xf numFmtId="166" fontId="38" fillId="0" borderId="13" xfId="0" applyNumberFormat="1" applyFont="1" applyBorder="1"/>
    <xf numFmtId="4" fontId="39" fillId="0" borderId="0" xfId="0" applyNumberFormat="1" applyFont="1" applyAlignment="1">
      <alignment vertical="center"/>
    </xf>
    <xf numFmtId="0" fontId="12" fillId="0" borderId="3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12" fillId="0" borderId="14" xfId="0" applyFont="1" applyBorder="1"/>
    <xf numFmtId="166" fontId="12" fillId="0" borderId="0" xfId="0" applyNumberFormat="1" applyFont="1"/>
    <xf numFmtId="166" fontId="12" fillId="0" borderId="15" xfId="0" applyNumberFormat="1" applyFont="1" applyBorder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0" fontId="28" fillId="0" borderId="22" xfId="0" applyFont="1" applyBorder="1" applyAlignment="1">
      <alignment horizontal="center" vertical="center"/>
    </xf>
    <xf numFmtId="49" fontId="28" fillId="0" borderId="22" xfId="0" applyNumberFormat="1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center" vertical="center" wrapText="1"/>
    </xf>
    <xf numFmtId="167" fontId="28" fillId="0" borderId="22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9" fillId="3" borderId="14" xfId="0" applyFont="1" applyFill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166" fontId="29" fillId="0" borderId="0" xfId="0" applyNumberFormat="1" applyFont="1" applyAlignment="1">
      <alignment vertical="center"/>
    </xf>
    <xf numFmtId="166" fontId="29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7" fontId="14" fillId="0" borderId="0" xfId="0" applyNumberFormat="1" applyFont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7" fontId="15" fillId="0" borderId="0" xfId="0" applyNumberFormat="1" applyFont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41" fillId="0" borderId="22" xfId="0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center" vertical="center" wrapText="1"/>
    </xf>
    <xf numFmtId="167" fontId="41" fillId="0" borderId="22" xfId="0" applyNumberFormat="1" applyFont="1" applyBorder="1" applyAlignment="1">
      <alignment vertical="center"/>
    </xf>
    <xf numFmtId="4" fontId="41" fillId="0" borderId="22" xfId="0" applyNumberFormat="1" applyFont="1" applyBorder="1" applyAlignment="1">
      <alignment vertical="center"/>
    </xf>
    <xf numFmtId="0" fontId="42" fillId="0" borderId="22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29" fillId="3" borderId="19" xfId="0" applyFont="1" applyFill="1" applyBorder="1" applyAlignment="1">
      <alignment horizontal="left" vertical="center"/>
    </xf>
    <xf numFmtId="0" fontId="29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0" fontId="56" fillId="9" borderId="33" xfId="6" applyFont="1" applyFill="1" applyBorder="1" applyAlignment="1" applyProtection="1">
      <alignment horizontal="center" vertical="center"/>
      <protection hidden="1"/>
    </xf>
    <xf numFmtId="0" fontId="56" fillId="9" borderId="30" xfId="6" applyFont="1" applyFill="1" applyBorder="1" applyAlignment="1" applyProtection="1">
      <alignment horizontal="center" vertical="center"/>
      <protection hidden="1"/>
    </xf>
    <xf numFmtId="0" fontId="56" fillId="9" borderId="45" xfId="6" applyFont="1" applyFill="1" applyBorder="1" applyAlignment="1" applyProtection="1">
      <alignment horizontal="center" vertical="center"/>
      <protection hidden="1"/>
    </xf>
    <xf numFmtId="0" fontId="56" fillId="9" borderId="71" xfId="6" applyFont="1" applyFill="1" applyBorder="1" applyAlignment="1" applyProtection="1">
      <alignment horizontal="center" vertical="center"/>
      <protection hidden="1"/>
    </xf>
    <xf numFmtId="0" fontId="56" fillId="9" borderId="72" xfId="6" applyFont="1" applyFill="1" applyBorder="1" applyAlignment="1" applyProtection="1">
      <alignment horizontal="center" vertical="center"/>
      <protection hidden="1"/>
    </xf>
    <xf numFmtId="0" fontId="56" fillId="9" borderId="73" xfId="6" applyFont="1" applyFill="1" applyBorder="1" applyAlignment="1" applyProtection="1">
      <alignment horizontal="center" vertical="center"/>
      <protection hidden="1"/>
    </xf>
    <xf numFmtId="0" fontId="4" fillId="9" borderId="74" xfId="6" applyFill="1" applyBorder="1" applyAlignment="1" applyProtection="1">
      <alignment horizontal="center" wrapText="1"/>
      <protection hidden="1"/>
    </xf>
    <xf numFmtId="0" fontId="4" fillId="9" borderId="62" xfId="6" applyFill="1" applyBorder="1" applyAlignment="1" applyProtection="1">
      <alignment horizontal="center" wrapText="1"/>
      <protection hidden="1"/>
    </xf>
    <xf numFmtId="0" fontId="47" fillId="8" borderId="75" xfId="6" applyFont="1" applyFill="1" applyBorder="1" applyAlignment="1" applyProtection="1">
      <alignment horizontal="left" vertical="center" wrapText="1"/>
      <protection hidden="1"/>
    </xf>
    <xf numFmtId="0" fontId="47" fillId="8" borderId="60" xfId="6" applyFont="1" applyFill="1" applyBorder="1" applyAlignment="1" applyProtection="1">
      <alignment horizontal="left" vertical="center" wrapText="1"/>
      <protection hidden="1"/>
    </xf>
    <xf numFmtId="0" fontId="4" fillId="8" borderId="76" xfId="6" applyFill="1" applyBorder="1" applyAlignment="1" applyProtection="1">
      <alignment horizontal="center" vertical="center"/>
      <protection hidden="1"/>
    </xf>
    <xf numFmtId="0" fontId="4" fillId="8" borderId="63" xfId="6" applyFill="1" applyBorder="1" applyAlignment="1" applyProtection="1">
      <alignment horizontal="center" vertical="center"/>
      <protection hidden="1"/>
    </xf>
    <xf numFmtId="0" fontId="4" fillId="9" borderId="74" xfId="6" applyFill="1" applyBorder="1" applyAlignment="1" applyProtection="1">
      <alignment horizontal="center"/>
      <protection hidden="1"/>
    </xf>
    <xf numFmtId="0" fontId="4" fillId="9" borderId="77" xfId="6" applyFill="1" applyBorder="1" applyAlignment="1" applyProtection="1">
      <alignment horizontal="center"/>
      <protection hidden="1"/>
    </xf>
    <xf numFmtId="0" fontId="4" fillId="8" borderId="74" xfId="6" applyFill="1" applyBorder="1" applyAlignment="1" applyProtection="1">
      <alignment horizontal="center"/>
      <protection hidden="1"/>
    </xf>
    <xf numFmtId="0" fontId="4" fillId="8" borderId="77" xfId="6" applyFill="1" applyBorder="1" applyAlignment="1" applyProtection="1">
      <alignment horizontal="center"/>
      <protection hidden="1"/>
    </xf>
    <xf numFmtId="0" fontId="4" fillId="9" borderId="78" xfId="6" applyFill="1" applyBorder="1" applyAlignment="1" applyProtection="1">
      <alignment horizontal="center"/>
      <protection hidden="1"/>
    </xf>
    <xf numFmtId="0" fontId="56" fillId="10" borderId="54" xfId="6" applyFont="1" applyFill="1" applyBorder="1" applyAlignment="1" applyProtection="1">
      <alignment horizontal="center" vertical="center"/>
      <protection hidden="1"/>
    </xf>
    <xf numFmtId="0" fontId="56" fillId="10" borderId="55" xfId="6" applyFont="1" applyFill="1" applyBorder="1" applyAlignment="1" applyProtection="1">
      <alignment horizontal="center" vertical="center"/>
      <protection hidden="1"/>
    </xf>
    <xf numFmtId="0" fontId="56" fillId="10" borderId="56" xfId="6" applyFont="1" applyFill="1" applyBorder="1" applyAlignment="1" applyProtection="1">
      <alignment horizontal="center" vertical="center"/>
      <protection hidden="1"/>
    </xf>
    <xf numFmtId="0" fontId="4" fillId="10" borderId="57" xfId="6" applyFill="1" applyBorder="1" applyAlignment="1" applyProtection="1">
      <alignment horizontal="center" wrapText="1"/>
      <protection hidden="1"/>
    </xf>
    <xf numFmtId="0" fontId="4" fillId="10" borderId="62" xfId="6" applyFill="1" applyBorder="1" applyAlignment="1" applyProtection="1">
      <alignment horizontal="center" wrapText="1"/>
      <protection hidden="1"/>
    </xf>
    <xf numFmtId="0" fontId="47" fillId="11" borderId="58" xfId="6" applyFont="1" applyFill="1" applyBorder="1" applyAlignment="1" applyProtection="1">
      <alignment horizontal="left" vertical="center" wrapText="1"/>
      <protection hidden="1"/>
    </xf>
    <xf numFmtId="0" fontId="47" fillId="11" borderId="59" xfId="6" applyFont="1" applyFill="1" applyBorder="1" applyAlignment="1" applyProtection="1">
      <alignment horizontal="left" vertical="center" wrapText="1"/>
      <protection hidden="1"/>
    </xf>
    <xf numFmtId="0" fontId="47" fillId="11" borderId="60" xfId="6" applyFont="1" applyFill="1" applyBorder="1" applyAlignment="1" applyProtection="1">
      <alignment horizontal="left" vertical="center" wrapText="1"/>
      <protection hidden="1"/>
    </xf>
    <xf numFmtId="0" fontId="47" fillId="11" borderId="63" xfId="6" applyFont="1" applyFill="1" applyBorder="1" applyAlignment="1" applyProtection="1">
      <alignment horizontal="left" vertical="center" wrapText="1"/>
      <protection hidden="1"/>
    </xf>
    <xf numFmtId="0" fontId="4" fillId="10" borderId="74" xfId="6" applyFill="1" applyBorder="1" applyAlignment="1" applyProtection="1">
      <alignment horizontal="center" wrapText="1"/>
      <protection hidden="1"/>
    </xf>
    <xf numFmtId="0" fontId="4" fillId="10" borderId="77" xfId="6" applyFill="1" applyBorder="1" applyAlignment="1" applyProtection="1">
      <alignment horizontal="center" wrapText="1"/>
      <protection hidden="1"/>
    </xf>
    <xf numFmtId="0" fontId="4" fillId="11" borderId="74" xfId="6" applyFill="1" applyBorder="1" applyAlignment="1" applyProtection="1">
      <alignment horizontal="center" wrapText="1"/>
      <protection hidden="1"/>
    </xf>
    <xf numFmtId="0" fontId="4" fillId="11" borderId="77" xfId="6" applyFill="1" applyBorder="1" applyAlignment="1" applyProtection="1">
      <alignment horizontal="center" wrapText="1"/>
      <protection hidden="1"/>
    </xf>
    <xf numFmtId="0" fontId="4" fillId="10" borderId="81" xfId="6" applyFill="1" applyBorder="1" applyAlignment="1" applyProtection="1">
      <alignment horizontal="center"/>
      <protection hidden="1"/>
    </xf>
    <xf numFmtId="0" fontId="4" fillId="10" borderId="82" xfId="6" applyFill="1" applyBorder="1" applyAlignment="1" applyProtection="1">
      <alignment horizontal="center"/>
      <protection hidden="1"/>
    </xf>
    <xf numFmtId="0" fontId="56" fillId="13" borderId="83" xfId="6" applyFont="1" applyFill="1" applyBorder="1" applyAlignment="1" applyProtection="1">
      <alignment horizontal="center" vertical="center"/>
      <protection hidden="1"/>
    </xf>
    <xf numFmtId="0" fontId="56" fillId="13" borderId="84" xfId="6" applyFont="1" applyFill="1" applyBorder="1" applyAlignment="1" applyProtection="1">
      <alignment horizontal="center" vertical="center"/>
      <protection hidden="1"/>
    </xf>
    <xf numFmtId="0" fontId="56" fillId="13" borderId="85" xfId="6" applyFont="1" applyFill="1" applyBorder="1" applyAlignment="1" applyProtection="1">
      <alignment horizontal="center" vertical="center"/>
      <protection hidden="1"/>
    </xf>
    <xf numFmtId="0" fontId="4" fillId="13" borderId="74" xfId="6" applyFill="1" applyBorder="1" applyAlignment="1" applyProtection="1">
      <alignment horizontal="center" wrapText="1"/>
      <protection hidden="1"/>
    </xf>
    <xf numFmtId="0" fontId="4" fillId="13" borderId="62" xfId="6" applyFill="1" applyBorder="1" applyAlignment="1" applyProtection="1">
      <alignment horizontal="center" wrapText="1"/>
      <protection hidden="1"/>
    </xf>
    <xf numFmtId="0" fontId="47" fillId="14" borderId="75" xfId="6" applyFont="1" applyFill="1" applyBorder="1" applyAlignment="1" applyProtection="1">
      <alignment horizontal="left" vertical="center" wrapText="1"/>
      <protection hidden="1"/>
    </xf>
    <xf numFmtId="0" fontId="47" fillId="14" borderId="76" xfId="6" applyFont="1" applyFill="1" applyBorder="1" applyAlignment="1" applyProtection="1">
      <alignment horizontal="left" vertical="center" wrapText="1"/>
      <protection hidden="1"/>
    </xf>
    <xf numFmtId="0" fontId="47" fillId="14" borderId="60" xfId="6" applyFont="1" applyFill="1" applyBorder="1" applyAlignment="1" applyProtection="1">
      <alignment horizontal="left" vertical="center" wrapText="1"/>
      <protection hidden="1"/>
    </xf>
    <xf numFmtId="0" fontId="47" fillId="14" borderId="63" xfId="6" applyFont="1" applyFill="1" applyBorder="1" applyAlignment="1" applyProtection="1">
      <alignment horizontal="left" vertical="center" wrapText="1"/>
      <protection hidden="1"/>
    </xf>
    <xf numFmtId="0" fontId="4" fillId="13" borderId="77" xfId="6" applyFill="1" applyBorder="1" applyAlignment="1" applyProtection="1">
      <alignment horizontal="center" wrapText="1"/>
      <protection hidden="1"/>
    </xf>
    <xf numFmtId="0" fontId="4" fillId="14" borderId="74" xfId="6" applyFill="1" applyBorder="1" applyAlignment="1" applyProtection="1">
      <alignment horizontal="center" wrapText="1"/>
      <protection hidden="1"/>
    </xf>
    <xf numFmtId="0" fontId="4" fillId="14" borderId="77" xfId="6" applyFill="1" applyBorder="1" applyAlignment="1" applyProtection="1">
      <alignment horizontal="center" wrapText="1"/>
      <protection hidden="1"/>
    </xf>
    <xf numFmtId="0" fontId="4" fillId="13" borderId="78" xfId="6" applyFill="1" applyBorder="1" applyAlignment="1" applyProtection="1">
      <alignment horizontal="center"/>
      <protection hidden="1"/>
    </xf>
    <xf numFmtId="0" fontId="4" fillId="13" borderId="77" xfId="6" applyFill="1" applyBorder="1" applyAlignment="1" applyProtection="1">
      <alignment horizontal="center"/>
      <protection hidden="1"/>
    </xf>
    <xf numFmtId="0" fontId="4" fillId="0" borderId="0" xfId="6" applyAlignment="1" applyProtection="1">
      <alignment horizontal="center"/>
      <protection hidden="1"/>
    </xf>
    <xf numFmtId="0" fontId="45" fillId="0" borderId="0" xfId="2" applyFill="1" applyBorder="1" applyAlignment="1" applyProtection="1">
      <alignment horizontal="center"/>
      <protection hidden="1"/>
    </xf>
    <xf numFmtId="0" fontId="57" fillId="0" borderId="46" xfId="8" applyFont="1" applyFill="1" applyBorder="1" applyAlignment="1" applyProtection="1">
      <alignment horizontal="center" vertical="center" wrapText="1"/>
      <protection hidden="1"/>
    </xf>
    <xf numFmtId="0" fontId="58" fillId="0" borderId="49" xfId="8" applyFont="1" applyFill="1" applyBorder="1" applyAlignment="1" applyProtection="1">
      <alignment horizontal="center" vertical="center" wrapText="1"/>
      <protection hidden="1"/>
    </xf>
    <xf numFmtId="0" fontId="58" fillId="0" borderId="32" xfId="8" applyFont="1" applyFill="1" applyBorder="1" applyAlignment="1" applyProtection="1">
      <alignment horizontal="center" vertical="center" wrapText="1"/>
      <protection hidden="1"/>
    </xf>
    <xf numFmtId="0" fontId="44" fillId="0" borderId="43" xfId="8" applyFont="1" applyFill="1" applyBorder="1" applyAlignment="1" applyProtection="1">
      <alignment horizontal="center"/>
      <protection hidden="1"/>
    </xf>
    <xf numFmtId="0" fontId="4" fillId="8" borderId="28" xfId="9" applyFill="1" applyBorder="1" applyAlignment="1" applyProtection="1">
      <alignment horizontal="left" vertical="center" wrapText="1"/>
      <protection locked="0"/>
    </xf>
    <xf numFmtId="0" fontId="4" fillId="8" borderId="27" xfId="9" applyFill="1" applyBorder="1" applyAlignment="1" applyProtection="1">
      <alignment horizontal="left" vertical="center" wrapText="1"/>
      <protection locked="0"/>
    </xf>
    <xf numFmtId="0" fontId="48" fillId="8" borderId="25" xfId="9" applyFont="1" applyFill="1" applyBorder="1" applyAlignment="1" applyProtection="1">
      <alignment vertical="center" wrapText="1"/>
      <protection locked="0"/>
    </xf>
    <xf numFmtId="0" fontId="4" fillId="8" borderId="25" xfId="9" applyFill="1" applyBorder="1" applyAlignment="1" applyProtection="1">
      <alignment vertical="center" wrapText="1"/>
      <protection locked="0"/>
    </xf>
    <xf numFmtId="0" fontId="44" fillId="0" borderId="25" xfId="8" applyFont="1" applyFill="1" applyBorder="1" applyAlignment="1" applyProtection="1">
      <alignment horizontal="center" vertical="center" wrapText="1"/>
      <protection hidden="1"/>
    </xf>
    <xf numFmtId="0" fontId="44" fillId="0" borderId="24" xfId="8" applyFont="1" applyFill="1" applyBorder="1" applyAlignment="1" applyProtection="1">
      <alignment horizontal="center" vertical="center" wrapText="1"/>
      <protection hidden="1"/>
    </xf>
    <xf numFmtId="0" fontId="57" fillId="0" borderId="30" xfId="8" applyFont="1" applyFill="1" applyBorder="1" applyAlignment="1" applyProtection="1">
      <alignment horizontal="left" vertical="center" wrapText="1"/>
      <protection hidden="1"/>
    </xf>
    <xf numFmtId="0" fontId="57" fillId="0" borderId="45" xfId="8" applyFont="1" applyFill="1" applyBorder="1" applyAlignment="1" applyProtection="1">
      <alignment horizontal="left" vertical="center" wrapText="1"/>
      <protection hidden="1"/>
    </xf>
    <xf numFmtId="0" fontId="4" fillId="0" borderId="48" xfId="6" applyBorder="1" applyAlignment="1" applyProtection="1">
      <alignment horizontal="left" vertical="center" wrapText="1"/>
      <protection hidden="1"/>
    </xf>
    <xf numFmtId="0" fontId="4" fillId="0" borderId="36" xfId="6" applyBorder="1" applyAlignment="1" applyProtection="1">
      <alignment horizontal="left" vertical="center" wrapText="1"/>
      <protection hidden="1"/>
    </xf>
    <xf numFmtId="0" fontId="4" fillId="0" borderId="47" xfId="6" applyBorder="1" applyAlignment="1" applyProtection="1">
      <alignment horizontal="left" vertical="center" wrapText="1"/>
      <protection hidden="1"/>
    </xf>
    <xf numFmtId="0" fontId="48" fillId="0" borderId="40" xfId="8" applyFont="1" applyFill="1" applyBorder="1" applyAlignment="1" applyProtection="1">
      <alignment vertical="center" wrapText="1"/>
      <protection hidden="1"/>
    </xf>
    <xf numFmtId="0" fontId="48" fillId="0" borderId="23" xfId="8" applyFont="1" applyFill="1" applyAlignment="1" applyProtection="1">
      <alignment vertical="center" wrapText="1"/>
      <protection hidden="1"/>
    </xf>
    <xf numFmtId="0" fontId="48" fillId="0" borderId="40" xfId="8" applyFont="1" applyFill="1" applyBorder="1" applyAlignment="1" applyProtection="1">
      <alignment horizontal="left" vertical="center" wrapText="1"/>
      <protection hidden="1"/>
    </xf>
    <xf numFmtId="0" fontId="48" fillId="0" borderId="23" xfId="8" applyFont="1" applyFill="1" applyAlignment="1" applyProtection="1">
      <alignment horizontal="left" vertical="center" wrapText="1"/>
      <protection hidden="1"/>
    </xf>
    <xf numFmtId="0" fontId="48" fillId="0" borderId="26" xfId="8" applyFont="1" applyFill="1" applyBorder="1" applyAlignment="1" applyProtection="1">
      <alignment horizontal="left" vertical="center" wrapText="1"/>
      <protection hidden="1"/>
    </xf>
    <xf numFmtId="0" fontId="48" fillId="0" borderId="25" xfId="8" applyFont="1" applyFill="1" applyBorder="1" applyAlignment="1" applyProtection="1">
      <alignment horizontal="left" vertical="center" wrapText="1"/>
      <protection hidden="1"/>
    </xf>
    <xf numFmtId="0" fontId="57" fillId="0" borderId="31" xfId="8" applyFont="1" applyFill="1" applyBorder="1" applyAlignment="1" applyProtection="1">
      <alignment horizontal="left" vertical="center" wrapText="1"/>
      <protection hidden="1"/>
    </xf>
    <xf numFmtId="2" fontId="48" fillId="0" borderId="25" xfId="8" applyNumberFormat="1" applyFont="1" applyFill="1" applyBorder="1" applyAlignment="1" applyProtection="1">
      <alignment horizontal="left"/>
      <protection hidden="1"/>
    </xf>
    <xf numFmtId="0" fontId="48" fillId="0" borderId="25" xfId="8" applyFont="1" applyFill="1" applyBorder="1" applyAlignment="1" applyProtection="1">
      <alignment horizontal="left"/>
      <protection hidden="1"/>
    </xf>
    <xf numFmtId="0" fontId="50" fillId="0" borderId="38" xfId="8" applyFont="1" applyFill="1" applyBorder="1" applyAlignment="1" applyProtection="1">
      <alignment horizontal="left" vertical="center"/>
      <protection hidden="1"/>
    </xf>
    <xf numFmtId="0" fontId="50" fillId="0" borderId="37" xfId="8" applyFont="1" applyFill="1" applyBorder="1" applyAlignment="1" applyProtection="1">
      <alignment horizontal="left" vertical="center"/>
      <protection hidden="1"/>
    </xf>
    <xf numFmtId="0" fontId="50" fillId="0" borderId="36" xfId="8" applyFont="1" applyFill="1" applyBorder="1" applyAlignment="1" applyProtection="1">
      <alignment horizontal="left" vertical="center"/>
      <protection hidden="1"/>
    </xf>
    <xf numFmtId="0" fontId="50" fillId="0" borderId="35" xfId="8" applyFont="1" applyFill="1" applyBorder="1" applyAlignment="1" applyProtection="1">
      <alignment horizontal="left" vertical="center"/>
      <protection hidden="1"/>
    </xf>
    <xf numFmtId="2" fontId="49" fillId="0" borderId="25" xfId="8" applyNumberFormat="1" applyFont="1" applyFill="1" applyBorder="1" applyAlignment="1" applyProtection="1">
      <alignment horizontal="right" vertical="center"/>
      <protection hidden="1"/>
    </xf>
    <xf numFmtId="2" fontId="49" fillId="0" borderId="24" xfId="8" applyNumberFormat="1" applyFont="1" applyFill="1" applyBorder="1" applyAlignment="1" applyProtection="1">
      <alignment horizontal="right" vertical="center"/>
      <protection hidden="1"/>
    </xf>
    <xf numFmtId="0" fontId="44" fillId="0" borderId="31" xfId="8" applyFont="1" applyFill="1" applyBorder="1" applyAlignment="1" applyProtection="1">
      <alignment horizontal="center"/>
      <protection hidden="1"/>
    </xf>
    <xf numFmtId="0" fontId="44" fillId="0" borderId="30" xfId="8" applyFont="1" applyFill="1" applyBorder="1" applyAlignment="1" applyProtection="1">
      <alignment horizontal="center"/>
      <protection hidden="1"/>
    </xf>
    <xf numFmtId="0" fontId="44" fillId="0" borderId="87" xfId="8" applyFont="1" applyFill="1" applyBorder="1" applyAlignment="1" applyProtection="1">
      <alignment horizontal="center"/>
      <protection hidden="1"/>
    </xf>
    <xf numFmtId="0" fontId="48" fillId="8" borderId="29" xfId="8" applyFont="1" applyFill="1" applyBorder="1" applyAlignment="1" applyProtection="1">
      <alignment horizontal="left"/>
      <protection locked="0"/>
    </xf>
    <xf numFmtId="0" fontId="48" fillId="8" borderId="26" xfId="8" applyFont="1" applyFill="1" applyBorder="1" applyAlignment="1" applyProtection="1">
      <alignment horizontal="left"/>
      <protection locked="0"/>
    </xf>
    <xf numFmtId="0" fontId="48" fillId="8" borderId="28" xfId="8" applyFont="1" applyFill="1" applyBorder="1" applyAlignment="1" applyProtection="1">
      <alignment horizontal="left"/>
      <protection locked="0"/>
    </xf>
    <xf numFmtId="0" fontId="48" fillId="8" borderId="25" xfId="8" applyFont="1" applyFill="1" applyBorder="1" applyAlignment="1" applyProtection="1">
      <alignment horizontal="left"/>
      <protection locked="0"/>
    </xf>
    <xf numFmtId="0" fontId="48" fillId="8" borderId="27" xfId="8" applyFont="1" applyFill="1" applyBorder="1" applyAlignment="1" applyProtection="1">
      <alignment horizontal="left"/>
      <protection locked="0"/>
    </xf>
    <xf numFmtId="0" fontId="48" fillId="8" borderId="24" xfId="8" applyFont="1" applyFill="1" applyBorder="1" applyAlignment="1" applyProtection="1">
      <alignment horizontal="left"/>
      <protection locked="0"/>
    </xf>
    <xf numFmtId="2" fontId="48" fillId="0" borderId="39" xfId="8" applyNumberFormat="1" applyFont="1" applyFill="1" applyBorder="1" applyAlignment="1" applyProtection="1">
      <alignment horizontal="left"/>
      <protection hidden="1"/>
    </xf>
    <xf numFmtId="0" fontId="48" fillId="0" borderId="35" xfId="8" applyFont="1" applyFill="1" applyBorder="1" applyAlignment="1" applyProtection="1">
      <alignment horizontal="left"/>
      <protection hidden="1"/>
    </xf>
    <xf numFmtId="0" fontId="50" fillId="0" borderId="38" xfId="8" applyFont="1" applyFill="1" applyBorder="1" applyAlignment="1" applyProtection="1">
      <alignment horizontal="left" vertical="center" wrapText="1"/>
      <protection hidden="1"/>
    </xf>
    <xf numFmtId="0" fontId="50" fillId="0" borderId="37" xfId="8" applyFont="1" applyFill="1" applyBorder="1" applyAlignment="1" applyProtection="1">
      <alignment horizontal="left" vertical="center" wrapText="1"/>
      <protection hidden="1"/>
    </xf>
    <xf numFmtId="0" fontId="50" fillId="0" borderId="35" xfId="8" applyFont="1" applyFill="1" applyBorder="1" applyAlignment="1" applyProtection="1">
      <alignment horizontal="left" vertical="center" wrapText="1"/>
      <protection hidden="1"/>
    </xf>
    <xf numFmtId="0" fontId="58" fillId="0" borderId="38" xfId="8" applyFont="1" applyFill="1" applyBorder="1" applyAlignment="1" applyProtection="1">
      <alignment horizontal="left" vertical="top" wrapText="1"/>
      <protection hidden="1"/>
    </xf>
    <xf numFmtId="0" fontId="46" fillId="0" borderId="37" xfId="8" applyFont="1" applyFill="1" applyBorder="1" applyAlignment="1" applyProtection="1">
      <alignment horizontal="left" vertical="top" wrapText="1"/>
      <protection hidden="1"/>
    </xf>
    <xf numFmtId="2" fontId="49" fillId="0" borderId="86" xfId="8" applyNumberFormat="1" applyFont="1" applyFill="1" applyBorder="1" applyAlignment="1" applyProtection="1">
      <alignment horizontal="right" vertical="center"/>
      <protection hidden="1"/>
    </xf>
    <xf numFmtId="2" fontId="49" fillId="0" borderId="0" xfId="8" applyNumberFormat="1" applyFont="1" applyFill="1" applyBorder="1" applyAlignment="1" applyProtection="1">
      <alignment horizontal="right" vertical="center"/>
      <protection hidden="1"/>
    </xf>
    <xf numFmtId="2" fontId="49" fillId="0" borderId="90" xfId="8" applyNumberFormat="1" applyFont="1" applyFill="1" applyBorder="1" applyAlignment="1" applyProtection="1">
      <alignment horizontal="right" vertical="center"/>
      <protection hidden="1"/>
    </xf>
    <xf numFmtId="0" fontId="46" fillId="0" borderId="67" xfId="8" applyFont="1" applyFill="1" applyBorder="1" applyAlignment="1" applyProtection="1">
      <alignment horizontal="left" wrapText="1"/>
      <protection hidden="1"/>
    </xf>
    <xf numFmtId="0" fontId="4" fillId="0" borderId="68" xfId="8" applyFont="1" applyFill="1" applyBorder="1" applyAlignment="1" applyProtection="1">
      <alignment horizontal="left" wrapText="1"/>
      <protection hidden="1"/>
    </xf>
    <xf numFmtId="0" fontId="4" fillId="0" borderId="91" xfId="8" applyFont="1" applyFill="1" applyBorder="1" applyAlignment="1" applyProtection="1">
      <alignment horizontal="left" wrapText="1"/>
      <protection hidden="1"/>
    </xf>
    <xf numFmtId="0" fontId="61" fillId="0" borderId="33" xfId="8" applyFont="1" applyFill="1" applyBorder="1" applyAlignment="1" applyProtection="1">
      <alignment horizontal="left"/>
      <protection hidden="1"/>
    </xf>
    <xf numFmtId="0" fontId="61" fillId="0" borderId="30" xfId="8" applyFont="1" applyFill="1" applyBorder="1" applyAlignment="1" applyProtection="1">
      <alignment horizontal="left"/>
      <protection hidden="1"/>
    </xf>
    <xf numFmtId="0" fontId="61" fillId="0" borderId="87" xfId="8" applyFont="1" applyFill="1" applyBorder="1" applyAlignment="1" applyProtection="1">
      <alignment horizontal="left"/>
      <protection hidden="1"/>
    </xf>
    <xf numFmtId="0" fontId="17" fillId="2" borderId="0" xfId="0" applyFont="1" applyFill="1" applyAlignment="1">
      <alignment horizontal="center" vertical="center"/>
    </xf>
    <xf numFmtId="0" fontId="0" fillId="0" borderId="0" xfId="0"/>
    <xf numFmtId="4" fontId="23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22" fillId="0" borderId="0" xfId="0" applyNumberFormat="1" applyFont="1" applyAlignment="1">
      <alignment horizontal="left" vertical="center"/>
    </xf>
    <xf numFmtId="4" fontId="9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9" fillId="4" borderId="7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4" fontId="21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0" xfId="0" applyFont="1" applyAlignment="1">
      <alignment horizontal="right" vertical="center"/>
    </xf>
    <xf numFmtId="4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5" borderId="6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left" vertical="center"/>
    </xf>
    <xf numFmtId="0" fontId="28" fillId="5" borderId="7" xfId="0" applyFont="1" applyFill="1" applyBorder="1" applyAlignment="1">
      <alignment horizontal="right"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7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3" fontId="48" fillId="15" borderId="53" xfId="10" applyFont="1" applyFill="1" applyBorder="1" applyProtection="1">
      <protection hidden="1"/>
    </xf>
    <xf numFmtId="0" fontId="59" fillId="15" borderId="53" xfId="8" applyFont="1" applyFill="1" applyBorder="1" applyProtection="1"/>
    <xf numFmtId="2" fontId="61" fillId="0" borderId="32" xfId="8" applyNumberFormat="1" applyFont="1" applyFill="1" applyBorder="1" applyAlignment="1" applyProtection="1">
      <alignment horizontal="left" vertical="center" wrapText="1"/>
      <protection hidden="1"/>
    </xf>
  </cellXfs>
  <cellStyles count="11">
    <cellStyle name="20 % - zvýraznenie3 2" xfId="9" xr:uid="{836187A4-B246-44EF-BE95-7C6E5A23D8F4}"/>
    <cellStyle name="Čiarka" xfId="10" builtinId="3"/>
    <cellStyle name="Čiarka 2" xfId="5" xr:uid="{6D6C52D9-42E8-491E-A4A4-DE6DF5EBB757}"/>
    <cellStyle name="Čiarka 3" xfId="7" xr:uid="{DCF3B9E8-3F3F-43CA-AC94-72A82AF9BA10}"/>
    <cellStyle name="Hypertextové prepojenie" xfId="1" builtinId="8"/>
    <cellStyle name="Normálna" xfId="0" builtinId="0" customBuiltin="1"/>
    <cellStyle name="Normálna 2" xfId="3" xr:uid="{134C6AA6-8DFC-4961-928E-D8D762C7D2B3}"/>
    <cellStyle name="Normálna 3" xfId="6" xr:uid="{C296F92B-FC19-46D0-977C-788425A3FE9F}"/>
    <cellStyle name="Poznámka 2" xfId="4" xr:uid="{ECA817E3-9305-4CBB-BD73-D338204889AC}"/>
    <cellStyle name="Poznámka 3" xfId="8" xr:uid="{BAE0B6D6-A5BA-4D57-B14E-45ED249C03CA}"/>
    <cellStyle name="Zlá" xfId="2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1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9</xdr:row>
          <xdr:rowOff>561975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1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10</xdr:row>
          <xdr:rowOff>561975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1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11</xdr:row>
          <xdr:rowOff>0</xdr:rowOff>
        </xdr:from>
        <xdr:to>
          <xdr:col>6</xdr:col>
          <xdr:colOff>0</xdr:colOff>
          <xdr:row>11</xdr:row>
          <xdr:rowOff>561975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01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9525</xdr:rowOff>
        </xdr:from>
        <xdr:to>
          <xdr:col>6</xdr:col>
          <xdr:colOff>9525</xdr:colOff>
          <xdr:row>9</xdr:row>
          <xdr:rowOff>9525</xdr:rowOff>
        </xdr:to>
        <xdr:sp macro="" textlink="">
          <xdr:nvSpPr>
            <xdr:cNvPr id="20485" name="Check Box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00000000-0008-0000-01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831A-7ED5-4795-82F4-B8B015358CC0}">
  <dimension ref="B1:K86"/>
  <sheetViews>
    <sheetView zoomScaleNormal="100" workbookViewId="0">
      <selection activeCell="E20" sqref="E20"/>
    </sheetView>
  </sheetViews>
  <sheetFormatPr defaultRowHeight="15" x14ac:dyDescent="0.25"/>
  <cols>
    <col min="1" max="1" width="3.5" style="96" customWidth="1"/>
    <col min="2" max="2" width="5.5" style="96" customWidth="1"/>
    <col min="3" max="3" width="44.33203125" style="97" customWidth="1"/>
    <col min="4" max="4" width="22.1640625" style="97" customWidth="1"/>
    <col min="5" max="5" width="18.33203125" style="97" customWidth="1"/>
    <col min="6" max="6" width="17.33203125" style="97" customWidth="1"/>
    <col min="7" max="7" width="23.1640625" style="97" customWidth="1"/>
    <col min="8" max="8" width="21.83203125" style="97" customWidth="1"/>
    <col min="9" max="9" width="16.33203125" style="96" customWidth="1"/>
    <col min="10" max="10" width="17.1640625" style="96" customWidth="1"/>
    <col min="11" max="11" width="15" style="96" bestFit="1" customWidth="1"/>
    <col min="12" max="12" width="17.5" style="96" bestFit="1" customWidth="1"/>
    <col min="13" max="13" width="19.6640625" style="96" customWidth="1"/>
    <col min="14" max="14" width="14.33203125" style="96" customWidth="1"/>
    <col min="15" max="15" width="18" style="96" bestFit="1" customWidth="1"/>
    <col min="16" max="16" width="14.83203125" style="96" customWidth="1"/>
    <col min="17" max="17" width="18" style="96" bestFit="1" customWidth="1"/>
    <col min="18" max="18" width="14.33203125" style="96" bestFit="1" customWidth="1"/>
    <col min="19" max="19" width="17.5" style="96" bestFit="1" customWidth="1"/>
    <col min="20" max="20" width="15" style="96" bestFit="1" customWidth="1"/>
    <col min="21" max="21" width="17.5" style="96" bestFit="1" customWidth="1"/>
    <col min="22" max="16384" width="9.33203125" style="96"/>
  </cols>
  <sheetData>
    <row r="1" spans="2:11" ht="15.75" thickBot="1" x14ac:dyDescent="0.3"/>
    <row r="2" spans="2:11" ht="36.75" customHeight="1" thickBot="1" x14ac:dyDescent="0.3">
      <c r="B2" s="328" t="s">
        <v>954</v>
      </c>
      <c r="C2" s="329"/>
      <c r="D2" s="329"/>
      <c r="E2" s="329"/>
      <c r="F2" s="329"/>
      <c r="G2" s="329"/>
      <c r="H2" s="329"/>
      <c r="I2" s="329"/>
      <c r="J2" s="329"/>
      <c r="K2" s="330"/>
    </row>
    <row r="3" spans="2:11" ht="45.75" thickBot="1" x14ac:dyDescent="0.3">
      <c r="B3" s="98" t="s">
        <v>955</v>
      </c>
      <c r="C3" s="99" t="s">
        <v>956</v>
      </c>
      <c r="D3" s="100" t="s">
        <v>957</v>
      </c>
      <c r="E3" s="100" t="s">
        <v>958</v>
      </c>
      <c r="F3" s="100" t="s">
        <v>959</v>
      </c>
      <c r="G3" s="100" t="s">
        <v>960</v>
      </c>
      <c r="H3" s="101" t="s">
        <v>961</v>
      </c>
      <c r="I3" s="102" t="s">
        <v>962</v>
      </c>
      <c r="J3" s="103" t="s">
        <v>963</v>
      </c>
      <c r="K3" s="103" t="s">
        <v>964</v>
      </c>
    </row>
    <row r="4" spans="2:11" x14ac:dyDescent="0.25">
      <c r="B4" s="104">
        <v>1</v>
      </c>
      <c r="C4" s="105" t="s">
        <v>965</v>
      </c>
      <c r="D4" s="106" t="s">
        <v>966</v>
      </c>
      <c r="E4" s="107">
        <v>178350</v>
      </c>
      <c r="F4" s="107">
        <v>0</v>
      </c>
      <c r="G4" s="108" t="s">
        <v>967</v>
      </c>
      <c r="H4" s="109">
        <v>160515</v>
      </c>
      <c r="I4" s="110">
        <f>H4/H$14*100</f>
        <v>90</v>
      </c>
      <c r="J4" s="111">
        <f t="shared" ref="J4:J6" si="0">IF(I4=0,0,(E4-F4)/I4)</f>
        <v>1981.6666666666667</v>
      </c>
      <c r="K4" s="112">
        <f t="shared" ref="K4:K5" si="1">IF((E4-F4)=0,0,H4/(E4-F4))</f>
        <v>0.9</v>
      </c>
    </row>
    <row r="5" spans="2:11" x14ac:dyDescent="0.25">
      <c r="B5" s="104">
        <v>2</v>
      </c>
      <c r="C5" s="113" t="s">
        <v>982</v>
      </c>
      <c r="D5" s="212" t="s">
        <v>405</v>
      </c>
      <c r="E5" s="115">
        <v>5</v>
      </c>
      <c r="F5" s="115">
        <v>0</v>
      </c>
      <c r="G5" s="108" t="s">
        <v>983</v>
      </c>
      <c r="H5" s="116">
        <v>17835</v>
      </c>
      <c r="I5" s="117">
        <f t="shared" ref="I5:I13" si="2">H5/H$14*100</f>
        <v>10</v>
      </c>
      <c r="J5" s="111">
        <f t="shared" si="0"/>
        <v>0.5</v>
      </c>
      <c r="K5" s="112">
        <f t="shared" si="1"/>
        <v>3567</v>
      </c>
    </row>
    <row r="6" spans="2:11" x14ac:dyDescent="0.25">
      <c r="B6" s="104">
        <v>3</v>
      </c>
      <c r="C6" s="113" t="s">
        <v>901</v>
      </c>
      <c r="D6" s="114" t="s">
        <v>901</v>
      </c>
      <c r="E6" s="115">
        <v>0</v>
      </c>
      <c r="F6" s="115">
        <v>0</v>
      </c>
      <c r="G6" s="108" t="s">
        <v>968</v>
      </c>
      <c r="H6" s="116">
        <v>0</v>
      </c>
      <c r="I6" s="117">
        <f t="shared" si="2"/>
        <v>0</v>
      </c>
      <c r="J6" s="111">
        <f t="shared" si="0"/>
        <v>0</v>
      </c>
      <c r="K6" s="112">
        <f>IF((E6-F6)=0,0,H6/(E6-F6))</f>
        <v>0</v>
      </c>
    </row>
    <row r="7" spans="2:11" x14ac:dyDescent="0.25">
      <c r="B7" s="104">
        <v>4</v>
      </c>
      <c r="C7" s="113" t="s">
        <v>901</v>
      </c>
      <c r="D7" s="114" t="s">
        <v>901</v>
      </c>
      <c r="E7" s="115">
        <v>0</v>
      </c>
      <c r="F7" s="115">
        <v>0</v>
      </c>
      <c r="G7" s="108" t="s">
        <v>968</v>
      </c>
      <c r="H7" s="116">
        <v>0</v>
      </c>
      <c r="I7" s="117">
        <f t="shared" si="2"/>
        <v>0</v>
      </c>
      <c r="J7" s="111">
        <f>IF(I7=0,0,(E7-F7)/I7)</f>
        <v>0</v>
      </c>
      <c r="K7" s="112">
        <f>IF((E7-F7)=0,0,H7/(E7-F7))</f>
        <v>0</v>
      </c>
    </row>
    <row r="8" spans="2:11" x14ac:dyDescent="0.25">
      <c r="B8" s="104">
        <v>5</v>
      </c>
      <c r="C8" s="118" t="s">
        <v>901</v>
      </c>
      <c r="D8" s="119" t="s">
        <v>901</v>
      </c>
      <c r="E8" s="120">
        <v>0</v>
      </c>
      <c r="F8" s="115">
        <v>0</v>
      </c>
      <c r="G8" s="108" t="s">
        <v>968</v>
      </c>
      <c r="H8" s="121">
        <v>0</v>
      </c>
      <c r="I8" s="117">
        <f t="shared" si="2"/>
        <v>0</v>
      </c>
      <c r="J8" s="111">
        <f>IF(I8=0,0,(E8-F8)/I8)</f>
        <v>0</v>
      </c>
      <c r="K8" s="112">
        <f>IF((E8-F8)=0,0,H8/(E8-F8))</f>
        <v>0</v>
      </c>
    </row>
    <row r="9" spans="2:11" x14ac:dyDescent="0.25">
      <c r="B9" s="104">
        <v>6</v>
      </c>
      <c r="C9" s="118" t="s">
        <v>901</v>
      </c>
      <c r="D9" s="119" t="s">
        <v>901</v>
      </c>
      <c r="E9" s="120">
        <v>0</v>
      </c>
      <c r="F9" s="115">
        <v>0</v>
      </c>
      <c r="G9" s="108" t="s">
        <v>968</v>
      </c>
      <c r="H9" s="121">
        <v>0</v>
      </c>
      <c r="I9" s="117">
        <f t="shared" si="2"/>
        <v>0</v>
      </c>
      <c r="J9" s="111">
        <f t="shared" ref="J9:J13" si="3">IF(I9=0,0,(E9-F9)/I9)</f>
        <v>0</v>
      </c>
      <c r="K9" s="112">
        <f t="shared" ref="K9:K13" si="4">IF((E9-F9)=0,0,H9/(E9-F9))</f>
        <v>0</v>
      </c>
    </row>
    <row r="10" spans="2:11" x14ac:dyDescent="0.25">
      <c r="B10" s="104">
        <v>7</v>
      </c>
      <c r="C10" s="118" t="s">
        <v>901</v>
      </c>
      <c r="D10" s="119" t="s">
        <v>901</v>
      </c>
      <c r="E10" s="120">
        <v>0</v>
      </c>
      <c r="F10" s="115">
        <v>0</v>
      </c>
      <c r="G10" s="108" t="s">
        <v>968</v>
      </c>
      <c r="H10" s="121">
        <v>0</v>
      </c>
      <c r="I10" s="117">
        <f t="shared" si="2"/>
        <v>0</v>
      </c>
      <c r="J10" s="111">
        <f t="shared" si="3"/>
        <v>0</v>
      </c>
      <c r="K10" s="112">
        <f t="shared" si="4"/>
        <v>0</v>
      </c>
    </row>
    <row r="11" spans="2:11" x14ac:dyDescent="0.25">
      <c r="B11" s="104">
        <v>8</v>
      </c>
      <c r="C11" s="118" t="s">
        <v>901</v>
      </c>
      <c r="D11" s="119" t="s">
        <v>901</v>
      </c>
      <c r="E11" s="120">
        <v>0</v>
      </c>
      <c r="F11" s="115">
        <v>0</v>
      </c>
      <c r="G11" s="108" t="s">
        <v>968</v>
      </c>
      <c r="H11" s="121">
        <v>0</v>
      </c>
      <c r="I11" s="117">
        <f t="shared" si="2"/>
        <v>0</v>
      </c>
      <c r="J11" s="111">
        <f t="shared" si="3"/>
        <v>0</v>
      </c>
      <c r="K11" s="112">
        <f t="shared" si="4"/>
        <v>0</v>
      </c>
    </row>
    <row r="12" spans="2:11" x14ac:dyDescent="0.25">
      <c r="B12" s="104">
        <v>9</v>
      </c>
      <c r="C12" s="118" t="s">
        <v>901</v>
      </c>
      <c r="D12" s="119" t="s">
        <v>901</v>
      </c>
      <c r="E12" s="120">
        <v>0</v>
      </c>
      <c r="F12" s="115">
        <v>0</v>
      </c>
      <c r="G12" s="108" t="s">
        <v>968</v>
      </c>
      <c r="H12" s="121">
        <v>0</v>
      </c>
      <c r="I12" s="117">
        <f t="shared" si="2"/>
        <v>0</v>
      </c>
      <c r="J12" s="111">
        <f t="shared" si="3"/>
        <v>0</v>
      </c>
      <c r="K12" s="112">
        <f t="shared" si="4"/>
        <v>0</v>
      </c>
    </row>
    <row r="13" spans="2:11" x14ac:dyDescent="0.25">
      <c r="B13" s="104">
        <v>10</v>
      </c>
      <c r="C13" s="118" t="s">
        <v>901</v>
      </c>
      <c r="D13" s="119" t="s">
        <v>901</v>
      </c>
      <c r="E13" s="120">
        <v>0</v>
      </c>
      <c r="F13" s="115">
        <v>0</v>
      </c>
      <c r="G13" s="108" t="s">
        <v>968</v>
      </c>
      <c r="H13" s="121">
        <v>0</v>
      </c>
      <c r="I13" s="117">
        <f t="shared" si="2"/>
        <v>0</v>
      </c>
      <c r="J13" s="111">
        <f t="shared" si="3"/>
        <v>0</v>
      </c>
      <c r="K13" s="112">
        <f t="shared" si="4"/>
        <v>0</v>
      </c>
    </row>
    <row r="14" spans="2:11" ht="15.75" customHeight="1" thickBot="1" x14ac:dyDescent="0.3">
      <c r="B14" s="122"/>
      <c r="C14" s="123" t="s">
        <v>969</v>
      </c>
      <c r="D14" s="124"/>
      <c r="E14" s="124"/>
      <c r="F14" s="124"/>
      <c r="G14" s="124"/>
      <c r="H14" s="125">
        <f>SUM(H4:H13)</f>
        <v>178350</v>
      </c>
      <c r="I14" s="126">
        <f>SUM(I4:I13)</f>
        <v>100</v>
      </c>
      <c r="J14" s="127"/>
      <c r="K14" s="128"/>
    </row>
    <row r="15" spans="2:11" ht="15.75" thickBot="1" x14ac:dyDescent="0.3"/>
    <row r="16" spans="2:11" ht="35.25" customHeight="1" thickBot="1" x14ac:dyDescent="0.3">
      <c r="B16" s="331" t="s">
        <v>970</v>
      </c>
      <c r="C16" s="332"/>
      <c r="D16" s="332"/>
      <c r="E16" s="332"/>
      <c r="F16" s="332"/>
      <c r="G16" s="332"/>
      <c r="H16" s="332"/>
      <c r="I16" s="332"/>
      <c r="J16" s="333"/>
    </row>
    <row r="17" spans="2:10" x14ac:dyDescent="0.25">
      <c r="B17" s="334" t="s">
        <v>955</v>
      </c>
      <c r="C17" s="336" t="s">
        <v>956</v>
      </c>
      <c r="D17" s="338" t="s">
        <v>971</v>
      </c>
      <c r="E17" s="340" t="s">
        <v>972</v>
      </c>
      <c r="F17" s="341"/>
      <c r="G17" s="342" t="s">
        <v>973</v>
      </c>
      <c r="H17" s="343"/>
      <c r="I17" s="344" t="s">
        <v>974</v>
      </c>
      <c r="J17" s="341"/>
    </row>
    <row r="18" spans="2:10" x14ac:dyDescent="0.25">
      <c r="B18" s="335"/>
      <c r="C18" s="337"/>
      <c r="D18" s="339"/>
      <c r="E18" s="129" t="s">
        <v>972</v>
      </c>
      <c r="F18" s="130" t="s">
        <v>975</v>
      </c>
      <c r="G18" s="131" t="s">
        <v>973</v>
      </c>
      <c r="H18" s="132" t="s">
        <v>976</v>
      </c>
      <c r="I18" s="133" t="s">
        <v>974</v>
      </c>
      <c r="J18" s="130" t="s">
        <v>977</v>
      </c>
    </row>
    <row r="19" spans="2:10" x14ac:dyDescent="0.25">
      <c r="B19" s="129" cm="1">
        <f t="array" ref="B19:B28">B4:B13</f>
        <v>1</v>
      </c>
      <c r="C19" s="135" t="str" cm="1">
        <f t="array" ref="C19:C28">C4:C13</f>
        <v>Cena celkom</v>
      </c>
      <c r="D19" s="137" cm="1">
        <f t="array" ref="D19:D28">I4:I13</f>
        <v>90</v>
      </c>
      <c r="E19" s="139">
        <v>123000</v>
      </c>
      <c r="F19" s="140">
        <f>IF(I4=100,"0",IF((E4-F4)=0,0,(IF(G4="čím menej, tým lepšie",(I4*(E4-E19)/(E4-F4)),(I4*(E19-F4)/(E4-F4))))))</f>
        <v>27.931034482758619</v>
      </c>
      <c r="G19" s="139">
        <v>178350</v>
      </c>
      <c r="H19" s="141">
        <f>IF(I4=100,"0",IF((E4-F4)=0,0,IF(G4="čím menej, tým lepšie",(I4*(E4-G19)/(E4-F4)),(I4*(G19-F4)/(E4-F4)))))</f>
        <v>0</v>
      </c>
      <c r="I19" s="139">
        <v>120000</v>
      </c>
      <c r="J19" s="140">
        <f>IF(I4=100,"0",IF((E4-F4)=0,0,IF(G4="čím menej, tým lepšie",(I4*(E4-I19)/(E4-F4)),(I4*(I19-F4)/(E4-F4)))))</f>
        <v>29.444911690496216</v>
      </c>
    </row>
    <row r="20" spans="2:10" ht="15" customHeight="1" x14ac:dyDescent="0.25">
      <c r="B20" s="129">
        <v>2</v>
      </c>
      <c r="C20" s="135" t="str">
        <v>Skúsenosti stavbyvedúceho</v>
      </c>
      <c r="D20" s="137">
        <v>10</v>
      </c>
      <c r="E20" s="139">
        <v>3</v>
      </c>
      <c r="F20" s="140">
        <f>IF(I5=100,"0",IF((E5-F5)=0,0,(IF(G5="čím menej, tým lepšie",(I5*(E5-E20)/(E5-F5)),(I5*(E20-F5)/(E5-F5))))))</f>
        <v>6</v>
      </c>
      <c r="G20" s="139">
        <v>2</v>
      </c>
      <c r="H20" s="141">
        <f t="shared" ref="H20:H28" si="5">IF(I5=100,"0",IF((E5-F5)=0,0,IF(G5="čím menej, tým lepšie",(I5*(E5-G20)/(E5-F5)),(I5*(G20-F5)/(E5-F5)))))</f>
        <v>4</v>
      </c>
      <c r="I20" s="139">
        <v>1</v>
      </c>
      <c r="J20" s="140">
        <f t="shared" ref="J20:J28" si="6">IF(I5=100,"0",IF((E5-F5)=0,0,IF(G5="čím menej, tým lepšie",(I5*(E5-I20)/(E5-F5)),(I5*(I20-F5)/(E5-F5)))))</f>
        <v>2</v>
      </c>
    </row>
    <row r="21" spans="2:10" ht="15.75" customHeight="1" x14ac:dyDescent="0.25">
      <c r="B21" s="129">
        <v>3</v>
      </c>
      <c r="C21" s="135" t="str">
        <v>...</v>
      </c>
      <c r="D21" s="137">
        <v>0</v>
      </c>
      <c r="E21" s="139">
        <v>0</v>
      </c>
      <c r="F21" s="140">
        <f>IF(I6=100,"0",IF((E6-F6)=0,0,(IF(G6="čím menej, tým lepšie",(I6*(E6-E21)/(E6-F6)),(I6*(E21-F6)/(E6-F6))))))</f>
        <v>0</v>
      </c>
      <c r="G21" s="139">
        <v>0</v>
      </c>
      <c r="H21" s="141">
        <f t="shared" si="5"/>
        <v>0</v>
      </c>
      <c r="I21" s="139">
        <v>0</v>
      </c>
      <c r="J21" s="140">
        <f t="shared" si="6"/>
        <v>0</v>
      </c>
    </row>
    <row r="22" spans="2:10" x14ac:dyDescent="0.25">
      <c r="B22" s="129">
        <v>4</v>
      </c>
      <c r="C22" s="135" t="str">
        <v>...</v>
      </c>
      <c r="D22" s="137">
        <v>0</v>
      </c>
      <c r="E22" s="139">
        <v>0</v>
      </c>
      <c r="F22" s="140">
        <f>IF(I7=100,"0",IF((E7-F7)=0,0,(IF(G7="čím menej, tým lepšie",(I7*(E7-E22)/(E7-F7)),(I7*(E22-F7)/(E7-F7))))))</f>
        <v>0</v>
      </c>
      <c r="G22" s="139">
        <v>0</v>
      </c>
      <c r="H22" s="141">
        <f t="shared" si="5"/>
        <v>0</v>
      </c>
      <c r="I22" s="139">
        <v>0</v>
      </c>
      <c r="J22" s="140">
        <f t="shared" si="6"/>
        <v>0</v>
      </c>
    </row>
    <row r="23" spans="2:10" x14ac:dyDescent="0.25">
      <c r="B23" s="129">
        <v>5</v>
      </c>
      <c r="C23" s="135" t="str">
        <v>...</v>
      </c>
      <c r="D23" s="137">
        <v>0</v>
      </c>
      <c r="E23" s="139">
        <v>0</v>
      </c>
      <c r="F23" s="140">
        <f>IF(I8=100,"0",IF((E8-F8)=0,0,(IF(G8="čím menej, tým lepšie",(I8*(E8-E23)/(E8-F8)),(I8*(E23-F8)/(E8-F8))))))</f>
        <v>0</v>
      </c>
      <c r="G23" s="139">
        <v>0</v>
      </c>
      <c r="H23" s="141">
        <f t="shared" si="5"/>
        <v>0</v>
      </c>
      <c r="I23" s="139">
        <v>0</v>
      </c>
      <c r="J23" s="140">
        <f t="shared" si="6"/>
        <v>0</v>
      </c>
    </row>
    <row r="24" spans="2:10" x14ac:dyDescent="0.25">
      <c r="B24" s="129">
        <v>6</v>
      </c>
      <c r="C24" s="135" t="str">
        <v>...</v>
      </c>
      <c r="D24" s="137">
        <v>0</v>
      </c>
      <c r="E24" s="139">
        <v>0</v>
      </c>
      <c r="F24" s="140">
        <f t="shared" ref="F24:F28" si="7">IF(I9=100,"0",IF((E9-F9)=0,0,(IF(G9="čím menej, tým lepšie",(I9*(E9-E24)/(E9-F9)),(I9*(E24-F9)/(E9-F9))))))</f>
        <v>0</v>
      </c>
      <c r="G24" s="139">
        <v>0</v>
      </c>
      <c r="H24" s="141">
        <f t="shared" si="5"/>
        <v>0</v>
      </c>
      <c r="I24" s="139">
        <v>0</v>
      </c>
      <c r="J24" s="140">
        <f t="shared" si="6"/>
        <v>0</v>
      </c>
    </row>
    <row r="25" spans="2:10" x14ac:dyDescent="0.25">
      <c r="B25" s="129">
        <v>7</v>
      </c>
      <c r="C25" s="135" t="str">
        <v>...</v>
      </c>
      <c r="D25" s="137">
        <v>0</v>
      </c>
      <c r="E25" s="139">
        <v>0</v>
      </c>
      <c r="F25" s="140">
        <f t="shared" si="7"/>
        <v>0</v>
      </c>
      <c r="G25" s="139">
        <v>0</v>
      </c>
      <c r="H25" s="141">
        <f t="shared" si="5"/>
        <v>0</v>
      </c>
      <c r="I25" s="139">
        <v>0</v>
      </c>
      <c r="J25" s="140">
        <f t="shared" si="6"/>
        <v>0</v>
      </c>
    </row>
    <row r="26" spans="2:10" x14ac:dyDescent="0.25">
      <c r="B26" s="129">
        <v>8</v>
      </c>
      <c r="C26" s="135" t="str">
        <v>...</v>
      </c>
      <c r="D26" s="137">
        <v>0</v>
      </c>
      <c r="E26" s="139">
        <v>0</v>
      </c>
      <c r="F26" s="140">
        <f t="shared" si="7"/>
        <v>0</v>
      </c>
      <c r="G26" s="139">
        <v>0</v>
      </c>
      <c r="H26" s="141">
        <f t="shared" si="5"/>
        <v>0</v>
      </c>
      <c r="I26" s="139">
        <v>0</v>
      </c>
      <c r="J26" s="140">
        <f t="shared" si="6"/>
        <v>0</v>
      </c>
    </row>
    <row r="27" spans="2:10" x14ac:dyDescent="0.25">
      <c r="B27" s="129">
        <v>9</v>
      </c>
      <c r="C27" s="135" t="str">
        <v>...</v>
      </c>
      <c r="D27" s="137">
        <v>0</v>
      </c>
      <c r="E27" s="139">
        <v>0</v>
      </c>
      <c r="F27" s="140">
        <f t="shared" si="7"/>
        <v>0</v>
      </c>
      <c r="G27" s="139">
        <v>0</v>
      </c>
      <c r="H27" s="141">
        <f t="shared" si="5"/>
        <v>0</v>
      </c>
      <c r="I27" s="139">
        <v>0</v>
      </c>
      <c r="J27" s="140">
        <f t="shared" si="6"/>
        <v>0</v>
      </c>
    </row>
    <row r="28" spans="2:10" ht="15.75" thickBot="1" x14ac:dyDescent="0.3">
      <c r="B28" s="134">
        <v>10</v>
      </c>
      <c r="C28" s="136" t="str">
        <v>...</v>
      </c>
      <c r="D28" s="138">
        <v>0</v>
      </c>
      <c r="E28" s="139">
        <v>0</v>
      </c>
      <c r="F28" s="140">
        <f t="shared" si="7"/>
        <v>0</v>
      </c>
      <c r="G28" s="139">
        <v>0</v>
      </c>
      <c r="H28" s="141">
        <f t="shared" si="5"/>
        <v>0</v>
      </c>
      <c r="I28" s="139">
        <v>0</v>
      </c>
      <c r="J28" s="140">
        <f t="shared" si="6"/>
        <v>0</v>
      </c>
    </row>
    <row r="29" spans="2:10" ht="15.75" thickBot="1" x14ac:dyDescent="0.3">
      <c r="B29" s="142"/>
      <c r="C29" s="143" t="s">
        <v>900</v>
      </c>
      <c r="D29" s="144">
        <f>SUM(_xlfn.ANCHORARRAY(D19))</f>
        <v>100</v>
      </c>
      <c r="E29" s="143"/>
      <c r="F29" s="145">
        <f>SUM(F19:F28)</f>
        <v>33.931034482758619</v>
      </c>
      <c r="G29" s="146"/>
      <c r="H29" s="145">
        <f t="shared" ref="H29:J29" si="8">SUM(H19:H28)</f>
        <v>4</v>
      </c>
      <c r="I29" s="146"/>
      <c r="J29" s="147">
        <f t="shared" si="8"/>
        <v>31.444911690496216</v>
      </c>
    </row>
    <row r="31" spans="2:10" ht="36.75" customHeight="1" thickBot="1" x14ac:dyDescent="0.3">
      <c r="B31" s="345" t="s">
        <v>978</v>
      </c>
      <c r="C31" s="346"/>
      <c r="D31" s="346"/>
      <c r="E31" s="346"/>
      <c r="F31" s="346"/>
      <c r="G31" s="346"/>
      <c r="H31" s="346"/>
      <c r="I31" s="346"/>
      <c r="J31" s="347"/>
    </row>
    <row r="32" spans="2:10" x14ac:dyDescent="0.25">
      <c r="B32" s="348" t="s">
        <v>955</v>
      </c>
      <c r="C32" s="350" t="s">
        <v>956</v>
      </c>
      <c r="D32" s="351"/>
      <c r="E32" s="354" t="s">
        <v>972</v>
      </c>
      <c r="F32" s="355"/>
      <c r="G32" s="356" t="s">
        <v>973</v>
      </c>
      <c r="H32" s="357"/>
      <c r="I32" s="358" t="s">
        <v>974</v>
      </c>
      <c r="J32" s="359"/>
    </row>
    <row r="33" spans="2:10" x14ac:dyDescent="0.25">
      <c r="B33" s="349"/>
      <c r="C33" s="352"/>
      <c r="D33" s="353"/>
      <c r="E33" s="148" t="s">
        <v>972</v>
      </c>
      <c r="F33" s="149" t="s">
        <v>979</v>
      </c>
      <c r="G33" s="150" t="s">
        <v>973</v>
      </c>
      <c r="H33" s="151" t="s">
        <v>980</v>
      </c>
      <c r="I33" s="152" t="s">
        <v>974</v>
      </c>
      <c r="J33" s="153" t="s">
        <v>977</v>
      </c>
    </row>
    <row r="34" spans="2:10" x14ac:dyDescent="0.25">
      <c r="B34" s="154" cm="1">
        <f t="array" ref="B34:B43">B19:B28</f>
        <v>1</v>
      </c>
      <c r="C34" s="156" t="str" cm="1">
        <f t="array" ref="C34:C43">C19:C28</f>
        <v>Cena celkom</v>
      </c>
      <c r="D34" s="158"/>
      <c r="E34" s="159">
        <f>E19</f>
        <v>123000</v>
      </c>
      <c r="F34" s="160">
        <f>E34</f>
        <v>123000</v>
      </c>
      <c r="G34" s="159">
        <f>G19</f>
        <v>178350</v>
      </c>
      <c r="H34" s="161">
        <f>G34</f>
        <v>178350</v>
      </c>
      <c r="I34" s="159">
        <f>I19</f>
        <v>120000</v>
      </c>
      <c r="J34" s="162">
        <f>I34</f>
        <v>120000</v>
      </c>
    </row>
    <row r="35" spans="2:10" x14ac:dyDescent="0.25">
      <c r="B35" s="154">
        <v>2</v>
      </c>
      <c r="C35" s="156" t="str">
        <v>Skúsenosti stavbyvedúceho</v>
      </c>
      <c r="D35" s="158"/>
      <c r="E35" s="159">
        <f>E20</f>
        <v>3</v>
      </c>
      <c r="F35" s="160">
        <f>IF(I5=100,"0",IF((E5-F5)=0,0,IF(G5="čím menej, tým lepšie",(-(E5-E35)*(H5/(E5-F5))),-(E35-F5)*(H5/(E5-F5)))))</f>
        <v>-10701</v>
      </c>
      <c r="G35" s="159">
        <f t="shared" ref="G35:G43" si="9">G20</f>
        <v>2</v>
      </c>
      <c r="H35" s="161">
        <f>IF(I5=100,"0",IF((E5-F5)=0,0,IF(G5="čím menej, tým lepšie",(-(E5-G35)*(H5/(E5-F5))),-(G35-F5)*(H5/(E5-F5)))))</f>
        <v>-7134</v>
      </c>
      <c r="I35" s="159">
        <f t="shared" ref="I35:I43" si="10">I20</f>
        <v>1</v>
      </c>
      <c r="J35" s="162">
        <f>IF(I5=100,"0",IF((E5-F5)=0,0,IF(G5="čím menej, tým lepšie",(-(E5-I35)*(H5/(E5-F5))),-(I35-F5)*(H5/(E5-F5)))))</f>
        <v>-3567</v>
      </c>
    </row>
    <row r="36" spans="2:10" x14ac:dyDescent="0.25">
      <c r="B36" s="154">
        <v>3</v>
      </c>
      <c r="C36" s="156" t="str">
        <v>...</v>
      </c>
      <c r="D36" s="158"/>
      <c r="E36" s="159">
        <f t="shared" ref="E36:E43" si="11">E21</f>
        <v>0</v>
      </c>
      <c r="F36" s="160">
        <f t="shared" ref="F36:F43" si="12">IF(I6=100,"0",IF((E6-F6)=0,0,IF(G6="čím menej, tým lepšie",(-(E6-E36)*(H6/(E6-F6))),-(E36-F6)*(H6/(E6-F6)))))</f>
        <v>0</v>
      </c>
      <c r="G36" s="159">
        <f t="shared" si="9"/>
        <v>0</v>
      </c>
      <c r="H36" s="161">
        <f t="shared" ref="H36:H43" si="13">IF(I6=100,"0",IF((E6-F6)=0,0,IF(G6="čím menej, tým lepšie",(-(E6-G36)*(H6/(E6-F6))),-(G36-F6)*(H6/(E6-F6)))))</f>
        <v>0</v>
      </c>
      <c r="I36" s="159">
        <f>I21</f>
        <v>0</v>
      </c>
      <c r="J36" s="162">
        <f t="shared" ref="J36:J43" si="14">IF(I6=100,"0",IF((E6-F6)=0,0,IF(G6="čím menej, tým lepšie",(-(E6-I36)*(H6/(E6-F6))),-(I36-F6)*(H6/(E6-F6)))))</f>
        <v>0</v>
      </c>
    </row>
    <row r="37" spans="2:10" x14ac:dyDescent="0.25">
      <c r="B37" s="154">
        <v>4</v>
      </c>
      <c r="C37" s="156" t="str">
        <v>...</v>
      </c>
      <c r="D37" s="158"/>
      <c r="E37" s="159">
        <f t="shared" si="11"/>
        <v>0</v>
      </c>
      <c r="F37" s="160">
        <f t="shared" si="12"/>
        <v>0</v>
      </c>
      <c r="G37" s="159">
        <f t="shared" si="9"/>
        <v>0</v>
      </c>
      <c r="H37" s="161">
        <f t="shared" si="13"/>
        <v>0</v>
      </c>
      <c r="I37" s="159">
        <f t="shared" si="10"/>
        <v>0</v>
      </c>
      <c r="J37" s="162">
        <f t="shared" si="14"/>
        <v>0</v>
      </c>
    </row>
    <row r="38" spans="2:10" x14ac:dyDescent="0.25">
      <c r="B38" s="154">
        <v>5</v>
      </c>
      <c r="C38" s="156" t="str">
        <v>...</v>
      </c>
      <c r="D38" s="158"/>
      <c r="E38" s="159">
        <f t="shared" si="11"/>
        <v>0</v>
      </c>
      <c r="F38" s="160">
        <f t="shared" si="12"/>
        <v>0</v>
      </c>
      <c r="G38" s="159">
        <f t="shared" si="9"/>
        <v>0</v>
      </c>
      <c r="H38" s="161">
        <f t="shared" si="13"/>
        <v>0</v>
      </c>
      <c r="I38" s="159">
        <f t="shared" si="10"/>
        <v>0</v>
      </c>
      <c r="J38" s="162">
        <f t="shared" si="14"/>
        <v>0</v>
      </c>
    </row>
    <row r="39" spans="2:10" x14ac:dyDescent="0.25">
      <c r="B39" s="154">
        <v>6</v>
      </c>
      <c r="C39" s="156" t="str">
        <v>...</v>
      </c>
      <c r="D39" s="158"/>
      <c r="E39" s="159">
        <f t="shared" si="11"/>
        <v>0</v>
      </c>
      <c r="F39" s="160">
        <f t="shared" si="12"/>
        <v>0</v>
      </c>
      <c r="G39" s="159">
        <f t="shared" si="9"/>
        <v>0</v>
      </c>
      <c r="H39" s="161">
        <f t="shared" si="13"/>
        <v>0</v>
      </c>
      <c r="I39" s="159">
        <f t="shared" si="10"/>
        <v>0</v>
      </c>
      <c r="J39" s="162">
        <f t="shared" si="14"/>
        <v>0</v>
      </c>
    </row>
    <row r="40" spans="2:10" x14ac:dyDescent="0.25">
      <c r="B40" s="154">
        <v>7</v>
      </c>
      <c r="C40" s="156" t="str">
        <v>...</v>
      </c>
      <c r="D40" s="158"/>
      <c r="E40" s="159">
        <f t="shared" si="11"/>
        <v>0</v>
      </c>
      <c r="F40" s="160">
        <f t="shared" si="12"/>
        <v>0</v>
      </c>
      <c r="G40" s="159">
        <f t="shared" si="9"/>
        <v>0</v>
      </c>
      <c r="H40" s="161">
        <f t="shared" si="13"/>
        <v>0</v>
      </c>
      <c r="I40" s="159">
        <f t="shared" si="10"/>
        <v>0</v>
      </c>
      <c r="J40" s="162">
        <f t="shared" si="14"/>
        <v>0</v>
      </c>
    </row>
    <row r="41" spans="2:10" ht="15.75" customHeight="1" x14ac:dyDescent="0.25">
      <c r="B41" s="154">
        <v>8</v>
      </c>
      <c r="C41" s="156" t="str">
        <v>...</v>
      </c>
      <c r="D41" s="158"/>
      <c r="E41" s="159">
        <f t="shared" si="11"/>
        <v>0</v>
      </c>
      <c r="F41" s="160">
        <f t="shared" si="12"/>
        <v>0</v>
      </c>
      <c r="G41" s="159">
        <f t="shared" si="9"/>
        <v>0</v>
      </c>
      <c r="H41" s="161">
        <f t="shared" si="13"/>
        <v>0</v>
      </c>
      <c r="I41" s="159">
        <f t="shared" si="10"/>
        <v>0</v>
      </c>
      <c r="J41" s="162">
        <f t="shared" si="14"/>
        <v>0</v>
      </c>
    </row>
    <row r="42" spans="2:10" x14ac:dyDescent="0.25">
      <c r="B42" s="154">
        <v>9</v>
      </c>
      <c r="C42" s="156" t="str">
        <v>...</v>
      </c>
      <c r="D42" s="158"/>
      <c r="E42" s="159">
        <f t="shared" si="11"/>
        <v>0</v>
      </c>
      <c r="F42" s="160">
        <f t="shared" si="12"/>
        <v>0</v>
      </c>
      <c r="G42" s="159">
        <f t="shared" si="9"/>
        <v>0</v>
      </c>
      <c r="H42" s="161">
        <f t="shared" si="13"/>
        <v>0</v>
      </c>
      <c r="I42" s="159">
        <f t="shared" si="10"/>
        <v>0</v>
      </c>
      <c r="J42" s="162">
        <f t="shared" si="14"/>
        <v>0</v>
      </c>
    </row>
    <row r="43" spans="2:10" ht="15.75" thickBot="1" x14ac:dyDescent="0.3">
      <c r="B43" s="155">
        <v>10</v>
      </c>
      <c r="C43" s="157" t="str">
        <v>...</v>
      </c>
      <c r="D43" s="163"/>
      <c r="E43" s="159">
        <f t="shared" si="11"/>
        <v>0</v>
      </c>
      <c r="F43" s="160">
        <f t="shared" si="12"/>
        <v>0</v>
      </c>
      <c r="G43" s="159">
        <f t="shared" si="9"/>
        <v>0</v>
      </c>
      <c r="H43" s="161">
        <f t="shared" si="13"/>
        <v>0</v>
      </c>
      <c r="I43" s="159">
        <f t="shared" si="10"/>
        <v>0</v>
      </c>
      <c r="J43" s="162">
        <f t="shared" si="14"/>
        <v>0</v>
      </c>
    </row>
    <row r="44" spans="2:10" ht="15.75" thickBot="1" x14ac:dyDescent="0.3">
      <c r="B44" s="164"/>
      <c r="C44" s="165" t="s">
        <v>900</v>
      </c>
      <c r="D44" s="165"/>
      <c r="E44" s="165"/>
      <c r="F44" s="166">
        <f>SUM(F34:F43)</f>
        <v>112299</v>
      </c>
      <c r="G44" s="166"/>
      <c r="H44" s="166">
        <f t="shared" ref="H44:J44" si="15">SUM(H34:H43)</f>
        <v>171216</v>
      </c>
      <c r="I44" s="166"/>
      <c r="J44" s="167">
        <f t="shared" si="15"/>
        <v>116433</v>
      </c>
    </row>
    <row r="45" spans="2:10" ht="15.75" thickBot="1" x14ac:dyDescent="0.3"/>
    <row r="46" spans="2:10" ht="36" customHeight="1" thickBot="1" x14ac:dyDescent="0.3">
      <c r="B46" s="360" t="s">
        <v>981</v>
      </c>
      <c r="C46" s="361"/>
      <c r="D46" s="361"/>
      <c r="E46" s="361"/>
      <c r="F46" s="361"/>
      <c r="G46" s="361"/>
      <c r="H46" s="361"/>
      <c r="I46" s="361"/>
      <c r="J46" s="362"/>
    </row>
    <row r="47" spans="2:10" ht="15.75" customHeight="1" x14ac:dyDescent="0.25">
      <c r="B47" s="363" t="s">
        <v>955</v>
      </c>
      <c r="C47" s="365" t="s">
        <v>956</v>
      </c>
      <c r="D47" s="366"/>
      <c r="E47" s="363" t="s">
        <v>972</v>
      </c>
      <c r="F47" s="369"/>
      <c r="G47" s="370" t="s">
        <v>973</v>
      </c>
      <c r="H47" s="371"/>
      <c r="I47" s="372" t="s">
        <v>974</v>
      </c>
      <c r="J47" s="373"/>
    </row>
    <row r="48" spans="2:10" x14ac:dyDescent="0.25">
      <c r="B48" s="364"/>
      <c r="C48" s="367"/>
      <c r="D48" s="368"/>
      <c r="E48" s="168" t="s">
        <v>972</v>
      </c>
      <c r="F48" s="169" t="s">
        <v>979</v>
      </c>
      <c r="G48" s="170" t="s">
        <v>973</v>
      </c>
      <c r="H48" s="171" t="s">
        <v>980</v>
      </c>
      <c r="I48" s="172" t="s">
        <v>974</v>
      </c>
      <c r="J48" s="173" t="s">
        <v>977</v>
      </c>
    </row>
    <row r="49" spans="2:10" x14ac:dyDescent="0.25">
      <c r="B49" s="174" cm="1">
        <f t="array" ref="B49:B58">B34:B43</f>
        <v>1</v>
      </c>
      <c r="C49" s="176" t="str" cm="1">
        <f t="array" ref="C49:C58">C34:C43</f>
        <v>Cena celkom</v>
      </c>
      <c r="D49" s="178"/>
      <c r="E49" s="159">
        <f>E19</f>
        <v>123000</v>
      </c>
      <c r="F49" s="179">
        <f>E49</f>
        <v>123000</v>
      </c>
      <c r="G49" s="159">
        <f>G19</f>
        <v>178350</v>
      </c>
      <c r="H49" s="180">
        <f>G49</f>
        <v>178350</v>
      </c>
      <c r="I49" s="159">
        <f>I19</f>
        <v>120000</v>
      </c>
      <c r="J49" s="181">
        <f>I49</f>
        <v>120000</v>
      </c>
    </row>
    <row r="50" spans="2:10" x14ac:dyDescent="0.25">
      <c r="B50" s="174">
        <v>2</v>
      </c>
      <c r="C50" s="176" t="str">
        <v>Skúsenosti stavbyvedúceho</v>
      </c>
      <c r="D50" s="178"/>
      <c r="E50" s="159">
        <f t="shared" ref="E50:E58" si="16">E20</f>
        <v>3</v>
      </c>
      <c r="F50" s="179">
        <f>IF(I5=100,"0",IF((E5-F5)=0,0,IF(G5="čím menej, tým lepšie",((E50-F5)*H5/(E5-F5)),(E5-E50)*(H5/(E5-F5)))))</f>
        <v>7134</v>
      </c>
      <c r="G50" s="159">
        <f t="shared" ref="G50:G58" si="17">G20</f>
        <v>2</v>
      </c>
      <c r="H50" s="180">
        <f>IF(I5=100,"0",IF((E5-F5)=0,0,IF(G5="čím menej, tým lepšie",((G50-F5)*H5/(E5-F5)),(E5-G50)*(H5/(E5-F5)))))</f>
        <v>10701</v>
      </c>
      <c r="I50" s="159">
        <f t="shared" ref="I50:I58" si="18">I20</f>
        <v>1</v>
      </c>
      <c r="J50" s="181">
        <f>IF(I5=100,"0",IF((E5-F5)=0,0,IF(G5="čím menej, tým lepšie",((I50-F5)*H5/(E5-F5)),(E5-I50)*(H5/(E5-F5)))))</f>
        <v>14268</v>
      </c>
    </row>
    <row r="51" spans="2:10" x14ac:dyDescent="0.25">
      <c r="B51" s="174">
        <v>3</v>
      </c>
      <c r="C51" s="176" t="str">
        <v>...</v>
      </c>
      <c r="D51" s="178"/>
      <c r="E51" s="159">
        <f t="shared" si="16"/>
        <v>0</v>
      </c>
      <c r="F51" s="179">
        <f t="shared" ref="F51:F58" si="19">IF(I6=100,"0",IF((E6-F6)=0,0,IF(G6="čím menej, tým lepšie",((E51-F6)*H6/(E6-F6)),(E6-E51)*(H6/(E6-F6)))))</f>
        <v>0</v>
      </c>
      <c r="G51" s="159">
        <f t="shared" si="17"/>
        <v>0</v>
      </c>
      <c r="H51" s="180">
        <f t="shared" ref="H51:H58" si="20">IF(I6=100,"0",IF((E6-F6)=0,0,IF(G6="čím menej, tým lepšie",((G51-F6)*H6/(E6-F6)),(E6-G51)*(H6/(E6-F6)))))</f>
        <v>0</v>
      </c>
      <c r="I51" s="159">
        <f t="shared" si="18"/>
        <v>0</v>
      </c>
      <c r="J51" s="181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174">
        <v>4</v>
      </c>
      <c r="C52" s="176" t="str">
        <v>...</v>
      </c>
      <c r="D52" s="178"/>
      <c r="E52" s="159">
        <f t="shared" si="16"/>
        <v>0</v>
      </c>
      <c r="F52" s="179">
        <f t="shared" si="19"/>
        <v>0</v>
      </c>
      <c r="G52" s="159">
        <f t="shared" si="17"/>
        <v>0</v>
      </c>
      <c r="H52" s="180">
        <f t="shared" si="20"/>
        <v>0</v>
      </c>
      <c r="I52" s="159">
        <f t="shared" si="18"/>
        <v>0</v>
      </c>
      <c r="J52" s="181">
        <f t="shared" si="21"/>
        <v>0</v>
      </c>
    </row>
    <row r="53" spans="2:10" x14ac:dyDescent="0.25">
      <c r="B53" s="174">
        <v>5</v>
      </c>
      <c r="C53" s="176" t="str">
        <v>...</v>
      </c>
      <c r="D53" s="178"/>
      <c r="E53" s="159">
        <f t="shared" si="16"/>
        <v>0</v>
      </c>
      <c r="F53" s="179">
        <f t="shared" si="19"/>
        <v>0</v>
      </c>
      <c r="G53" s="159">
        <f t="shared" si="17"/>
        <v>0</v>
      </c>
      <c r="H53" s="180">
        <f t="shared" si="20"/>
        <v>0</v>
      </c>
      <c r="I53" s="159">
        <f t="shared" si="18"/>
        <v>0</v>
      </c>
      <c r="J53" s="181">
        <f t="shared" si="21"/>
        <v>0</v>
      </c>
    </row>
    <row r="54" spans="2:10" x14ac:dyDescent="0.25">
      <c r="B54" s="174">
        <v>6</v>
      </c>
      <c r="C54" s="176" t="str">
        <v>...</v>
      </c>
      <c r="D54" s="178"/>
      <c r="E54" s="159">
        <f t="shared" si="16"/>
        <v>0</v>
      </c>
      <c r="F54" s="179">
        <f t="shared" si="19"/>
        <v>0</v>
      </c>
      <c r="G54" s="159">
        <f t="shared" si="17"/>
        <v>0</v>
      </c>
      <c r="H54" s="180">
        <f t="shared" si="20"/>
        <v>0</v>
      </c>
      <c r="I54" s="159">
        <f t="shared" si="18"/>
        <v>0</v>
      </c>
      <c r="J54" s="181">
        <f t="shared" si="21"/>
        <v>0</v>
      </c>
    </row>
    <row r="55" spans="2:10" x14ac:dyDescent="0.25">
      <c r="B55" s="174">
        <v>7</v>
      </c>
      <c r="C55" s="176" t="str">
        <v>...</v>
      </c>
      <c r="D55" s="178"/>
      <c r="E55" s="159">
        <f t="shared" si="16"/>
        <v>0</v>
      </c>
      <c r="F55" s="179">
        <f t="shared" si="19"/>
        <v>0</v>
      </c>
      <c r="G55" s="159">
        <f t="shared" si="17"/>
        <v>0</v>
      </c>
      <c r="H55" s="180">
        <f t="shared" si="20"/>
        <v>0</v>
      </c>
      <c r="I55" s="159">
        <f t="shared" si="18"/>
        <v>0</v>
      </c>
      <c r="J55" s="181">
        <f t="shared" si="21"/>
        <v>0</v>
      </c>
    </row>
    <row r="56" spans="2:10" x14ac:dyDescent="0.25">
      <c r="B56" s="174">
        <v>8</v>
      </c>
      <c r="C56" s="176" t="str">
        <v>...</v>
      </c>
      <c r="D56" s="178"/>
      <c r="E56" s="159">
        <f t="shared" si="16"/>
        <v>0</v>
      </c>
      <c r="F56" s="179">
        <f t="shared" si="19"/>
        <v>0</v>
      </c>
      <c r="G56" s="159">
        <f t="shared" si="17"/>
        <v>0</v>
      </c>
      <c r="H56" s="180">
        <f t="shared" si="20"/>
        <v>0</v>
      </c>
      <c r="I56" s="159">
        <f t="shared" si="18"/>
        <v>0</v>
      </c>
      <c r="J56" s="181">
        <f t="shared" si="21"/>
        <v>0</v>
      </c>
    </row>
    <row r="57" spans="2:10" x14ac:dyDescent="0.25">
      <c r="B57" s="174">
        <v>9</v>
      </c>
      <c r="C57" s="176" t="str">
        <v>...</v>
      </c>
      <c r="D57" s="178"/>
      <c r="E57" s="159">
        <f t="shared" si="16"/>
        <v>0</v>
      </c>
      <c r="F57" s="179">
        <f t="shared" si="19"/>
        <v>0</v>
      </c>
      <c r="G57" s="159">
        <f t="shared" si="17"/>
        <v>0</v>
      </c>
      <c r="H57" s="180">
        <f t="shared" si="20"/>
        <v>0</v>
      </c>
      <c r="I57" s="159">
        <f t="shared" si="18"/>
        <v>0</v>
      </c>
      <c r="J57" s="181">
        <f t="shared" si="21"/>
        <v>0</v>
      </c>
    </row>
    <row r="58" spans="2:10" ht="15.75" thickBot="1" x14ac:dyDescent="0.3">
      <c r="B58" s="175">
        <v>10</v>
      </c>
      <c r="C58" s="177" t="str">
        <v>...</v>
      </c>
      <c r="D58" s="182"/>
      <c r="E58" s="159">
        <f t="shared" si="16"/>
        <v>0</v>
      </c>
      <c r="F58" s="179">
        <f t="shared" si="19"/>
        <v>0</v>
      </c>
      <c r="G58" s="159">
        <f t="shared" si="17"/>
        <v>0</v>
      </c>
      <c r="H58" s="180">
        <f t="shared" si="20"/>
        <v>0</v>
      </c>
      <c r="I58" s="159">
        <f t="shared" si="18"/>
        <v>0</v>
      </c>
      <c r="J58" s="181">
        <f t="shared" si="21"/>
        <v>0</v>
      </c>
    </row>
    <row r="59" spans="2:10" ht="15.75" thickBot="1" x14ac:dyDescent="0.3">
      <c r="B59" s="183"/>
      <c r="C59" s="184" t="s">
        <v>900</v>
      </c>
      <c r="D59" s="184"/>
      <c r="E59" s="184"/>
      <c r="F59" s="185">
        <f>SUM(F49:F58)</f>
        <v>130134</v>
      </c>
      <c r="G59" s="185"/>
      <c r="H59" s="185">
        <f t="shared" ref="H59:J59" si="22">SUM(H49:H58)</f>
        <v>189051</v>
      </c>
      <c r="I59" s="185"/>
      <c r="J59" s="186">
        <f t="shared" si="22"/>
        <v>134268</v>
      </c>
    </row>
    <row r="61" spans="2:10" x14ac:dyDescent="0.25">
      <c r="C61" s="96"/>
      <c r="D61" s="96"/>
      <c r="E61" s="96"/>
      <c r="F61" s="96"/>
      <c r="G61" s="96"/>
      <c r="H61" s="96"/>
    </row>
    <row r="62" spans="2:10" ht="30.75" customHeight="1" x14ac:dyDescent="0.25">
      <c r="C62" s="96"/>
      <c r="D62" s="96"/>
      <c r="E62" s="96"/>
      <c r="F62" s="96"/>
      <c r="G62" s="96"/>
      <c r="H62" s="96"/>
    </row>
    <row r="63" spans="2:10" x14ac:dyDescent="0.25">
      <c r="C63" s="96"/>
      <c r="D63" s="96"/>
      <c r="E63" s="96"/>
      <c r="F63" s="96"/>
      <c r="G63" s="96"/>
      <c r="H63" s="96"/>
    </row>
    <row r="64" spans="2:10" x14ac:dyDescent="0.25">
      <c r="C64" s="96"/>
      <c r="D64" s="96"/>
      <c r="E64" s="96"/>
      <c r="F64" s="96"/>
      <c r="G64" s="96"/>
      <c r="H64" s="96"/>
    </row>
    <row r="65" s="96" customFormat="1" x14ac:dyDescent="0.25"/>
    <row r="66" s="96" customFormat="1" x14ac:dyDescent="0.25"/>
    <row r="67" s="96" customFormat="1" x14ac:dyDescent="0.25"/>
    <row r="68" s="96" customFormat="1" x14ac:dyDescent="0.25"/>
    <row r="69" s="96" customFormat="1" x14ac:dyDescent="0.25"/>
    <row r="70" s="96" customFormat="1" x14ac:dyDescent="0.25"/>
    <row r="71" s="96" customFormat="1" x14ac:dyDescent="0.25"/>
    <row r="72" s="96" customFormat="1" ht="15.75" customHeight="1" x14ac:dyDescent="0.25"/>
    <row r="73" s="96" customFormat="1" ht="15.75" customHeight="1" x14ac:dyDescent="0.25"/>
    <row r="74" s="96" customFormat="1" x14ac:dyDescent="0.25"/>
    <row r="75" s="96" customFormat="1" x14ac:dyDescent="0.25"/>
    <row r="76" s="96" customFormat="1" x14ac:dyDescent="0.25"/>
    <row r="77" s="96" customFormat="1" x14ac:dyDescent="0.25"/>
    <row r="78" s="96" customFormat="1" x14ac:dyDescent="0.25"/>
    <row r="79" s="96" customFormat="1" x14ac:dyDescent="0.25"/>
    <row r="80" s="96" customFormat="1" x14ac:dyDescent="0.25"/>
    <row r="81" s="96" customFormat="1" x14ac:dyDescent="0.25"/>
    <row r="82" s="96" customFormat="1" x14ac:dyDescent="0.25"/>
    <row r="83" s="96" customFormat="1" x14ac:dyDescent="0.25"/>
    <row r="84" s="96" customFormat="1" x14ac:dyDescent="0.25"/>
    <row r="85" s="96" customFormat="1" x14ac:dyDescent="0.25"/>
    <row r="86" s="96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46:J46"/>
    <mergeCell ref="B47:B48"/>
    <mergeCell ref="C47:D48"/>
    <mergeCell ref="E47:F47"/>
    <mergeCell ref="G47:H47"/>
    <mergeCell ref="I47:J47"/>
    <mergeCell ref="B31:J31"/>
    <mergeCell ref="B32:B33"/>
    <mergeCell ref="C32:D33"/>
    <mergeCell ref="E32:F32"/>
    <mergeCell ref="G32:H32"/>
    <mergeCell ref="I32:J32"/>
    <mergeCell ref="B2:K2"/>
    <mergeCell ref="B16:J16"/>
    <mergeCell ref="B17:B18"/>
    <mergeCell ref="C17:C18"/>
    <mergeCell ref="D17:D18"/>
    <mergeCell ref="E17:F17"/>
    <mergeCell ref="G17:H17"/>
    <mergeCell ref="I17:J1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52D3937-AACE-4933-BB3E-8F257EEB5C9C}">
      <formula1>F5</formula1>
      <formula2>E5</formula2>
    </dataValidation>
    <dataValidation type="list" allowBlank="1" showInputMessage="1" showErrorMessage="1" sqref="G4:G13" xr:uid="{EDA5831C-6D19-470E-8E55-038E335393F7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7"/>
  <sheetViews>
    <sheetView showGridLines="0" topLeftCell="A115" zoomScaleNormal="100" workbookViewId="0">
      <selection activeCell="I122" sqref="I122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23.83203125" hidden="1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2" spans="2:46" ht="36.950000000000003" customHeight="1" x14ac:dyDescent="0.2">
      <c r="L2" s="431" t="s">
        <v>6</v>
      </c>
      <c r="M2" s="432"/>
      <c r="N2" s="432"/>
      <c r="O2" s="432"/>
      <c r="P2" s="432"/>
      <c r="Q2" s="432"/>
      <c r="R2" s="432"/>
      <c r="S2" s="432"/>
      <c r="T2" s="432"/>
      <c r="U2" s="432"/>
      <c r="V2" s="432"/>
      <c r="AT2" s="8" t="s">
        <v>96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4.95" customHeight="1" x14ac:dyDescent="0.2">
      <c r="B4" s="11"/>
      <c r="D4" s="12" t="s">
        <v>101</v>
      </c>
      <c r="L4" s="11"/>
      <c r="M4" s="228" t="s">
        <v>10</v>
      </c>
      <c r="AT4" s="8" t="s">
        <v>4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8" t="s">
        <v>16</v>
      </c>
      <c r="L6" s="11"/>
    </row>
    <row r="7" spans="2:46" ht="27" customHeight="1" x14ac:dyDescent="0.2">
      <c r="B7" s="11"/>
      <c r="E7" s="473" t="str">
        <f>'Rekapitulácia stavby'!K6</f>
        <v>Bratislava, MČ Devín - PD Dobudovanie chodníka a priechodu pre chodcov na Kremeľskej ul. v Devíne - I. etapa</v>
      </c>
      <c r="F7" s="474"/>
      <c r="G7" s="474"/>
      <c r="H7" s="474"/>
      <c r="L7" s="11"/>
    </row>
    <row r="8" spans="2:46" s="1" customFormat="1" ht="12" customHeight="1" x14ac:dyDescent="0.2">
      <c r="B8" s="22"/>
      <c r="D8" s="18" t="s">
        <v>102</v>
      </c>
      <c r="L8" s="22"/>
    </row>
    <row r="9" spans="2:46" s="1" customFormat="1" ht="15.6" customHeight="1" x14ac:dyDescent="0.2">
      <c r="B9" s="22"/>
      <c r="E9" s="457" t="s">
        <v>612</v>
      </c>
      <c r="F9" s="472"/>
      <c r="G9" s="472"/>
      <c r="H9" s="472"/>
      <c r="L9" s="22"/>
    </row>
    <row r="10" spans="2:46" s="1" customFormat="1" x14ac:dyDescent="0.2">
      <c r="B10" s="22"/>
      <c r="L10" s="22"/>
    </row>
    <row r="11" spans="2:46" s="1" customFormat="1" ht="12" customHeight="1" x14ac:dyDescent="0.2">
      <c r="B11" s="22"/>
      <c r="D11" s="18" t="s">
        <v>18</v>
      </c>
      <c r="F11" s="16" t="s">
        <v>97</v>
      </c>
      <c r="I11" s="18" t="s">
        <v>20</v>
      </c>
      <c r="J11" s="16" t="s">
        <v>613</v>
      </c>
      <c r="L11" s="22"/>
    </row>
    <row r="12" spans="2:46" s="1" customFormat="1" ht="12" customHeight="1" x14ac:dyDescent="0.2">
      <c r="B12" s="22"/>
      <c r="D12" s="18" t="s">
        <v>22</v>
      </c>
      <c r="F12" s="16" t="s">
        <v>23</v>
      </c>
      <c r="I12" s="18" t="s">
        <v>24</v>
      </c>
      <c r="J12" s="223">
        <f>'Rekapitulácia stavby'!AN8</f>
        <v>45483</v>
      </c>
      <c r="L12" s="22"/>
    </row>
    <row r="13" spans="2:46" s="1" customFormat="1" ht="21.75" customHeight="1" x14ac:dyDescent="0.2">
      <c r="B13" s="22"/>
      <c r="I13" s="15" t="s">
        <v>25</v>
      </c>
      <c r="J13" s="19" t="s">
        <v>614</v>
      </c>
      <c r="L13" s="22"/>
    </row>
    <row r="14" spans="2:46" s="1" customFormat="1" ht="12" customHeight="1" x14ac:dyDescent="0.2">
      <c r="B14" s="22"/>
      <c r="D14" s="18" t="s">
        <v>27</v>
      </c>
      <c r="I14" s="18" t="s">
        <v>28</v>
      </c>
      <c r="J14" s="16" t="s">
        <v>1</v>
      </c>
      <c r="L14" s="22"/>
    </row>
    <row r="15" spans="2:46" s="1" customFormat="1" ht="18" customHeight="1" x14ac:dyDescent="0.2">
      <c r="B15" s="22"/>
      <c r="E15" s="16" t="s">
        <v>29</v>
      </c>
      <c r="I15" s="18" t="s">
        <v>30</v>
      </c>
      <c r="J15" s="16" t="s">
        <v>1</v>
      </c>
      <c r="L15" s="22"/>
    </row>
    <row r="16" spans="2:46" s="1" customFormat="1" ht="6.95" customHeight="1" x14ac:dyDescent="0.2">
      <c r="B16" s="22"/>
      <c r="L16" s="22"/>
    </row>
    <row r="17" spans="2:12" s="1" customFormat="1" ht="12" customHeight="1" x14ac:dyDescent="0.2">
      <c r="B17" s="22"/>
      <c r="D17" s="18" t="s">
        <v>31</v>
      </c>
      <c r="I17" s="18" t="s">
        <v>28</v>
      </c>
      <c r="J17" s="230" t="str">
        <f>'Rekapitulácia stavby'!AN13</f>
        <v>Vyplň údaj</v>
      </c>
      <c r="L17" s="22"/>
    </row>
    <row r="18" spans="2:12" s="1" customFormat="1" ht="18" customHeight="1" x14ac:dyDescent="0.2">
      <c r="B18" s="22"/>
      <c r="E18" s="478" t="str">
        <f>'Rekapitulácia stavby'!E14</f>
        <v>Vyplň údaj</v>
      </c>
      <c r="F18" s="446"/>
      <c r="G18" s="446"/>
      <c r="H18" s="446"/>
      <c r="I18" s="18" t="s">
        <v>30</v>
      </c>
      <c r="J18" s="230" t="str">
        <f>'Rekapitulácia stavby'!AN14</f>
        <v>Vyplň údaj</v>
      </c>
      <c r="L18" s="22"/>
    </row>
    <row r="19" spans="2:12" s="1" customFormat="1" ht="6.95" customHeight="1" x14ac:dyDescent="0.2">
      <c r="B19" s="22"/>
      <c r="L19" s="22"/>
    </row>
    <row r="20" spans="2:12" s="1" customFormat="1" ht="12" customHeight="1" x14ac:dyDescent="0.2">
      <c r="B20" s="22"/>
      <c r="D20" s="18" t="s">
        <v>33</v>
      </c>
      <c r="I20" s="18" t="s">
        <v>28</v>
      </c>
      <c r="J20" s="16" t="s">
        <v>1</v>
      </c>
      <c r="L20" s="22"/>
    </row>
    <row r="21" spans="2:12" s="1" customFormat="1" ht="18" customHeight="1" x14ac:dyDescent="0.2">
      <c r="B21" s="22"/>
      <c r="E21" s="16" t="s">
        <v>34</v>
      </c>
      <c r="I21" s="18" t="s">
        <v>30</v>
      </c>
      <c r="J21" s="16" t="s">
        <v>1</v>
      </c>
      <c r="L21" s="22"/>
    </row>
    <row r="22" spans="2:12" s="1" customFormat="1" ht="6.95" customHeight="1" x14ac:dyDescent="0.2">
      <c r="B22" s="22"/>
      <c r="L22" s="22"/>
    </row>
    <row r="23" spans="2:12" s="1" customFormat="1" ht="12" customHeight="1" x14ac:dyDescent="0.2">
      <c r="B23" s="22"/>
      <c r="D23" s="18" t="s">
        <v>35</v>
      </c>
      <c r="I23" s="18" t="s">
        <v>28</v>
      </c>
      <c r="J23" s="16" t="s">
        <v>1</v>
      </c>
      <c r="L23" s="22"/>
    </row>
    <row r="24" spans="2:12" s="1" customFormat="1" ht="18" customHeight="1" x14ac:dyDescent="0.2">
      <c r="B24" s="22"/>
      <c r="E24" s="16" t="s">
        <v>36</v>
      </c>
      <c r="I24" s="18" t="s">
        <v>30</v>
      </c>
      <c r="J24" s="16" t="s">
        <v>1</v>
      </c>
      <c r="L24" s="22"/>
    </row>
    <row r="25" spans="2:12" s="1" customFormat="1" ht="6.95" customHeight="1" x14ac:dyDescent="0.2">
      <c r="B25" s="22"/>
      <c r="L25" s="22"/>
    </row>
    <row r="26" spans="2:12" s="1" customFormat="1" ht="12" customHeight="1" x14ac:dyDescent="0.2">
      <c r="B26" s="22"/>
      <c r="D26" s="18" t="s">
        <v>37</v>
      </c>
      <c r="L26" s="22"/>
    </row>
    <row r="27" spans="2:12" s="232" customFormat="1" ht="14.45" customHeight="1" x14ac:dyDescent="0.2">
      <c r="B27" s="231"/>
      <c r="E27" s="450" t="s">
        <v>1</v>
      </c>
      <c r="F27" s="450"/>
      <c r="G27" s="450"/>
      <c r="H27" s="450"/>
      <c r="L27" s="231"/>
    </row>
    <row r="28" spans="2:12" s="1" customFormat="1" ht="6.95" customHeight="1" x14ac:dyDescent="0.2">
      <c r="B28" s="22"/>
      <c r="L28" s="22"/>
    </row>
    <row r="29" spans="2:12" s="1" customFormat="1" ht="6.95" customHeight="1" x14ac:dyDescent="0.2">
      <c r="B29" s="22"/>
      <c r="D29" s="44"/>
      <c r="E29" s="44"/>
      <c r="F29" s="44"/>
      <c r="G29" s="44"/>
      <c r="H29" s="44"/>
      <c r="I29" s="44"/>
      <c r="J29" s="44"/>
      <c r="K29" s="44"/>
      <c r="L29" s="22"/>
    </row>
    <row r="30" spans="2:12" s="1" customFormat="1" ht="25.35" customHeight="1" x14ac:dyDescent="0.2">
      <c r="B30" s="22"/>
      <c r="D30" s="233" t="s">
        <v>38</v>
      </c>
      <c r="J30" s="234">
        <f>ROUND(J120, 2)</f>
        <v>0</v>
      </c>
      <c r="L30" s="22"/>
    </row>
    <row r="31" spans="2:12" s="1" customFormat="1" ht="6.95" customHeight="1" x14ac:dyDescent="0.2">
      <c r="B31" s="22"/>
      <c r="D31" s="44"/>
      <c r="E31" s="44"/>
      <c r="F31" s="44"/>
      <c r="G31" s="44"/>
      <c r="H31" s="44"/>
      <c r="I31" s="44"/>
      <c r="J31" s="44"/>
      <c r="K31" s="44"/>
      <c r="L31" s="22"/>
    </row>
    <row r="32" spans="2:12" s="1" customFormat="1" ht="14.45" customHeight="1" x14ac:dyDescent="0.2">
      <c r="B32" s="22"/>
      <c r="F32" s="222" t="s">
        <v>40</v>
      </c>
      <c r="I32" s="222" t="s">
        <v>39</v>
      </c>
      <c r="J32" s="222" t="s">
        <v>41</v>
      </c>
      <c r="L32" s="22"/>
    </row>
    <row r="33" spans="2:12" s="1" customFormat="1" ht="14.45" customHeight="1" x14ac:dyDescent="0.2">
      <c r="B33" s="22"/>
      <c r="D33" s="224" t="s">
        <v>42</v>
      </c>
      <c r="E33" s="26" t="s">
        <v>43</v>
      </c>
      <c r="F33" s="235">
        <f>ROUND((SUM(BE120:BE266)),  2)</f>
        <v>0</v>
      </c>
      <c r="G33" s="236"/>
      <c r="H33" s="236"/>
      <c r="I33" s="237">
        <v>0.23</v>
      </c>
      <c r="J33" s="235">
        <f>ROUND(((SUM(BE120:BE266))*I33),  2)</f>
        <v>0</v>
      </c>
      <c r="L33" s="22"/>
    </row>
    <row r="34" spans="2:12" s="1" customFormat="1" ht="14.45" customHeight="1" x14ac:dyDescent="0.2">
      <c r="B34" s="22"/>
      <c r="E34" s="26" t="s">
        <v>44</v>
      </c>
      <c r="F34" s="235">
        <f>ROUND((SUM(BF120:BF266)),  2)</f>
        <v>0</v>
      </c>
      <c r="G34" s="236"/>
      <c r="H34" s="236"/>
      <c r="I34" s="237">
        <v>0.23</v>
      </c>
      <c r="J34" s="235">
        <f>ROUND(((SUM(BF120:BF266))*I34),  2)</f>
        <v>0</v>
      </c>
      <c r="L34" s="22"/>
    </row>
    <row r="35" spans="2:12" s="1" customFormat="1" ht="14.45" hidden="1" customHeight="1" x14ac:dyDescent="0.2">
      <c r="B35" s="22"/>
      <c r="E35" s="18" t="s">
        <v>45</v>
      </c>
      <c r="F35" s="238">
        <f>ROUND((SUM(BG120:BG266)),  2)</f>
        <v>0</v>
      </c>
      <c r="I35" s="239">
        <v>0.2</v>
      </c>
      <c r="J35" s="238">
        <f>0</f>
        <v>0</v>
      </c>
      <c r="L35" s="22"/>
    </row>
    <row r="36" spans="2:12" s="1" customFormat="1" ht="14.45" hidden="1" customHeight="1" x14ac:dyDescent="0.2">
      <c r="B36" s="22"/>
      <c r="E36" s="18" t="s">
        <v>46</v>
      </c>
      <c r="F36" s="238">
        <f>ROUND((SUM(BH120:BH266)),  2)</f>
        <v>0</v>
      </c>
      <c r="I36" s="239">
        <v>0.2</v>
      </c>
      <c r="J36" s="238">
        <f>0</f>
        <v>0</v>
      </c>
      <c r="L36" s="22"/>
    </row>
    <row r="37" spans="2:12" s="1" customFormat="1" ht="14.45" hidden="1" customHeight="1" x14ac:dyDescent="0.2">
      <c r="B37" s="22"/>
      <c r="E37" s="26" t="s">
        <v>47</v>
      </c>
      <c r="F37" s="235">
        <f>ROUND((SUM(BI120:BI266)),  2)</f>
        <v>0</v>
      </c>
      <c r="G37" s="236"/>
      <c r="H37" s="236"/>
      <c r="I37" s="237">
        <v>0</v>
      </c>
      <c r="J37" s="235">
        <f>0</f>
        <v>0</v>
      </c>
      <c r="L37" s="22"/>
    </row>
    <row r="38" spans="2:12" s="1" customFormat="1" ht="6.95" customHeight="1" x14ac:dyDescent="0.2">
      <c r="B38" s="22"/>
      <c r="L38" s="22"/>
    </row>
    <row r="39" spans="2:12" s="1" customFormat="1" ht="25.35" customHeight="1" x14ac:dyDescent="0.2">
      <c r="B39" s="22"/>
      <c r="C39" s="240"/>
      <c r="D39" s="241" t="s">
        <v>48</v>
      </c>
      <c r="E39" s="47"/>
      <c r="F39" s="47"/>
      <c r="G39" s="242" t="s">
        <v>49</v>
      </c>
      <c r="H39" s="243" t="s">
        <v>50</v>
      </c>
      <c r="I39" s="47"/>
      <c r="J39" s="244">
        <f>SUM(J30:J37)</f>
        <v>0</v>
      </c>
      <c r="K39" s="245"/>
      <c r="L39" s="22"/>
    </row>
    <row r="40" spans="2:12" s="1" customFormat="1" ht="14.45" customHeight="1" x14ac:dyDescent="0.2">
      <c r="B40" s="22"/>
      <c r="L40" s="22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s="1" customFormat="1" ht="14.45" customHeight="1" x14ac:dyDescent="0.2">
      <c r="B49" s="22"/>
      <c r="D49" s="33" t="s">
        <v>51</v>
      </c>
      <c r="E49" s="34"/>
      <c r="F49" s="34"/>
      <c r="G49" s="33" t="s">
        <v>52</v>
      </c>
      <c r="H49" s="34"/>
      <c r="I49" s="34"/>
      <c r="J49" s="34"/>
      <c r="K49" s="34"/>
      <c r="L49" s="22"/>
    </row>
    <row r="50" spans="2:12" x14ac:dyDescent="0.2">
      <c r="B50" s="11"/>
      <c r="L50" s="11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s="1" customFormat="1" ht="12.75" x14ac:dyDescent="0.2">
      <c r="B60" s="22"/>
      <c r="D60" s="35" t="s">
        <v>53</v>
      </c>
      <c r="E60" s="24"/>
      <c r="F60" s="246" t="s">
        <v>54</v>
      </c>
      <c r="G60" s="35" t="s">
        <v>53</v>
      </c>
      <c r="H60" s="24"/>
      <c r="I60" s="24"/>
      <c r="J60" s="247" t="s">
        <v>54</v>
      </c>
      <c r="K60" s="24"/>
      <c r="L60" s="22"/>
    </row>
    <row r="61" spans="2:12" x14ac:dyDescent="0.2">
      <c r="B61" s="11"/>
      <c r="L61" s="11"/>
    </row>
    <row r="62" spans="2:12" x14ac:dyDescent="0.2">
      <c r="B62" s="11"/>
      <c r="L62" s="11"/>
    </row>
    <row r="63" spans="2:12" x14ac:dyDescent="0.2">
      <c r="B63" s="11"/>
      <c r="L63" s="11"/>
    </row>
    <row r="64" spans="2:12" s="1" customFormat="1" ht="12.75" x14ac:dyDescent="0.2">
      <c r="B64" s="22"/>
      <c r="D64" s="33" t="s">
        <v>55</v>
      </c>
      <c r="E64" s="34"/>
      <c r="F64" s="34"/>
      <c r="G64" s="33" t="s">
        <v>56</v>
      </c>
      <c r="H64" s="34"/>
      <c r="I64" s="34"/>
      <c r="J64" s="34"/>
      <c r="K64" s="34"/>
      <c r="L64" s="22"/>
    </row>
    <row r="65" spans="2:12" x14ac:dyDescent="0.2">
      <c r="B65" s="11"/>
      <c r="L65" s="11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s="1" customFormat="1" ht="12.75" x14ac:dyDescent="0.2">
      <c r="B75" s="22"/>
      <c r="D75" s="35" t="s">
        <v>53</v>
      </c>
      <c r="E75" s="24"/>
      <c r="F75" s="246" t="s">
        <v>54</v>
      </c>
      <c r="G75" s="35" t="s">
        <v>53</v>
      </c>
      <c r="H75" s="24"/>
      <c r="I75" s="24"/>
      <c r="J75" s="247" t="s">
        <v>54</v>
      </c>
      <c r="K75" s="24"/>
      <c r="L75" s="22"/>
    </row>
    <row r="76" spans="2:12" s="1" customFormat="1" ht="14.45" customHeight="1" x14ac:dyDescent="0.2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22"/>
    </row>
    <row r="80" spans="2:12" s="1" customFormat="1" ht="6.95" hidden="1" customHeight="1" x14ac:dyDescent="0.2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22"/>
    </row>
    <row r="81" spans="2:47" s="1" customFormat="1" ht="24.95" hidden="1" customHeight="1" x14ac:dyDescent="0.2">
      <c r="B81" s="22"/>
      <c r="C81" s="12" t="s">
        <v>104</v>
      </c>
      <c r="L81" s="22"/>
    </row>
    <row r="82" spans="2:47" s="1" customFormat="1" ht="6.95" hidden="1" customHeight="1" x14ac:dyDescent="0.2">
      <c r="B82" s="22"/>
      <c r="L82" s="22"/>
    </row>
    <row r="83" spans="2:47" s="1" customFormat="1" ht="12" hidden="1" customHeight="1" x14ac:dyDescent="0.2">
      <c r="B83" s="22"/>
      <c r="C83" s="18" t="s">
        <v>16</v>
      </c>
      <c r="L83" s="22"/>
    </row>
    <row r="84" spans="2:47" s="1" customFormat="1" ht="27" hidden="1" customHeight="1" x14ac:dyDescent="0.2">
      <c r="B84" s="22"/>
      <c r="E84" s="473" t="str">
        <f>E7</f>
        <v>Bratislava, MČ Devín - PD Dobudovanie chodníka a priechodu pre chodcov na Kremeľskej ul. v Devíne - I. etapa</v>
      </c>
      <c r="F84" s="474"/>
      <c r="G84" s="474"/>
      <c r="H84" s="474"/>
      <c r="L84" s="22"/>
    </row>
    <row r="85" spans="2:47" s="1" customFormat="1" ht="12" hidden="1" customHeight="1" x14ac:dyDescent="0.2">
      <c r="B85" s="22"/>
      <c r="C85" s="18" t="s">
        <v>102</v>
      </c>
      <c r="L85" s="22"/>
    </row>
    <row r="86" spans="2:47" s="1" customFormat="1" ht="15.6" hidden="1" customHeight="1" x14ac:dyDescent="0.2">
      <c r="B86" s="22"/>
      <c r="E86" s="457" t="str">
        <f>E9</f>
        <v>SO 601-00 - Verejné osvetlenie</v>
      </c>
      <c r="F86" s="472"/>
      <c r="G86" s="472"/>
      <c r="H86" s="472"/>
      <c r="L86" s="22"/>
    </row>
    <row r="87" spans="2:47" s="1" customFormat="1" ht="6.95" hidden="1" customHeight="1" x14ac:dyDescent="0.2">
      <c r="B87" s="22"/>
      <c r="L87" s="22"/>
    </row>
    <row r="88" spans="2:47" s="1" customFormat="1" ht="12" hidden="1" customHeight="1" x14ac:dyDescent="0.2">
      <c r="B88" s="22"/>
      <c r="C88" s="18" t="s">
        <v>22</v>
      </c>
      <c r="F88" s="16" t="str">
        <f>F12</f>
        <v xml:space="preserve"> </v>
      </c>
      <c r="I88" s="18" t="s">
        <v>24</v>
      </c>
      <c r="J88" s="223">
        <f>IF(J12="","",J12)</f>
        <v>45483</v>
      </c>
      <c r="L88" s="22"/>
    </row>
    <row r="89" spans="2:47" s="1" customFormat="1" ht="6.95" hidden="1" customHeight="1" x14ac:dyDescent="0.2">
      <c r="B89" s="22"/>
      <c r="L89" s="22"/>
    </row>
    <row r="90" spans="2:47" s="1" customFormat="1" ht="15.6" hidden="1" customHeight="1" x14ac:dyDescent="0.2">
      <c r="B90" s="22"/>
      <c r="C90" s="18" t="s">
        <v>27</v>
      </c>
      <c r="F90" s="16" t="str">
        <f>E15</f>
        <v>Hlavné mesto SR Bratislava</v>
      </c>
      <c r="I90" s="18" t="s">
        <v>33</v>
      </c>
      <c r="J90" s="221" t="str">
        <f>E21</f>
        <v>HADE, s.r.o.</v>
      </c>
      <c r="L90" s="22"/>
    </row>
    <row r="91" spans="2:47" s="1" customFormat="1" ht="26.45" hidden="1" customHeight="1" x14ac:dyDescent="0.2">
      <c r="B91" s="22"/>
      <c r="C91" s="18" t="s">
        <v>31</v>
      </c>
      <c r="F91" s="16" t="str">
        <f>IF(E18="","",E18)</f>
        <v>Vyplň údaj</v>
      </c>
      <c r="I91" s="18" t="s">
        <v>35</v>
      </c>
      <c r="J91" s="221" t="str">
        <f>E24</f>
        <v>Ing. Matej CHOVANČEK</v>
      </c>
      <c r="L91" s="22"/>
    </row>
    <row r="92" spans="2:47" s="1" customFormat="1" ht="10.35" hidden="1" customHeight="1" x14ac:dyDescent="0.2">
      <c r="B92" s="22"/>
      <c r="L92" s="22"/>
    </row>
    <row r="93" spans="2:47" s="1" customFormat="1" ht="29.25" hidden="1" customHeight="1" x14ac:dyDescent="0.2">
      <c r="B93" s="22"/>
      <c r="C93" s="248" t="s">
        <v>105</v>
      </c>
      <c r="D93" s="240"/>
      <c r="E93" s="240"/>
      <c r="F93" s="240"/>
      <c r="G93" s="240"/>
      <c r="H93" s="240"/>
      <c r="I93" s="240"/>
      <c r="J93" s="249" t="s">
        <v>106</v>
      </c>
      <c r="K93" s="240"/>
      <c r="L93" s="22"/>
    </row>
    <row r="94" spans="2:47" s="1" customFormat="1" ht="10.35" hidden="1" customHeight="1" x14ac:dyDescent="0.2">
      <c r="B94" s="22"/>
      <c r="L94" s="22"/>
    </row>
    <row r="95" spans="2:47" s="1" customFormat="1" ht="22.9" hidden="1" customHeight="1" x14ac:dyDescent="0.2">
      <c r="B95" s="22"/>
      <c r="C95" s="250" t="s">
        <v>107</v>
      </c>
      <c r="J95" s="234">
        <f>J120</f>
        <v>0</v>
      </c>
      <c r="L95" s="22"/>
      <c r="AU95" s="8" t="s">
        <v>108</v>
      </c>
    </row>
    <row r="96" spans="2:47" s="252" customFormat="1" ht="24.95" hidden="1" customHeight="1" x14ac:dyDescent="0.2">
      <c r="B96" s="251"/>
      <c r="D96" s="253" t="s">
        <v>184</v>
      </c>
      <c r="E96" s="254"/>
      <c r="F96" s="254"/>
      <c r="G96" s="254"/>
      <c r="H96" s="254"/>
      <c r="I96" s="254"/>
      <c r="J96" s="255">
        <f>J121</f>
        <v>0</v>
      </c>
      <c r="L96" s="251"/>
    </row>
    <row r="97" spans="2:12" s="252" customFormat="1" ht="24.95" hidden="1" customHeight="1" x14ac:dyDescent="0.2">
      <c r="B97" s="251"/>
      <c r="D97" s="253" t="s">
        <v>186</v>
      </c>
      <c r="E97" s="254"/>
      <c r="F97" s="254"/>
      <c r="G97" s="254"/>
      <c r="H97" s="254"/>
      <c r="I97" s="254"/>
      <c r="J97" s="255">
        <f>J171</f>
        <v>0</v>
      </c>
      <c r="L97" s="251"/>
    </row>
    <row r="98" spans="2:12" s="252" customFormat="1" ht="24.95" hidden="1" customHeight="1" x14ac:dyDescent="0.2">
      <c r="B98" s="251"/>
      <c r="D98" s="253" t="s">
        <v>615</v>
      </c>
      <c r="E98" s="254"/>
      <c r="F98" s="254"/>
      <c r="G98" s="254"/>
      <c r="H98" s="254"/>
      <c r="I98" s="254"/>
      <c r="J98" s="255">
        <f>J196</f>
        <v>0</v>
      </c>
      <c r="L98" s="251"/>
    </row>
    <row r="99" spans="2:12" s="252" customFormat="1" ht="24.95" hidden="1" customHeight="1" x14ac:dyDescent="0.2">
      <c r="B99" s="251"/>
      <c r="D99" s="253" t="s">
        <v>187</v>
      </c>
      <c r="E99" s="254"/>
      <c r="F99" s="254"/>
      <c r="G99" s="254"/>
      <c r="H99" s="254"/>
      <c r="I99" s="254"/>
      <c r="J99" s="255">
        <f>J200</f>
        <v>0</v>
      </c>
      <c r="L99" s="251"/>
    </row>
    <row r="100" spans="2:12" s="252" customFormat="1" ht="24.95" hidden="1" customHeight="1" x14ac:dyDescent="0.2">
      <c r="B100" s="251"/>
      <c r="D100" s="253" t="s">
        <v>616</v>
      </c>
      <c r="E100" s="254"/>
      <c r="F100" s="254"/>
      <c r="G100" s="254"/>
      <c r="H100" s="254"/>
      <c r="I100" s="254"/>
      <c r="J100" s="255">
        <f>J216</f>
        <v>0</v>
      </c>
      <c r="L100" s="251"/>
    </row>
    <row r="101" spans="2:12" s="1" customFormat="1" ht="21.75" hidden="1" customHeight="1" x14ac:dyDescent="0.2">
      <c r="B101" s="22"/>
      <c r="L101" s="22"/>
    </row>
    <row r="102" spans="2:12" s="1" customFormat="1" ht="6.95" hidden="1" customHeight="1" x14ac:dyDescent="0.2"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22"/>
    </row>
    <row r="103" spans="2:12" hidden="1" x14ac:dyDescent="0.2"/>
    <row r="104" spans="2:12" hidden="1" x14ac:dyDescent="0.2"/>
    <row r="105" spans="2:12" hidden="1" x14ac:dyDescent="0.2"/>
    <row r="106" spans="2:12" s="1" customFormat="1" ht="6.95" customHeight="1" x14ac:dyDescent="0.2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22"/>
    </row>
    <row r="107" spans="2:12" s="1" customFormat="1" ht="24.95" customHeight="1" x14ac:dyDescent="0.2">
      <c r="B107" s="22"/>
      <c r="C107" s="12" t="s">
        <v>110</v>
      </c>
      <c r="L107" s="22"/>
    </row>
    <row r="108" spans="2:12" s="1" customFormat="1" ht="6.95" customHeight="1" x14ac:dyDescent="0.2">
      <c r="B108" s="22"/>
      <c r="L108" s="22"/>
    </row>
    <row r="109" spans="2:12" s="1" customFormat="1" ht="12" customHeight="1" x14ac:dyDescent="0.2">
      <c r="B109" s="22"/>
      <c r="C109" s="18" t="s">
        <v>16</v>
      </c>
      <c r="L109" s="22"/>
    </row>
    <row r="110" spans="2:12" s="1" customFormat="1" ht="27" customHeight="1" x14ac:dyDescent="0.2">
      <c r="B110" s="22"/>
      <c r="E110" s="473" t="str">
        <f>E7</f>
        <v>Bratislava, MČ Devín - PD Dobudovanie chodníka a priechodu pre chodcov na Kremeľskej ul. v Devíne - I. etapa</v>
      </c>
      <c r="F110" s="474"/>
      <c r="G110" s="474"/>
      <c r="H110" s="474"/>
      <c r="L110" s="22"/>
    </row>
    <row r="111" spans="2:12" s="1" customFormat="1" ht="12" customHeight="1" x14ac:dyDescent="0.2">
      <c r="B111" s="22"/>
      <c r="C111" s="18" t="s">
        <v>102</v>
      </c>
      <c r="L111" s="22"/>
    </row>
    <row r="112" spans="2:12" s="1" customFormat="1" ht="15.6" customHeight="1" x14ac:dyDescent="0.2">
      <c r="B112" s="22"/>
      <c r="E112" s="457" t="str">
        <f>E9</f>
        <v>SO 601-00 - Verejné osvetlenie</v>
      </c>
      <c r="F112" s="472"/>
      <c r="G112" s="472"/>
      <c r="H112" s="472"/>
      <c r="L112" s="22"/>
    </row>
    <row r="113" spans="2:65" s="1" customFormat="1" ht="6.95" customHeight="1" x14ac:dyDescent="0.2">
      <c r="B113" s="22"/>
      <c r="L113" s="22"/>
    </row>
    <row r="114" spans="2:65" s="1" customFormat="1" ht="12" customHeight="1" x14ac:dyDescent="0.2">
      <c r="B114" s="22"/>
      <c r="C114" s="18" t="s">
        <v>22</v>
      </c>
      <c r="F114" s="16" t="str">
        <f>F12</f>
        <v xml:space="preserve"> </v>
      </c>
      <c r="I114" s="18" t="s">
        <v>24</v>
      </c>
      <c r="J114" s="223">
        <f>IF(J12="","",J12)</f>
        <v>45483</v>
      </c>
      <c r="L114" s="22"/>
    </row>
    <row r="115" spans="2:65" s="1" customFormat="1" ht="6.95" customHeight="1" x14ac:dyDescent="0.2">
      <c r="B115" s="22"/>
      <c r="L115" s="22"/>
    </row>
    <row r="116" spans="2:65" s="1" customFormat="1" ht="15.6" customHeight="1" x14ac:dyDescent="0.2">
      <c r="B116" s="22"/>
      <c r="C116" s="18" t="s">
        <v>27</v>
      </c>
      <c r="F116" s="16" t="str">
        <f>E15</f>
        <v>Hlavné mesto SR Bratislava</v>
      </c>
      <c r="I116" s="18" t="s">
        <v>33</v>
      </c>
      <c r="J116" s="221" t="str">
        <f>E21</f>
        <v>HADE, s.r.o.</v>
      </c>
      <c r="L116" s="22"/>
    </row>
    <row r="117" spans="2:65" s="1" customFormat="1" ht="26.45" customHeight="1" x14ac:dyDescent="0.2">
      <c r="B117" s="22"/>
      <c r="C117" s="18" t="s">
        <v>31</v>
      </c>
      <c r="F117" s="16" t="str">
        <f>IF(E18="","",E18)</f>
        <v>Vyplň údaj</v>
      </c>
      <c r="I117" s="18" t="s">
        <v>35</v>
      </c>
      <c r="J117" s="221" t="str">
        <f>E24</f>
        <v>Ing. Matej CHOVANČEK</v>
      </c>
      <c r="L117" s="22"/>
    </row>
    <row r="118" spans="2:65" s="1" customFormat="1" ht="10.35" customHeight="1" x14ac:dyDescent="0.2">
      <c r="B118" s="22"/>
      <c r="L118" s="22"/>
    </row>
    <row r="119" spans="2:65" s="261" customFormat="1" ht="29.25" customHeight="1" x14ac:dyDescent="0.2">
      <c r="B119" s="256"/>
      <c r="C119" s="257" t="s">
        <v>111</v>
      </c>
      <c r="D119" s="258" t="s">
        <v>63</v>
      </c>
      <c r="E119" s="258" t="s">
        <v>59</v>
      </c>
      <c r="F119" s="258" t="s">
        <v>60</v>
      </c>
      <c r="G119" s="258" t="s">
        <v>112</v>
      </c>
      <c r="H119" s="258" t="s">
        <v>113</v>
      </c>
      <c r="I119" s="258" t="s">
        <v>114</v>
      </c>
      <c r="J119" s="259" t="s">
        <v>106</v>
      </c>
      <c r="K119" s="260" t="s">
        <v>115</v>
      </c>
      <c r="L119" s="256"/>
      <c r="M119" s="49" t="s">
        <v>1</v>
      </c>
      <c r="N119" s="50" t="s">
        <v>42</v>
      </c>
      <c r="O119" s="50" t="s">
        <v>116</v>
      </c>
      <c r="P119" s="50" t="s">
        <v>117</v>
      </c>
      <c r="Q119" s="50" t="s">
        <v>118</v>
      </c>
      <c r="R119" s="50" t="s">
        <v>119</v>
      </c>
      <c r="S119" s="50" t="s">
        <v>120</v>
      </c>
      <c r="T119" s="51" t="s">
        <v>121</v>
      </c>
    </row>
    <row r="120" spans="2:65" s="1" customFormat="1" ht="22.9" customHeight="1" x14ac:dyDescent="0.25">
      <c r="B120" s="22"/>
      <c r="C120" s="54" t="s">
        <v>107</v>
      </c>
      <c r="J120" s="262">
        <f>BK120</f>
        <v>0</v>
      </c>
      <c r="L120" s="22"/>
      <c r="M120" s="52"/>
      <c r="N120" s="44"/>
      <c r="O120" s="44"/>
      <c r="P120" s="263">
        <f>P121+P171+P196+P200+P216</f>
        <v>0</v>
      </c>
      <c r="Q120" s="44"/>
      <c r="R120" s="263">
        <f>R121+R171+R196+R200+R216</f>
        <v>24.816109395839998</v>
      </c>
      <c r="S120" s="44"/>
      <c r="T120" s="264">
        <f>T121+T171+T196+T200+T216</f>
        <v>12.5</v>
      </c>
      <c r="AT120" s="8" t="s">
        <v>77</v>
      </c>
      <c r="AU120" s="8" t="s">
        <v>108</v>
      </c>
      <c r="BK120" s="265">
        <f>BK121+BK171+BK196+BK200+BK216</f>
        <v>0</v>
      </c>
    </row>
    <row r="121" spans="2:65" s="267" customFormat="1" ht="25.9" customHeight="1" x14ac:dyDescent="0.2">
      <c r="B121" s="266"/>
      <c r="D121" s="268" t="s">
        <v>77</v>
      </c>
      <c r="E121" s="269" t="s">
        <v>189</v>
      </c>
      <c r="F121" s="269" t="s">
        <v>190</v>
      </c>
      <c r="J121" s="270">
        <f>BK121</f>
        <v>0</v>
      </c>
      <c r="L121" s="266"/>
      <c r="M121" s="271"/>
      <c r="P121" s="272">
        <f>SUM(P122:P170)</f>
        <v>0</v>
      </c>
      <c r="R121" s="272">
        <f>SUM(R122:R170)</f>
        <v>4.0378229999999995</v>
      </c>
      <c r="T121" s="273">
        <f>SUM(T122:T170)</f>
        <v>0</v>
      </c>
      <c r="AR121" s="268" t="s">
        <v>86</v>
      </c>
      <c r="AT121" s="274" t="s">
        <v>77</v>
      </c>
      <c r="AU121" s="274" t="s">
        <v>78</v>
      </c>
      <c r="AY121" s="268" t="s">
        <v>124</v>
      </c>
      <c r="BK121" s="275">
        <f>SUM(BK122:BK170)</f>
        <v>0</v>
      </c>
    </row>
    <row r="122" spans="2:65" s="1" customFormat="1" ht="22.15" customHeight="1" x14ac:dyDescent="0.2">
      <c r="B122" s="22"/>
      <c r="C122" s="276" t="s">
        <v>86</v>
      </c>
      <c r="D122" s="276" t="s">
        <v>125</v>
      </c>
      <c r="E122" s="277" t="s">
        <v>617</v>
      </c>
      <c r="F122" s="278" t="s">
        <v>618</v>
      </c>
      <c r="G122" s="279" t="s">
        <v>128</v>
      </c>
      <c r="H122" s="280">
        <v>1</v>
      </c>
      <c r="I122" s="77"/>
      <c r="J122" s="281">
        <f>ROUND(I122*H122,2)</f>
        <v>0</v>
      </c>
      <c r="K122" s="282"/>
      <c r="L122" s="22"/>
      <c r="M122" s="283" t="s">
        <v>1</v>
      </c>
      <c r="N122" s="284" t="s">
        <v>44</v>
      </c>
      <c r="P122" s="285">
        <f>O122*H122</f>
        <v>0</v>
      </c>
      <c r="Q122" s="285">
        <v>5.9123000000000002E-2</v>
      </c>
      <c r="R122" s="285">
        <f>Q122*H122</f>
        <v>5.9123000000000002E-2</v>
      </c>
      <c r="S122" s="285">
        <v>0</v>
      </c>
      <c r="T122" s="286">
        <f>S122*H122</f>
        <v>0</v>
      </c>
      <c r="AR122" s="287" t="s">
        <v>129</v>
      </c>
      <c r="AT122" s="287" t="s">
        <v>125</v>
      </c>
      <c r="AU122" s="287" t="s">
        <v>86</v>
      </c>
      <c r="AY122" s="8" t="s">
        <v>124</v>
      </c>
      <c r="BE122" s="288">
        <f>IF(N122="základná",J122,0)</f>
        <v>0</v>
      </c>
      <c r="BF122" s="288">
        <f>IF(N122="znížená",J122,0)</f>
        <v>0</v>
      </c>
      <c r="BG122" s="288">
        <f>IF(N122="zákl. prenesená",J122,0)</f>
        <v>0</v>
      </c>
      <c r="BH122" s="288">
        <f>IF(N122="zníž. prenesená",J122,0)</f>
        <v>0</v>
      </c>
      <c r="BI122" s="288">
        <f>IF(N122="nulová",J122,0)</f>
        <v>0</v>
      </c>
      <c r="BJ122" s="8" t="s">
        <v>130</v>
      </c>
      <c r="BK122" s="288">
        <f>ROUND(I122*H122,2)</f>
        <v>0</v>
      </c>
      <c r="BL122" s="8" t="s">
        <v>129</v>
      </c>
      <c r="BM122" s="287" t="s">
        <v>619</v>
      </c>
    </row>
    <row r="123" spans="2:65" s="290" customFormat="1" ht="33.75" x14ac:dyDescent="0.2">
      <c r="B123" s="289"/>
      <c r="D123" s="291" t="s">
        <v>132</v>
      </c>
      <c r="E123" s="292" t="s">
        <v>1</v>
      </c>
      <c r="F123" s="293" t="s">
        <v>620</v>
      </c>
      <c r="H123" s="292" t="s">
        <v>1</v>
      </c>
      <c r="L123" s="289"/>
      <c r="M123" s="294"/>
      <c r="T123" s="295"/>
      <c r="AT123" s="292" t="s">
        <v>132</v>
      </c>
      <c r="AU123" s="292" t="s">
        <v>86</v>
      </c>
      <c r="AV123" s="290" t="s">
        <v>86</v>
      </c>
      <c r="AW123" s="290" t="s">
        <v>3</v>
      </c>
      <c r="AX123" s="290" t="s">
        <v>78</v>
      </c>
      <c r="AY123" s="292" t="s">
        <v>124</v>
      </c>
    </row>
    <row r="124" spans="2:65" s="297" customFormat="1" x14ac:dyDescent="0.2">
      <c r="B124" s="296"/>
      <c r="D124" s="291" t="s">
        <v>132</v>
      </c>
      <c r="E124" s="298" t="s">
        <v>1</v>
      </c>
      <c r="F124" s="299" t="s">
        <v>86</v>
      </c>
      <c r="H124" s="300">
        <v>1</v>
      </c>
      <c r="L124" s="296"/>
      <c r="M124" s="301"/>
      <c r="T124" s="302"/>
      <c r="AT124" s="298" t="s">
        <v>132</v>
      </c>
      <c r="AU124" s="298" t="s">
        <v>86</v>
      </c>
      <c r="AV124" s="297" t="s">
        <v>130</v>
      </c>
      <c r="AW124" s="297" t="s">
        <v>3</v>
      </c>
      <c r="AX124" s="297" t="s">
        <v>86</v>
      </c>
      <c r="AY124" s="298" t="s">
        <v>124</v>
      </c>
    </row>
    <row r="125" spans="2:65" s="1" customFormat="1" ht="22.15" customHeight="1" x14ac:dyDescent="0.2">
      <c r="B125" s="22"/>
      <c r="C125" s="276" t="s">
        <v>130</v>
      </c>
      <c r="D125" s="276" t="s">
        <v>125</v>
      </c>
      <c r="E125" s="277" t="s">
        <v>621</v>
      </c>
      <c r="F125" s="278" t="s">
        <v>622</v>
      </c>
      <c r="G125" s="279" t="s">
        <v>193</v>
      </c>
      <c r="H125" s="280">
        <v>32.21</v>
      </c>
      <c r="I125" s="77"/>
      <c r="J125" s="281">
        <f>ROUND(I125*H125,2)</f>
        <v>0</v>
      </c>
      <c r="K125" s="282"/>
      <c r="L125" s="22"/>
      <c r="M125" s="283" t="s">
        <v>1</v>
      </c>
      <c r="N125" s="284" t="s">
        <v>44</v>
      </c>
      <c r="P125" s="285">
        <f>O125*H125</f>
        <v>0</v>
      </c>
      <c r="Q125" s="285">
        <v>0</v>
      </c>
      <c r="R125" s="285">
        <f>Q125*H125</f>
        <v>0</v>
      </c>
      <c r="S125" s="285">
        <v>0</v>
      </c>
      <c r="T125" s="286">
        <f>S125*H125</f>
        <v>0</v>
      </c>
      <c r="AR125" s="287" t="s">
        <v>129</v>
      </c>
      <c r="AT125" s="287" t="s">
        <v>125</v>
      </c>
      <c r="AU125" s="287" t="s">
        <v>86</v>
      </c>
      <c r="AY125" s="8" t="s">
        <v>124</v>
      </c>
      <c r="BE125" s="288">
        <f>IF(N125="základná",J125,0)</f>
        <v>0</v>
      </c>
      <c r="BF125" s="288">
        <f>IF(N125="znížená",J125,0)</f>
        <v>0</v>
      </c>
      <c r="BG125" s="288">
        <f>IF(N125="zákl. prenesená",J125,0)</f>
        <v>0</v>
      </c>
      <c r="BH125" s="288">
        <f>IF(N125="zníž. prenesená",J125,0)</f>
        <v>0</v>
      </c>
      <c r="BI125" s="288">
        <f>IF(N125="nulová",J125,0)</f>
        <v>0</v>
      </c>
      <c r="BJ125" s="8" t="s">
        <v>130</v>
      </c>
      <c r="BK125" s="288">
        <f>ROUND(I125*H125,2)</f>
        <v>0</v>
      </c>
      <c r="BL125" s="8" t="s">
        <v>129</v>
      </c>
      <c r="BM125" s="287" t="s">
        <v>623</v>
      </c>
    </row>
    <row r="126" spans="2:65" s="290" customFormat="1" x14ac:dyDescent="0.2">
      <c r="B126" s="289"/>
      <c r="D126" s="291" t="s">
        <v>132</v>
      </c>
      <c r="E126" s="292" t="s">
        <v>1</v>
      </c>
      <c r="F126" s="293" t="s">
        <v>624</v>
      </c>
      <c r="H126" s="292" t="s">
        <v>1</v>
      </c>
      <c r="L126" s="289"/>
      <c r="M126" s="294"/>
      <c r="T126" s="295"/>
      <c r="AT126" s="292" t="s">
        <v>132</v>
      </c>
      <c r="AU126" s="292" t="s">
        <v>86</v>
      </c>
      <c r="AV126" s="290" t="s">
        <v>86</v>
      </c>
      <c r="AW126" s="290" t="s">
        <v>3</v>
      </c>
      <c r="AX126" s="290" t="s">
        <v>78</v>
      </c>
      <c r="AY126" s="292" t="s">
        <v>124</v>
      </c>
    </row>
    <row r="127" spans="2:65" s="297" customFormat="1" x14ac:dyDescent="0.2">
      <c r="B127" s="296"/>
      <c r="D127" s="291" t="s">
        <v>132</v>
      </c>
      <c r="E127" s="298" t="s">
        <v>1</v>
      </c>
      <c r="F127" s="299" t="s">
        <v>625</v>
      </c>
      <c r="H127" s="300">
        <v>0.96</v>
      </c>
      <c r="L127" s="296"/>
      <c r="M127" s="301"/>
      <c r="T127" s="302"/>
      <c r="AT127" s="298" t="s">
        <v>132</v>
      </c>
      <c r="AU127" s="298" t="s">
        <v>86</v>
      </c>
      <c r="AV127" s="297" t="s">
        <v>130</v>
      </c>
      <c r="AW127" s="297" t="s">
        <v>3</v>
      </c>
      <c r="AX127" s="297" t="s">
        <v>78</v>
      </c>
      <c r="AY127" s="298" t="s">
        <v>124</v>
      </c>
    </row>
    <row r="128" spans="2:65" s="290" customFormat="1" x14ac:dyDescent="0.2">
      <c r="B128" s="289"/>
      <c r="D128" s="291" t="s">
        <v>132</v>
      </c>
      <c r="E128" s="292" t="s">
        <v>1</v>
      </c>
      <c r="F128" s="293" t="s">
        <v>626</v>
      </c>
      <c r="H128" s="292" t="s">
        <v>1</v>
      </c>
      <c r="L128" s="289"/>
      <c r="M128" s="294"/>
      <c r="T128" s="295"/>
      <c r="AT128" s="292" t="s">
        <v>132</v>
      </c>
      <c r="AU128" s="292" t="s">
        <v>86</v>
      </c>
      <c r="AV128" s="290" t="s">
        <v>86</v>
      </c>
      <c r="AW128" s="290" t="s">
        <v>3</v>
      </c>
      <c r="AX128" s="290" t="s">
        <v>78</v>
      </c>
      <c r="AY128" s="292" t="s">
        <v>124</v>
      </c>
    </row>
    <row r="129" spans="2:65" s="297" customFormat="1" x14ac:dyDescent="0.2">
      <c r="B129" s="296"/>
      <c r="D129" s="291" t="s">
        <v>132</v>
      </c>
      <c r="E129" s="298" t="s">
        <v>1</v>
      </c>
      <c r="F129" s="299" t="s">
        <v>627</v>
      </c>
      <c r="H129" s="300">
        <v>31.25</v>
      </c>
      <c r="L129" s="296"/>
      <c r="M129" s="301"/>
      <c r="T129" s="302"/>
      <c r="AT129" s="298" t="s">
        <v>132</v>
      </c>
      <c r="AU129" s="298" t="s">
        <v>86</v>
      </c>
      <c r="AV129" s="297" t="s">
        <v>130</v>
      </c>
      <c r="AW129" s="297" t="s">
        <v>3</v>
      </c>
      <c r="AX129" s="297" t="s">
        <v>78</v>
      </c>
      <c r="AY129" s="298" t="s">
        <v>124</v>
      </c>
    </row>
    <row r="130" spans="2:65" s="307" customFormat="1" x14ac:dyDescent="0.2">
      <c r="B130" s="306"/>
      <c r="D130" s="291" t="s">
        <v>132</v>
      </c>
      <c r="E130" s="308" t="s">
        <v>1</v>
      </c>
      <c r="F130" s="309" t="s">
        <v>213</v>
      </c>
      <c r="H130" s="310">
        <v>32.21</v>
      </c>
      <c r="L130" s="306"/>
      <c r="M130" s="311"/>
      <c r="T130" s="312"/>
      <c r="AT130" s="308" t="s">
        <v>132</v>
      </c>
      <c r="AU130" s="308" t="s">
        <v>86</v>
      </c>
      <c r="AV130" s="307" t="s">
        <v>129</v>
      </c>
      <c r="AW130" s="307" t="s">
        <v>3</v>
      </c>
      <c r="AX130" s="307" t="s">
        <v>86</v>
      </c>
      <c r="AY130" s="308" t="s">
        <v>124</v>
      </c>
    </row>
    <row r="131" spans="2:65" s="1" customFormat="1" ht="22.15" customHeight="1" x14ac:dyDescent="0.2">
      <c r="B131" s="22"/>
      <c r="C131" s="276" t="s">
        <v>138</v>
      </c>
      <c r="D131" s="276" t="s">
        <v>125</v>
      </c>
      <c r="E131" s="277" t="s">
        <v>628</v>
      </c>
      <c r="F131" s="278" t="s">
        <v>629</v>
      </c>
      <c r="G131" s="279" t="s">
        <v>193</v>
      </c>
      <c r="H131" s="280">
        <v>9.6630000000000003</v>
      </c>
      <c r="I131" s="77"/>
      <c r="J131" s="281">
        <f>ROUND(I131*H131,2)</f>
        <v>0</v>
      </c>
      <c r="K131" s="282"/>
      <c r="L131" s="22"/>
      <c r="M131" s="283" t="s">
        <v>1</v>
      </c>
      <c r="N131" s="284" t="s">
        <v>44</v>
      </c>
      <c r="P131" s="285">
        <f>O131*H131</f>
        <v>0</v>
      </c>
      <c r="Q131" s="285">
        <v>0</v>
      </c>
      <c r="R131" s="285">
        <f>Q131*H131</f>
        <v>0</v>
      </c>
      <c r="S131" s="285">
        <v>0</v>
      </c>
      <c r="T131" s="286">
        <f>S131*H131</f>
        <v>0</v>
      </c>
      <c r="AR131" s="287" t="s">
        <v>129</v>
      </c>
      <c r="AT131" s="287" t="s">
        <v>125</v>
      </c>
      <c r="AU131" s="287" t="s">
        <v>86</v>
      </c>
      <c r="AY131" s="8" t="s">
        <v>124</v>
      </c>
      <c r="BE131" s="288">
        <f>IF(N131="základná",J131,0)</f>
        <v>0</v>
      </c>
      <c r="BF131" s="288">
        <f>IF(N131="znížená",J131,0)</f>
        <v>0</v>
      </c>
      <c r="BG131" s="288">
        <f>IF(N131="zákl. prenesená",J131,0)</f>
        <v>0</v>
      </c>
      <c r="BH131" s="288">
        <f>IF(N131="zníž. prenesená",J131,0)</f>
        <v>0</v>
      </c>
      <c r="BI131" s="288">
        <f>IF(N131="nulová",J131,0)</f>
        <v>0</v>
      </c>
      <c r="BJ131" s="8" t="s">
        <v>130</v>
      </c>
      <c r="BK131" s="288">
        <f>ROUND(I131*H131,2)</f>
        <v>0</v>
      </c>
      <c r="BL131" s="8" t="s">
        <v>129</v>
      </c>
      <c r="BM131" s="287" t="s">
        <v>630</v>
      </c>
    </row>
    <row r="132" spans="2:65" s="297" customFormat="1" x14ac:dyDescent="0.2">
      <c r="B132" s="296"/>
      <c r="D132" s="291" t="s">
        <v>132</v>
      </c>
      <c r="E132" s="298" t="s">
        <v>1</v>
      </c>
      <c r="F132" s="299" t="s">
        <v>631</v>
      </c>
      <c r="H132" s="300">
        <v>9.6630000000000003</v>
      </c>
      <c r="L132" s="296"/>
      <c r="M132" s="301"/>
      <c r="T132" s="302"/>
      <c r="AT132" s="298" t="s">
        <v>132</v>
      </c>
      <c r="AU132" s="298" t="s">
        <v>86</v>
      </c>
      <c r="AV132" s="297" t="s">
        <v>130</v>
      </c>
      <c r="AW132" s="297" t="s">
        <v>3</v>
      </c>
      <c r="AX132" s="297" t="s">
        <v>86</v>
      </c>
      <c r="AY132" s="298" t="s">
        <v>124</v>
      </c>
    </row>
    <row r="133" spans="2:65" s="1" customFormat="1" ht="22.15" customHeight="1" x14ac:dyDescent="0.2">
      <c r="B133" s="22"/>
      <c r="C133" s="276" t="s">
        <v>129</v>
      </c>
      <c r="D133" s="276" t="s">
        <v>125</v>
      </c>
      <c r="E133" s="277" t="s">
        <v>632</v>
      </c>
      <c r="F133" s="278" t="s">
        <v>633</v>
      </c>
      <c r="G133" s="279" t="s">
        <v>193</v>
      </c>
      <c r="H133" s="280">
        <v>10</v>
      </c>
      <c r="I133" s="77"/>
      <c r="J133" s="281">
        <f>ROUND(I133*H133,2)</f>
        <v>0</v>
      </c>
      <c r="K133" s="282"/>
      <c r="L133" s="22"/>
      <c r="M133" s="283" t="s">
        <v>1</v>
      </c>
      <c r="N133" s="284" t="s">
        <v>44</v>
      </c>
      <c r="P133" s="285">
        <f>O133*H133</f>
        <v>0</v>
      </c>
      <c r="Q133" s="285">
        <v>0</v>
      </c>
      <c r="R133" s="285">
        <f>Q133*H133</f>
        <v>0</v>
      </c>
      <c r="S133" s="285">
        <v>0</v>
      </c>
      <c r="T133" s="286">
        <f>S133*H133</f>
        <v>0</v>
      </c>
      <c r="AR133" s="287" t="s">
        <v>129</v>
      </c>
      <c r="AT133" s="287" t="s">
        <v>125</v>
      </c>
      <c r="AU133" s="287" t="s">
        <v>86</v>
      </c>
      <c r="AY133" s="8" t="s">
        <v>124</v>
      </c>
      <c r="BE133" s="288">
        <f>IF(N133="základná",J133,0)</f>
        <v>0</v>
      </c>
      <c r="BF133" s="288">
        <f>IF(N133="znížená",J133,0)</f>
        <v>0</v>
      </c>
      <c r="BG133" s="288">
        <f>IF(N133="zákl. prenesená",J133,0)</f>
        <v>0</v>
      </c>
      <c r="BH133" s="288">
        <f>IF(N133="zníž. prenesená",J133,0)</f>
        <v>0</v>
      </c>
      <c r="BI133" s="288">
        <f>IF(N133="nulová",J133,0)</f>
        <v>0</v>
      </c>
      <c r="BJ133" s="8" t="s">
        <v>130</v>
      </c>
      <c r="BK133" s="288">
        <f>ROUND(I133*H133,2)</f>
        <v>0</v>
      </c>
      <c r="BL133" s="8" t="s">
        <v>129</v>
      </c>
      <c r="BM133" s="287" t="s">
        <v>634</v>
      </c>
    </row>
    <row r="134" spans="2:65" s="290" customFormat="1" x14ac:dyDescent="0.2">
      <c r="B134" s="289"/>
      <c r="D134" s="291" t="s">
        <v>132</v>
      </c>
      <c r="E134" s="292" t="s">
        <v>1</v>
      </c>
      <c r="F134" s="293" t="s">
        <v>635</v>
      </c>
      <c r="H134" s="292" t="s">
        <v>1</v>
      </c>
      <c r="L134" s="289"/>
      <c r="M134" s="294"/>
      <c r="T134" s="295"/>
      <c r="AT134" s="292" t="s">
        <v>132</v>
      </c>
      <c r="AU134" s="292" t="s">
        <v>86</v>
      </c>
      <c r="AV134" s="290" t="s">
        <v>86</v>
      </c>
      <c r="AW134" s="290" t="s">
        <v>3</v>
      </c>
      <c r="AX134" s="290" t="s">
        <v>78</v>
      </c>
      <c r="AY134" s="292" t="s">
        <v>124</v>
      </c>
    </row>
    <row r="135" spans="2:65" s="297" customFormat="1" x14ac:dyDescent="0.2">
      <c r="B135" s="296"/>
      <c r="D135" s="291" t="s">
        <v>132</v>
      </c>
      <c r="E135" s="298" t="s">
        <v>1</v>
      </c>
      <c r="F135" s="299" t="s">
        <v>636</v>
      </c>
      <c r="H135" s="300">
        <v>10</v>
      </c>
      <c r="L135" s="296"/>
      <c r="M135" s="301"/>
      <c r="T135" s="302"/>
      <c r="AT135" s="298" t="s">
        <v>132</v>
      </c>
      <c r="AU135" s="298" t="s">
        <v>86</v>
      </c>
      <c r="AV135" s="297" t="s">
        <v>130</v>
      </c>
      <c r="AW135" s="297" t="s">
        <v>3</v>
      </c>
      <c r="AX135" s="297" t="s">
        <v>86</v>
      </c>
      <c r="AY135" s="298" t="s">
        <v>124</v>
      </c>
    </row>
    <row r="136" spans="2:65" s="1" customFormat="1" ht="34.9" customHeight="1" x14ac:dyDescent="0.2">
      <c r="B136" s="22"/>
      <c r="C136" s="276" t="s">
        <v>147</v>
      </c>
      <c r="D136" s="276" t="s">
        <v>125</v>
      </c>
      <c r="E136" s="277" t="s">
        <v>637</v>
      </c>
      <c r="F136" s="278" t="s">
        <v>638</v>
      </c>
      <c r="G136" s="279" t="s">
        <v>193</v>
      </c>
      <c r="H136" s="280">
        <v>3</v>
      </c>
      <c r="I136" s="77"/>
      <c r="J136" s="281">
        <f>ROUND(I136*H136,2)</f>
        <v>0</v>
      </c>
      <c r="K136" s="282"/>
      <c r="L136" s="22"/>
      <c r="M136" s="283" t="s">
        <v>1</v>
      </c>
      <c r="N136" s="284" t="s">
        <v>44</v>
      </c>
      <c r="P136" s="285">
        <f>O136*H136</f>
        <v>0</v>
      </c>
      <c r="Q136" s="285">
        <v>0</v>
      </c>
      <c r="R136" s="285">
        <f>Q136*H136</f>
        <v>0</v>
      </c>
      <c r="S136" s="285">
        <v>0</v>
      </c>
      <c r="T136" s="286">
        <f>S136*H136</f>
        <v>0</v>
      </c>
      <c r="AR136" s="287" t="s">
        <v>129</v>
      </c>
      <c r="AT136" s="287" t="s">
        <v>125</v>
      </c>
      <c r="AU136" s="287" t="s">
        <v>86</v>
      </c>
      <c r="AY136" s="8" t="s">
        <v>124</v>
      </c>
      <c r="BE136" s="288">
        <f>IF(N136="základná",J136,0)</f>
        <v>0</v>
      </c>
      <c r="BF136" s="288">
        <f>IF(N136="znížená",J136,0)</f>
        <v>0</v>
      </c>
      <c r="BG136" s="288">
        <f>IF(N136="zákl. prenesená",J136,0)</f>
        <v>0</v>
      </c>
      <c r="BH136" s="288">
        <f>IF(N136="zníž. prenesená",J136,0)</f>
        <v>0</v>
      </c>
      <c r="BI136" s="288">
        <f>IF(N136="nulová",J136,0)</f>
        <v>0</v>
      </c>
      <c r="BJ136" s="8" t="s">
        <v>130</v>
      </c>
      <c r="BK136" s="288">
        <f>ROUND(I136*H136,2)</f>
        <v>0</v>
      </c>
      <c r="BL136" s="8" t="s">
        <v>129</v>
      </c>
      <c r="BM136" s="287" t="s">
        <v>639</v>
      </c>
    </row>
    <row r="137" spans="2:65" s="297" customFormat="1" x14ac:dyDescent="0.2">
      <c r="B137" s="296"/>
      <c r="D137" s="291" t="s">
        <v>132</v>
      </c>
      <c r="E137" s="298" t="s">
        <v>1</v>
      </c>
      <c r="F137" s="299" t="s">
        <v>640</v>
      </c>
      <c r="H137" s="300">
        <v>3</v>
      </c>
      <c r="L137" s="296"/>
      <c r="M137" s="301"/>
      <c r="T137" s="302"/>
      <c r="AT137" s="298" t="s">
        <v>132</v>
      </c>
      <c r="AU137" s="298" t="s">
        <v>86</v>
      </c>
      <c r="AV137" s="297" t="s">
        <v>130</v>
      </c>
      <c r="AW137" s="297" t="s">
        <v>3</v>
      </c>
      <c r="AX137" s="297" t="s">
        <v>86</v>
      </c>
      <c r="AY137" s="298" t="s">
        <v>124</v>
      </c>
    </row>
    <row r="138" spans="2:65" s="1" customFormat="1" ht="22.15" customHeight="1" x14ac:dyDescent="0.2">
      <c r="B138" s="22"/>
      <c r="C138" s="276" t="s">
        <v>152</v>
      </c>
      <c r="D138" s="276" t="s">
        <v>125</v>
      </c>
      <c r="E138" s="277" t="s">
        <v>202</v>
      </c>
      <c r="F138" s="278" t="s">
        <v>203</v>
      </c>
      <c r="G138" s="279" t="s">
        <v>204</v>
      </c>
      <c r="H138" s="280">
        <v>5.7720000000000002</v>
      </c>
      <c r="I138" s="77"/>
      <c r="J138" s="281">
        <f>ROUND(I138*H138,2)</f>
        <v>0</v>
      </c>
      <c r="K138" s="282"/>
      <c r="L138" s="22"/>
      <c r="M138" s="283" t="s">
        <v>1</v>
      </c>
      <c r="N138" s="284" t="s">
        <v>44</v>
      </c>
      <c r="P138" s="285">
        <f>O138*H138</f>
        <v>0</v>
      </c>
      <c r="Q138" s="285">
        <v>0</v>
      </c>
      <c r="R138" s="285">
        <f>Q138*H138</f>
        <v>0</v>
      </c>
      <c r="S138" s="285">
        <v>0</v>
      </c>
      <c r="T138" s="286">
        <f>S138*H138</f>
        <v>0</v>
      </c>
      <c r="AR138" s="287" t="s">
        <v>129</v>
      </c>
      <c r="AT138" s="287" t="s">
        <v>125</v>
      </c>
      <c r="AU138" s="287" t="s">
        <v>86</v>
      </c>
      <c r="AY138" s="8" t="s">
        <v>124</v>
      </c>
      <c r="BE138" s="288">
        <f>IF(N138="základná",J138,0)</f>
        <v>0</v>
      </c>
      <c r="BF138" s="288">
        <f>IF(N138="znížená",J138,0)</f>
        <v>0</v>
      </c>
      <c r="BG138" s="288">
        <f>IF(N138="zákl. prenesená",J138,0)</f>
        <v>0</v>
      </c>
      <c r="BH138" s="288">
        <f>IF(N138="zníž. prenesená",J138,0)</f>
        <v>0</v>
      </c>
      <c r="BI138" s="288">
        <f>IF(N138="nulová",J138,0)</f>
        <v>0</v>
      </c>
      <c r="BJ138" s="8" t="s">
        <v>130</v>
      </c>
      <c r="BK138" s="288">
        <f>ROUND(I138*H138,2)</f>
        <v>0</v>
      </c>
      <c r="BL138" s="8" t="s">
        <v>129</v>
      </c>
      <c r="BM138" s="287" t="s">
        <v>641</v>
      </c>
    </row>
    <row r="139" spans="2:65" s="290" customFormat="1" x14ac:dyDescent="0.2">
      <c r="B139" s="289"/>
      <c r="D139" s="291" t="s">
        <v>132</v>
      </c>
      <c r="E139" s="292" t="s">
        <v>1</v>
      </c>
      <c r="F139" s="293" t="s">
        <v>642</v>
      </c>
      <c r="H139" s="292" t="s">
        <v>1</v>
      </c>
      <c r="L139" s="289"/>
      <c r="M139" s="294"/>
      <c r="T139" s="295"/>
      <c r="AT139" s="292" t="s">
        <v>132</v>
      </c>
      <c r="AU139" s="292" t="s">
        <v>86</v>
      </c>
      <c r="AV139" s="290" t="s">
        <v>86</v>
      </c>
      <c r="AW139" s="290" t="s">
        <v>3</v>
      </c>
      <c r="AX139" s="290" t="s">
        <v>78</v>
      </c>
      <c r="AY139" s="292" t="s">
        <v>124</v>
      </c>
    </row>
    <row r="140" spans="2:65" s="297" customFormat="1" x14ac:dyDescent="0.2">
      <c r="B140" s="296"/>
      <c r="D140" s="291" t="s">
        <v>132</v>
      </c>
      <c r="E140" s="298" t="s">
        <v>1</v>
      </c>
      <c r="F140" s="299" t="s">
        <v>643</v>
      </c>
      <c r="H140" s="300">
        <v>5.7720000000000002</v>
      </c>
      <c r="L140" s="296"/>
      <c r="M140" s="301"/>
      <c r="T140" s="302"/>
      <c r="AT140" s="298" t="s">
        <v>132</v>
      </c>
      <c r="AU140" s="298" t="s">
        <v>86</v>
      </c>
      <c r="AV140" s="297" t="s">
        <v>130</v>
      </c>
      <c r="AW140" s="297" t="s">
        <v>3</v>
      </c>
      <c r="AX140" s="297" t="s">
        <v>86</v>
      </c>
      <c r="AY140" s="298" t="s">
        <v>124</v>
      </c>
    </row>
    <row r="141" spans="2:65" s="1" customFormat="1" ht="22.15" customHeight="1" x14ac:dyDescent="0.2">
      <c r="B141" s="22"/>
      <c r="C141" s="276" t="s">
        <v>158</v>
      </c>
      <c r="D141" s="276" t="s">
        <v>125</v>
      </c>
      <c r="E141" s="277" t="s">
        <v>207</v>
      </c>
      <c r="F141" s="278" t="s">
        <v>208</v>
      </c>
      <c r="G141" s="279" t="s">
        <v>193</v>
      </c>
      <c r="H141" s="280">
        <v>39.25</v>
      </c>
      <c r="I141" s="77"/>
      <c r="J141" s="281">
        <f>ROUND(I141*H141,2)</f>
        <v>0</v>
      </c>
      <c r="K141" s="282"/>
      <c r="L141" s="22"/>
      <c r="M141" s="283" t="s">
        <v>1</v>
      </c>
      <c r="N141" s="284" t="s">
        <v>44</v>
      </c>
      <c r="P141" s="285">
        <f>O141*H141</f>
        <v>0</v>
      </c>
      <c r="Q141" s="285">
        <v>0</v>
      </c>
      <c r="R141" s="285">
        <f>Q141*H141</f>
        <v>0</v>
      </c>
      <c r="S141" s="285">
        <v>0</v>
      </c>
      <c r="T141" s="286">
        <f>S141*H141</f>
        <v>0</v>
      </c>
      <c r="AR141" s="287" t="s">
        <v>129</v>
      </c>
      <c r="AT141" s="287" t="s">
        <v>125</v>
      </c>
      <c r="AU141" s="287" t="s">
        <v>86</v>
      </c>
      <c r="AY141" s="8" t="s">
        <v>124</v>
      </c>
      <c r="BE141" s="288">
        <f>IF(N141="základná",J141,0)</f>
        <v>0</v>
      </c>
      <c r="BF141" s="288">
        <f>IF(N141="znížená",J141,0)</f>
        <v>0</v>
      </c>
      <c r="BG141" s="288">
        <f>IF(N141="zákl. prenesená",J141,0)</f>
        <v>0</v>
      </c>
      <c r="BH141" s="288">
        <f>IF(N141="zníž. prenesená",J141,0)</f>
        <v>0</v>
      </c>
      <c r="BI141" s="288">
        <f>IF(N141="nulová",J141,0)</f>
        <v>0</v>
      </c>
      <c r="BJ141" s="8" t="s">
        <v>130</v>
      </c>
      <c r="BK141" s="288">
        <f>ROUND(I141*H141,2)</f>
        <v>0</v>
      </c>
      <c r="BL141" s="8" t="s">
        <v>129</v>
      </c>
      <c r="BM141" s="287" t="s">
        <v>644</v>
      </c>
    </row>
    <row r="142" spans="2:65" s="290" customFormat="1" ht="22.5" x14ac:dyDescent="0.2">
      <c r="B142" s="289"/>
      <c r="D142" s="291" t="s">
        <v>132</v>
      </c>
      <c r="E142" s="292" t="s">
        <v>1</v>
      </c>
      <c r="F142" s="293" t="s">
        <v>645</v>
      </c>
      <c r="H142" s="292" t="s">
        <v>1</v>
      </c>
      <c r="L142" s="289"/>
      <c r="M142" s="294"/>
      <c r="T142" s="295"/>
      <c r="AT142" s="292" t="s">
        <v>132</v>
      </c>
      <c r="AU142" s="292" t="s">
        <v>86</v>
      </c>
      <c r="AV142" s="290" t="s">
        <v>86</v>
      </c>
      <c r="AW142" s="290" t="s">
        <v>3</v>
      </c>
      <c r="AX142" s="290" t="s">
        <v>78</v>
      </c>
      <c r="AY142" s="292" t="s">
        <v>124</v>
      </c>
    </row>
    <row r="143" spans="2:65" s="297" customFormat="1" x14ac:dyDescent="0.2">
      <c r="B143" s="296"/>
      <c r="D143" s="291" t="s">
        <v>132</v>
      </c>
      <c r="E143" s="298" t="s">
        <v>1</v>
      </c>
      <c r="F143" s="299" t="s">
        <v>646</v>
      </c>
      <c r="H143" s="300">
        <v>39.25</v>
      </c>
      <c r="L143" s="296"/>
      <c r="M143" s="301"/>
      <c r="T143" s="302"/>
      <c r="AT143" s="298" t="s">
        <v>132</v>
      </c>
      <c r="AU143" s="298" t="s">
        <v>86</v>
      </c>
      <c r="AV143" s="297" t="s">
        <v>130</v>
      </c>
      <c r="AW143" s="297" t="s">
        <v>3</v>
      </c>
      <c r="AX143" s="297" t="s">
        <v>86</v>
      </c>
      <c r="AY143" s="298" t="s">
        <v>124</v>
      </c>
    </row>
    <row r="144" spans="2:65" s="1" customFormat="1" ht="22.15" customHeight="1" x14ac:dyDescent="0.2">
      <c r="B144" s="22"/>
      <c r="C144" s="276" t="s">
        <v>163</v>
      </c>
      <c r="D144" s="276" t="s">
        <v>125</v>
      </c>
      <c r="E144" s="277" t="s">
        <v>219</v>
      </c>
      <c r="F144" s="278" t="s">
        <v>220</v>
      </c>
      <c r="G144" s="279" t="s">
        <v>193</v>
      </c>
      <c r="H144" s="280">
        <v>1.6</v>
      </c>
      <c r="I144" s="77"/>
      <c r="J144" s="281">
        <f>ROUND(I144*H144,2)</f>
        <v>0</v>
      </c>
      <c r="K144" s="282"/>
      <c r="L144" s="22"/>
      <c r="M144" s="283" t="s">
        <v>1</v>
      </c>
      <c r="N144" s="284" t="s">
        <v>44</v>
      </c>
      <c r="P144" s="285">
        <f>O144*H144</f>
        <v>0</v>
      </c>
      <c r="Q144" s="285">
        <v>0</v>
      </c>
      <c r="R144" s="285">
        <f>Q144*H144</f>
        <v>0</v>
      </c>
      <c r="S144" s="285">
        <v>0</v>
      </c>
      <c r="T144" s="286">
        <f>S144*H144</f>
        <v>0</v>
      </c>
      <c r="AR144" s="287" t="s">
        <v>129</v>
      </c>
      <c r="AT144" s="287" t="s">
        <v>125</v>
      </c>
      <c r="AU144" s="287" t="s">
        <v>86</v>
      </c>
      <c r="AY144" s="8" t="s">
        <v>124</v>
      </c>
      <c r="BE144" s="288">
        <f>IF(N144="základná",J144,0)</f>
        <v>0</v>
      </c>
      <c r="BF144" s="288">
        <f>IF(N144="znížená",J144,0)</f>
        <v>0</v>
      </c>
      <c r="BG144" s="288">
        <f>IF(N144="zákl. prenesená",J144,0)</f>
        <v>0</v>
      </c>
      <c r="BH144" s="288">
        <f>IF(N144="zníž. prenesená",J144,0)</f>
        <v>0</v>
      </c>
      <c r="BI144" s="288">
        <f>IF(N144="nulová",J144,0)</f>
        <v>0</v>
      </c>
      <c r="BJ144" s="8" t="s">
        <v>130</v>
      </c>
      <c r="BK144" s="288">
        <f>ROUND(I144*H144,2)</f>
        <v>0</v>
      </c>
      <c r="BL144" s="8" t="s">
        <v>129</v>
      </c>
      <c r="BM144" s="287" t="s">
        <v>647</v>
      </c>
    </row>
    <row r="145" spans="2:65" s="290" customFormat="1" x14ac:dyDescent="0.2">
      <c r="B145" s="289"/>
      <c r="D145" s="291" t="s">
        <v>132</v>
      </c>
      <c r="E145" s="292" t="s">
        <v>1</v>
      </c>
      <c r="F145" s="293" t="s">
        <v>648</v>
      </c>
      <c r="H145" s="292" t="s">
        <v>1</v>
      </c>
      <c r="L145" s="289"/>
      <c r="M145" s="294"/>
      <c r="T145" s="295"/>
      <c r="AT145" s="292" t="s">
        <v>132</v>
      </c>
      <c r="AU145" s="292" t="s">
        <v>86</v>
      </c>
      <c r="AV145" s="290" t="s">
        <v>86</v>
      </c>
      <c r="AW145" s="290" t="s">
        <v>3</v>
      </c>
      <c r="AX145" s="290" t="s">
        <v>78</v>
      </c>
      <c r="AY145" s="292" t="s">
        <v>124</v>
      </c>
    </row>
    <row r="146" spans="2:65" s="297" customFormat="1" x14ac:dyDescent="0.2">
      <c r="B146" s="296"/>
      <c r="D146" s="291" t="s">
        <v>132</v>
      </c>
      <c r="E146" s="298" t="s">
        <v>1</v>
      </c>
      <c r="F146" s="299" t="s">
        <v>649</v>
      </c>
      <c r="H146" s="300">
        <v>1.6</v>
      </c>
      <c r="L146" s="296"/>
      <c r="M146" s="301"/>
      <c r="T146" s="302"/>
      <c r="AT146" s="298" t="s">
        <v>132</v>
      </c>
      <c r="AU146" s="298" t="s">
        <v>86</v>
      </c>
      <c r="AV146" s="297" t="s">
        <v>130</v>
      </c>
      <c r="AW146" s="297" t="s">
        <v>3</v>
      </c>
      <c r="AX146" s="297" t="s">
        <v>86</v>
      </c>
      <c r="AY146" s="298" t="s">
        <v>124</v>
      </c>
    </row>
    <row r="147" spans="2:65" s="1" customFormat="1" ht="14.45" customHeight="1" x14ac:dyDescent="0.2">
      <c r="B147" s="22"/>
      <c r="C147" s="313" t="s">
        <v>168</v>
      </c>
      <c r="D147" s="313" t="s">
        <v>214</v>
      </c>
      <c r="E147" s="314" t="s">
        <v>224</v>
      </c>
      <c r="F147" s="315" t="s">
        <v>225</v>
      </c>
      <c r="G147" s="316" t="s">
        <v>204</v>
      </c>
      <c r="H147" s="317">
        <v>3.52</v>
      </c>
      <c r="I147" s="78"/>
      <c r="J147" s="318">
        <f>ROUND(I147*H147,2)</f>
        <v>0</v>
      </c>
      <c r="K147" s="319"/>
      <c r="L147" s="320"/>
      <c r="M147" s="321" t="s">
        <v>1</v>
      </c>
      <c r="N147" s="322" t="s">
        <v>44</v>
      </c>
      <c r="P147" s="285">
        <f>O147*H147</f>
        <v>0</v>
      </c>
      <c r="Q147" s="285">
        <v>1</v>
      </c>
      <c r="R147" s="285">
        <f>Q147*H147</f>
        <v>3.52</v>
      </c>
      <c r="S147" s="285">
        <v>0</v>
      </c>
      <c r="T147" s="286">
        <f>S147*H147</f>
        <v>0</v>
      </c>
      <c r="AR147" s="287" t="s">
        <v>163</v>
      </c>
      <c r="AT147" s="287" t="s">
        <v>214</v>
      </c>
      <c r="AU147" s="287" t="s">
        <v>86</v>
      </c>
      <c r="AY147" s="8" t="s">
        <v>124</v>
      </c>
      <c r="BE147" s="288">
        <f>IF(N147="základná",J147,0)</f>
        <v>0</v>
      </c>
      <c r="BF147" s="288">
        <f>IF(N147="znížená",J147,0)</f>
        <v>0</v>
      </c>
      <c r="BG147" s="288">
        <f>IF(N147="zákl. prenesená",J147,0)</f>
        <v>0</v>
      </c>
      <c r="BH147" s="288">
        <f>IF(N147="zníž. prenesená",J147,0)</f>
        <v>0</v>
      </c>
      <c r="BI147" s="288">
        <f>IF(N147="nulová",J147,0)</f>
        <v>0</v>
      </c>
      <c r="BJ147" s="8" t="s">
        <v>130</v>
      </c>
      <c r="BK147" s="288">
        <f>ROUND(I147*H147,2)</f>
        <v>0</v>
      </c>
      <c r="BL147" s="8" t="s">
        <v>129</v>
      </c>
      <c r="BM147" s="287" t="s">
        <v>650</v>
      </c>
    </row>
    <row r="148" spans="2:65" s="297" customFormat="1" x14ac:dyDescent="0.2">
      <c r="B148" s="296"/>
      <c r="D148" s="291" t="s">
        <v>132</v>
      </c>
      <c r="F148" s="299" t="s">
        <v>651</v>
      </c>
      <c r="H148" s="300">
        <v>3.52</v>
      </c>
      <c r="L148" s="296"/>
      <c r="M148" s="301"/>
      <c r="T148" s="302"/>
      <c r="AT148" s="298" t="s">
        <v>132</v>
      </c>
      <c r="AU148" s="298" t="s">
        <v>86</v>
      </c>
      <c r="AV148" s="297" t="s">
        <v>130</v>
      </c>
      <c r="AW148" s="297" t="s">
        <v>4</v>
      </c>
      <c r="AX148" s="297" t="s">
        <v>86</v>
      </c>
      <c r="AY148" s="298" t="s">
        <v>124</v>
      </c>
    </row>
    <row r="149" spans="2:65" s="1" customFormat="1" ht="14.45" customHeight="1" x14ac:dyDescent="0.2">
      <c r="B149" s="22"/>
      <c r="C149" s="276" t="s">
        <v>173</v>
      </c>
      <c r="D149" s="276" t="s">
        <v>125</v>
      </c>
      <c r="E149" s="277" t="s">
        <v>652</v>
      </c>
      <c r="F149" s="278" t="s">
        <v>653</v>
      </c>
      <c r="G149" s="279" t="s">
        <v>193</v>
      </c>
      <c r="H149" s="280">
        <v>78.5</v>
      </c>
      <c r="I149" s="77"/>
      <c r="J149" s="281">
        <f>ROUND(I149*H149,2)</f>
        <v>0</v>
      </c>
      <c r="K149" s="282"/>
      <c r="L149" s="22"/>
      <c r="M149" s="283" t="s">
        <v>1</v>
      </c>
      <c r="N149" s="284" t="s">
        <v>44</v>
      </c>
      <c r="P149" s="285">
        <f>O149*H149</f>
        <v>0</v>
      </c>
      <c r="Q149" s="285">
        <v>0</v>
      </c>
      <c r="R149" s="285">
        <f>Q149*H149</f>
        <v>0</v>
      </c>
      <c r="S149" s="285">
        <v>0</v>
      </c>
      <c r="T149" s="286">
        <f>S149*H149</f>
        <v>0</v>
      </c>
      <c r="AR149" s="287" t="s">
        <v>129</v>
      </c>
      <c r="AT149" s="287" t="s">
        <v>125</v>
      </c>
      <c r="AU149" s="287" t="s">
        <v>86</v>
      </c>
      <c r="AY149" s="8" t="s">
        <v>124</v>
      </c>
      <c r="BE149" s="288">
        <f>IF(N149="základná",J149,0)</f>
        <v>0</v>
      </c>
      <c r="BF149" s="288">
        <f>IF(N149="znížená",J149,0)</f>
        <v>0</v>
      </c>
      <c r="BG149" s="288">
        <f>IF(N149="zákl. prenesená",J149,0)</f>
        <v>0</v>
      </c>
      <c r="BH149" s="288">
        <f>IF(N149="zníž. prenesená",J149,0)</f>
        <v>0</v>
      </c>
      <c r="BI149" s="288">
        <f>IF(N149="nulová",J149,0)</f>
        <v>0</v>
      </c>
      <c r="BJ149" s="8" t="s">
        <v>130</v>
      </c>
      <c r="BK149" s="288">
        <f>ROUND(I149*H149,2)</f>
        <v>0</v>
      </c>
      <c r="BL149" s="8" t="s">
        <v>129</v>
      </c>
      <c r="BM149" s="287" t="s">
        <v>654</v>
      </c>
    </row>
    <row r="150" spans="2:65" s="290" customFormat="1" ht="22.5" x14ac:dyDescent="0.2">
      <c r="B150" s="289"/>
      <c r="D150" s="291" t="s">
        <v>132</v>
      </c>
      <c r="E150" s="292" t="s">
        <v>1</v>
      </c>
      <c r="F150" s="293" t="s">
        <v>655</v>
      </c>
      <c r="H150" s="292" t="s">
        <v>1</v>
      </c>
      <c r="L150" s="289"/>
      <c r="M150" s="294"/>
      <c r="T150" s="295"/>
      <c r="AT150" s="292" t="s">
        <v>132</v>
      </c>
      <c r="AU150" s="292" t="s">
        <v>86</v>
      </c>
      <c r="AV150" s="290" t="s">
        <v>86</v>
      </c>
      <c r="AW150" s="290" t="s">
        <v>3</v>
      </c>
      <c r="AX150" s="290" t="s">
        <v>78</v>
      </c>
      <c r="AY150" s="292" t="s">
        <v>124</v>
      </c>
    </row>
    <row r="151" spans="2:65" s="297" customFormat="1" x14ac:dyDescent="0.2">
      <c r="B151" s="296"/>
      <c r="D151" s="291" t="s">
        <v>132</v>
      </c>
      <c r="E151" s="298" t="s">
        <v>1</v>
      </c>
      <c r="F151" s="299" t="s">
        <v>646</v>
      </c>
      <c r="H151" s="300">
        <v>39.25</v>
      </c>
      <c r="L151" s="296"/>
      <c r="M151" s="301"/>
      <c r="T151" s="302"/>
      <c r="AT151" s="298" t="s">
        <v>132</v>
      </c>
      <c r="AU151" s="298" t="s">
        <v>86</v>
      </c>
      <c r="AV151" s="297" t="s">
        <v>130</v>
      </c>
      <c r="AW151" s="297" t="s">
        <v>3</v>
      </c>
      <c r="AX151" s="297" t="s">
        <v>78</v>
      </c>
      <c r="AY151" s="298" t="s">
        <v>124</v>
      </c>
    </row>
    <row r="152" spans="2:65" s="290" customFormat="1" ht="22.5" x14ac:dyDescent="0.2">
      <c r="B152" s="289"/>
      <c r="D152" s="291" t="s">
        <v>132</v>
      </c>
      <c r="E152" s="292" t="s">
        <v>1</v>
      </c>
      <c r="F152" s="293" t="s">
        <v>656</v>
      </c>
      <c r="H152" s="292" t="s">
        <v>1</v>
      </c>
      <c r="L152" s="289"/>
      <c r="M152" s="294"/>
      <c r="T152" s="295"/>
      <c r="AT152" s="292" t="s">
        <v>132</v>
      </c>
      <c r="AU152" s="292" t="s">
        <v>86</v>
      </c>
      <c r="AV152" s="290" t="s">
        <v>86</v>
      </c>
      <c r="AW152" s="290" t="s">
        <v>3</v>
      </c>
      <c r="AX152" s="290" t="s">
        <v>78</v>
      </c>
      <c r="AY152" s="292" t="s">
        <v>124</v>
      </c>
    </row>
    <row r="153" spans="2:65" s="297" customFormat="1" x14ac:dyDescent="0.2">
      <c r="B153" s="296"/>
      <c r="D153" s="291" t="s">
        <v>132</v>
      </c>
      <c r="E153" s="298" t="s">
        <v>1</v>
      </c>
      <c r="F153" s="299" t="s">
        <v>646</v>
      </c>
      <c r="H153" s="300">
        <v>39.25</v>
      </c>
      <c r="L153" s="296"/>
      <c r="M153" s="301"/>
      <c r="T153" s="302"/>
      <c r="AT153" s="298" t="s">
        <v>132</v>
      </c>
      <c r="AU153" s="298" t="s">
        <v>86</v>
      </c>
      <c r="AV153" s="297" t="s">
        <v>130</v>
      </c>
      <c r="AW153" s="297" t="s">
        <v>3</v>
      </c>
      <c r="AX153" s="297" t="s">
        <v>78</v>
      </c>
      <c r="AY153" s="298" t="s">
        <v>124</v>
      </c>
    </row>
    <row r="154" spans="2:65" s="307" customFormat="1" x14ac:dyDescent="0.2">
      <c r="B154" s="306"/>
      <c r="D154" s="291" t="s">
        <v>132</v>
      </c>
      <c r="E154" s="308" t="s">
        <v>1</v>
      </c>
      <c r="F154" s="309" t="s">
        <v>213</v>
      </c>
      <c r="H154" s="310">
        <v>78.5</v>
      </c>
      <c r="L154" s="306"/>
      <c r="M154" s="311"/>
      <c r="T154" s="312"/>
      <c r="AT154" s="308" t="s">
        <v>132</v>
      </c>
      <c r="AU154" s="308" t="s">
        <v>86</v>
      </c>
      <c r="AV154" s="307" t="s">
        <v>129</v>
      </c>
      <c r="AW154" s="307" t="s">
        <v>3</v>
      </c>
      <c r="AX154" s="307" t="s">
        <v>86</v>
      </c>
      <c r="AY154" s="308" t="s">
        <v>124</v>
      </c>
    </row>
    <row r="155" spans="2:65" s="1" customFormat="1" ht="30" customHeight="1" x14ac:dyDescent="0.2">
      <c r="B155" s="22"/>
      <c r="C155" s="276" t="s">
        <v>178</v>
      </c>
      <c r="D155" s="276" t="s">
        <v>125</v>
      </c>
      <c r="E155" s="277" t="s">
        <v>228</v>
      </c>
      <c r="F155" s="278" t="s">
        <v>229</v>
      </c>
      <c r="G155" s="279" t="s">
        <v>193</v>
      </c>
      <c r="H155" s="280">
        <v>2.96</v>
      </c>
      <c r="I155" s="77"/>
      <c r="J155" s="281">
        <f>ROUND(I155*H155,2)</f>
        <v>0</v>
      </c>
      <c r="K155" s="282"/>
      <c r="L155" s="22"/>
      <c r="M155" s="283" t="s">
        <v>1</v>
      </c>
      <c r="N155" s="284" t="s">
        <v>44</v>
      </c>
      <c r="P155" s="285">
        <f>O155*H155</f>
        <v>0</v>
      </c>
      <c r="Q155" s="285">
        <v>0</v>
      </c>
      <c r="R155" s="285">
        <f>Q155*H155</f>
        <v>0</v>
      </c>
      <c r="S155" s="285">
        <v>0</v>
      </c>
      <c r="T155" s="286">
        <f>S155*H155</f>
        <v>0</v>
      </c>
      <c r="AR155" s="287" t="s">
        <v>129</v>
      </c>
      <c r="AT155" s="287" t="s">
        <v>125</v>
      </c>
      <c r="AU155" s="287" t="s">
        <v>86</v>
      </c>
      <c r="AY155" s="8" t="s">
        <v>124</v>
      </c>
      <c r="BE155" s="288">
        <f>IF(N155="základná",J155,0)</f>
        <v>0</v>
      </c>
      <c r="BF155" s="288">
        <f>IF(N155="znížená",J155,0)</f>
        <v>0</v>
      </c>
      <c r="BG155" s="288">
        <f>IF(N155="zákl. prenesená",J155,0)</f>
        <v>0</v>
      </c>
      <c r="BH155" s="288">
        <f>IF(N155="zníž. prenesená",J155,0)</f>
        <v>0</v>
      </c>
      <c r="BI155" s="288">
        <f>IF(N155="nulová",J155,0)</f>
        <v>0</v>
      </c>
      <c r="BJ155" s="8" t="s">
        <v>130</v>
      </c>
      <c r="BK155" s="288">
        <f>ROUND(I155*H155,2)</f>
        <v>0</v>
      </c>
      <c r="BL155" s="8" t="s">
        <v>129</v>
      </c>
      <c r="BM155" s="287" t="s">
        <v>657</v>
      </c>
    </row>
    <row r="156" spans="2:65" s="290" customFormat="1" x14ac:dyDescent="0.2">
      <c r="B156" s="289"/>
      <c r="D156" s="291" t="s">
        <v>132</v>
      </c>
      <c r="E156" s="292" t="s">
        <v>1</v>
      </c>
      <c r="F156" s="293" t="s">
        <v>658</v>
      </c>
      <c r="H156" s="292" t="s">
        <v>1</v>
      </c>
      <c r="L156" s="289"/>
      <c r="M156" s="294"/>
      <c r="T156" s="295"/>
      <c r="AT156" s="292" t="s">
        <v>132</v>
      </c>
      <c r="AU156" s="292" t="s">
        <v>86</v>
      </c>
      <c r="AV156" s="290" t="s">
        <v>86</v>
      </c>
      <c r="AW156" s="290" t="s">
        <v>3</v>
      </c>
      <c r="AX156" s="290" t="s">
        <v>78</v>
      </c>
      <c r="AY156" s="292" t="s">
        <v>124</v>
      </c>
    </row>
    <row r="157" spans="2:65" s="297" customFormat="1" x14ac:dyDescent="0.2">
      <c r="B157" s="296"/>
      <c r="D157" s="291" t="s">
        <v>132</v>
      </c>
      <c r="E157" s="298" t="s">
        <v>1</v>
      </c>
      <c r="F157" s="299" t="s">
        <v>659</v>
      </c>
      <c r="H157" s="300">
        <v>2.96</v>
      </c>
      <c r="L157" s="296"/>
      <c r="M157" s="301"/>
      <c r="T157" s="302"/>
      <c r="AT157" s="298" t="s">
        <v>132</v>
      </c>
      <c r="AU157" s="298" t="s">
        <v>86</v>
      </c>
      <c r="AV157" s="297" t="s">
        <v>130</v>
      </c>
      <c r="AW157" s="297" t="s">
        <v>3</v>
      </c>
      <c r="AX157" s="297" t="s">
        <v>86</v>
      </c>
      <c r="AY157" s="298" t="s">
        <v>124</v>
      </c>
    </row>
    <row r="158" spans="2:65" s="1" customFormat="1" ht="34.9" customHeight="1" x14ac:dyDescent="0.2">
      <c r="B158" s="22"/>
      <c r="C158" s="276" t="s">
        <v>252</v>
      </c>
      <c r="D158" s="276" t="s">
        <v>125</v>
      </c>
      <c r="E158" s="277" t="s">
        <v>233</v>
      </c>
      <c r="F158" s="278" t="s">
        <v>234</v>
      </c>
      <c r="G158" s="279" t="s">
        <v>193</v>
      </c>
      <c r="H158" s="280">
        <v>79.92</v>
      </c>
      <c r="I158" s="77"/>
      <c r="J158" s="281">
        <f>ROUND(I158*H158,2)</f>
        <v>0</v>
      </c>
      <c r="K158" s="282"/>
      <c r="L158" s="22"/>
      <c r="M158" s="283" t="s">
        <v>1</v>
      </c>
      <c r="N158" s="284" t="s">
        <v>44</v>
      </c>
      <c r="P158" s="285">
        <f>O158*H158</f>
        <v>0</v>
      </c>
      <c r="Q158" s="285">
        <v>0</v>
      </c>
      <c r="R158" s="285">
        <f>Q158*H158</f>
        <v>0</v>
      </c>
      <c r="S158" s="285">
        <v>0</v>
      </c>
      <c r="T158" s="286">
        <f>S158*H158</f>
        <v>0</v>
      </c>
      <c r="AR158" s="287" t="s">
        <v>129</v>
      </c>
      <c r="AT158" s="287" t="s">
        <v>125</v>
      </c>
      <c r="AU158" s="287" t="s">
        <v>86</v>
      </c>
      <c r="AY158" s="8" t="s">
        <v>124</v>
      </c>
      <c r="BE158" s="288">
        <f>IF(N158="základná",J158,0)</f>
        <v>0</v>
      </c>
      <c r="BF158" s="288">
        <f>IF(N158="znížená",J158,0)</f>
        <v>0</v>
      </c>
      <c r="BG158" s="288">
        <f>IF(N158="zákl. prenesená",J158,0)</f>
        <v>0</v>
      </c>
      <c r="BH158" s="288">
        <f>IF(N158="zníž. prenesená",J158,0)</f>
        <v>0</v>
      </c>
      <c r="BI158" s="288">
        <f>IF(N158="nulová",J158,0)</f>
        <v>0</v>
      </c>
      <c r="BJ158" s="8" t="s">
        <v>130</v>
      </c>
      <c r="BK158" s="288">
        <f>ROUND(I158*H158,2)</f>
        <v>0</v>
      </c>
      <c r="BL158" s="8" t="s">
        <v>129</v>
      </c>
      <c r="BM158" s="287" t="s">
        <v>660</v>
      </c>
    </row>
    <row r="159" spans="2:65" s="297" customFormat="1" x14ac:dyDescent="0.2">
      <c r="B159" s="296"/>
      <c r="D159" s="291" t="s">
        <v>132</v>
      </c>
      <c r="E159" s="298" t="s">
        <v>1</v>
      </c>
      <c r="F159" s="299" t="s">
        <v>661</v>
      </c>
      <c r="H159" s="300">
        <v>79.92</v>
      </c>
      <c r="L159" s="296"/>
      <c r="M159" s="301"/>
      <c r="T159" s="302"/>
      <c r="AT159" s="298" t="s">
        <v>132</v>
      </c>
      <c r="AU159" s="298" t="s">
        <v>86</v>
      </c>
      <c r="AV159" s="297" t="s">
        <v>130</v>
      </c>
      <c r="AW159" s="297" t="s">
        <v>3</v>
      </c>
      <c r="AX159" s="297" t="s">
        <v>86</v>
      </c>
      <c r="AY159" s="298" t="s">
        <v>124</v>
      </c>
    </row>
    <row r="160" spans="2:65" s="1" customFormat="1" ht="14.45" customHeight="1" x14ac:dyDescent="0.2">
      <c r="B160" s="22"/>
      <c r="C160" s="276" t="s">
        <v>259</v>
      </c>
      <c r="D160" s="276" t="s">
        <v>125</v>
      </c>
      <c r="E160" s="277" t="s">
        <v>662</v>
      </c>
      <c r="F160" s="278" t="s">
        <v>663</v>
      </c>
      <c r="G160" s="279" t="s">
        <v>193</v>
      </c>
      <c r="H160" s="280">
        <v>39.25</v>
      </c>
      <c r="I160" s="77"/>
      <c r="J160" s="281">
        <f>ROUND(I160*H160,2)</f>
        <v>0</v>
      </c>
      <c r="K160" s="282"/>
      <c r="L160" s="22"/>
      <c r="M160" s="283" t="s">
        <v>1</v>
      </c>
      <c r="N160" s="284" t="s">
        <v>44</v>
      </c>
      <c r="P160" s="285">
        <f>O160*H160</f>
        <v>0</v>
      </c>
      <c r="Q160" s="285">
        <v>0</v>
      </c>
      <c r="R160" s="285">
        <f>Q160*H160</f>
        <v>0</v>
      </c>
      <c r="S160" s="285">
        <v>0</v>
      </c>
      <c r="T160" s="286">
        <f>S160*H160</f>
        <v>0</v>
      </c>
      <c r="AR160" s="287" t="s">
        <v>129</v>
      </c>
      <c r="AT160" s="287" t="s">
        <v>125</v>
      </c>
      <c r="AU160" s="287" t="s">
        <v>86</v>
      </c>
      <c r="AY160" s="8" t="s">
        <v>124</v>
      </c>
      <c r="BE160" s="288">
        <f>IF(N160="základná",J160,0)</f>
        <v>0</v>
      </c>
      <c r="BF160" s="288">
        <f>IF(N160="znížená",J160,0)</f>
        <v>0</v>
      </c>
      <c r="BG160" s="288">
        <f>IF(N160="zákl. prenesená",J160,0)</f>
        <v>0</v>
      </c>
      <c r="BH160" s="288">
        <f>IF(N160="zníž. prenesená",J160,0)</f>
        <v>0</v>
      </c>
      <c r="BI160" s="288">
        <f>IF(N160="nulová",J160,0)</f>
        <v>0</v>
      </c>
      <c r="BJ160" s="8" t="s">
        <v>130</v>
      </c>
      <c r="BK160" s="288">
        <f>ROUND(I160*H160,2)</f>
        <v>0</v>
      </c>
      <c r="BL160" s="8" t="s">
        <v>129</v>
      </c>
      <c r="BM160" s="287" t="s">
        <v>664</v>
      </c>
    </row>
    <row r="161" spans="2:65" s="290" customFormat="1" ht="22.5" x14ac:dyDescent="0.2">
      <c r="B161" s="289"/>
      <c r="D161" s="291" t="s">
        <v>132</v>
      </c>
      <c r="E161" s="292" t="s">
        <v>1</v>
      </c>
      <c r="F161" s="293" t="s">
        <v>665</v>
      </c>
      <c r="H161" s="292" t="s">
        <v>1</v>
      </c>
      <c r="L161" s="289"/>
      <c r="M161" s="294"/>
      <c r="T161" s="295"/>
      <c r="AT161" s="292" t="s">
        <v>132</v>
      </c>
      <c r="AU161" s="292" t="s">
        <v>86</v>
      </c>
      <c r="AV161" s="290" t="s">
        <v>86</v>
      </c>
      <c r="AW161" s="290" t="s">
        <v>3</v>
      </c>
      <c r="AX161" s="290" t="s">
        <v>78</v>
      </c>
      <c r="AY161" s="292" t="s">
        <v>124</v>
      </c>
    </row>
    <row r="162" spans="2:65" s="297" customFormat="1" x14ac:dyDescent="0.2">
      <c r="B162" s="296"/>
      <c r="D162" s="291" t="s">
        <v>132</v>
      </c>
      <c r="E162" s="298" t="s">
        <v>1</v>
      </c>
      <c r="F162" s="299" t="s">
        <v>646</v>
      </c>
      <c r="H162" s="300">
        <v>39.25</v>
      </c>
      <c r="L162" s="296"/>
      <c r="M162" s="301"/>
      <c r="T162" s="302"/>
      <c r="AT162" s="298" t="s">
        <v>132</v>
      </c>
      <c r="AU162" s="298" t="s">
        <v>86</v>
      </c>
      <c r="AV162" s="297" t="s">
        <v>130</v>
      </c>
      <c r="AW162" s="297" t="s">
        <v>3</v>
      </c>
      <c r="AX162" s="297" t="s">
        <v>86</v>
      </c>
      <c r="AY162" s="298" t="s">
        <v>124</v>
      </c>
    </row>
    <row r="163" spans="2:65" s="1" customFormat="1" ht="22.15" customHeight="1" x14ac:dyDescent="0.2">
      <c r="B163" s="22"/>
      <c r="C163" s="276" t="s">
        <v>265</v>
      </c>
      <c r="D163" s="276" t="s">
        <v>125</v>
      </c>
      <c r="E163" s="277" t="s">
        <v>666</v>
      </c>
      <c r="F163" s="278" t="s">
        <v>667</v>
      </c>
      <c r="G163" s="279" t="s">
        <v>239</v>
      </c>
      <c r="H163" s="280">
        <v>50</v>
      </c>
      <c r="I163" s="77"/>
      <c r="J163" s="281">
        <f>ROUND(I163*H163,2)</f>
        <v>0</v>
      </c>
      <c r="K163" s="282"/>
      <c r="L163" s="22"/>
      <c r="M163" s="283" t="s">
        <v>1</v>
      </c>
      <c r="N163" s="284" t="s">
        <v>44</v>
      </c>
      <c r="P163" s="285">
        <f>O163*H163</f>
        <v>0</v>
      </c>
      <c r="Q163" s="285">
        <v>8.4000000000000003E-4</v>
      </c>
      <c r="R163" s="285">
        <f>Q163*H163</f>
        <v>4.2000000000000003E-2</v>
      </c>
      <c r="S163" s="285">
        <v>0</v>
      </c>
      <c r="T163" s="286">
        <f>S163*H163</f>
        <v>0</v>
      </c>
      <c r="AR163" s="287" t="s">
        <v>129</v>
      </c>
      <c r="AT163" s="287" t="s">
        <v>125</v>
      </c>
      <c r="AU163" s="287" t="s">
        <v>86</v>
      </c>
      <c r="AY163" s="8" t="s">
        <v>124</v>
      </c>
      <c r="BE163" s="288">
        <f>IF(N163="základná",J163,0)</f>
        <v>0</v>
      </c>
      <c r="BF163" s="288">
        <f>IF(N163="znížená",J163,0)</f>
        <v>0</v>
      </c>
      <c r="BG163" s="288">
        <f>IF(N163="zákl. prenesená",J163,0)</f>
        <v>0</v>
      </c>
      <c r="BH163" s="288">
        <f>IF(N163="zníž. prenesená",J163,0)</f>
        <v>0</v>
      </c>
      <c r="BI163" s="288">
        <f>IF(N163="nulová",J163,0)</f>
        <v>0</v>
      </c>
      <c r="BJ163" s="8" t="s">
        <v>130</v>
      </c>
      <c r="BK163" s="288">
        <f>ROUND(I163*H163,2)</f>
        <v>0</v>
      </c>
      <c r="BL163" s="8" t="s">
        <v>129</v>
      </c>
      <c r="BM163" s="287" t="s">
        <v>668</v>
      </c>
    </row>
    <row r="164" spans="2:65" s="297" customFormat="1" x14ac:dyDescent="0.2">
      <c r="B164" s="296"/>
      <c r="D164" s="291" t="s">
        <v>132</v>
      </c>
      <c r="E164" s="298" t="s">
        <v>1</v>
      </c>
      <c r="F164" s="299" t="s">
        <v>669</v>
      </c>
      <c r="H164" s="300">
        <v>50</v>
      </c>
      <c r="L164" s="296"/>
      <c r="M164" s="301"/>
      <c r="T164" s="302"/>
      <c r="AT164" s="298" t="s">
        <v>132</v>
      </c>
      <c r="AU164" s="298" t="s">
        <v>86</v>
      </c>
      <c r="AV164" s="297" t="s">
        <v>130</v>
      </c>
      <c r="AW164" s="297" t="s">
        <v>3</v>
      </c>
      <c r="AX164" s="297" t="s">
        <v>86</v>
      </c>
      <c r="AY164" s="298" t="s">
        <v>124</v>
      </c>
    </row>
    <row r="165" spans="2:65" s="1" customFormat="1" ht="22.15" customHeight="1" x14ac:dyDescent="0.2">
      <c r="B165" s="22"/>
      <c r="C165" s="276" t="s">
        <v>269</v>
      </c>
      <c r="D165" s="276" t="s">
        <v>125</v>
      </c>
      <c r="E165" s="277" t="s">
        <v>670</v>
      </c>
      <c r="F165" s="278" t="s">
        <v>671</v>
      </c>
      <c r="G165" s="279" t="s">
        <v>239</v>
      </c>
      <c r="H165" s="280">
        <v>50</v>
      </c>
      <c r="I165" s="77"/>
      <c r="J165" s="281">
        <f>ROUND(I165*H165,2)</f>
        <v>0</v>
      </c>
      <c r="K165" s="282"/>
      <c r="L165" s="22"/>
      <c r="M165" s="283" t="s">
        <v>1</v>
      </c>
      <c r="N165" s="284" t="s">
        <v>44</v>
      </c>
      <c r="P165" s="285">
        <f>O165*H165</f>
        <v>0</v>
      </c>
      <c r="Q165" s="285">
        <v>0</v>
      </c>
      <c r="R165" s="285">
        <f>Q165*H165</f>
        <v>0</v>
      </c>
      <c r="S165" s="285">
        <v>0</v>
      </c>
      <c r="T165" s="286">
        <f>S165*H165</f>
        <v>0</v>
      </c>
      <c r="AR165" s="287" t="s">
        <v>129</v>
      </c>
      <c r="AT165" s="287" t="s">
        <v>125</v>
      </c>
      <c r="AU165" s="287" t="s">
        <v>86</v>
      </c>
      <c r="AY165" s="8" t="s">
        <v>124</v>
      </c>
      <c r="BE165" s="288">
        <f>IF(N165="základná",J165,0)</f>
        <v>0</v>
      </c>
      <c r="BF165" s="288">
        <f>IF(N165="znížená",J165,0)</f>
        <v>0</v>
      </c>
      <c r="BG165" s="288">
        <f>IF(N165="zákl. prenesená",J165,0)</f>
        <v>0</v>
      </c>
      <c r="BH165" s="288">
        <f>IF(N165="zníž. prenesená",J165,0)</f>
        <v>0</v>
      </c>
      <c r="BI165" s="288">
        <f>IF(N165="nulová",J165,0)</f>
        <v>0</v>
      </c>
      <c r="BJ165" s="8" t="s">
        <v>130</v>
      </c>
      <c r="BK165" s="288">
        <f>ROUND(I165*H165,2)</f>
        <v>0</v>
      </c>
      <c r="BL165" s="8" t="s">
        <v>129</v>
      </c>
      <c r="BM165" s="287" t="s">
        <v>672</v>
      </c>
    </row>
    <row r="166" spans="2:65" s="297" customFormat="1" x14ac:dyDescent="0.2">
      <c r="B166" s="296"/>
      <c r="D166" s="291" t="s">
        <v>132</v>
      </c>
      <c r="E166" s="298" t="s">
        <v>1</v>
      </c>
      <c r="F166" s="299" t="s">
        <v>443</v>
      </c>
      <c r="H166" s="300">
        <v>50</v>
      </c>
      <c r="L166" s="296"/>
      <c r="M166" s="301"/>
      <c r="T166" s="302"/>
      <c r="AT166" s="298" t="s">
        <v>132</v>
      </c>
      <c r="AU166" s="298" t="s">
        <v>86</v>
      </c>
      <c r="AV166" s="297" t="s">
        <v>130</v>
      </c>
      <c r="AW166" s="297" t="s">
        <v>3</v>
      </c>
      <c r="AX166" s="297" t="s">
        <v>86</v>
      </c>
      <c r="AY166" s="298" t="s">
        <v>124</v>
      </c>
    </row>
    <row r="167" spans="2:65" s="1" customFormat="1" ht="30" customHeight="1" x14ac:dyDescent="0.2">
      <c r="B167" s="22"/>
      <c r="C167" s="276" t="s">
        <v>274</v>
      </c>
      <c r="D167" s="276" t="s">
        <v>125</v>
      </c>
      <c r="E167" s="277" t="s">
        <v>673</v>
      </c>
      <c r="F167" s="278" t="s">
        <v>674</v>
      </c>
      <c r="G167" s="279" t="s">
        <v>304</v>
      </c>
      <c r="H167" s="280">
        <v>9</v>
      </c>
      <c r="I167" s="77"/>
      <c r="J167" s="281">
        <f>ROUND(I167*H167,2)</f>
        <v>0</v>
      </c>
      <c r="K167" s="282"/>
      <c r="L167" s="22"/>
      <c r="M167" s="283" t="s">
        <v>1</v>
      </c>
      <c r="N167" s="284" t="s">
        <v>44</v>
      </c>
      <c r="P167" s="285">
        <f>O167*H167</f>
        <v>0</v>
      </c>
      <c r="Q167" s="285">
        <v>1.342E-2</v>
      </c>
      <c r="R167" s="285">
        <f>Q167*H167</f>
        <v>0.12078</v>
      </c>
      <c r="S167" s="285">
        <v>0</v>
      </c>
      <c r="T167" s="286">
        <f>S167*H167</f>
        <v>0</v>
      </c>
      <c r="AR167" s="287" t="s">
        <v>129</v>
      </c>
      <c r="AT167" s="287" t="s">
        <v>125</v>
      </c>
      <c r="AU167" s="287" t="s">
        <v>86</v>
      </c>
      <c r="AY167" s="8" t="s">
        <v>124</v>
      </c>
      <c r="BE167" s="288">
        <f>IF(N167="základná",J167,0)</f>
        <v>0</v>
      </c>
      <c r="BF167" s="288">
        <f>IF(N167="znížená",J167,0)</f>
        <v>0</v>
      </c>
      <c r="BG167" s="288">
        <f>IF(N167="zákl. prenesená",J167,0)</f>
        <v>0</v>
      </c>
      <c r="BH167" s="288">
        <f>IF(N167="zníž. prenesená",J167,0)</f>
        <v>0</v>
      </c>
      <c r="BI167" s="288">
        <f>IF(N167="nulová",J167,0)</f>
        <v>0</v>
      </c>
      <c r="BJ167" s="8" t="s">
        <v>130</v>
      </c>
      <c r="BK167" s="288">
        <f>ROUND(I167*H167,2)</f>
        <v>0</v>
      </c>
      <c r="BL167" s="8" t="s">
        <v>129</v>
      </c>
      <c r="BM167" s="287" t="s">
        <v>675</v>
      </c>
    </row>
    <row r="168" spans="2:65" s="290" customFormat="1" ht="22.5" x14ac:dyDescent="0.2">
      <c r="B168" s="289"/>
      <c r="D168" s="291" t="s">
        <v>132</v>
      </c>
      <c r="E168" s="292" t="s">
        <v>1</v>
      </c>
      <c r="F168" s="293" t="s">
        <v>676</v>
      </c>
      <c r="H168" s="292" t="s">
        <v>1</v>
      </c>
      <c r="L168" s="289"/>
      <c r="M168" s="294"/>
      <c r="T168" s="295"/>
      <c r="AT168" s="292" t="s">
        <v>132</v>
      </c>
      <c r="AU168" s="292" t="s">
        <v>86</v>
      </c>
      <c r="AV168" s="290" t="s">
        <v>86</v>
      </c>
      <c r="AW168" s="290" t="s">
        <v>3</v>
      </c>
      <c r="AX168" s="290" t="s">
        <v>78</v>
      </c>
      <c r="AY168" s="292" t="s">
        <v>124</v>
      </c>
    </row>
    <row r="169" spans="2:65" s="297" customFormat="1" x14ac:dyDescent="0.2">
      <c r="B169" s="296"/>
      <c r="D169" s="291" t="s">
        <v>132</v>
      </c>
      <c r="E169" s="298" t="s">
        <v>1</v>
      </c>
      <c r="F169" s="299" t="s">
        <v>168</v>
      </c>
      <c r="H169" s="300">
        <v>9</v>
      </c>
      <c r="L169" s="296"/>
      <c r="M169" s="301"/>
      <c r="T169" s="302"/>
      <c r="AT169" s="298" t="s">
        <v>132</v>
      </c>
      <c r="AU169" s="298" t="s">
        <v>86</v>
      </c>
      <c r="AV169" s="297" t="s">
        <v>130</v>
      </c>
      <c r="AW169" s="297" t="s">
        <v>3</v>
      </c>
      <c r="AX169" s="297" t="s">
        <v>86</v>
      </c>
      <c r="AY169" s="298" t="s">
        <v>124</v>
      </c>
    </row>
    <row r="170" spans="2:65" s="1" customFormat="1" ht="14.45" customHeight="1" x14ac:dyDescent="0.2">
      <c r="B170" s="22"/>
      <c r="C170" s="313" t="s">
        <v>282</v>
      </c>
      <c r="D170" s="313" t="s">
        <v>214</v>
      </c>
      <c r="E170" s="314" t="s">
        <v>677</v>
      </c>
      <c r="F170" s="315" t="s">
        <v>678</v>
      </c>
      <c r="G170" s="316" t="s">
        <v>304</v>
      </c>
      <c r="H170" s="317">
        <v>12</v>
      </c>
      <c r="I170" s="78"/>
      <c r="J170" s="318">
        <f>ROUND(I170*H170,2)</f>
        <v>0</v>
      </c>
      <c r="K170" s="319"/>
      <c r="L170" s="320"/>
      <c r="M170" s="321" t="s">
        <v>1</v>
      </c>
      <c r="N170" s="322" t="s">
        <v>44</v>
      </c>
      <c r="P170" s="285">
        <f>O170*H170</f>
        <v>0</v>
      </c>
      <c r="Q170" s="285">
        <v>2.4660000000000001E-2</v>
      </c>
      <c r="R170" s="285">
        <f>Q170*H170</f>
        <v>0.29592000000000002</v>
      </c>
      <c r="S170" s="285">
        <v>0</v>
      </c>
      <c r="T170" s="286">
        <f>S170*H170</f>
        <v>0</v>
      </c>
      <c r="AR170" s="287" t="s">
        <v>163</v>
      </c>
      <c r="AT170" s="287" t="s">
        <v>214</v>
      </c>
      <c r="AU170" s="287" t="s">
        <v>86</v>
      </c>
      <c r="AY170" s="8" t="s">
        <v>124</v>
      </c>
      <c r="BE170" s="288">
        <f>IF(N170="základná",J170,0)</f>
        <v>0</v>
      </c>
      <c r="BF170" s="288">
        <f>IF(N170="znížená",J170,0)</f>
        <v>0</v>
      </c>
      <c r="BG170" s="288">
        <f>IF(N170="zákl. prenesená",J170,0)</f>
        <v>0</v>
      </c>
      <c r="BH170" s="288">
        <f>IF(N170="zníž. prenesená",J170,0)</f>
        <v>0</v>
      </c>
      <c r="BI170" s="288">
        <f>IF(N170="nulová",J170,0)</f>
        <v>0</v>
      </c>
      <c r="BJ170" s="8" t="s">
        <v>130</v>
      </c>
      <c r="BK170" s="288">
        <f>ROUND(I170*H170,2)</f>
        <v>0</v>
      </c>
      <c r="BL170" s="8" t="s">
        <v>129</v>
      </c>
      <c r="BM170" s="287" t="s">
        <v>679</v>
      </c>
    </row>
    <row r="171" spans="2:65" s="267" customFormat="1" ht="25.9" customHeight="1" x14ac:dyDescent="0.2">
      <c r="B171" s="266"/>
      <c r="D171" s="268" t="s">
        <v>77</v>
      </c>
      <c r="E171" s="269" t="s">
        <v>257</v>
      </c>
      <c r="F171" s="269" t="s">
        <v>258</v>
      </c>
      <c r="J171" s="270">
        <f>BK171</f>
        <v>0</v>
      </c>
      <c r="L171" s="266"/>
      <c r="M171" s="271"/>
      <c r="P171" s="272">
        <f>SUM(P172:P195)</f>
        <v>0</v>
      </c>
      <c r="R171" s="272">
        <f>SUM(R172:R195)</f>
        <v>0</v>
      </c>
      <c r="T171" s="273">
        <f>SUM(T172:T195)</f>
        <v>12.5</v>
      </c>
      <c r="AR171" s="268" t="s">
        <v>86</v>
      </c>
      <c r="AT171" s="274" t="s">
        <v>77</v>
      </c>
      <c r="AU171" s="274" t="s">
        <v>78</v>
      </c>
      <c r="AY171" s="268" t="s">
        <v>124</v>
      </c>
      <c r="BK171" s="275">
        <f>SUM(BK172:BK195)</f>
        <v>0</v>
      </c>
    </row>
    <row r="172" spans="2:65" s="1" customFormat="1" ht="22.15" customHeight="1" x14ac:dyDescent="0.2">
      <c r="B172" s="22"/>
      <c r="C172" s="276" t="s">
        <v>287</v>
      </c>
      <c r="D172" s="276" t="s">
        <v>125</v>
      </c>
      <c r="E172" s="277" t="s">
        <v>260</v>
      </c>
      <c r="F172" s="278" t="s">
        <v>261</v>
      </c>
      <c r="G172" s="279" t="s">
        <v>239</v>
      </c>
      <c r="H172" s="280">
        <v>12.5</v>
      </c>
      <c r="I172" s="77"/>
      <c r="J172" s="281">
        <f>ROUND(I172*H172,2)</f>
        <v>0</v>
      </c>
      <c r="K172" s="282"/>
      <c r="L172" s="22"/>
      <c r="M172" s="283" t="s">
        <v>1</v>
      </c>
      <c r="N172" s="284" t="s">
        <v>44</v>
      </c>
      <c r="P172" s="285">
        <f>O172*H172</f>
        <v>0</v>
      </c>
      <c r="Q172" s="285">
        <v>0</v>
      </c>
      <c r="R172" s="285">
        <f>Q172*H172</f>
        <v>0</v>
      </c>
      <c r="S172" s="285">
        <v>0.375</v>
      </c>
      <c r="T172" s="286">
        <f>S172*H172</f>
        <v>4.6875</v>
      </c>
      <c r="AR172" s="287" t="s">
        <v>129</v>
      </c>
      <c r="AT172" s="287" t="s">
        <v>125</v>
      </c>
      <c r="AU172" s="287" t="s">
        <v>86</v>
      </c>
      <c r="AY172" s="8" t="s">
        <v>124</v>
      </c>
      <c r="BE172" s="288">
        <f>IF(N172="základná",J172,0)</f>
        <v>0</v>
      </c>
      <c r="BF172" s="288">
        <f>IF(N172="znížená",J172,0)</f>
        <v>0</v>
      </c>
      <c r="BG172" s="288">
        <f>IF(N172="zákl. prenesená",J172,0)</f>
        <v>0</v>
      </c>
      <c r="BH172" s="288">
        <f>IF(N172="zníž. prenesená",J172,0)</f>
        <v>0</v>
      </c>
      <c r="BI172" s="288">
        <f>IF(N172="nulová",J172,0)</f>
        <v>0</v>
      </c>
      <c r="BJ172" s="8" t="s">
        <v>130</v>
      </c>
      <c r="BK172" s="288">
        <f>ROUND(I172*H172,2)</f>
        <v>0</v>
      </c>
      <c r="BL172" s="8" t="s">
        <v>129</v>
      </c>
      <c r="BM172" s="287" t="s">
        <v>680</v>
      </c>
    </row>
    <row r="173" spans="2:65" s="290" customFormat="1" ht="22.5" x14ac:dyDescent="0.2">
      <c r="B173" s="289"/>
      <c r="D173" s="291" t="s">
        <v>132</v>
      </c>
      <c r="E173" s="292" t="s">
        <v>1</v>
      </c>
      <c r="F173" s="293" t="s">
        <v>681</v>
      </c>
      <c r="H173" s="292" t="s">
        <v>1</v>
      </c>
      <c r="L173" s="289"/>
      <c r="M173" s="294"/>
      <c r="T173" s="295"/>
      <c r="AT173" s="292" t="s">
        <v>132</v>
      </c>
      <c r="AU173" s="292" t="s">
        <v>86</v>
      </c>
      <c r="AV173" s="290" t="s">
        <v>86</v>
      </c>
      <c r="AW173" s="290" t="s">
        <v>3</v>
      </c>
      <c r="AX173" s="290" t="s">
        <v>78</v>
      </c>
      <c r="AY173" s="292" t="s">
        <v>124</v>
      </c>
    </row>
    <row r="174" spans="2:65" s="297" customFormat="1" x14ac:dyDescent="0.2">
      <c r="B174" s="296"/>
      <c r="D174" s="291" t="s">
        <v>132</v>
      </c>
      <c r="E174" s="298" t="s">
        <v>1</v>
      </c>
      <c r="F174" s="299" t="s">
        <v>682</v>
      </c>
      <c r="H174" s="300">
        <v>12.5</v>
      </c>
      <c r="L174" s="296"/>
      <c r="M174" s="301"/>
      <c r="T174" s="302"/>
      <c r="AT174" s="298" t="s">
        <v>132</v>
      </c>
      <c r="AU174" s="298" t="s">
        <v>86</v>
      </c>
      <c r="AV174" s="297" t="s">
        <v>130</v>
      </c>
      <c r="AW174" s="297" t="s">
        <v>3</v>
      </c>
      <c r="AX174" s="297" t="s">
        <v>86</v>
      </c>
      <c r="AY174" s="298" t="s">
        <v>124</v>
      </c>
    </row>
    <row r="175" spans="2:65" s="1" customFormat="1" ht="30" customHeight="1" x14ac:dyDescent="0.2">
      <c r="B175" s="22"/>
      <c r="C175" s="276" t="s">
        <v>292</v>
      </c>
      <c r="D175" s="276" t="s">
        <v>125</v>
      </c>
      <c r="E175" s="277" t="s">
        <v>683</v>
      </c>
      <c r="F175" s="278" t="s">
        <v>684</v>
      </c>
      <c r="G175" s="279" t="s">
        <v>239</v>
      </c>
      <c r="H175" s="280">
        <v>12.5</v>
      </c>
      <c r="I175" s="77"/>
      <c r="J175" s="281">
        <f>ROUND(I175*H175,2)</f>
        <v>0</v>
      </c>
      <c r="K175" s="282"/>
      <c r="L175" s="22"/>
      <c r="M175" s="283" t="s">
        <v>1</v>
      </c>
      <c r="N175" s="284" t="s">
        <v>44</v>
      </c>
      <c r="P175" s="285">
        <f>O175*H175</f>
        <v>0</v>
      </c>
      <c r="Q175" s="285">
        <v>0</v>
      </c>
      <c r="R175" s="285">
        <f>Q175*H175</f>
        <v>0</v>
      </c>
      <c r="S175" s="285">
        <v>0.22500000000000001</v>
      </c>
      <c r="T175" s="286">
        <f>S175*H175</f>
        <v>2.8125</v>
      </c>
      <c r="AR175" s="287" t="s">
        <v>129</v>
      </c>
      <c r="AT175" s="287" t="s">
        <v>125</v>
      </c>
      <c r="AU175" s="287" t="s">
        <v>86</v>
      </c>
      <c r="AY175" s="8" t="s">
        <v>124</v>
      </c>
      <c r="BE175" s="288">
        <f>IF(N175="základná",J175,0)</f>
        <v>0</v>
      </c>
      <c r="BF175" s="288">
        <f>IF(N175="znížená",J175,0)</f>
        <v>0</v>
      </c>
      <c r="BG175" s="288">
        <f>IF(N175="zákl. prenesená",J175,0)</f>
        <v>0</v>
      </c>
      <c r="BH175" s="288">
        <f>IF(N175="zníž. prenesená",J175,0)</f>
        <v>0</v>
      </c>
      <c r="BI175" s="288">
        <f>IF(N175="nulová",J175,0)</f>
        <v>0</v>
      </c>
      <c r="BJ175" s="8" t="s">
        <v>130</v>
      </c>
      <c r="BK175" s="288">
        <f>ROUND(I175*H175,2)</f>
        <v>0</v>
      </c>
      <c r="BL175" s="8" t="s">
        <v>129</v>
      </c>
      <c r="BM175" s="287" t="s">
        <v>685</v>
      </c>
    </row>
    <row r="176" spans="2:65" s="290" customFormat="1" ht="22.5" x14ac:dyDescent="0.2">
      <c r="B176" s="289"/>
      <c r="D176" s="291" t="s">
        <v>132</v>
      </c>
      <c r="E176" s="292" t="s">
        <v>1</v>
      </c>
      <c r="F176" s="293" t="s">
        <v>681</v>
      </c>
      <c r="H176" s="292" t="s">
        <v>1</v>
      </c>
      <c r="L176" s="289"/>
      <c r="M176" s="294"/>
      <c r="T176" s="295"/>
      <c r="AT176" s="292" t="s">
        <v>132</v>
      </c>
      <c r="AU176" s="292" t="s">
        <v>86</v>
      </c>
      <c r="AV176" s="290" t="s">
        <v>86</v>
      </c>
      <c r="AW176" s="290" t="s">
        <v>3</v>
      </c>
      <c r="AX176" s="290" t="s">
        <v>78</v>
      </c>
      <c r="AY176" s="292" t="s">
        <v>124</v>
      </c>
    </row>
    <row r="177" spans="2:65" s="297" customFormat="1" x14ac:dyDescent="0.2">
      <c r="B177" s="296"/>
      <c r="D177" s="291" t="s">
        <v>132</v>
      </c>
      <c r="E177" s="298" t="s">
        <v>1</v>
      </c>
      <c r="F177" s="299" t="s">
        <v>682</v>
      </c>
      <c r="H177" s="300">
        <v>12.5</v>
      </c>
      <c r="L177" s="296"/>
      <c r="M177" s="301"/>
      <c r="T177" s="302"/>
      <c r="AT177" s="298" t="s">
        <v>132</v>
      </c>
      <c r="AU177" s="298" t="s">
        <v>86</v>
      </c>
      <c r="AV177" s="297" t="s">
        <v>130</v>
      </c>
      <c r="AW177" s="297" t="s">
        <v>3</v>
      </c>
      <c r="AX177" s="297" t="s">
        <v>86</v>
      </c>
      <c r="AY177" s="298" t="s">
        <v>124</v>
      </c>
    </row>
    <row r="178" spans="2:65" s="1" customFormat="1" ht="30" customHeight="1" x14ac:dyDescent="0.2">
      <c r="B178" s="22"/>
      <c r="C178" s="276" t="s">
        <v>8</v>
      </c>
      <c r="D178" s="276" t="s">
        <v>125</v>
      </c>
      <c r="E178" s="277" t="s">
        <v>270</v>
      </c>
      <c r="F178" s="278" t="s">
        <v>271</v>
      </c>
      <c r="G178" s="279" t="s">
        <v>239</v>
      </c>
      <c r="H178" s="280">
        <v>12.5</v>
      </c>
      <c r="I178" s="77"/>
      <c r="J178" s="281">
        <f>ROUND(I178*H178,2)</f>
        <v>0</v>
      </c>
      <c r="K178" s="282"/>
      <c r="L178" s="22"/>
      <c r="M178" s="283" t="s">
        <v>1</v>
      </c>
      <c r="N178" s="284" t="s">
        <v>44</v>
      </c>
      <c r="P178" s="285">
        <f>O178*H178</f>
        <v>0</v>
      </c>
      <c r="Q178" s="285">
        <v>0</v>
      </c>
      <c r="R178" s="285">
        <f>Q178*H178</f>
        <v>0</v>
      </c>
      <c r="S178" s="285">
        <v>0.4</v>
      </c>
      <c r="T178" s="286">
        <f>S178*H178</f>
        <v>5</v>
      </c>
      <c r="AR178" s="287" t="s">
        <v>129</v>
      </c>
      <c r="AT178" s="287" t="s">
        <v>125</v>
      </c>
      <c r="AU178" s="287" t="s">
        <v>86</v>
      </c>
      <c r="AY178" s="8" t="s">
        <v>124</v>
      </c>
      <c r="BE178" s="288">
        <f>IF(N178="základná",J178,0)</f>
        <v>0</v>
      </c>
      <c r="BF178" s="288">
        <f>IF(N178="znížená",J178,0)</f>
        <v>0</v>
      </c>
      <c r="BG178" s="288">
        <f>IF(N178="zákl. prenesená",J178,0)</f>
        <v>0</v>
      </c>
      <c r="BH178" s="288">
        <f>IF(N178="zníž. prenesená",J178,0)</f>
        <v>0</v>
      </c>
      <c r="BI178" s="288">
        <f>IF(N178="nulová",J178,0)</f>
        <v>0</v>
      </c>
      <c r="BJ178" s="8" t="s">
        <v>130</v>
      </c>
      <c r="BK178" s="288">
        <f>ROUND(I178*H178,2)</f>
        <v>0</v>
      </c>
      <c r="BL178" s="8" t="s">
        <v>129</v>
      </c>
      <c r="BM178" s="287" t="s">
        <v>686</v>
      </c>
    </row>
    <row r="179" spans="2:65" s="290" customFormat="1" ht="22.5" x14ac:dyDescent="0.2">
      <c r="B179" s="289"/>
      <c r="D179" s="291" t="s">
        <v>132</v>
      </c>
      <c r="E179" s="292" t="s">
        <v>1</v>
      </c>
      <c r="F179" s="293" t="s">
        <v>681</v>
      </c>
      <c r="H179" s="292" t="s">
        <v>1</v>
      </c>
      <c r="L179" s="289"/>
      <c r="M179" s="294"/>
      <c r="T179" s="295"/>
      <c r="AT179" s="292" t="s">
        <v>132</v>
      </c>
      <c r="AU179" s="292" t="s">
        <v>86</v>
      </c>
      <c r="AV179" s="290" t="s">
        <v>86</v>
      </c>
      <c r="AW179" s="290" t="s">
        <v>3</v>
      </c>
      <c r="AX179" s="290" t="s">
        <v>78</v>
      </c>
      <c r="AY179" s="292" t="s">
        <v>124</v>
      </c>
    </row>
    <row r="180" spans="2:65" s="297" customFormat="1" x14ac:dyDescent="0.2">
      <c r="B180" s="296"/>
      <c r="D180" s="291" t="s">
        <v>132</v>
      </c>
      <c r="E180" s="298" t="s">
        <v>1</v>
      </c>
      <c r="F180" s="299" t="s">
        <v>682</v>
      </c>
      <c r="H180" s="300">
        <v>12.5</v>
      </c>
      <c r="L180" s="296"/>
      <c r="M180" s="301"/>
      <c r="T180" s="302"/>
      <c r="AT180" s="298" t="s">
        <v>132</v>
      </c>
      <c r="AU180" s="298" t="s">
        <v>86</v>
      </c>
      <c r="AV180" s="297" t="s">
        <v>130</v>
      </c>
      <c r="AW180" s="297" t="s">
        <v>3</v>
      </c>
      <c r="AX180" s="297" t="s">
        <v>86</v>
      </c>
      <c r="AY180" s="298" t="s">
        <v>124</v>
      </c>
    </row>
    <row r="181" spans="2:65" s="1" customFormat="1" ht="22.15" customHeight="1" x14ac:dyDescent="0.2">
      <c r="B181" s="22"/>
      <c r="C181" s="276" t="s">
        <v>301</v>
      </c>
      <c r="D181" s="276" t="s">
        <v>125</v>
      </c>
      <c r="E181" s="277" t="s">
        <v>275</v>
      </c>
      <c r="F181" s="278" t="s">
        <v>276</v>
      </c>
      <c r="G181" s="279" t="s">
        <v>204</v>
      </c>
      <c r="H181" s="280">
        <v>12.65</v>
      </c>
      <c r="I181" s="77"/>
      <c r="J181" s="281">
        <f>ROUND(I181*H181,2)</f>
        <v>0</v>
      </c>
      <c r="K181" s="282"/>
      <c r="L181" s="22"/>
      <c r="M181" s="283" t="s">
        <v>1</v>
      </c>
      <c r="N181" s="284" t="s">
        <v>44</v>
      </c>
      <c r="P181" s="285">
        <f>O181*H181</f>
        <v>0</v>
      </c>
      <c r="Q181" s="285">
        <v>0</v>
      </c>
      <c r="R181" s="285">
        <f>Q181*H181</f>
        <v>0</v>
      </c>
      <c r="S181" s="285">
        <v>0</v>
      </c>
      <c r="T181" s="286">
        <f>S181*H181</f>
        <v>0</v>
      </c>
      <c r="AR181" s="287" t="s">
        <v>129</v>
      </c>
      <c r="AT181" s="287" t="s">
        <v>125</v>
      </c>
      <c r="AU181" s="287" t="s">
        <v>86</v>
      </c>
      <c r="AY181" s="8" t="s">
        <v>124</v>
      </c>
      <c r="BE181" s="288">
        <f>IF(N181="základná",J181,0)</f>
        <v>0</v>
      </c>
      <c r="BF181" s="288">
        <f>IF(N181="znížená",J181,0)</f>
        <v>0</v>
      </c>
      <c r="BG181" s="288">
        <f>IF(N181="zákl. prenesená",J181,0)</f>
        <v>0</v>
      </c>
      <c r="BH181" s="288">
        <f>IF(N181="zníž. prenesená",J181,0)</f>
        <v>0</v>
      </c>
      <c r="BI181" s="288">
        <f>IF(N181="nulová",J181,0)</f>
        <v>0</v>
      </c>
      <c r="BJ181" s="8" t="s">
        <v>130</v>
      </c>
      <c r="BK181" s="288">
        <f>ROUND(I181*H181,2)</f>
        <v>0</v>
      </c>
      <c r="BL181" s="8" t="s">
        <v>129</v>
      </c>
      <c r="BM181" s="287" t="s">
        <v>687</v>
      </c>
    </row>
    <row r="182" spans="2:65" s="290" customFormat="1" x14ac:dyDescent="0.2">
      <c r="B182" s="289"/>
      <c r="D182" s="291" t="s">
        <v>132</v>
      </c>
      <c r="E182" s="292" t="s">
        <v>1</v>
      </c>
      <c r="F182" s="293" t="s">
        <v>688</v>
      </c>
      <c r="H182" s="292" t="s">
        <v>1</v>
      </c>
      <c r="L182" s="289"/>
      <c r="M182" s="294"/>
      <c r="T182" s="295"/>
      <c r="AT182" s="292" t="s">
        <v>132</v>
      </c>
      <c r="AU182" s="292" t="s">
        <v>86</v>
      </c>
      <c r="AV182" s="290" t="s">
        <v>86</v>
      </c>
      <c r="AW182" s="290" t="s">
        <v>3</v>
      </c>
      <c r="AX182" s="290" t="s">
        <v>78</v>
      </c>
      <c r="AY182" s="292" t="s">
        <v>124</v>
      </c>
    </row>
    <row r="183" spans="2:65" s="297" customFormat="1" x14ac:dyDescent="0.2">
      <c r="B183" s="296"/>
      <c r="D183" s="291" t="s">
        <v>132</v>
      </c>
      <c r="E183" s="298" t="s">
        <v>1</v>
      </c>
      <c r="F183" s="299" t="s">
        <v>689</v>
      </c>
      <c r="H183" s="300">
        <v>2.95</v>
      </c>
      <c r="L183" s="296"/>
      <c r="M183" s="301"/>
      <c r="T183" s="302"/>
      <c r="AT183" s="298" t="s">
        <v>132</v>
      </c>
      <c r="AU183" s="298" t="s">
        <v>86</v>
      </c>
      <c r="AV183" s="297" t="s">
        <v>130</v>
      </c>
      <c r="AW183" s="297" t="s">
        <v>3</v>
      </c>
      <c r="AX183" s="297" t="s">
        <v>78</v>
      </c>
      <c r="AY183" s="298" t="s">
        <v>124</v>
      </c>
    </row>
    <row r="184" spans="2:65" s="297" customFormat="1" x14ac:dyDescent="0.2">
      <c r="B184" s="296"/>
      <c r="D184" s="291" t="s">
        <v>132</v>
      </c>
      <c r="E184" s="298" t="s">
        <v>1</v>
      </c>
      <c r="F184" s="299" t="s">
        <v>690</v>
      </c>
      <c r="H184" s="300">
        <v>4.7</v>
      </c>
      <c r="L184" s="296"/>
      <c r="M184" s="301"/>
      <c r="T184" s="302"/>
      <c r="AT184" s="298" t="s">
        <v>132</v>
      </c>
      <c r="AU184" s="298" t="s">
        <v>86</v>
      </c>
      <c r="AV184" s="297" t="s">
        <v>130</v>
      </c>
      <c r="AW184" s="297" t="s">
        <v>3</v>
      </c>
      <c r="AX184" s="297" t="s">
        <v>78</v>
      </c>
      <c r="AY184" s="298" t="s">
        <v>124</v>
      </c>
    </row>
    <row r="185" spans="2:65" s="297" customFormat="1" x14ac:dyDescent="0.2">
      <c r="B185" s="296"/>
      <c r="D185" s="291" t="s">
        <v>132</v>
      </c>
      <c r="E185" s="298" t="s">
        <v>1</v>
      </c>
      <c r="F185" s="299" t="s">
        <v>691</v>
      </c>
      <c r="H185" s="300">
        <v>5</v>
      </c>
      <c r="L185" s="296"/>
      <c r="M185" s="301"/>
      <c r="T185" s="302"/>
      <c r="AT185" s="298" t="s">
        <v>132</v>
      </c>
      <c r="AU185" s="298" t="s">
        <v>86</v>
      </c>
      <c r="AV185" s="297" t="s">
        <v>130</v>
      </c>
      <c r="AW185" s="297" t="s">
        <v>3</v>
      </c>
      <c r="AX185" s="297" t="s">
        <v>78</v>
      </c>
      <c r="AY185" s="298" t="s">
        <v>124</v>
      </c>
    </row>
    <row r="186" spans="2:65" s="307" customFormat="1" x14ac:dyDescent="0.2">
      <c r="B186" s="306"/>
      <c r="D186" s="291" t="s">
        <v>132</v>
      </c>
      <c r="E186" s="308" t="s">
        <v>1</v>
      </c>
      <c r="F186" s="309" t="s">
        <v>213</v>
      </c>
      <c r="H186" s="310">
        <v>12.65</v>
      </c>
      <c r="L186" s="306"/>
      <c r="M186" s="311"/>
      <c r="T186" s="312"/>
      <c r="AT186" s="308" t="s">
        <v>132</v>
      </c>
      <c r="AU186" s="308" t="s">
        <v>86</v>
      </c>
      <c r="AV186" s="307" t="s">
        <v>129</v>
      </c>
      <c r="AW186" s="307" t="s">
        <v>3</v>
      </c>
      <c r="AX186" s="307" t="s">
        <v>86</v>
      </c>
      <c r="AY186" s="308" t="s">
        <v>124</v>
      </c>
    </row>
    <row r="187" spans="2:65" s="1" customFormat="1" ht="22.15" customHeight="1" x14ac:dyDescent="0.2">
      <c r="B187" s="22"/>
      <c r="C187" s="276" t="s">
        <v>308</v>
      </c>
      <c r="D187" s="276" t="s">
        <v>125</v>
      </c>
      <c r="E187" s="277" t="s">
        <v>283</v>
      </c>
      <c r="F187" s="278" t="s">
        <v>284</v>
      </c>
      <c r="G187" s="279" t="s">
        <v>204</v>
      </c>
      <c r="H187" s="280">
        <v>366.85</v>
      </c>
      <c r="I187" s="77"/>
      <c r="J187" s="281">
        <f>ROUND(I187*H187,2)</f>
        <v>0</v>
      </c>
      <c r="K187" s="282"/>
      <c r="L187" s="22"/>
      <c r="M187" s="283" t="s">
        <v>1</v>
      </c>
      <c r="N187" s="284" t="s">
        <v>44</v>
      </c>
      <c r="P187" s="285">
        <f>O187*H187</f>
        <v>0</v>
      </c>
      <c r="Q187" s="285">
        <v>0</v>
      </c>
      <c r="R187" s="285">
        <f>Q187*H187</f>
        <v>0</v>
      </c>
      <c r="S187" s="285">
        <v>0</v>
      </c>
      <c r="T187" s="286">
        <f>S187*H187</f>
        <v>0</v>
      </c>
      <c r="AR187" s="287" t="s">
        <v>129</v>
      </c>
      <c r="AT187" s="287" t="s">
        <v>125</v>
      </c>
      <c r="AU187" s="287" t="s">
        <v>86</v>
      </c>
      <c r="AY187" s="8" t="s">
        <v>124</v>
      </c>
      <c r="BE187" s="288">
        <f>IF(N187="základná",J187,0)</f>
        <v>0</v>
      </c>
      <c r="BF187" s="288">
        <f>IF(N187="znížená",J187,0)</f>
        <v>0</v>
      </c>
      <c r="BG187" s="288">
        <f>IF(N187="zákl. prenesená",J187,0)</f>
        <v>0</v>
      </c>
      <c r="BH187" s="288">
        <f>IF(N187="zníž. prenesená",J187,0)</f>
        <v>0</v>
      </c>
      <c r="BI187" s="288">
        <f>IF(N187="nulová",J187,0)</f>
        <v>0</v>
      </c>
      <c r="BJ187" s="8" t="s">
        <v>130</v>
      </c>
      <c r="BK187" s="288">
        <f>ROUND(I187*H187,2)</f>
        <v>0</v>
      </c>
      <c r="BL187" s="8" t="s">
        <v>129</v>
      </c>
      <c r="BM187" s="287" t="s">
        <v>692</v>
      </c>
    </row>
    <row r="188" spans="2:65" s="297" customFormat="1" x14ac:dyDescent="0.2">
      <c r="B188" s="296"/>
      <c r="D188" s="291" t="s">
        <v>132</v>
      </c>
      <c r="E188" s="298" t="s">
        <v>1</v>
      </c>
      <c r="F188" s="299" t="s">
        <v>693</v>
      </c>
      <c r="H188" s="300">
        <v>366.85</v>
      </c>
      <c r="L188" s="296"/>
      <c r="M188" s="301"/>
      <c r="T188" s="302"/>
      <c r="AT188" s="298" t="s">
        <v>132</v>
      </c>
      <c r="AU188" s="298" t="s">
        <v>86</v>
      </c>
      <c r="AV188" s="297" t="s">
        <v>130</v>
      </c>
      <c r="AW188" s="297" t="s">
        <v>3</v>
      </c>
      <c r="AX188" s="297" t="s">
        <v>86</v>
      </c>
      <c r="AY188" s="298" t="s">
        <v>124</v>
      </c>
    </row>
    <row r="189" spans="2:65" s="1" customFormat="1" ht="22.15" customHeight="1" x14ac:dyDescent="0.2">
      <c r="B189" s="22"/>
      <c r="C189" s="276" t="s">
        <v>314</v>
      </c>
      <c r="D189" s="276" t="s">
        <v>125</v>
      </c>
      <c r="E189" s="277" t="s">
        <v>288</v>
      </c>
      <c r="F189" s="278" t="s">
        <v>289</v>
      </c>
      <c r="G189" s="279" t="s">
        <v>204</v>
      </c>
      <c r="H189" s="280">
        <v>2.95</v>
      </c>
      <c r="I189" s="77"/>
      <c r="J189" s="281">
        <f>ROUND(I189*H189,2)</f>
        <v>0</v>
      </c>
      <c r="K189" s="282"/>
      <c r="L189" s="22"/>
      <c r="M189" s="283" t="s">
        <v>1</v>
      </c>
      <c r="N189" s="284" t="s">
        <v>44</v>
      </c>
      <c r="P189" s="285">
        <f>O189*H189</f>
        <v>0</v>
      </c>
      <c r="Q189" s="285">
        <v>0</v>
      </c>
      <c r="R189" s="285">
        <f>Q189*H189</f>
        <v>0</v>
      </c>
      <c r="S189" s="285">
        <v>0</v>
      </c>
      <c r="T189" s="286">
        <f>S189*H189</f>
        <v>0</v>
      </c>
      <c r="AR189" s="287" t="s">
        <v>129</v>
      </c>
      <c r="AT189" s="287" t="s">
        <v>125</v>
      </c>
      <c r="AU189" s="287" t="s">
        <v>86</v>
      </c>
      <c r="AY189" s="8" t="s">
        <v>124</v>
      </c>
      <c r="BE189" s="288">
        <f>IF(N189="základná",J189,0)</f>
        <v>0</v>
      </c>
      <c r="BF189" s="288">
        <f>IF(N189="znížená",J189,0)</f>
        <v>0</v>
      </c>
      <c r="BG189" s="288">
        <f>IF(N189="zákl. prenesená",J189,0)</f>
        <v>0</v>
      </c>
      <c r="BH189" s="288">
        <f>IF(N189="zníž. prenesená",J189,0)</f>
        <v>0</v>
      </c>
      <c r="BI189" s="288">
        <f>IF(N189="nulová",J189,0)</f>
        <v>0</v>
      </c>
      <c r="BJ189" s="8" t="s">
        <v>130</v>
      </c>
      <c r="BK189" s="288">
        <f>ROUND(I189*H189,2)</f>
        <v>0</v>
      </c>
      <c r="BL189" s="8" t="s">
        <v>129</v>
      </c>
      <c r="BM189" s="287" t="s">
        <v>694</v>
      </c>
    </row>
    <row r="190" spans="2:65" s="297" customFormat="1" x14ac:dyDescent="0.2">
      <c r="B190" s="296"/>
      <c r="D190" s="291" t="s">
        <v>132</v>
      </c>
      <c r="E190" s="298" t="s">
        <v>1</v>
      </c>
      <c r="F190" s="299" t="s">
        <v>695</v>
      </c>
      <c r="H190" s="300">
        <v>2.95</v>
      </c>
      <c r="L190" s="296"/>
      <c r="M190" s="301"/>
      <c r="T190" s="302"/>
      <c r="AT190" s="298" t="s">
        <v>132</v>
      </c>
      <c r="AU190" s="298" t="s">
        <v>86</v>
      </c>
      <c r="AV190" s="297" t="s">
        <v>130</v>
      </c>
      <c r="AW190" s="297" t="s">
        <v>3</v>
      </c>
      <c r="AX190" s="297" t="s">
        <v>86</v>
      </c>
      <c r="AY190" s="298" t="s">
        <v>124</v>
      </c>
    </row>
    <row r="191" spans="2:65" s="1" customFormat="1" ht="22.15" customHeight="1" x14ac:dyDescent="0.2">
      <c r="B191" s="22"/>
      <c r="C191" s="276" t="s">
        <v>318</v>
      </c>
      <c r="D191" s="276" t="s">
        <v>125</v>
      </c>
      <c r="E191" s="277" t="s">
        <v>293</v>
      </c>
      <c r="F191" s="278" t="s">
        <v>294</v>
      </c>
      <c r="G191" s="279" t="s">
        <v>204</v>
      </c>
      <c r="H191" s="280">
        <v>4.7</v>
      </c>
      <c r="I191" s="77"/>
      <c r="J191" s="281">
        <f>ROUND(I191*H191,2)</f>
        <v>0</v>
      </c>
      <c r="K191" s="282"/>
      <c r="L191" s="22"/>
      <c r="M191" s="283" t="s">
        <v>1</v>
      </c>
      <c r="N191" s="284" t="s">
        <v>44</v>
      </c>
      <c r="P191" s="285">
        <f>O191*H191</f>
        <v>0</v>
      </c>
      <c r="Q191" s="285">
        <v>0</v>
      </c>
      <c r="R191" s="285">
        <f>Q191*H191</f>
        <v>0</v>
      </c>
      <c r="S191" s="285">
        <v>0</v>
      </c>
      <c r="T191" s="286">
        <f>S191*H191</f>
        <v>0</v>
      </c>
      <c r="AR191" s="287" t="s">
        <v>129</v>
      </c>
      <c r="AT191" s="287" t="s">
        <v>125</v>
      </c>
      <c r="AU191" s="287" t="s">
        <v>86</v>
      </c>
      <c r="AY191" s="8" t="s">
        <v>124</v>
      </c>
      <c r="BE191" s="288">
        <f>IF(N191="základná",J191,0)</f>
        <v>0</v>
      </c>
      <c r="BF191" s="288">
        <f>IF(N191="znížená",J191,0)</f>
        <v>0</v>
      </c>
      <c r="BG191" s="288">
        <f>IF(N191="zákl. prenesená",J191,0)</f>
        <v>0</v>
      </c>
      <c r="BH191" s="288">
        <f>IF(N191="zníž. prenesená",J191,0)</f>
        <v>0</v>
      </c>
      <c r="BI191" s="288">
        <f>IF(N191="nulová",J191,0)</f>
        <v>0</v>
      </c>
      <c r="BJ191" s="8" t="s">
        <v>130</v>
      </c>
      <c r="BK191" s="288">
        <f>ROUND(I191*H191,2)</f>
        <v>0</v>
      </c>
      <c r="BL191" s="8" t="s">
        <v>129</v>
      </c>
      <c r="BM191" s="287" t="s">
        <v>696</v>
      </c>
    </row>
    <row r="192" spans="2:65" s="297" customFormat="1" x14ac:dyDescent="0.2">
      <c r="B192" s="296"/>
      <c r="D192" s="291" t="s">
        <v>132</v>
      </c>
      <c r="E192" s="298" t="s">
        <v>1</v>
      </c>
      <c r="F192" s="299" t="s">
        <v>697</v>
      </c>
      <c r="H192" s="300">
        <v>4.7</v>
      </c>
      <c r="L192" s="296"/>
      <c r="M192" s="301"/>
      <c r="T192" s="302"/>
      <c r="AT192" s="298" t="s">
        <v>132</v>
      </c>
      <c r="AU192" s="298" t="s">
        <v>86</v>
      </c>
      <c r="AV192" s="297" t="s">
        <v>130</v>
      </c>
      <c r="AW192" s="297" t="s">
        <v>3</v>
      </c>
      <c r="AX192" s="297" t="s">
        <v>86</v>
      </c>
      <c r="AY192" s="298" t="s">
        <v>124</v>
      </c>
    </row>
    <row r="193" spans="2:65" s="1" customFormat="1" ht="22.15" customHeight="1" x14ac:dyDescent="0.2">
      <c r="B193" s="22"/>
      <c r="C193" s="276" t="s">
        <v>323</v>
      </c>
      <c r="D193" s="276" t="s">
        <v>125</v>
      </c>
      <c r="E193" s="277" t="s">
        <v>302</v>
      </c>
      <c r="F193" s="278" t="s">
        <v>698</v>
      </c>
      <c r="G193" s="279" t="s">
        <v>304</v>
      </c>
      <c r="H193" s="280">
        <v>20</v>
      </c>
      <c r="I193" s="77"/>
      <c r="J193" s="281">
        <f>ROUND(I193*H193,2)</f>
        <v>0</v>
      </c>
      <c r="K193" s="282"/>
      <c r="L193" s="22"/>
      <c r="M193" s="283" t="s">
        <v>1</v>
      </c>
      <c r="N193" s="284" t="s">
        <v>44</v>
      </c>
      <c r="P193" s="285">
        <f>O193*H193</f>
        <v>0</v>
      </c>
      <c r="Q193" s="285">
        <v>0</v>
      </c>
      <c r="R193" s="285">
        <f>Q193*H193</f>
        <v>0</v>
      </c>
      <c r="S193" s="285">
        <v>0</v>
      </c>
      <c r="T193" s="286">
        <f>S193*H193</f>
        <v>0</v>
      </c>
      <c r="AR193" s="287" t="s">
        <v>129</v>
      </c>
      <c r="AT193" s="287" t="s">
        <v>125</v>
      </c>
      <c r="AU193" s="287" t="s">
        <v>86</v>
      </c>
      <c r="AY193" s="8" t="s">
        <v>124</v>
      </c>
      <c r="BE193" s="288">
        <f>IF(N193="základná",J193,0)</f>
        <v>0</v>
      </c>
      <c r="BF193" s="288">
        <f>IF(N193="znížená",J193,0)</f>
        <v>0</v>
      </c>
      <c r="BG193" s="288">
        <f>IF(N193="zákl. prenesená",J193,0)</f>
        <v>0</v>
      </c>
      <c r="BH193" s="288">
        <f>IF(N193="zníž. prenesená",J193,0)</f>
        <v>0</v>
      </c>
      <c r="BI193" s="288">
        <f>IF(N193="nulová",J193,0)</f>
        <v>0</v>
      </c>
      <c r="BJ193" s="8" t="s">
        <v>130</v>
      </c>
      <c r="BK193" s="288">
        <f>ROUND(I193*H193,2)</f>
        <v>0</v>
      </c>
      <c r="BL193" s="8" t="s">
        <v>129</v>
      </c>
      <c r="BM193" s="287" t="s">
        <v>699</v>
      </c>
    </row>
    <row r="194" spans="2:65" s="290" customFormat="1" ht="22.5" x14ac:dyDescent="0.2">
      <c r="B194" s="289"/>
      <c r="D194" s="291" t="s">
        <v>132</v>
      </c>
      <c r="E194" s="292" t="s">
        <v>1</v>
      </c>
      <c r="F194" s="293" t="s">
        <v>700</v>
      </c>
      <c r="H194" s="292" t="s">
        <v>1</v>
      </c>
      <c r="L194" s="289"/>
      <c r="M194" s="294"/>
      <c r="T194" s="295"/>
      <c r="AT194" s="292" t="s">
        <v>132</v>
      </c>
      <c r="AU194" s="292" t="s">
        <v>86</v>
      </c>
      <c r="AV194" s="290" t="s">
        <v>86</v>
      </c>
      <c r="AW194" s="290" t="s">
        <v>3</v>
      </c>
      <c r="AX194" s="290" t="s">
        <v>78</v>
      </c>
      <c r="AY194" s="292" t="s">
        <v>124</v>
      </c>
    </row>
    <row r="195" spans="2:65" s="297" customFormat="1" x14ac:dyDescent="0.2">
      <c r="B195" s="296"/>
      <c r="D195" s="291" t="s">
        <v>132</v>
      </c>
      <c r="E195" s="298" t="s">
        <v>1</v>
      </c>
      <c r="F195" s="299" t="s">
        <v>701</v>
      </c>
      <c r="H195" s="300">
        <v>20</v>
      </c>
      <c r="L195" s="296"/>
      <c r="M195" s="301"/>
      <c r="T195" s="302"/>
      <c r="AT195" s="298" t="s">
        <v>132</v>
      </c>
      <c r="AU195" s="298" t="s">
        <v>86</v>
      </c>
      <c r="AV195" s="297" t="s">
        <v>130</v>
      </c>
      <c r="AW195" s="297" t="s">
        <v>3</v>
      </c>
      <c r="AX195" s="297" t="s">
        <v>86</v>
      </c>
      <c r="AY195" s="298" t="s">
        <v>124</v>
      </c>
    </row>
    <row r="196" spans="2:65" s="267" customFormat="1" ht="25.9" customHeight="1" x14ac:dyDescent="0.2">
      <c r="B196" s="266"/>
      <c r="D196" s="268" t="s">
        <v>77</v>
      </c>
      <c r="E196" s="269" t="s">
        <v>178</v>
      </c>
      <c r="F196" s="269" t="s">
        <v>702</v>
      </c>
      <c r="J196" s="270">
        <f>BK196</f>
        <v>0</v>
      </c>
      <c r="L196" s="266"/>
      <c r="M196" s="271"/>
      <c r="P196" s="272">
        <f>SUM(P197:P199)</f>
        <v>0</v>
      </c>
      <c r="R196" s="272">
        <f>SUM(R197:R199)</f>
        <v>2.3190913958399997</v>
      </c>
      <c r="T196" s="273">
        <f>SUM(T197:T199)</f>
        <v>0</v>
      </c>
      <c r="AR196" s="268" t="s">
        <v>86</v>
      </c>
      <c r="AT196" s="274" t="s">
        <v>77</v>
      </c>
      <c r="AU196" s="274" t="s">
        <v>78</v>
      </c>
      <c r="AY196" s="268" t="s">
        <v>124</v>
      </c>
      <c r="BK196" s="275">
        <f>SUM(BK197:BK199)</f>
        <v>0</v>
      </c>
    </row>
    <row r="197" spans="2:65" s="1" customFormat="1" ht="22.15" customHeight="1" x14ac:dyDescent="0.2">
      <c r="B197" s="22"/>
      <c r="C197" s="276" t="s">
        <v>329</v>
      </c>
      <c r="D197" s="276" t="s">
        <v>125</v>
      </c>
      <c r="E197" s="277" t="s">
        <v>703</v>
      </c>
      <c r="F197" s="278" t="s">
        <v>704</v>
      </c>
      <c r="G197" s="279" t="s">
        <v>193</v>
      </c>
      <c r="H197" s="280">
        <v>0.96</v>
      </c>
      <c r="I197" s="77"/>
      <c r="J197" s="281">
        <f>ROUND(I197*H197,2)</f>
        <v>0</v>
      </c>
      <c r="K197" s="282"/>
      <c r="L197" s="22"/>
      <c r="M197" s="283" t="s">
        <v>1</v>
      </c>
      <c r="N197" s="284" t="s">
        <v>44</v>
      </c>
      <c r="P197" s="285">
        <f>O197*H197</f>
        <v>0</v>
      </c>
      <c r="Q197" s="285">
        <v>2.4157202039999999</v>
      </c>
      <c r="R197" s="285">
        <f>Q197*H197</f>
        <v>2.3190913958399997</v>
      </c>
      <c r="S197" s="285">
        <v>0</v>
      </c>
      <c r="T197" s="286">
        <f>S197*H197</f>
        <v>0</v>
      </c>
      <c r="AR197" s="287" t="s">
        <v>129</v>
      </c>
      <c r="AT197" s="287" t="s">
        <v>125</v>
      </c>
      <c r="AU197" s="287" t="s">
        <v>86</v>
      </c>
      <c r="AY197" s="8" t="s">
        <v>124</v>
      </c>
      <c r="BE197" s="288">
        <f>IF(N197="základná",J197,0)</f>
        <v>0</v>
      </c>
      <c r="BF197" s="288">
        <f>IF(N197="znížená",J197,0)</f>
        <v>0</v>
      </c>
      <c r="BG197" s="288">
        <f>IF(N197="zákl. prenesená",J197,0)</f>
        <v>0</v>
      </c>
      <c r="BH197" s="288">
        <f>IF(N197="zníž. prenesená",J197,0)</f>
        <v>0</v>
      </c>
      <c r="BI197" s="288">
        <f>IF(N197="nulová",J197,0)</f>
        <v>0</v>
      </c>
      <c r="BJ197" s="8" t="s">
        <v>130</v>
      </c>
      <c r="BK197" s="288">
        <f>ROUND(I197*H197,2)</f>
        <v>0</v>
      </c>
      <c r="BL197" s="8" t="s">
        <v>129</v>
      </c>
      <c r="BM197" s="287" t="s">
        <v>705</v>
      </c>
    </row>
    <row r="198" spans="2:65" s="290" customFormat="1" ht="22.5" x14ac:dyDescent="0.2">
      <c r="B198" s="289"/>
      <c r="D198" s="291" t="s">
        <v>132</v>
      </c>
      <c r="E198" s="292" t="s">
        <v>1</v>
      </c>
      <c r="F198" s="293" t="s">
        <v>706</v>
      </c>
      <c r="H198" s="292" t="s">
        <v>1</v>
      </c>
      <c r="L198" s="289"/>
      <c r="M198" s="294"/>
      <c r="T198" s="295"/>
      <c r="AT198" s="292" t="s">
        <v>132</v>
      </c>
      <c r="AU198" s="292" t="s">
        <v>86</v>
      </c>
      <c r="AV198" s="290" t="s">
        <v>86</v>
      </c>
      <c r="AW198" s="290" t="s">
        <v>3</v>
      </c>
      <c r="AX198" s="290" t="s">
        <v>78</v>
      </c>
      <c r="AY198" s="292" t="s">
        <v>124</v>
      </c>
    </row>
    <row r="199" spans="2:65" s="297" customFormat="1" x14ac:dyDescent="0.2">
      <c r="B199" s="296"/>
      <c r="D199" s="291" t="s">
        <v>132</v>
      </c>
      <c r="E199" s="298" t="s">
        <v>1</v>
      </c>
      <c r="F199" s="299" t="s">
        <v>625</v>
      </c>
      <c r="H199" s="300">
        <v>0.96</v>
      </c>
      <c r="L199" s="296"/>
      <c r="M199" s="301"/>
      <c r="T199" s="302"/>
      <c r="AT199" s="298" t="s">
        <v>132</v>
      </c>
      <c r="AU199" s="298" t="s">
        <v>86</v>
      </c>
      <c r="AV199" s="297" t="s">
        <v>130</v>
      </c>
      <c r="AW199" s="297" t="s">
        <v>3</v>
      </c>
      <c r="AX199" s="297" t="s">
        <v>86</v>
      </c>
      <c r="AY199" s="298" t="s">
        <v>124</v>
      </c>
    </row>
    <row r="200" spans="2:65" s="267" customFormat="1" ht="25.9" customHeight="1" x14ac:dyDescent="0.2">
      <c r="B200" s="266"/>
      <c r="D200" s="268" t="s">
        <v>77</v>
      </c>
      <c r="E200" s="269" t="s">
        <v>308</v>
      </c>
      <c r="F200" s="269" t="s">
        <v>309</v>
      </c>
      <c r="J200" s="270">
        <f>BK200</f>
        <v>0</v>
      </c>
      <c r="L200" s="266"/>
      <c r="M200" s="271"/>
      <c r="P200" s="272">
        <f>SUM(P201:P215)</f>
        <v>0</v>
      </c>
      <c r="R200" s="272">
        <f>SUM(R201:R215)</f>
        <v>14.594125</v>
      </c>
      <c r="T200" s="273">
        <f>SUM(T201:T215)</f>
        <v>0</v>
      </c>
      <c r="AR200" s="268" t="s">
        <v>86</v>
      </c>
      <c r="AT200" s="274" t="s">
        <v>77</v>
      </c>
      <c r="AU200" s="274" t="s">
        <v>78</v>
      </c>
      <c r="AY200" s="268" t="s">
        <v>124</v>
      </c>
      <c r="BK200" s="275">
        <f>SUM(BK201:BK215)</f>
        <v>0</v>
      </c>
    </row>
    <row r="201" spans="2:65" s="1" customFormat="1" ht="34.9" customHeight="1" x14ac:dyDescent="0.2">
      <c r="B201" s="22"/>
      <c r="C201" s="276" t="s">
        <v>333</v>
      </c>
      <c r="D201" s="276" t="s">
        <v>125</v>
      </c>
      <c r="E201" s="277" t="s">
        <v>707</v>
      </c>
      <c r="F201" s="278" t="s">
        <v>708</v>
      </c>
      <c r="G201" s="279" t="s">
        <v>239</v>
      </c>
      <c r="H201" s="280">
        <v>12.5</v>
      </c>
      <c r="I201" s="77"/>
      <c r="J201" s="281">
        <f>ROUND(I201*H201,2)</f>
        <v>0</v>
      </c>
      <c r="K201" s="282"/>
      <c r="L201" s="22"/>
      <c r="M201" s="283" t="s">
        <v>1</v>
      </c>
      <c r="N201" s="284" t="s">
        <v>44</v>
      </c>
      <c r="P201" s="285">
        <f>O201*H201</f>
        <v>0</v>
      </c>
      <c r="Q201" s="285">
        <v>0.43280000000000002</v>
      </c>
      <c r="R201" s="285">
        <f>Q201*H201</f>
        <v>5.41</v>
      </c>
      <c r="S201" s="285">
        <v>0</v>
      </c>
      <c r="T201" s="286">
        <f>S201*H201</f>
        <v>0</v>
      </c>
      <c r="AR201" s="287" t="s">
        <v>129</v>
      </c>
      <c r="AT201" s="287" t="s">
        <v>125</v>
      </c>
      <c r="AU201" s="287" t="s">
        <v>86</v>
      </c>
      <c r="AY201" s="8" t="s">
        <v>124</v>
      </c>
      <c r="BE201" s="288">
        <f>IF(N201="základná",J201,0)</f>
        <v>0</v>
      </c>
      <c r="BF201" s="288">
        <f>IF(N201="znížená",J201,0)</f>
        <v>0</v>
      </c>
      <c r="BG201" s="288">
        <f>IF(N201="zákl. prenesená",J201,0)</f>
        <v>0</v>
      </c>
      <c r="BH201" s="288">
        <f>IF(N201="zníž. prenesená",J201,0)</f>
        <v>0</v>
      </c>
      <c r="BI201" s="288">
        <f>IF(N201="nulová",J201,0)</f>
        <v>0</v>
      </c>
      <c r="BJ201" s="8" t="s">
        <v>130</v>
      </c>
      <c r="BK201" s="288">
        <f>ROUND(I201*H201,2)</f>
        <v>0</v>
      </c>
      <c r="BL201" s="8" t="s">
        <v>129</v>
      </c>
      <c r="BM201" s="287" t="s">
        <v>709</v>
      </c>
    </row>
    <row r="202" spans="2:65" s="290" customFormat="1" ht="22.5" x14ac:dyDescent="0.2">
      <c r="B202" s="289"/>
      <c r="D202" s="291" t="s">
        <v>132</v>
      </c>
      <c r="E202" s="292" t="s">
        <v>1</v>
      </c>
      <c r="F202" s="293" t="s">
        <v>710</v>
      </c>
      <c r="H202" s="292" t="s">
        <v>1</v>
      </c>
      <c r="L202" s="289"/>
      <c r="M202" s="294"/>
      <c r="T202" s="295"/>
      <c r="AT202" s="292" t="s">
        <v>132</v>
      </c>
      <c r="AU202" s="292" t="s">
        <v>86</v>
      </c>
      <c r="AV202" s="290" t="s">
        <v>86</v>
      </c>
      <c r="AW202" s="290" t="s">
        <v>3</v>
      </c>
      <c r="AX202" s="290" t="s">
        <v>78</v>
      </c>
      <c r="AY202" s="292" t="s">
        <v>124</v>
      </c>
    </row>
    <row r="203" spans="2:65" s="297" customFormat="1" x14ac:dyDescent="0.2">
      <c r="B203" s="296"/>
      <c r="D203" s="291" t="s">
        <v>132</v>
      </c>
      <c r="E203" s="298" t="s">
        <v>1</v>
      </c>
      <c r="F203" s="299" t="s">
        <v>682</v>
      </c>
      <c r="H203" s="300">
        <v>12.5</v>
      </c>
      <c r="L203" s="296"/>
      <c r="M203" s="301"/>
      <c r="T203" s="302"/>
      <c r="AT203" s="298" t="s">
        <v>132</v>
      </c>
      <c r="AU203" s="298" t="s">
        <v>86</v>
      </c>
      <c r="AV203" s="297" t="s">
        <v>130</v>
      </c>
      <c r="AW203" s="297" t="s">
        <v>3</v>
      </c>
      <c r="AX203" s="297" t="s">
        <v>86</v>
      </c>
      <c r="AY203" s="298" t="s">
        <v>124</v>
      </c>
    </row>
    <row r="204" spans="2:65" s="1" customFormat="1" ht="34.9" customHeight="1" x14ac:dyDescent="0.2">
      <c r="B204" s="22"/>
      <c r="C204" s="276" t="s">
        <v>337</v>
      </c>
      <c r="D204" s="276" t="s">
        <v>125</v>
      </c>
      <c r="E204" s="277" t="s">
        <v>711</v>
      </c>
      <c r="F204" s="278" t="s">
        <v>712</v>
      </c>
      <c r="G204" s="279" t="s">
        <v>239</v>
      </c>
      <c r="H204" s="280">
        <v>12.5</v>
      </c>
      <c r="I204" s="77"/>
      <c r="J204" s="281">
        <f>ROUND(I204*H204,2)</f>
        <v>0</v>
      </c>
      <c r="K204" s="282"/>
      <c r="L204" s="22"/>
      <c r="M204" s="283" t="s">
        <v>1</v>
      </c>
      <c r="N204" s="284" t="s">
        <v>44</v>
      </c>
      <c r="P204" s="285">
        <f>O204*H204</f>
        <v>0</v>
      </c>
      <c r="Q204" s="285">
        <v>0.34131</v>
      </c>
      <c r="R204" s="285">
        <f>Q204*H204</f>
        <v>4.266375</v>
      </c>
      <c r="S204" s="285">
        <v>0</v>
      </c>
      <c r="T204" s="286">
        <f>S204*H204</f>
        <v>0</v>
      </c>
      <c r="AR204" s="287" t="s">
        <v>129</v>
      </c>
      <c r="AT204" s="287" t="s">
        <v>125</v>
      </c>
      <c r="AU204" s="287" t="s">
        <v>86</v>
      </c>
      <c r="AY204" s="8" t="s">
        <v>124</v>
      </c>
      <c r="BE204" s="288">
        <f>IF(N204="základná",J204,0)</f>
        <v>0</v>
      </c>
      <c r="BF204" s="288">
        <f>IF(N204="znížená",J204,0)</f>
        <v>0</v>
      </c>
      <c r="BG204" s="288">
        <f>IF(N204="zákl. prenesená",J204,0)</f>
        <v>0</v>
      </c>
      <c r="BH204" s="288">
        <f>IF(N204="zníž. prenesená",J204,0)</f>
        <v>0</v>
      </c>
      <c r="BI204" s="288">
        <f>IF(N204="nulová",J204,0)</f>
        <v>0</v>
      </c>
      <c r="BJ204" s="8" t="s">
        <v>130</v>
      </c>
      <c r="BK204" s="288">
        <f>ROUND(I204*H204,2)</f>
        <v>0</v>
      </c>
      <c r="BL204" s="8" t="s">
        <v>129</v>
      </c>
      <c r="BM204" s="287" t="s">
        <v>713</v>
      </c>
    </row>
    <row r="205" spans="2:65" s="290" customFormat="1" ht="22.5" x14ac:dyDescent="0.2">
      <c r="B205" s="289"/>
      <c r="D205" s="291" t="s">
        <v>132</v>
      </c>
      <c r="E205" s="292" t="s">
        <v>1</v>
      </c>
      <c r="F205" s="293" t="s">
        <v>710</v>
      </c>
      <c r="H205" s="292" t="s">
        <v>1</v>
      </c>
      <c r="L205" s="289"/>
      <c r="M205" s="294"/>
      <c r="T205" s="295"/>
      <c r="AT205" s="292" t="s">
        <v>132</v>
      </c>
      <c r="AU205" s="292" t="s">
        <v>86</v>
      </c>
      <c r="AV205" s="290" t="s">
        <v>86</v>
      </c>
      <c r="AW205" s="290" t="s">
        <v>3</v>
      </c>
      <c r="AX205" s="290" t="s">
        <v>78</v>
      </c>
      <c r="AY205" s="292" t="s">
        <v>124</v>
      </c>
    </row>
    <row r="206" spans="2:65" s="297" customFormat="1" x14ac:dyDescent="0.2">
      <c r="B206" s="296"/>
      <c r="D206" s="291" t="s">
        <v>132</v>
      </c>
      <c r="E206" s="298" t="s">
        <v>1</v>
      </c>
      <c r="F206" s="299" t="s">
        <v>682</v>
      </c>
      <c r="H206" s="300">
        <v>12.5</v>
      </c>
      <c r="L206" s="296"/>
      <c r="M206" s="301"/>
      <c r="T206" s="302"/>
      <c r="AT206" s="298" t="s">
        <v>132</v>
      </c>
      <c r="AU206" s="298" t="s">
        <v>86</v>
      </c>
      <c r="AV206" s="297" t="s">
        <v>130</v>
      </c>
      <c r="AW206" s="297" t="s">
        <v>3</v>
      </c>
      <c r="AX206" s="297" t="s">
        <v>86</v>
      </c>
      <c r="AY206" s="298" t="s">
        <v>124</v>
      </c>
    </row>
    <row r="207" spans="2:65" s="1" customFormat="1" ht="34.9" customHeight="1" x14ac:dyDescent="0.2">
      <c r="B207" s="22"/>
      <c r="C207" s="276" t="s">
        <v>343</v>
      </c>
      <c r="D207" s="276" t="s">
        <v>125</v>
      </c>
      <c r="E207" s="277" t="s">
        <v>714</v>
      </c>
      <c r="F207" s="278" t="s">
        <v>715</v>
      </c>
      <c r="G207" s="279" t="s">
        <v>239</v>
      </c>
      <c r="H207" s="280">
        <v>12.5</v>
      </c>
      <c r="I207" s="77"/>
      <c r="J207" s="281">
        <f>ROUND(I207*H207,2)</f>
        <v>0</v>
      </c>
      <c r="K207" s="282"/>
      <c r="L207" s="22"/>
      <c r="M207" s="283" t="s">
        <v>1</v>
      </c>
      <c r="N207" s="284" t="s">
        <v>44</v>
      </c>
      <c r="P207" s="285">
        <f>O207*H207</f>
        <v>0</v>
      </c>
      <c r="Q207" s="285">
        <v>0.26375999999999999</v>
      </c>
      <c r="R207" s="285">
        <f>Q207*H207</f>
        <v>3.2969999999999997</v>
      </c>
      <c r="S207" s="285">
        <v>0</v>
      </c>
      <c r="T207" s="286">
        <f>S207*H207</f>
        <v>0</v>
      </c>
      <c r="AR207" s="287" t="s">
        <v>129</v>
      </c>
      <c r="AT207" s="287" t="s">
        <v>125</v>
      </c>
      <c r="AU207" s="287" t="s">
        <v>86</v>
      </c>
      <c r="AY207" s="8" t="s">
        <v>124</v>
      </c>
      <c r="BE207" s="288">
        <f>IF(N207="základná",J207,0)</f>
        <v>0</v>
      </c>
      <c r="BF207" s="288">
        <f>IF(N207="znížená",J207,0)</f>
        <v>0</v>
      </c>
      <c r="BG207" s="288">
        <f>IF(N207="zákl. prenesená",J207,0)</f>
        <v>0</v>
      </c>
      <c r="BH207" s="288">
        <f>IF(N207="zníž. prenesená",J207,0)</f>
        <v>0</v>
      </c>
      <c r="BI207" s="288">
        <f>IF(N207="nulová",J207,0)</f>
        <v>0</v>
      </c>
      <c r="BJ207" s="8" t="s">
        <v>130</v>
      </c>
      <c r="BK207" s="288">
        <f>ROUND(I207*H207,2)</f>
        <v>0</v>
      </c>
      <c r="BL207" s="8" t="s">
        <v>129</v>
      </c>
      <c r="BM207" s="287" t="s">
        <v>716</v>
      </c>
    </row>
    <row r="208" spans="2:65" s="290" customFormat="1" ht="33.75" x14ac:dyDescent="0.2">
      <c r="B208" s="289"/>
      <c r="D208" s="291" t="s">
        <v>132</v>
      </c>
      <c r="E208" s="292" t="s">
        <v>1</v>
      </c>
      <c r="F208" s="293" t="s">
        <v>717</v>
      </c>
      <c r="H208" s="292" t="s">
        <v>1</v>
      </c>
      <c r="L208" s="289"/>
      <c r="M208" s="294"/>
      <c r="T208" s="295"/>
      <c r="AT208" s="292" t="s">
        <v>132</v>
      </c>
      <c r="AU208" s="292" t="s">
        <v>86</v>
      </c>
      <c r="AV208" s="290" t="s">
        <v>86</v>
      </c>
      <c r="AW208" s="290" t="s">
        <v>3</v>
      </c>
      <c r="AX208" s="290" t="s">
        <v>78</v>
      </c>
      <c r="AY208" s="292" t="s">
        <v>124</v>
      </c>
    </row>
    <row r="209" spans="2:65" s="297" customFormat="1" x14ac:dyDescent="0.2">
      <c r="B209" s="296"/>
      <c r="D209" s="291" t="s">
        <v>132</v>
      </c>
      <c r="E209" s="298" t="s">
        <v>1</v>
      </c>
      <c r="F209" s="299" t="s">
        <v>682</v>
      </c>
      <c r="H209" s="300">
        <v>12.5</v>
      </c>
      <c r="L209" s="296"/>
      <c r="M209" s="301"/>
      <c r="T209" s="302"/>
      <c r="AT209" s="298" t="s">
        <v>132</v>
      </c>
      <c r="AU209" s="298" t="s">
        <v>86</v>
      </c>
      <c r="AV209" s="297" t="s">
        <v>130</v>
      </c>
      <c r="AW209" s="297" t="s">
        <v>3</v>
      </c>
      <c r="AX209" s="297" t="s">
        <v>86</v>
      </c>
      <c r="AY209" s="298" t="s">
        <v>124</v>
      </c>
    </row>
    <row r="210" spans="2:65" s="1" customFormat="1" ht="34.9" customHeight="1" x14ac:dyDescent="0.2">
      <c r="B210" s="22"/>
      <c r="C210" s="276" t="s">
        <v>348</v>
      </c>
      <c r="D210" s="276" t="s">
        <v>125</v>
      </c>
      <c r="E210" s="277" t="s">
        <v>718</v>
      </c>
      <c r="F210" s="278" t="s">
        <v>719</v>
      </c>
      <c r="G210" s="279" t="s">
        <v>239</v>
      </c>
      <c r="H210" s="280">
        <v>12.5</v>
      </c>
      <c r="I210" s="77"/>
      <c r="J210" s="281">
        <f>ROUND(I210*H210,2)</f>
        <v>0</v>
      </c>
      <c r="K210" s="282"/>
      <c r="L210" s="22"/>
      <c r="M210" s="283" t="s">
        <v>1</v>
      </c>
      <c r="N210" s="284" t="s">
        <v>44</v>
      </c>
      <c r="P210" s="285">
        <f>O210*H210</f>
        <v>0</v>
      </c>
      <c r="Q210" s="285">
        <v>0.12966</v>
      </c>
      <c r="R210" s="285">
        <f>Q210*H210</f>
        <v>1.6207499999999999</v>
      </c>
      <c r="S210" s="285">
        <v>0</v>
      </c>
      <c r="T210" s="286">
        <f>S210*H210</f>
        <v>0</v>
      </c>
      <c r="AR210" s="287" t="s">
        <v>129</v>
      </c>
      <c r="AT210" s="287" t="s">
        <v>125</v>
      </c>
      <c r="AU210" s="287" t="s">
        <v>86</v>
      </c>
      <c r="AY210" s="8" t="s">
        <v>124</v>
      </c>
      <c r="BE210" s="288">
        <f>IF(N210="základná",J210,0)</f>
        <v>0</v>
      </c>
      <c r="BF210" s="288">
        <f>IF(N210="znížená",J210,0)</f>
        <v>0</v>
      </c>
      <c r="BG210" s="288">
        <f>IF(N210="zákl. prenesená",J210,0)</f>
        <v>0</v>
      </c>
      <c r="BH210" s="288">
        <f>IF(N210="zníž. prenesená",J210,0)</f>
        <v>0</v>
      </c>
      <c r="BI210" s="288">
        <f>IF(N210="nulová",J210,0)</f>
        <v>0</v>
      </c>
      <c r="BJ210" s="8" t="s">
        <v>130</v>
      </c>
      <c r="BK210" s="288">
        <f>ROUND(I210*H210,2)</f>
        <v>0</v>
      </c>
      <c r="BL210" s="8" t="s">
        <v>129</v>
      </c>
      <c r="BM210" s="287" t="s">
        <v>720</v>
      </c>
    </row>
    <row r="211" spans="2:65" s="290" customFormat="1" ht="33.75" x14ac:dyDescent="0.2">
      <c r="B211" s="289"/>
      <c r="D211" s="291" t="s">
        <v>132</v>
      </c>
      <c r="E211" s="292" t="s">
        <v>1</v>
      </c>
      <c r="F211" s="293" t="s">
        <v>717</v>
      </c>
      <c r="H211" s="292" t="s">
        <v>1</v>
      </c>
      <c r="L211" s="289"/>
      <c r="M211" s="294"/>
      <c r="T211" s="295"/>
      <c r="AT211" s="292" t="s">
        <v>132</v>
      </c>
      <c r="AU211" s="292" t="s">
        <v>86</v>
      </c>
      <c r="AV211" s="290" t="s">
        <v>86</v>
      </c>
      <c r="AW211" s="290" t="s">
        <v>3</v>
      </c>
      <c r="AX211" s="290" t="s">
        <v>78</v>
      </c>
      <c r="AY211" s="292" t="s">
        <v>124</v>
      </c>
    </row>
    <row r="212" spans="2:65" s="297" customFormat="1" x14ac:dyDescent="0.2">
      <c r="B212" s="296"/>
      <c r="D212" s="291" t="s">
        <v>132</v>
      </c>
      <c r="E212" s="298" t="s">
        <v>1</v>
      </c>
      <c r="F212" s="299" t="s">
        <v>682</v>
      </c>
      <c r="H212" s="300">
        <v>12.5</v>
      </c>
      <c r="L212" s="296"/>
      <c r="M212" s="301"/>
      <c r="T212" s="302"/>
      <c r="AT212" s="298" t="s">
        <v>132</v>
      </c>
      <c r="AU212" s="298" t="s">
        <v>86</v>
      </c>
      <c r="AV212" s="297" t="s">
        <v>130</v>
      </c>
      <c r="AW212" s="297" t="s">
        <v>3</v>
      </c>
      <c r="AX212" s="297" t="s">
        <v>86</v>
      </c>
      <c r="AY212" s="298" t="s">
        <v>124</v>
      </c>
    </row>
    <row r="213" spans="2:65" s="1" customFormat="1" ht="22.15" customHeight="1" x14ac:dyDescent="0.2">
      <c r="B213" s="22"/>
      <c r="C213" s="276" t="s">
        <v>352</v>
      </c>
      <c r="D213" s="276" t="s">
        <v>125</v>
      </c>
      <c r="E213" s="277" t="s">
        <v>721</v>
      </c>
      <c r="F213" s="278" t="s">
        <v>722</v>
      </c>
      <c r="G213" s="279" t="s">
        <v>304</v>
      </c>
      <c r="H213" s="280">
        <v>12</v>
      </c>
      <c r="I213" s="77"/>
      <c r="J213" s="281">
        <f>ROUND(I213*H213,2)</f>
        <v>0</v>
      </c>
      <c r="K213" s="282"/>
      <c r="L213" s="22"/>
      <c r="M213" s="283" t="s">
        <v>1</v>
      </c>
      <c r="N213" s="284" t="s">
        <v>44</v>
      </c>
      <c r="P213" s="285">
        <f>O213*H213</f>
        <v>0</v>
      </c>
      <c r="Q213" s="285">
        <v>0</v>
      </c>
      <c r="R213" s="285">
        <f>Q213*H213</f>
        <v>0</v>
      </c>
      <c r="S213" s="285">
        <v>0</v>
      </c>
      <c r="T213" s="286">
        <f>S213*H213</f>
        <v>0</v>
      </c>
      <c r="AR213" s="287" t="s">
        <v>129</v>
      </c>
      <c r="AT213" s="287" t="s">
        <v>125</v>
      </c>
      <c r="AU213" s="287" t="s">
        <v>86</v>
      </c>
      <c r="AY213" s="8" t="s">
        <v>124</v>
      </c>
      <c r="BE213" s="288">
        <f>IF(N213="základná",J213,0)</f>
        <v>0</v>
      </c>
      <c r="BF213" s="288">
        <f>IF(N213="znížená",J213,0)</f>
        <v>0</v>
      </c>
      <c r="BG213" s="288">
        <f>IF(N213="zákl. prenesená",J213,0)</f>
        <v>0</v>
      </c>
      <c r="BH213" s="288">
        <f>IF(N213="zníž. prenesená",J213,0)</f>
        <v>0</v>
      </c>
      <c r="BI213" s="288">
        <f>IF(N213="nulová",J213,0)</f>
        <v>0</v>
      </c>
      <c r="BJ213" s="8" t="s">
        <v>130</v>
      </c>
      <c r="BK213" s="288">
        <f>ROUND(I213*H213,2)</f>
        <v>0</v>
      </c>
      <c r="BL213" s="8" t="s">
        <v>129</v>
      </c>
      <c r="BM213" s="287" t="s">
        <v>723</v>
      </c>
    </row>
    <row r="214" spans="2:65" s="290" customFormat="1" ht="22.5" x14ac:dyDescent="0.2">
      <c r="B214" s="289"/>
      <c r="D214" s="291" t="s">
        <v>132</v>
      </c>
      <c r="E214" s="292" t="s">
        <v>1</v>
      </c>
      <c r="F214" s="293" t="s">
        <v>724</v>
      </c>
      <c r="H214" s="292" t="s">
        <v>1</v>
      </c>
      <c r="L214" s="289"/>
      <c r="M214" s="294"/>
      <c r="T214" s="295"/>
      <c r="AT214" s="292" t="s">
        <v>132</v>
      </c>
      <c r="AU214" s="292" t="s">
        <v>86</v>
      </c>
      <c r="AV214" s="290" t="s">
        <v>86</v>
      </c>
      <c r="AW214" s="290" t="s">
        <v>3</v>
      </c>
      <c r="AX214" s="290" t="s">
        <v>78</v>
      </c>
      <c r="AY214" s="292" t="s">
        <v>124</v>
      </c>
    </row>
    <row r="215" spans="2:65" s="297" customFormat="1" x14ac:dyDescent="0.2">
      <c r="B215" s="296"/>
      <c r="D215" s="291" t="s">
        <v>132</v>
      </c>
      <c r="E215" s="298" t="s">
        <v>1</v>
      </c>
      <c r="F215" s="299" t="s">
        <v>252</v>
      </c>
      <c r="H215" s="300">
        <v>12</v>
      </c>
      <c r="L215" s="296"/>
      <c r="M215" s="301"/>
      <c r="T215" s="302"/>
      <c r="AT215" s="298" t="s">
        <v>132</v>
      </c>
      <c r="AU215" s="298" t="s">
        <v>86</v>
      </c>
      <c r="AV215" s="297" t="s">
        <v>130</v>
      </c>
      <c r="AW215" s="297" t="s">
        <v>3</v>
      </c>
      <c r="AX215" s="297" t="s">
        <v>86</v>
      </c>
      <c r="AY215" s="298" t="s">
        <v>124</v>
      </c>
    </row>
    <row r="216" spans="2:65" s="267" customFormat="1" ht="25.9" customHeight="1" x14ac:dyDescent="0.2">
      <c r="B216" s="266"/>
      <c r="D216" s="268" t="s">
        <v>77</v>
      </c>
      <c r="E216" s="269" t="s">
        <v>725</v>
      </c>
      <c r="F216" s="269" t="s">
        <v>726</v>
      </c>
      <c r="J216" s="270">
        <f>BK216</f>
        <v>0</v>
      </c>
      <c r="L216" s="266"/>
      <c r="M216" s="271"/>
      <c r="P216" s="272">
        <f>SUM(P217:P266)</f>
        <v>0</v>
      </c>
      <c r="R216" s="272">
        <f>SUM(R217:R266)</f>
        <v>3.8650700000000007</v>
      </c>
      <c r="T216" s="273">
        <f>SUM(T217:T266)</f>
        <v>0</v>
      </c>
      <c r="AR216" s="268" t="s">
        <v>86</v>
      </c>
      <c r="AT216" s="274" t="s">
        <v>77</v>
      </c>
      <c r="AU216" s="274" t="s">
        <v>78</v>
      </c>
      <c r="AY216" s="268" t="s">
        <v>124</v>
      </c>
      <c r="BK216" s="275">
        <f>SUM(BK217:BK266)</f>
        <v>0</v>
      </c>
    </row>
    <row r="217" spans="2:65" s="1" customFormat="1" ht="22.15" customHeight="1" x14ac:dyDescent="0.2">
      <c r="B217" s="22"/>
      <c r="C217" s="276" t="s">
        <v>357</v>
      </c>
      <c r="D217" s="276" t="s">
        <v>125</v>
      </c>
      <c r="E217" s="277" t="s">
        <v>727</v>
      </c>
      <c r="F217" s="278" t="s">
        <v>728</v>
      </c>
      <c r="G217" s="279" t="s">
        <v>304</v>
      </c>
      <c r="H217" s="280">
        <v>60</v>
      </c>
      <c r="I217" s="77"/>
      <c r="J217" s="281">
        <f>ROUND(I217*H217,2)</f>
        <v>0</v>
      </c>
      <c r="K217" s="282"/>
      <c r="L217" s="22"/>
      <c r="M217" s="283" t="s">
        <v>1</v>
      </c>
      <c r="N217" s="284" t="s">
        <v>44</v>
      </c>
      <c r="P217" s="285">
        <f>O217*H217</f>
        <v>0</v>
      </c>
      <c r="Q217" s="285">
        <v>0</v>
      </c>
      <c r="R217" s="285">
        <f>Q217*H217</f>
        <v>0</v>
      </c>
      <c r="S217" s="285">
        <v>0</v>
      </c>
      <c r="T217" s="286">
        <f>S217*H217</f>
        <v>0</v>
      </c>
      <c r="AR217" s="287" t="s">
        <v>129</v>
      </c>
      <c r="AT217" s="287" t="s">
        <v>125</v>
      </c>
      <c r="AU217" s="287" t="s">
        <v>86</v>
      </c>
      <c r="AY217" s="8" t="s">
        <v>124</v>
      </c>
      <c r="BE217" s="288">
        <f>IF(N217="základná",J217,0)</f>
        <v>0</v>
      </c>
      <c r="BF217" s="288">
        <f>IF(N217="znížená",J217,0)</f>
        <v>0</v>
      </c>
      <c r="BG217" s="288">
        <f>IF(N217="zákl. prenesená",J217,0)</f>
        <v>0</v>
      </c>
      <c r="BH217" s="288">
        <f>IF(N217="zníž. prenesená",J217,0)</f>
        <v>0</v>
      </c>
      <c r="BI217" s="288">
        <f>IF(N217="nulová",J217,0)</f>
        <v>0</v>
      </c>
      <c r="BJ217" s="8" t="s">
        <v>130</v>
      </c>
      <c r="BK217" s="288">
        <f>ROUND(I217*H217,2)</f>
        <v>0</v>
      </c>
      <c r="BL217" s="8" t="s">
        <v>129</v>
      </c>
      <c r="BM217" s="287" t="s">
        <v>729</v>
      </c>
    </row>
    <row r="218" spans="2:65" s="290" customFormat="1" x14ac:dyDescent="0.2">
      <c r="B218" s="289"/>
      <c r="D218" s="291" t="s">
        <v>132</v>
      </c>
      <c r="E218" s="292" t="s">
        <v>1</v>
      </c>
      <c r="F218" s="293" t="s">
        <v>730</v>
      </c>
      <c r="H218" s="292" t="s">
        <v>1</v>
      </c>
      <c r="L218" s="289"/>
      <c r="M218" s="294"/>
      <c r="T218" s="295"/>
      <c r="AT218" s="292" t="s">
        <v>132</v>
      </c>
      <c r="AU218" s="292" t="s">
        <v>86</v>
      </c>
      <c r="AV218" s="290" t="s">
        <v>86</v>
      </c>
      <c r="AW218" s="290" t="s">
        <v>3</v>
      </c>
      <c r="AX218" s="290" t="s">
        <v>78</v>
      </c>
      <c r="AY218" s="292" t="s">
        <v>124</v>
      </c>
    </row>
    <row r="219" spans="2:65" s="297" customFormat="1" x14ac:dyDescent="0.2">
      <c r="B219" s="296"/>
      <c r="D219" s="291" t="s">
        <v>132</v>
      </c>
      <c r="E219" s="298" t="s">
        <v>1</v>
      </c>
      <c r="F219" s="299" t="s">
        <v>731</v>
      </c>
      <c r="H219" s="300">
        <v>60</v>
      </c>
      <c r="L219" s="296"/>
      <c r="M219" s="301"/>
      <c r="T219" s="302"/>
      <c r="AT219" s="298" t="s">
        <v>132</v>
      </c>
      <c r="AU219" s="298" t="s">
        <v>86</v>
      </c>
      <c r="AV219" s="297" t="s">
        <v>130</v>
      </c>
      <c r="AW219" s="297" t="s">
        <v>3</v>
      </c>
      <c r="AX219" s="297" t="s">
        <v>86</v>
      </c>
      <c r="AY219" s="298" t="s">
        <v>124</v>
      </c>
    </row>
    <row r="220" spans="2:65" s="1" customFormat="1" ht="14.45" customHeight="1" x14ac:dyDescent="0.2">
      <c r="B220" s="22"/>
      <c r="C220" s="313" t="s">
        <v>361</v>
      </c>
      <c r="D220" s="313" t="s">
        <v>214</v>
      </c>
      <c r="E220" s="314" t="s">
        <v>732</v>
      </c>
      <c r="F220" s="315" t="s">
        <v>728</v>
      </c>
      <c r="G220" s="316" t="s">
        <v>304</v>
      </c>
      <c r="H220" s="317">
        <v>60</v>
      </c>
      <c r="I220" s="78"/>
      <c r="J220" s="318">
        <f>ROUND(I220*H220,2)</f>
        <v>0</v>
      </c>
      <c r="K220" s="319"/>
      <c r="L220" s="320"/>
      <c r="M220" s="321" t="s">
        <v>1</v>
      </c>
      <c r="N220" s="322" t="s">
        <v>44</v>
      </c>
      <c r="P220" s="285">
        <f>O220*H220</f>
        <v>0</v>
      </c>
      <c r="Q220" s="285">
        <v>2.64E-3</v>
      </c>
      <c r="R220" s="285">
        <f>Q220*H220</f>
        <v>0.15839999999999999</v>
      </c>
      <c r="S220" s="285">
        <v>0</v>
      </c>
      <c r="T220" s="286">
        <f>S220*H220</f>
        <v>0</v>
      </c>
      <c r="AR220" s="287" t="s">
        <v>163</v>
      </c>
      <c r="AT220" s="287" t="s">
        <v>214</v>
      </c>
      <c r="AU220" s="287" t="s">
        <v>86</v>
      </c>
      <c r="AY220" s="8" t="s">
        <v>124</v>
      </c>
      <c r="BE220" s="288">
        <f>IF(N220="základná",J220,0)</f>
        <v>0</v>
      </c>
      <c r="BF220" s="288">
        <f>IF(N220="znížená",J220,0)</f>
        <v>0</v>
      </c>
      <c r="BG220" s="288">
        <f>IF(N220="zákl. prenesená",J220,0)</f>
        <v>0</v>
      </c>
      <c r="BH220" s="288">
        <f>IF(N220="zníž. prenesená",J220,0)</f>
        <v>0</v>
      </c>
      <c r="BI220" s="288">
        <f>IF(N220="nulová",J220,0)</f>
        <v>0</v>
      </c>
      <c r="BJ220" s="8" t="s">
        <v>130</v>
      </c>
      <c r="BK220" s="288">
        <f>ROUND(I220*H220,2)</f>
        <v>0</v>
      </c>
      <c r="BL220" s="8" t="s">
        <v>129</v>
      </c>
      <c r="BM220" s="287" t="s">
        <v>733</v>
      </c>
    </row>
    <row r="221" spans="2:65" s="1" customFormat="1" ht="22.15" customHeight="1" x14ac:dyDescent="0.2">
      <c r="B221" s="22"/>
      <c r="C221" s="276" t="s">
        <v>365</v>
      </c>
      <c r="D221" s="276" t="s">
        <v>125</v>
      </c>
      <c r="E221" s="277" t="s">
        <v>734</v>
      </c>
      <c r="F221" s="278" t="s">
        <v>735</v>
      </c>
      <c r="G221" s="279" t="s">
        <v>304</v>
      </c>
      <c r="H221" s="280">
        <v>24</v>
      </c>
      <c r="I221" s="77"/>
      <c r="J221" s="281">
        <f>ROUND(I221*H221,2)</f>
        <v>0</v>
      </c>
      <c r="K221" s="282"/>
      <c r="L221" s="22"/>
      <c r="M221" s="283" t="s">
        <v>1</v>
      </c>
      <c r="N221" s="284" t="s">
        <v>44</v>
      </c>
      <c r="P221" s="285">
        <f>O221*H221</f>
        <v>0</v>
      </c>
      <c r="Q221" s="285">
        <v>0</v>
      </c>
      <c r="R221" s="285">
        <f>Q221*H221</f>
        <v>0</v>
      </c>
      <c r="S221" s="285">
        <v>0</v>
      </c>
      <c r="T221" s="286">
        <f>S221*H221</f>
        <v>0</v>
      </c>
      <c r="AR221" s="287" t="s">
        <v>129</v>
      </c>
      <c r="AT221" s="287" t="s">
        <v>125</v>
      </c>
      <c r="AU221" s="287" t="s">
        <v>86</v>
      </c>
      <c r="AY221" s="8" t="s">
        <v>124</v>
      </c>
      <c r="BE221" s="288">
        <f>IF(N221="základná",J221,0)</f>
        <v>0</v>
      </c>
      <c r="BF221" s="288">
        <f>IF(N221="znížená",J221,0)</f>
        <v>0</v>
      </c>
      <c r="BG221" s="288">
        <f>IF(N221="zákl. prenesená",J221,0)</f>
        <v>0</v>
      </c>
      <c r="BH221" s="288">
        <f>IF(N221="zníž. prenesená",J221,0)</f>
        <v>0</v>
      </c>
      <c r="BI221" s="288">
        <f>IF(N221="nulová",J221,0)</f>
        <v>0</v>
      </c>
      <c r="BJ221" s="8" t="s">
        <v>130</v>
      </c>
      <c r="BK221" s="288">
        <f>ROUND(I221*H221,2)</f>
        <v>0</v>
      </c>
      <c r="BL221" s="8" t="s">
        <v>129</v>
      </c>
      <c r="BM221" s="287" t="s">
        <v>736</v>
      </c>
    </row>
    <row r="222" spans="2:65" s="290" customFormat="1" ht="22.5" x14ac:dyDescent="0.2">
      <c r="B222" s="289"/>
      <c r="D222" s="291" t="s">
        <v>132</v>
      </c>
      <c r="E222" s="292" t="s">
        <v>1</v>
      </c>
      <c r="F222" s="293" t="s">
        <v>737</v>
      </c>
      <c r="H222" s="292" t="s">
        <v>1</v>
      </c>
      <c r="L222" s="289"/>
      <c r="M222" s="294"/>
      <c r="T222" s="295"/>
      <c r="AT222" s="292" t="s">
        <v>132</v>
      </c>
      <c r="AU222" s="292" t="s">
        <v>86</v>
      </c>
      <c r="AV222" s="290" t="s">
        <v>86</v>
      </c>
      <c r="AW222" s="290" t="s">
        <v>3</v>
      </c>
      <c r="AX222" s="290" t="s">
        <v>78</v>
      </c>
      <c r="AY222" s="292" t="s">
        <v>124</v>
      </c>
    </row>
    <row r="223" spans="2:65" s="297" customFormat="1" x14ac:dyDescent="0.2">
      <c r="B223" s="296"/>
      <c r="D223" s="291" t="s">
        <v>132</v>
      </c>
      <c r="E223" s="298" t="s">
        <v>1</v>
      </c>
      <c r="F223" s="299" t="s">
        <v>318</v>
      </c>
      <c r="H223" s="300">
        <v>24</v>
      </c>
      <c r="L223" s="296"/>
      <c r="M223" s="301"/>
      <c r="T223" s="302"/>
      <c r="AT223" s="298" t="s">
        <v>132</v>
      </c>
      <c r="AU223" s="298" t="s">
        <v>86</v>
      </c>
      <c r="AV223" s="297" t="s">
        <v>130</v>
      </c>
      <c r="AW223" s="297" t="s">
        <v>3</v>
      </c>
      <c r="AX223" s="297" t="s">
        <v>86</v>
      </c>
      <c r="AY223" s="298" t="s">
        <v>124</v>
      </c>
    </row>
    <row r="224" spans="2:65" s="1" customFormat="1" ht="14.45" customHeight="1" x14ac:dyDescent="0.2">
      <c r="B224" s="22"/>
      <c r="C224" s="313" t="s">
        <v>370</v>
      </c>
      <c r="D224" s="313" t="s">
        <v>214</v>
      </c>
      <c r="E224" s="314" t="s">
        <v>738</v>
      </c>
      <c r="F224" s="315" t="s">
        <v>739</v>
      </c>
      <c r="G224" s="316" t="s">
        <v>304</v>
      </c>
      <c r="H224" s="317">
        <v>24</v>
      </c>
      <c r="I224" s="78"/>
      <c r="J224" s="318">
        <f>ROUND(I224*H224,2)</f>
        <v>0</v>
      </c>
      <c r="K224" s="319"/>
      <c r="L224" s="320"/>
      <c r="M224" s="321" t="s">
        <v>1</v>
      </c>
      <c r="N224" s="322" t="s">
        <v>44</v>
      </c>
      <c r="P224" s="285">
        <f>O224*H224</f>
        <v>0</v>
      </c>
      <c r="Q224" s="285">
        <v>1.3999999999999999E-4</v>
      </c>
      <c r="R224" s="285">
        <f>Q224*H224</f>
        <v>3.3599999999999997E-3</v>
      </c>
      <c r="S224" s="285">
        <v>0</v>
      </c>
      <c r="T224" s="286">
        <f>S224*H224</f>
        <v>0</v>
      </c>
      <c r="AR224" s="287" t="s">
        <v>163</v>
      </c>
      <c r="AT224" s="287" t="s">
        <v>214</v>
      </c>
      <c r="AU224" s="287" t="s">
        <v>86</v>
      </c>
      <c r="AY224" s="8" t="s">
        <v>124</v>
      </c>
      <c r="BE224" s="288">
        <f>IF(N224="základná",J224,0)</f>
        <v>0</v>
      </c>
      <c r="BF224" s="288">
        <f>IF(N224="znížená",J224,0)</f>
        <v>0</v>
      </c>
      <c r="BG224" s="288">
        <f>IF(N224="zákl. prenesená",J224,0)</f>
        <v>0</v>
      </c>
      <c r="BH224" s="288">
        <f>IF(N224="zníž. prenesená",J224,0)</f>
        <v>0</v>
      </c>
      <c r="BI224" s="288">
        <f>IF(N224="nulová",J224,0)</f>
        <v>0</v>
      </c>
      <c r="BJ224" s="8" t="s">
        <v>130</v>
      </c>
      <c r="BK224" s="288">
        <f>ROUND(I224*H224,2)</f>
        <v>0</v>
      </c>
      <c r="BL224" s="8" t="s">
        <v>129</v>
      </c>
      <c r="BM224" s="287" t="s">
        <v>740</v>
      </c>
    </row>
    <row r="225" spans="2:65" s="1" customFormat="1" ht="22.15" customHeight="1" x14ac:dyDescent="0.2">
      <c r="B225" s="22"/>
      <c r="C225" s="276" t="s">
        <v>375</v>
      </c>
      <c r="D225" s="276" t="s">
        <v>125</v>
      </c>
      <c r="E225" s="277" t="s">
        <v>741</v>
      </c>
      <c r="F225" s="278" t="s">
        <v>742</v>
      </c>
      <c r="G225" s="279" t="s">
        <v>304</v>
      </c>
      <c r="H225" s="280">
        <v>80</v>
      </c>
      <c r="I225" s="77"/>
      <c r="J225" s="281">
        <f>ROUND(I225*H225,2)</f>
        <v>0</v>
      </c>
      <c r="K225" s="282"/>
      <c r="L225" s="22"/>
      <c r="M225" s="283" t="s">
        <v>1</v>
      </c>
      <c r="N225" s="284" t="s">
        <v>44</v>
      </c>
      <c r="P225" s="285">
        <f>O225*H225</f>
        <v>0</v>
      </c>
      <c r="Q225" s="285">
        <v>0</v>
      </c>
      <c r="R225" s="285">
        <f>Q225*H225</f>
        <v>0</v>
      </c>
      <c r="S225" s="285">
        <v>0</v>
      </c>
      <c r="T225" s="286">
        <f>S225*H225</f>
        <v>0</v>
      </c>
      <c r="AR225" s="287" t="s">
        <v>129</v>
      </c>
      <c r="AT225" s="287" t="s">
        <v>125</v>
      </c>
      <c r="AU225" s="287" t="s">
        <v>86</v>
      </c>
      <c r="AY225" s="8" t="s">
        <v>124</v>
      </c>
      <c r="BE225" s="288">
        <f>IF(N225="základná",J225,0)</f>
        <v>0</v>
      </c>
      <c r="BF225" s="288">
        <f>IF(N225="znížená",J225,0)</f>
        <v>0</v>
      </c>
      <c r="BG225" s="288">
        <f>IF(N225="zákl. prenesená",J225,0)</f>
        <v>0</v>
      </c>
      <c r="BH225" s="288">
        <f>IF(N225="zníž. prenesená",J225,0)</f>
        <v>0</v>
      </c>
      <c r="BI225" s="288">
        <f>IF(N225="nulová",J225,0)</f>
        <v>0</v>
      </c>
      <c r="BJ225" s="8" t="s">
        <v>130</v>
      </c>
      <c r="BK225" s="288">
        <f>ROUND(I225*H225,2)</f>
        <v>0</v>
      </c>
      <c r="BL225" s="8" t="s">
        <v>129</v>
      </c>
      <c r="BM225" s="287" t="s">
        <v>743</v>
      </c>
    </row>
    <row r="226" spans="2:65" s="290" customFormat="1" x14ac:dyDescent="0.2">
      <c r="B226" s="289"/>
      <c r="D226" s="291" t="s">
        <v>132</v>
      </c>
      <c r="E226" s="292" t="s">
        <v>1</v>
      </c>
      <c r="F226" s="293" t="s">
        <v>730</v>
      </c>
      <c r="H226" s="292" t="s">
        <v>1</v>
      </c>
      <c r="L226" s="289"/>
      <c r="M226" s="294"/>
      <c r="T226" s="295"/>
      <c r="AT226" s="292" t="s">
        <v>132</v>
      </c>
      <c r="AU226" s="292" t="s">
        <v>86</v>
      </c>
      <c r="AV226" s="290" t="s">
        <v>86</v>
      </c>
      <c r="AW226" s="290" t="s">
        <v>3</v>
      </c>
      <c r="AX226" s="290" t="s">
        <v>78</v>
      </c>
      <c r="AY226" s="292" t="s">
        <v>124</v>
      </c>
    </row>
    <row r="227" spans="2:65" s="297" customFormat="1" x14ac:dyDescent="0.2">
      <c r="B227" s="296"/>
      <c r="D227" s="291" t="s">
        <v>132</v>
      </c>
      <c r="E227" s="298" t="s">
        <v>1</v>
      </c>
      <c r="F227" s="299" t="s">
        <v>744</v>
      </c>
      <c r="H227" s="300">
        <v>80</v>
      </c>
      <c r="L227" s="296"/>
      <c r="M227" s="301"/>
      <c r="T227" s="302"/>
      <c r="AT227" s="298" t="s">
        <v>132</v>
      </c>
      <c r="AU227" s="298" t="s">
        <v>86</v>
      </c>
      <c r="AV227" s="297" t="s">
        <v>130</v>
      </c>
      <c r="AW227" s="297" t="s">
        <v>3</v>
      </c>
      <c r="AX227" s="297" t="s">
        <v>86</v>
      </c>
      <c r="AY227" s="298" t="s">
        <v>124</v>
      </c>
    </row>
    <row r="228" spans="2:65" s="1" customFormat="1" ht="14.45" customHeight="1" x14ac:dyDescent="0.2">
      <c r="B228" s="22"/>
      <c r="C228" s="313" t="s">
        <v>381</v>
      </c>
      <c r="D228" s="313" t="s">
        <v>214</v>
      </c>
      <c r="E228" s="314" t="s">
        <v>745</v>
      </c>
      <c r="F228" s="315" t="s">
        <v>746</v>
      </c>
      <c r="G228" s="316" t="s">
        <v>304</v>
      </c>
      <c r="H228" s="317">
        <v>80</v>
      </c>
      <c r="I228" s="78"/>
      <c r="J228" s="318">
        <f>ROUND(I228*H228,2)</f>
        <v>0</v>
      </c>
      <c r="K228" s="319"/>
      <c r="L228" s="320"/>
      <c r="M228" s="321" t="s">
        <v>1</v>
      </c>
      <c r="N228" s="322" t="s">
        <v>44</v>
      </c>
      <c r="P228" s="285">
        <f>O228*H228</f>
        <v>0</v>
      </c>
      <c r="Q228" s="285">
        <v>6.2E-4</v>
      </c>
      <c r="R228" s="285">
        <f>Q228*H228</f>
        <v>4.9599999999999998E-2</v>
      </c>
      <c r="S228" s="285">
        <v>0</v>
      </c>
      <c r="T228" s="286">
        <f>S228*H228</f>
        <v>0</v>
      </c>
      <c r="AR228" s="287" t="s">
        <v>163</v>
      </c>
      <c r="AT228" s="287" t="s">
        <v>214</v>
      </c>
      <c r="AU228" s="287" t="s">
        <v>86</v>
      </c>
      <c r="AY228" s="8" t="s">
        <v>124</v>
      </c>
      <c r="BE228" s="288">
        <f>IF(N228="základná",J228,0)</f>
        <v>0</v>
      </c>
      <c r="BF228" s="288">
        <f>IF(N228="znížená",J228,0)</f>
        <v>0</v>
      </c>
      <c r="BG228" s="288">
        <f>IF(N228="zákl. prenesená",J228,0)</f>
        <v>0</v>
      </c>
      <c r="BH228" s="288">
        <f>IF(N228="zníž. prenesená",J228,0)</f>
        <v>0</v>
      </c>
      <c r="BI228" s="288">
        <f>IF(N228="nulová",J228,0)</f>
        <v>0</v>
      </c>
      <c r="BJ228" s="8" t="s">
        <v>130</v>
      </c>
      <c r="BK228" s="288">
        <f>ROUND(I228*H228,2)</f>
        <v>0</v>
      </c>
      <c r="BL228" s="8" t="s">
        <v>129</v>
      </c>
      <c r="BM228" s="287" t="s">
        <v>747</v>
      </c>
    </row>
    <row r="229" spans="2:65" s="1" customFormat="1" ht="30" customHeight="1" x14ac:dyDescent="0.2">
      <c r="B229" s="22"/>
      <c r="C229" s="276" t="s">
        <v>386</v>
      </c>
      <c r="D229" s="276" t="s">
        <v>125</v>
      </c>
      <c r="E229" s="277" t="s">
        <v>748</v>
      </c>
      <c r="F229" s="278" t="s">
        <v>749</v>
      </c>
      <c r="G229" s="279" t="s">
        <v>304</v>
      </c>
      <c r="H229" s="280">
        <v>25</v>
      </c>
      <c r="I229" s="77"/>
      <c r="J229" s="281">
        <f>ROUND(I229*H229,2)</f>
        <v>0</v>
      </c>
      <c r="K229" s="282"/>
      <c r="L229" s="22"/>
      <c r="M229" s="283" t="s">
        <v>1</v>
      </c>
      <c r="N229" s="284" t="s">
        <v>44</v>
      </c>
      <c r="P229" s="285">
        <f>O229*H229</f>
        <v>0</v>
      </c>
      <c r="Q229" s="285">
        <v>0</v>
      </c>
      <c r="R229" s="285">
        <f>Q229*H229</f>
        <v>0</v>
      </c>
      <c r="S229" s="285">
        <v>0</v>
      </c>
      <c r="T229" s="286">
        <f>S229*H229</f>
        <v>0</v>
      </c>
      <c r="AR229" s="287" t="s">
        <v>129</v>
      </c>
      <c r="AT229" s="287" t="s">
        <v>125</v>
      </c>
      <c r="AU229" s="287" t="s">
        <v>86</v>
      </c>
      <c r="AY229" s="8" t="s">
        <v>124</v>
      </c>
      <c r="BE229" s="288">
        <f>IF(N229="základná",J229,0)</f>
        <v>0</v>
      </c>
      <c r="BF229" s="288">
        <f>IF(N229="znížená",J229,0)</f>
        <v>0</v>
      </c>
      <c r="BG229" s="288">
        <f>IF(N229="zákl. prenesená",J229,0)</f>
        <v>0</v>
      </c>
      <c r="BH229" s="288">
        <f>IF(N229="zníž. prenesená",J229,0)</f>
        <v>0</v>
      </c>
      <c r="BI229" s="288">
        <f>IF(N229="nulová",J229,0)</f>
        <v>0</v>
      </c>
      <c r="BJ229" s="8" t="s">
        <v>130</v>
      </c>
      <c r="BK229" s="288">
        <f>ROUND(I229*H229,2)</f>
        <v>0</v>
      </c>
      <c r="BL229" s="8" t="s">
        <v>129</v>
      </c>
      <c r="BM229" s="287" t="s">
        <v>750</v>
      </c>
    </row>
    <row r="230" spans="2:65" s="290" customFormat="1" x14ac:dyDescent="0.2">
      <c r="B230" s="289"/>
      <c r="D230" s="291" t="s">
        <v>132</v>
      </c>
      <c r="E230" s="292" t="s">
        <v>1</v>
      </c>
      <c r="F230" s="293" t="s">
        <v>751</v>
      </c>
      <c r="H230" s="292" t="s">
        <v>1</v>
      </c>
      <c r="L230" s="289"/>
      <c r="M230" s="294"/>
      <c r="T230" s="295"/>
      <c r="AT230" s="292" t="s">
        <v>132</v>
      </c>
      <c r="AU230" s="292" t="s">
        <v>86</v>
      </c>
      <c r="AV230" s="290" t="s">
        <v>86</v>
      </c>
      <c r="AW230" s="290" t="s">
        <v>3</v>
      </c>
      <c r="AX230" s="290" t="s">
        <v>78</v>
      </c>
      <c r="AY230" s="292" t="s">
        <v>124</v>
      </c>
    </row>
    <row r="231" spans="2:65" s="297" customFormat="1" x14ac:dyDescent="0.2">
      <c r="B231" s="296"/>
      <c r="D231" s="291" t="s">
        <v>132</v>
      </c>
      <c r="E231" s="298" t="s">
        <v>1</v>
      </c>
      <c r="F231" s="299" t="s">
        <v>323</v>
      </c>
      <c r="H231" s="300">
        <v>25</v>
      </c>
      <c r="L231" s="296"/>
      <c r="M231" s="301"/>
      <c r="T231" s="302"/>
      <c r="AT231" s="298" t="s">
        <v>132</v>
      </c>
      <c r="AU231" s="298" t="s">
        <v>86</v>
      </c>
      <c r="AV231" s="297" t="s">
        <v>130</v>
      </c>
      <c r="AW231" s="297" t="s">
        <v>3</v>
      </c>
      <c r="AX231" s="297" t="s">
        <v>86</v>
      </c>
      <c r="AY231" s="298" t="s">
        <v>124</v>
      </c>
    </row>
    <row r="232" spans="2:65" s="1" customFormat="1" ht="14.45" customHeight="1" x14ac:dyDescent="0.2">
      <c r="B232" s="22"/>
      <c r="C232" s="313" t="s">
        <v>392</v>
      </c>
      <c r="D232" s="313" t="s">
        <v>214</v>
      </c>
      <c r="E232" s="314" t="s">
        <v>752</v>
      </c>
      <c r="F232" s="315" t="s">
        <v>753</v>
      </c>
      <c r="G232" s="316" t="s">
        <v>204</v>
      </c>
      <c r="H232" s="317">
        <v>3.5</v>
      </c>
      <c r="I232" s="78"/>
      <c r="J232" s="318">
        <f>ROUND(I232*H232,2)</f>
        <v>0</v>
      </c>
      <c r="K232" s="319"/>
      <c r="L232" s="320"/>
      <c r="M232" s="321" t="s">
        <v>1</v>
      </c>
      <c r="N232" s="322" t="s">
        <v>44</v>
      </c>
      <c r="P232" s="285">
        <f>O232*H232</f>
        <v>0</v>
      </c>
      <c r="Q232" s="285">
        <v>1</v>
      </c>
      <c r="R232" s="285">
        <f>Q232*H232</f>
        <v>3.5</v>
      </c>
      <c r="S232" s="285">
        <v>0</v>
      </c>
      <c r="T232" s="286">
        <f>S232*H232</f>
        <v>0</v>
      </c>
      <c r="AR232" s="287" t="s">
        <v>163</v>
      </c>
      <c r="AT232" s="287" t="s">
        <v>214</v>
      </c>
      <c r="AU232" s="287" t="s">
        <v>86</v>
      </c>
      <c r="AY232" s="8" t="s">
        <v>124</v>
      </c>
      <c r="BE232" s="288">
        <f>IF(N232="základná",J232,0)</f>
        <v>0</v>
      </c>
      <c r="BF232" s="288">
        <f>IF(N232="znížená",J232,0)</f>
        <v>0</v>
      </c>
      <c r="BG232" s="288">
        <f>IF(N232="zákl. prenesená",J232,0)</f>
        <v>0</v>
      </c>
      <c r="BH232" s="288">
        <f>IF(N232="zníž. prenesená",J232,0)</f>
        <v>0</v>
      </c>
      <c r="BI232" s="288">
        <f>IF(N232="nulová",J232,0)</f>
        <v>0</v>
      </c>
      <c r="BJ232" s="8" t="s">
        <v>130</v>
      </c>
      <c r="BK232" s="288">
        <f>ROUND(I232*H232,2)</f>
        <v>0</v>
      </c>
      <c r="BL232" s="8" t="s">
        <v>129</v>
      </c>
      <c r="BM232" s="287" t="s">
        <v>754</v>
      </c>
    </row>
    <row r="233" spans="2:65" s="297" customFormat="1" x14ac:dyDescent="0.2">
      <c r="B233" s="296"/>
      <c r="D233" s="291" t="s">
        <v>132</v>
      </c>
      <c r="E233" s="298" t="s">
        <v>1</v>
      </c>
      <c r="F233" s="299" t="s">
        <v>437</v>
      </c>
      <c r="H233" s="300">
        <v>3.5</v>
      </c>
      <c r="L233" s="296"/>
      <c r="M233" s="301"/>
      <c r="T233" s="302"/>
      <c r="AT233" s="298" t="s">
        <v>132</v>
      </c>
      <c r="AU233" s="298" t="s">
        <v>86</v>
      </c>
      <c r="AV233" s="297" t="s">
        <v>130</v>
      </c>
      <c r="AW233" s="297" t="s">
        <v>3</v>
      </c>
      <c r="AX233" s="297" t="s">
        <v>86</v>
      </c>
      <c r="AY233" s="298" t="s">
        <v>124</v>
      </c>
    </row>
    <row r="234" spans="2:65" s="1" customFormat="1" ht="22.15" customHeight="1" x14ac:dyDescent="0.2">
      <c r="B234" s="22"/>
      <c r="C234" s="276" t="s">
        <v>244</v>
      </c>
      <c r="D234" s="276" t="s">
        <v>125</v>
      </c>
      <c r="E234" s="277" t="s">
        <v>755</v>
      </c>
      <c r="F234" s="278" t="s">
        <v>756</v>
      </c>
      <c r="G234" s="279" t="s">
        <v>304</v>
      </c>
      <c r="H234" s="280">
        <v>25</v>
      </c>
      <c r="I234" s="77"/>
      <c r="J234" s="281">
        <f>ROUND(I234*H234,2)</f>
        <v>0</v>
      </c>
      <c r="K234" s="282"/>
      <c r="L234" s="22"/>
      <c r="M234" s="283" t="s">
        <v>1</v>
      </c>
      <c r="N234" s="284" t="s">
        <v>44</v>
      </c>
      <c r="P234" s="285">
        <f>O234*H234</f>
        <v>0</v>
      </c>
      <c r="Q234" s="285">
        <v>0</v>
      </c>
      <c r="R234" s="285">
        <f>Q234*H234</f>
        <v>0</v>
      </c>
      <c r="S234" s="285">
        <v>0</v>
      </c>
      <c r="T234" s="286">
        <f>S234*H234</f>
        <v>0</v>
      </c>
      <c r="AR234" s="287" t="s">
        <v>129</v>
      </c>
      <c r="AT234" s="287" t="s">
        <v>125</v>
      </c>
      <c r="AU234" s="287" t="s">
        <v>86</v>
      </c>
      <c r="AY234" s="8" t="s">
        <v>124</v>
      </c>
      <c r="BE234" s="288">
        <f>IF(N234="základná",J234,0)</f>
        <v>0</v>
      </c>
      <c r="BF234" s="288">
        <f>IF(N234="znížená",J234,0)</f>
        <v>0</v>
      </c>
      <c r="BG234" s="288">
        <f>IF(N234="zákl. prenesená",J234,0)</f>
        <v>0</v>
      </c>
      <c r="BH234" s="288">
        <f>IF(N234="zníž. prenesená",J234,0)</f>
        <v>0</v>
      </c>
      <c r="BI234" s="288">
        <f>IF(N234="nulová",J234,0)</f>
        <v>0</v>
      </c>
      <c r="BJ234" s="8" t="s">
        <v>130</v>
      </c>
      <c r="BK234" s="288">
        <f>ROUND(I234*H234,2)</f>
        <v>0</v>
      </c>
      <c r="BL234" s="8" t="s">
        <v>129</v>
      </c>
      <c r="BM234" s="287" t="s">
        <v>757</v>
      </c>
    </row>
    <row r="235" spans="2:65" s="297" customFormat="1" x14ac:dyDescent="0.2">
      <c r="B235" s="296"/>
      <c r="D235" s="291" t="s">
        <v>132</v>
      </c>
      <c r="E235" s="298" t="s">
        <v>1</v>
      </c>
      <c r="F235" s="299" t="s">
        <v>323</v>
      </c>
      <c r="H235" s="300">
        <v>25</v>
      </c>
      <c r="L235" s="296"/>
      <c r="M235" s="301"/>
      <c r="T235" s="302"/>
      <c r="AT235" s="298" t="s">
        <v>132</v>
      </c>
      <c r="AU235" s="298" t="s">
        <v>86</v>
      </c>
      <c r="AV235" s="297" t="s">
        <v>130</v>
      </c>
      <c r="AW235" s="297" t="s">
        <v>3</v>
      </c>
      <c r="AX235" s="297" t="s">
        <v>86</v>
      </c>
      <c r="AY235" s="298" t="s">
        <v>124</v>
      </c>
    </row>
    <row r="236" spans="2:65" s="1" customFormat="1" ht="14.45" customHeight="1" x14ac:dyDescent="0.2">
      <c r="B236" s="22"/>
      <c r="C236" s="313" t="s">
        <v>402</v>
      </c>
      <c r="D236" s="313" t="s">
        <v>214</v>
      </c>
      <c r="E236" s="314" t="s">
        <v>758</v>
      </c>
      <c r="F236" s="315" t="s">
        <v>759</v>
      </c>
      <c r="G236" s="316" t="s">
        <v>304</v>
      </c>
      <c r="H236" s="317">
        <v>25</v>
      </c>
      <c r="I236" s="78"/>
      <c r="J236" s="318">
        <f>ROUND(I236*H236,2)</f>
        <v>0</v>
      </c>
      <c r="K236" s="319"/>
      <c r="L236" s="320"/>
      <c r="M236" s="321" t="s">
        <v>1</v>
      </c>
      <c r="N236" s="322" t="s">
        <v>44</v>
      </c>
      <c r="P236" s="285">
        <f>O236*H236</f>
        <v>0</v>
      </c>
      <c r="Q236" s="285">
        <v>2.1000000000000001E-4</v>
      </c>
      <c r="R236" s="285">
        <f>Q236*H236</f>
        <v>5.2500000000000003E-3</v>
      </c>
      <c r="S236" s="285">
        <v>0</v>
      </c>
      <c r="T236" s="286">
        <f>S236*H236</f>
        <v>0</v>
      </c>
      <c r="AR236" s="287" t="s">
        <v>163</v>
      </c>
      <c r="AT236" s="287" t="s">
        <v>214</v>
      </c>
      <c r="AU236" s="287" t="s">
        <v>86</v>
      </c>
      <c r="AY236" s="8" t="s">
        <v>124</v>
      </c>
      <c r="BE236" s="288">
        <f>IF(N236="základná",J236,0)</f>
        <v>0</v>
      </c>
      <c r="BF236" s="288">
        <f>IF(N236="znížená",J236,0)</f>
        <v>0</v>
      </c>
      <c r="BG236" s="288">
        <f>IF(N236="zákl. prenesená",J236,0)</f>
        <v>0</v>
      </c>
      <c r="BH236" s="288">
        <f>IF(N236="zníž. prenesená",J236,0)</f>
        <v>0</v>
      </c>
      <c r="BI236" s="288">
        <f>IF(N236="nulová",J236,0)</f>
        <v>0</v>
      </c>
      <c r="BJ236" s="8" t="s">
        <v>130</v>
      </c>
      <c r="BK236" s="288">
        <f>ROUND(I236*H236,2)</f>
        <v>0</v>
      </c>
      <c r="BL236" s="8" t="s">
        <v>129</v>
      </c>
      <c r="BM236" s="287" t="s">
        <v>760</v>
      </c>
    </row>
    <row r="237" spans="2:65" s="1" customFormat="1" ht="22.15" customHeight="1" x14ac:dyDescent="0.2">
      <c r="B237" s="22"/>
      <c r="C237" s="276" t="s">
        <v>407</v>
      </c>
      <c r="D237" s="276" t="s">
        <v>125</v>
      </c>
      <c r="E237" s="277" t="s">
        <v>761</v>
      </c>
      <c r="F237" s="278" t="s">
        <v>762</v>
      </c>
      <c r="G237" s="279" t="s">
        <v>405</v>
      </c>
      <c r="H237" s="280">
        <v>1</v>
      </c>
      <c r="I237" s="77"/>
      <c r="J237" s="281">
        <f>ROUND(I237*H237,2)</f>
        <v>0</v>
      </c>
      <c r="K237" s="282"/>
      <c r="L237" s="22"/>
      <c r="M237" s="283" t="s">
        <v>1</v>
      </c>
      <c r="N237" s="284" t="s">
        <v>44</v>
      </c>
      <c r="P237" s="285">
        <f>O237*H237</f>
        <v>0</v>
      </c>
      <c r="Q237" s="285">
        <v>0</v>
      </c>
      <c r="R237" s="285">
        <f>Q237*H237</f>
        <v>0</v>
      </c>
      <c r="S237" s="285">
        <v>0</v>
      </c>
      <c r="T237" s="286">
        <f>S237*H237</f>
        <v>0</v>
      </c>
      <c r="AR237" s="287" t="s">
        <v>129</v>
      </c>
      <c r="AT237" s="287" t="s">
        <v>125</v>
      </c>
      <c r="AU237" s="287" t="s">
        <v>86</v>
      </c>
      <c r="AY237" s="8" t="s">
        <v>124</v>
      </c>
      <c r="BE237" s="288">
        <f>IF(N237="základná",J237,0)</f>
        <v>0</v>
      </c>
      <c r="BF237" s="288">
        <f>IF(N237="znížená",J237,0)</f>
        <v>0</v>
      </c>
      <c r="BG237" s="288">
        <f>IF(N237="zákl. prenesená",J237,0)</f>
        <v>0</v>
      </c>
      <c r="BH237" s="288">
        <f>IF(N237="zníž. prenesená",J237,0)</f>
        <v>0</v>
      </c>
      <c r="BI237" s="288">
        <f>IF(N237="nulová",J237,0)</f>
        <v>0</v>
      </c>
      <c r="BJ237" s="8" t="s">
        <v>130</v>
      </c>
      <c r="BK237" s="288">
        <f>ROUND(I237*H237,2)</f>
        <v>0</v>
      </c>
      <c r="BL237" s="8" t="s">
        <v>129</v>
      </c>
      <c r="BM237" s="287" t="s">
        <v>763</v>
      </c>
    </row>
    <row r="238" spans="2:65" s="290" customFormat="1" ht="33.75" x14ac:dyDescent="0.2">
      <c r="B238" s="289"/>
      <c r="D238" s="291" t="s">
        <v>132</v>
      </c>
      <c r="E238" s="292" t="s">
        <v>1</v>
      </c>
      <c r="F238" s="293" t="s">
        <v>764</v>
      </c>
      <c r="H238" s="292" t="s">
        <v>1</v>
      </c>
      <c r="L238" s="289"/>
      <c r="M238" s="294"/>
      <c r="T238" s="295"/>
      <c r="AT238" s="292" t="s">
        <v>132</v>
      </c>
      <c r="AU238" s="292" t="s">
        <v>86</v>
      </c>
      <c r="AV238" s="290" t="s">
        <v>86</v>
      </c>
      <c r="AW238" s="290" t="s">
        <v>3</v>
      </c>
      <c r="AX238" s="290" t="s">
        <v>78</v>
      </c>
      <c r="AY238" s="292" t="s">
        <v>124</v>
      </c>
    </row>
    <row r="239" spans="2:65" s="297" customFormat="1" x14ac:dyDescent="0.2">
      <c r="B239" s="296"/>
      <c r="D239" s="291" t="s">
        <v>132</v>
      </c>
      <c r="E239" s="298" t="s">
        <v>1</v>
      </c>
      <c r="F239" s="299" t="s">
        <v>86</v>
      </c>
      <c r="H239" s="300">
        <v>1</v>
      </c>
      <c r="L239" s="296"/>
      <c r="M239" s="301"/>
      <c r="T239" s="302"/>
      <c r="AT239" s="298" t="s">
        <v>132</v>
      </c>
      <c r="AU239" s="298" t="s">
        <v>86</v>
      </c>
      <c r="AV239" s="297" t="s">
        <v>130</v>
      </c>
      <c r="AW239" s="297" t="s">
        <v>3</v>
      </c>
      <c r="AX239" s="297" t="s">
        <v>86</v>
      </c>
      <c r="AY239" s="298" t="s">
        <v>124</v>
      </c>
    </row>
    <row r="240" spans="2:65" s="1" customFormat="1" ht="19.899999999999999" customHeight="1" x14ac:dyDescent="0.2">
      <c r="B240" s="22"/>
      <c r="C240" s="313" t="s">
        <v>411</v>
      </c>
      <c r="D240" s="313" t="s">
        <v>214</v>
      </c>
      <c r="E240" s="314" t="s">
        <v>765</v>
      </c>
      <c r="F240" s="315" t="s">
        <v>766</v>
      </c>
      <c r="G240" s="316" t="s">
        <v>405</v>
      </c>
      <c r="H240" s="317">
        <v>1</v>
      </c>
      <c r="I240" s="78"/>
      <c r="J240" s="318">
        <f>ROUND(I240*H240,2)</f>
        <v>0</v>
      </c>
      <c r="K240" s="319"/>
      <c r="L240" s="320"/>
      <c r="M240" s="321" t="s">
        <v>1</v>
      </c>
      <c r="N240" s="322" t="s">
        <v>44</v>
      </c>
      <c r="P240" s="285">
        <f>O240*H240</f>
        <v>0</v>
      </c>
      <c r="Q240" s="285">
        <v>4.5999999999999999E-2</v>
      </c>
      <c r="R240" s="285">
        <f>Q240*H240</f>
        <v>4.5999999999999999E-2</v>
      </c>
      <c r="S240" s="285">
        <v>0</v>
      </c>
      <c r="T240" s="286">
        <f>S240*H240</f>
        <v>0</v>
      </c>
      <c r="AR240" s="287" t="s">
        <v>163</v>
      </c>
      <c r="AT240" s="287" t="s">
        <v>214</v>
      </c>
      <c r="AU240" s="287" t="s">
        <v>86</v>
      </c>
      <c r="AY240" s="8" t="s">
        <v>124</v>
      </c>
      <c r="BE240" s="288">
        <f>IF(N240="základná",J240,0)</f>
        <v>0</v>
      </c>
      <c r="BF240" s="288">
        <f>IF(N240="znížená",J240,0)</f>
        <v>0</v>
      </c>
      <c r="BG240" s="288">
        <f>IF(N240="zákl. prenesená",J240,0)</f>
        <v>0</v>
      </c>
      <c r="BH240" s="288">
        <f>IF(N240="zníž. prenesená",J240,0)</f>
        <v>0</v>
      </c>
      <c r="BI240" s="288">
        <f>IF(N240="nulová",J240,0)</f>
        <v>0</v>
      </c>
      <c r="BJ240" s="8" t="s">
        <v>130</v>
      </c>
      <c r="BK240" s="288">
        <f>ROUND(I240*H240,2)</f>
        <v>0</v>
      </c>
      <c r="BL240" s="8" t="s">
        <v>129</v>
      </c>
      <c r="BM240" s="287" t="s">
        <v>767</v>
      </c>
    </row>
    <row r="241" spans="2:65" s="1" customFormat="1" ht="14.45" customHeight="1" x14ac:dyDescent="0.2">
      <c r="B241" s="22"/>
      <c r="C241" s="313" t="s">
        <v>415</v>
      </c>
      <c r="D241" s="313" t="s">
        <v>214</v>
      </c>
      <c r="E241" s="314" t="s">
        <v>768</v>
      </c>
      <c r="F241" s="315" t="s">
        <v>769</v>
      </c>
      <c r="G241" s="316" t="s">
        <v>514</v>
      </c>
      <c r="H241" s="317">
        <v>1.25</v>
      </c>
      <c r="I241" s="78"/>
      <c r="J241" s="318">
        <f>ROUND(I241*H241,2)</f>
        <v>0</v>
      </c>
      <c r="K241" s="319"/>
      <c r="L241" s="320"/>
      <c r="M241" s="321" t="s">
        <v>1</v>
      </c>
      <c r="N241" s="322" t="s">
        <v>44</v>
      </c>
      <c r="P241" s="285">
        <f>O241*H241</f>
        <v>0</v>
      </c>
      <c r="Q241" s="285">
        <v>1E-3</v>
      </c>
      <c r="R241" s="285">
        <f>Q241*H241</f>
        <v>1.25E-3</v>
      </c>
      <c r="S241" s="285">
        <v>0</v>
      </c>
      <c r="T241" s="286">
        <f>S241*H241</f>
        <v>0</v>
      </c>
      <c r="AR241" s="287" t="s">
        <v>163</v>
      </c>
      <c r="AT241" s="287" t="s">
        <v>214</v>
      </c>
      <c r="AU241" s="287" t="s">
        <v>86</v>
      </c>
      <c r="AY241" s="8" t="s">
        <v>124</v>
      </c>
      <c r="BE241" s="288">
        <f>IF(N241="základná",J241,0)</f>
        <v>0</v>
      </c>
      <c r="BF241" s="288">
        <f>IF(N241="znížená",J241,0)</f>
        <v>0</v>
      </c>
      <c r="BG241" s="288">
        <f>IF(N241="zákl. prenesená",J241,0)</f>
        <v>0</v>
      </c>
      <c r="BH241" s="288">
        <f>IF(N241="zníž. prenesená",J241,0)</f>
        <v>0</v>
      </c>
      <c r="BI241" s="288">
        <f>IF(N241="nulová",J241,0)</f>
        <v>0</v>
      </c>
      <c r="BJ241" s="8" t="s">
        <v>130</v>
      </c>
      <c r="BK241" s="288">
        <f>ROUND(I241*H241,2)</f>
        <v>0</v>
      </c>
      <c r="BL241" s="8" t="s">
        <v>129</v>
      </c>
      <c r="BM241" s="287" t="s">
        <v>770</v>
      </c>
    </row>
    <row r="242" spans="2:65" s="297" customFormat="1" x14ac:dyDescent="0.2">
      <c r="B242" s="296"/>
      <c r="D242" s="291" t="s">
        <v>132</v>
      </c>
      <c r="F242" s="299" t="s">
        <v>771</v>
      </c>
      <c r="H242" s="300">
        <v>1.25</v>
      </c>
      <c r="L242" s="296"/>
      <c r="M242" s="301"/>
      <c r="T242" s="302"/>
      <c r="AT242" s="298" t="s">
        <v>132</v>
      </c>
      <c r="AU242" s="298" t="s">
        <v>86</v>
      </c>
      <c r="AV242" s="297" t="s">
        <v>130</v>
      </c>
      <c r="AW242" s="297" t="s">
        <v>4</v>
      </c>
      <c r="AX242" s="297" t="s">
        <v>86</v>
      </c>
      <c r="AY242" s="298" t="s">
        <v>124</v>
      </c>
    </row>
    <row r="243" spans="2:65" s="1" customFormat="1" ht="22.15" customHeight="1" x14ac:dyDescent="0.2">
      <c r="B243" s="22"/>
      <c r="C243" s="276" t="s">
        <v>419</v>
      </c>
      <c r="D243" s="276" t="s">
        <v>125</v>
      </c>
      <c r="E243" s="277" t="s">
        <v>772</v>
      </c>
      <c r="F243" s="278" t="s">
        <v>773</v>
      </c>
      <c r="G243" s="279" t="s">
        <v>405</v>
      </c>
      <c r="H243" s="280">
        <v>1</v>
      </c>
      <c r="I243" s="77"/>
      <c r="J243" s="281">
        <f>ROUND(I243*H243,2)</f>
        <v>0</v>
      </c>
      <c r="K243" s="282"/>
      <c r="L243" s="22"/>
      <c r="M243" s="283" t="s">
        <v>1</v>
      </c>
      <c r="N243" s="284" t="s">
        <v>44</v>
      </c>
      <c r="P243" s="285">
        <f>O243*H243</f>
        <v>0</v>
      </c>
      <c r="Q243" s="285">
        <v>0</v>
      </c>
      <c r="R243" s="285">
        <f>Q243*H243</f>
        <v>0</v>
      </c>
      <c r="S243" s="285">
        <v>0</v>
      </c>
      <c r="T243" s="286">
        <f>S243*H243</f>
        <v>0</v>
      </c>
      <c r="AR243" s="287" t="s">
        <v>129</v>
      </c>
      <c r="AT243" s="287" t="s">
        <v>125</v>
      </c>
      <c r="AU243" s="287" t="s">
        <v>86</v>
      </c>
      <c r="AY243" s="8" t="s">
        <v>124</v>
      </c>
      <c r="BE243" s="288">
        <f>IF(N243="základná",J243,0)</f>
        <v>0</v>
      </c>
      <c r="BF243" s="288">
        <f>IF(N243="znížená",J243,0)</f>
        <v>0</v>
      </c>
      <c r="BG243" s="288">
        <f>IF(N243="zákl. prenesená",J243,0)</f>
        <v>0</v>
      </c>
      <c r="BH243" s="288">
        <f>IF(N243="zníž. prenesená",J243,0)</f>
        <v>0</v>
      </c>
      <c r="BI243" s="288">
        <f>IF(N243="nulová",J243,0)</f>
        <v>0</v>
      </c>
      <c r="BJ243" s="8" t="s">
        <v>130</v>
      </c>
      <c r="BK243" s="288">
        <f>ROUND(I243*H243,2)</f>
        <v>0</v>
      </c>
      <c r="BL243" s="8" t="s">
        <v>129</v>
      </c>
      <c r="BM243" s="287" t="s">
        <v>774</v>
      </c>
    </row>
    <row r="244" spans="2:65" s="290" customFormat="1" ht="22.5" x14ac:dyDescent="0.2">
      <c r="B244" s="289"/>
      <c r="D244" s="291" t="s">
        <v>132</v>
      </c>
      <c r="E244" s="292" t="s">
        <v>1</v>
      </c>
      <c r="F244" s="293" t="s">
        <v>775</v>
      </c>
      <c r="H244" s="292" t="s">
        <v>1</v>
      </c>
      <c r="L244" s="289"/>
      <c r="M244" s="294"/>
      <c r="T244" s="295"/>
      <c r="AT244" s="292" t="s">
        <v>132</v>
      </c>
      <c r="AU244" s="292" t="s">
        <v>86</v>
      </c>
      <c r="AV244" s="290" t="s">
        <v>86</v>
      </c>
      <c r="AW244" s="290" t="s">
        <v>3</v>
      </c>
      <c r="AX244" s="290" t="s">
        <v>78</v>
      </c>
      <c r="AY244" s="292" t="s">
        <v>124</v>
      </c>
    </row>
    <row r="245" spans="2:65" s="297" customFormat="1" x14ac:dyDescent="0.2">
      <c r="B245" s="296"/>
      <c r="D245" s="291" t="s">
        <v>132</v>
      </c>
      <c r="E245" s="298" t="s">
        <v>1</v>
      </c>
      <c r="F245" s="299" t="s">
        <v>86</v>
      </c>
      <c r="H245" s="300">
        <v>1</v>
      </c>
      <c r="L245" s="296"/>
      <c r="M245" s="301"/>
      <c r="T245" s="302"/>
      <c r="AT245" s="298" t="s">
        <v>132</v>
      </c>
      <c r="AU245" s="298" t="s">
        <v>86</v>
      </c>
      <c r="AV245" s="297" t="s">
        <v>130</v>
      </c>
      <c r="AW245" s="297" t="s">
        <v>3</v>
      </c>
      <c r="AX245" s="297" t="s">
        <v>86</v>
      </c>
      <c r="AY245" s="298" t="s">
        <v>124</v>
      </c>
    </row>
    <row r="246" spans="2:65" s="1" customFormat="1" ht="14.45" customHeight="1" x14ac:dyDescent="0.2">
      <c r="B246" s="22"/>
      <c r="C246" s="313" t="s">
        <v>423</v>
      </c>
      <c r="D246" s="313" t="s">
        <v>214</v>
      </c>
      <c r="E246" s="314" t="s">
        <v>776</v>
      </c>
      <c r="F246" s="315" t="s">
        <v>777</v>
      </c>
      <c r="G246" s="316" t="s">
        <v>405</v>
      </c>
      <c r="H246" s="317">
        <v>1</v>
      </c>
      <c r="I246" s="78"/>
      <c r="J246" s="318">
        <f>ROUND(I246*H246,2)</f>
        <v>0</v>
      </c>
      <c r="K246" s="319"/>
      <c r="L246" s="320"/>
      <c r="M246" s="321" t="s">
        <v>1</v>
      </c>
      <c r="N246" s="322" t="s">
        <v>44</v>
      </c>
      <c r="P246" s="285">
        <f>O246*H246</f>
        <v>0</v>
      </c>
      <c r="Q246" s="285">
        <v>1.1999999999999999E-3</v>
      </c>
      <c r="R246" s="285">
        <f>Q246*H246</f>
        <v>1.1999999999999999E-3</v>
      </c>
      <c r="S246" s="285">
        <v>0</v>
      </c>
      <c r="T246" s="286">
        <f>S246*H246</f>
        <v>0</v>
      </c>
      <c r="AR246" s="287" t="s">
        <v>163</v>
      </c>
      <c r="AT246" s="287" t="s">
        <v>214</v>
      </c>
      <c r="AU246" s="287" t="s">
        <v>86</v>
      </c>
      <c r="AY246" s="8" t="s">
        <v>124</v>
      </c>
      <c r="BE246" s="288">
        <f>IF(N246="základná",J246,0)</f>
        <v>0</v>
      </c>
      <c r="BF246" s="288">
        <f>IF(N246="znížená",J246,0)</f>
        <v>0</v>
      </c>
      <c r="BG246" s="288">
        <f>IF(N246="zákl. prenesená",J246,0)</f>
        <v>0</v>
      </c>
      <c r="BH246" s="288">
        <f>IF(N246="zníž. prenesená",J246,0)</f>
        <v>0</v>
      </c>
      <c r="BI246" s="288">
        <f>IF(N246="nulová",J246,0)</f>
        <v>0</v>
      </c>
      <c r="BJ246" s="8" t="s">
        <v>130</v>
      </c>
      <c r="BK246" s="288">
        <f>ROUND(I246*H246,2)</f>
        <v>0</v>
      </c>
      <c r="BL246" s="8" t="s">
        <v>129</v>
      </c>
      <c r="BM246" s="287" t="s">
        <v>778</v>
      </c>
    </row>
    <row r="247" spans="2:65" s="1" customFormat="1" ht="22.15" customHeight="1" x14ac:dyDescent="0.2">
      <c r="B247" s="22"/>
      <c r="C247" s="276" t="s">
        <v>428</v>
      </c>
      <c r="D247" s="276" t="s">
        <v>125</v>
      </c>
      <c r="E247" s="277" t="s">
        <v>779</v>
      </c>
      <c r="F247" s="278" t="s">
        <v>780</v>
      </c>
      <c r="G247" s="279" t="s">
        <v>405</v>
      </c>
      <c r="H247" s="280">
        <v>1</v>
      </c>
      <c r="I247" s="77"/>
      <c r="J247" s="281">
        <f>ROUND(I247*H247,2)</f>
        <v>0</v>
      </c>
      <c r="K247" s="282"/>
      <c r="L247" s="22"/>
      <c r="M247" s="283" t="s">
        <v>1</v>
      </c>
      <c r="N247" s="284" t="s">
        <v>44</v>
      </c>
      <c r="P247" s="285">
        <f>O247*H247</f>
        <v>0</v>
      </c>
      <c r="Q247" s="285">
        <v>0</v>
      </c>
      <c r="R247" s="285">
        <f>Q247*H247</f>
        <v>0</v>
      </c>
      <c r="S247" s="285">
        <v>0</v>
      </c>
      <c r="T247" s="286">
        <f>S247*H247</f>
        <v>0</v>
      </c>
      <c r="AR247" s="287" t="s">
        <v>129</v>
      </c>
      <c r="AT247" s="287" t="s">
        <v>125</v>
      </c>
      <c r="AU247" s="287" t="s">
        <v>86</v>
      </c>
      <c r="AY247" s="8" t="s">
        <v>124</v>
      </c>
      <c r="BE247" s="288">
        <f>IF(N247="základná",J247,0)</f>
        <v>0</v>
      </c>
      <c r="BF247" s="288">
        <f>IF(N247="znížená",J247,0)</f>
        <v>0</v>
      </c>
      <c r="BG247" s="288">
        <f>IF(N247="zákl. prenesená",J247,0)</f>
        <v>0</v>
      </c>
      <c r="BH247" s="288">
        <f>IF(N247="zníž. prenesená",J247,0)</f>
        <v>0</v>
      </c>
      <c r="BI247" s="288">
        <f>IF(N247="nulová",J247,0)</f>
        <v>0</v>
      </c>
      <c r="BJ247" s="8" t="s">
        <v>130</v>
      </c>
      <c r="BK247" s="288">
        <f>ROUND(I247*H247,2)</f>
        <v>0</v>
      </c>
      <c r="BL247" s="8" t="s">
        <v>129</v>
      </c>
      <c r="BM247" s="287" t="s">
        <v>781</v>
      </c>
    </row>
    <row r="248" spans="2:65" s="290" customFormat="1" ht="22.5" x14ac:dyDescent="0.2">
      <c r="B248" s="289"/>
      <c r="D248" s="291" t="s">
        <v>132</v>
      </c>
      <c r="E248" s="292" t="s">
        <v>1</v>
      </c>
      <c r="F248" s="293" t="s">
        <v>782</v>
      </c>
      <c r="H248" s="292" t="s">
        <v>1</v>
      </c>
      <c r="L248" s="289"/>
      <c r="M248" s="294"/>
      <c r="T248" s="295"/>
      <c r="AT248" s="292" t="s">
        <v>132</v>
      </c>
      <c r="AU248" s="292" t="s">
        <v>86</v>
      </c>
      <c r="AV248" s="290" t="s">
        <v>86</v>
      </c>
      <c r="AW248" s="290" t="s">
        <v>3</v>
      </c>
      <c r="AX248" s="290" t="s">
        <v>78</v>
      </c>
      <c r="AY248" s="292" t="s">
        <v>124</v>
      </c>
    </row>
    <row r="249" spans="2:65" s="297" customFormat="1" x14ac:dyDescent="0.2">
      <c r="B249" s="296"/>
      <c r="D249" s="291" t="s">
        <v>132</v>
      </c>
      <c r="E249" s="298" t="s">
        <v>1</v>
      </c>
      <c r="F249" s="299" t="s">
        <v>86</v>
      </c>
      <c r="H249" s="300">
        <v>1</v>
      </c>
      <c r="L249" s="296"/>
      <c r="M249" s="301"/>
      <c r="T249" s="302"/>
      <c r="AT249" s="298" t="s">
        <v>132</v>
      </c>
      <c r="AU249" s="298" t="s">
        <v>86</v>
      </c>
      <c r="AV249" s="297" t="s">
        <v>130</v>
      </c>
      <c r="AW249" s="297" t="s">
        <v>3</v>
      </c>
      <c r="AX249" s="297" t="s">
        <v>86</v>
      </c>
      <c r="AY249" s="298" t="s">
        <v>124</v>
      </c>
    </row>
    <row r="250" spans="2:65" s="1" customFormat="1" ht="14.45" customHeight="1" x14ac:dyDescent="0.2">
      <c r="B250" s="22"/>
      <c r="C250" s="313" t="s">
        <v>369</v>
      </c>
      <c r="D250" s="313" t="s">
        <v>214</v>
      </c>
      <c r="E250" s="314" t="s">
        <v>783</v>
      </c>
      <c r="F250" s="315" t="s">
        <v>784</v>
      </c>
      <c r="G250" s="316" t="s">
        <v>405</v>
      </c>
      <c r="H250" s="317">
        <v>1</v>
      </c>
      <c r="I250" s="78"/>
      <c r="J250" s="318">
        <f>ROUND(I250*H250,2)</f>
        <v>0</v>
      </c>
      <c r="K250" s="319"/>
      <c r="L250" s="320"/>
      <c r="M250" s="321" t="s">
        <v>1</v>
      </c>
      <c r="N250" s="322" t="s">
        <v>44</v>
      </c>
      <c r="P250" s="285">
        <f>O250*H250</f>
        <v>0</v>
      </c>
      <c r="Q250" s="285">
        <v>8.9999999999999998E-4</v>
      </c>
      <c r="R250" s="285">
        <f>Q250*H250</f>
        <v>8.9999999999999998E-4</v>
      </c>
      <c r="S250" s="285">
        <v>0</v>
      </c>
      <c r="T250" s="286">
        <f>S250*H250</f>
        <v>0</v>
      </c>
      <c r="AR250" s="287" t="s">
        <v>163</v>
      </c>
      <c r="AT250" s="287" t="s">
        <v>214</v>
      </c>
      <c r="AU250" s="287" t="s">
        <v>86</v>
      </c>
      <c r="AY250" s="8" t="s">
        <v>124</v>
      </c>
      <c r="BE250" s="288">
        <f>IF(N250="základná",J250,0)</f>
        <v>0</v>
      </c>
      <c r="BF250" s="288">
        <f>IF(N250="znížená",J250,0)</f>
        <v>0</v>
      </c>
      <c r="BG250" s="288">
        <f>IF(N250="zákl. prenesená",J250,0)</f>
        <v>0</v>
      </c>
      <c r="BH250" s="288">
        <f>IF(N250="zníž. prenesená",J250,0)</f>
        <v>0</v>
      </c>
      <c r="BI250" s="288">
        <f>IF(N250="nulová",J250,0)</f>
        <v>0</v>
      </c>
      <c r="BJ250" s="8" t="s">
        <v>130</v>
      </c>
      <c r="BK250" s="288">
        <f>ROUND(I250*H250,2)</f>
        <v>0</v>
      </c>
      <c r="BL250" s="8" t="s">
        <v>129</v>
      </c>
      <c r="BM250" s="287" t="s">
        <v>785</v>
      </c>
    </row>
    <row r="251" spans="2:65" s="1" customFormat="1" ht="22.15" customHeight="1" x14ac:dyDescent="0.2">
      <c r="B251" s="22"/>
      <c r="C251" s="276" t="s">
        <v>438</v>
      </c>
      <c r="D251" s="276" t="s">
        <v>125</v>
      </c>
      <c r="E251" s="277" t="s">
        <v>786</v>
      </c>
      <c r="F251" s="278" t="s">
        <v>787</v>
      </c>
      <c r="G251" s="279" t="s">
        <v>405</v>
      </c>
      <c r="H251" s="280">
        <v>1</v>
      </c>
      <c r="I251" s="77"/>
      <c r="J251" s="281">
        <f>ROUND(I251*H251,2)</f>
        <v>0</v>
      </c>
      <c r="K251" s="282"/>
      <c r="L251" s="22"/>
      <c r="M251" s="283" t="s">
        <v>1</v>
      </c>
      <c r="N251" s="284" t="s">
        <v>44</v>
      </c>
      <c r="P251" s="285">
        <f>O251*H251</f>
        <v>0</v>
      </c>
      <c r="Q251" s="285">
        <v>0</v>
      </c>
      <c r="R251" s="285">
        <f>Q251*H251</f>
        <v>0</v>
      </c>
      <c r="S251" s="285">
        <v>0</v>
      </c>
      <c r="T251" s="286">
        <f>S251*H251</f>
        <v>0</v>
      </c>
      <c r="AR251" s="287" t="s">
        <v>129</v>
      </c>
      <c r="AT251" s="287" t="s">
        <v>125</v>
      </c>
      <c r="AU251" s="287" t="s">
        <v>86</v>
      </c>
      <c r="AY251" s="8" t="s">
        <v>124</v>
      </c>
      <c r="BE251" s="288">
        <f>IF(N251="základná",J251,0)</f>
        <v>0</v>
      </c>
      <c r="BF251" s="288">
        <f>IF(N251="znížená",J251,0)</f>
        <v>0</v>
      </c>
      <c r="BG251" s="288">
        <f>IF(N251="zákl. prenesená",J251,0)</f>
        <v>0</v>
      </c>
      <c r="BH251" s="288">
        <f>IF(N251="zníž. prenesená",J251,0)</f>
        <v>0</v>
      </c>
      <c r="BI251" s="288">
        <f>IF(N251="nulová",J251,0)</f>
        <v>0</v>
      </c>
      <c r="BJ251" s="8" t="s">
        <v>130</v>
      </c>
      <c r="BK251" s="288">
        <f>ROUND(I251*H251,2)</f>
        <v>0</v>
      </c>
      <c r="BL251" s="8" t="s">
        <v>129</v>
      </c>
      <c r="BM251" s="287" t="s">
        <v>788</v>
      </c>
    </row>
    <row r="252" spans="2:65" s="297" customFormat="1" x14ac:dyDescent="0.2">
      <c r="B252" s="296"/>
      <c r="D252" s="291" t="s">
        <v>132</v>
      </c>
      <c r="E252" s="298" t="s">
        <v>1</v>
      </c>
      <c r="F252" s="299" t="s">
        <v>86</v>
      </c>
      <c r="H252" s="300">
        <v>1</v>
      </c>
      <c r="L252" s="296"/>
      <c r="M252" s="301"/>
      <c r="T252" s="302"/>
      <c r="AT252" s="298" t="s">
        <v>132</v>
      </c>
      <c r="AU252" s="298" t="s">
        <v>86</v>
      </c>
      <c r="AV252" s="297" t="s">
        <v>130</v>
      </c>
      <c r="AW252" s="297" t="s">
        <v>3</v>
      </c>
      <c r="AX252" s="297" t="s">
        <v>86</v>
      </c>
      <c r="AY252" s="298" t="s">
        <v>124</v>
      </c>
    </row>
    <row r="253" spans="2:65" s="1" customFormat="1" ht="14.45" customHeight="1" x14ac:dyDescent="0.2">
      <c r="B253" s="22"/>
      <c r="C253" s="313" t="s">
        <v>443</v>
      </c>
      <c r="D253" s="313" t="s">
        <v>214</v>
      </c>
      <c r="E253" s="314" t="s">
        <v>789</v>
      </c>
      <c r="F253" s="315" t="s">
        <v>790</v>
      </c>
      <c r="G253" s="316" t="s">
        <v>405</v>
      </c>
      <c r="H253" s="317">
        <v>1</v>
      </c>
      <c r="I253" s="78"/>
      <c r="J253" s="318">
        <f>ROUND(I253*H253,2)</f>
        <v>0</v>
      </c>
      <c r="K253" s="319"/>
      <c r="L253" s="320"/>
      <c r="M253" s="321" t="s">
        <v>1</v>
      </c>
      <c r="N253" s="322" t="s">
        <v>44</v>
      </c>
      <c r="P253" s="285">
        <f>O253*H253</f>
        <v>0</v>
      </c>
      <c r="Q253" s="285">
        <v>7.6000000000000004E-4</v>
      </c>
      <c r="R253" s="285">
        <f>Q253*H253</f>
        <v>7.6000000000000004E-4</v>
      </c>
      <c r="S253" s="285">
        <v>0</v>
      </c>
      <c r="T253" s="286">
        <f>S253*H253</f>
        <v>0</v>
      </c>
      <c r="AR253" s="287" t="s">
        <v>163</v>
      </c>
      <c r="AT253" s="287" t="s">
        <v>214</v>
      </c>
      <c r="AU253" s="287" t="s">
        <v>86</v>
      </c>
      <c r="AY253" s="8" t="s">
        <v>124</v>
      </c>
      <c r="BE253" s="288">
        <f>IF(N253="základná",J253,0)</f>
        <v>0</v>
      </c>
      <c r="BF253" s="288">
        <f>IF(N253="znížená",J253,0)</f>
        <v>0</v>
      </c>
      <c r="BG253" s="288">
        <f>IF(N253="zákl. prenesená",J253,0)</f>
        <v>0</v>
      </c>
      <c r="BH253" s="288">
        <f>IF(N253="zníž. prenesená",J253,0)</f>
        <v>0</v>
      </c>
      <c r="BI253" s="288">
        <f>IF(N253="nulová",J253,0)</f>
        <v>0</v>
      </c>
      <c r="BJ253" s="8" t="s">
        <v>130</v>
      </c>
      <c r="BK253" s="288">
        <f>ROUND(I253*H253,2)</f>
        <v>0</v>
      </c>
      <c r="BL253" s="8" t="s">
        <v>129</v>
      </c>
      <c r="BM253" s="287" t="s">
        <v>791</v>
      </c>
    </row>
    <row r="254" spans="2:65" s="1" customFormat="1" ht="22.15" customHeight="1" x14ac:dyDescent="0.2">
      <c r="B254" s="22"/>
      <c r="C254" s="276" t="s">
        <v>448</v>
      </c>
      <c r="D254" s="276" t="s">
        <v>125</v>
      </c>
      <c r="E254" s="277" t="s">
        <v>792</v>
      </c>
      <c r="F254" s="278" t="s">
        <v>793</v>
      </c>
      <c r="G254" s="279" t="s">
        <v>304</v>
      </c>
      <c r="H254" s="280">
        <v>60</v>
      </c>
      <c r="I254" s="77"/>
      <c r="J254" s="281">
        <f>ROUND(I254*H254,2)</f>
        <v>0</v>
      </c>
      <c r="K254" s="282"/>
      <c r="L254" s="22"/>
      <c r="M254" s="283" t="s">
        <v>1</v>
      </c>
      <c r="N254" s="284" t="s">
        <v>44</v>
      </c>
      <c r="P254" s="285">
        <f>O254*H254</f>
        <v>0</v>
      </c>
      <c r="Q254" s="285">
        <v>0</v>
      </c>
      <c r="R254" s="285">
        <f>Q254*H254</f>
        <v>0</v>
      </c>
      <c r="S254" s="285">
        <v>0</v>
      </c>
      <c r="T254" s="286">
        <f>S254*H254</f>
        <v>0</v>
      </c>
      <c r="AR254" s="287" t="s">
        <v>129</v>
      </c>
      <c r="AT254" s="287" t="s">
        <v>125</v>
      </c>
      <c r="AU254" s="287" t="s">
        <v>86</v>
      </c>
      <c r="AY254" s="8" t="s">
        <v>124</v>
      </c>
      <c r="BE254" s="288">
        <f>IF(N254="základná",J254,0)</f>
        <v>0</v>
      </c>
      <c r="BF254" s="288">
        <f>IF(N254="znížená",J254,0)</f>
        <v>0</v>
      </c>
      <c r="BG254" s="288">
        <f>IF(N254="zákl. prenesená",J254,0)</f>
        <v>0</v>
      </c>
      <c r="BH254" s="288">
        <f>IF(N254="zníž. prenesená",J254,0)</f>
        <v>0</v>
      </c>
      <c r="BI254" s="288">
        <f>IF(N254="nulová",J254,0)</f>
        <v>0</v>
      </c>
      <c r="BJ254" s="8" t="s">
        <v>130</v>
      </c>
      <c r="BK254" s="288">
        <f>ROUND(I254*H254,2)</f>
        <v>0</v>
      </c>
      <c r="BL254" s="8" t="s">
        <v>129</v>
      </c>
      <c r="BM254" s="287" t="s">
        <v>794</v>
      </c>
    </row>
    <row r="255" spans="2:65" s="290" customFormat="1" x14ac:dyDescent="0.2">
      <c r="B255" s="289"/>
      <c r="D255" s="291" t="s">
        <v>132</v>
      </c>
      <c r="E255" s="292" t="s">
        <v>1</v>
      </c>
      <c r="F255" s="293" t="s">
        <v>730</v>
      </c>
      <c r="H255" s="292" t="s">
        <v>1</v>
      </c>
      <c r="L255" s="289"/>
      <c r="M255" s="294"/>
      <c r="T255" s="295"/>
      <c r="AT255" s="292" t="s">
        <v>132</v>
      </c>
      <c r="AU255" s="292" t="s">
        <v>86</v>
      </c>
      <c r="AV255" s="290" t="s">
        <v>86</v>
      </c>
      <c r="AW255" s="290" t="s">
        <v>3</v>
      </c>
      <c r="AX255" s="290" t="s">
        <v>78</v>
      </c>
      <c r="AY255" s="292" t="s">
        <v>124</v>
      </c>
    </row>
    <row r="256" spans="2:65" s="297" customFormat="1" x14ac:dyDescent="0.2">
      <c r="B256" s="296"/>
      <c r="D256" s="291" t="s">
        <v>132</v>
      </c>
      <c r="E256" s="298" t="s">
        <v>1</v>
      </c>
      <c r="F256" s="299" t="s">
        <v>731</v>
      </c>
      <c r="H256" s="300">
        <v>60</v>
      </c>
      <c r="L256" s="296"/>
      <c r="M256" s="301"/>
      <c r="T256" s="302"/>
      <c r="AT256" s="298" t="s">
        <v>132</v>
      </c>
      <c r="AU256" s="298" t="s">
        <v>86</v>
      </c>
      <c r="AV256" s="297" t="s">
        <v>130</v>
      </c>
      <c r="AW256" s="297" t="s">
        <v>3</v>
      </c>
      <c r="AX256" s="297" t="s">
        <v>86</v>
      </c>
      <c r="AY256" s="298" t="s">
        <v>124</v>
      </c>
    </row>
    <row r="257" spans="2:65" s="1" customFormat="1" ht="14.45" customHeight="1" x14ac:dyDescent="0.2">
      <c r="B257" s="22"/>
      <c r="C257" s="313" t="s">
        <v>453</v>
      </c>
      <c r="D257" s="313" t="s">
        <v>214</v>
      </c>
      <c r="E257" s="314" t="s">
        <v>795</v>
      </c>
      <c r="F257" s="315" t="s">
        <v>796</v>
      </c>
      <c r="G257" s="316" t="s">
        <v>514</v>
      </c>
      <c r="H257" s="317">
        <v>87</v>
      </c>
      <c r="I257" s="78"/>
      <c r="J257" s="318">
        <f>ROUND(I257*H257,2)</f>
        <v>0</v>
      </c>
      <c r="K257" s="319"/>
      <c r="L257" s="320"/>
      <c r="M257" s="321" t="s">
        <v>1</v>
      </c>
      <c r="N257" s="322" t="s">
        <v>44</v>
      </c>
      <c r="P257" s="285">
        <f>O257*H257</f>
        <v>0</v>
      </c>
      <c r="Q257" s="285">
        <v>1E-3</v>
      </c>
      <c r="R257" s="285">
        <f>Q257*H257</f>
        <v>8.7000000000000008E-2</v>
      </c>
      <c r="S257" s="285">
        <v>0</v>
      </c>
      <c r="T257" s="286">
        <f>S257*H257</f>
        <v>0</v>
      </c>
      <c r="AR257" s="287" t="s">
        <v>163</v>
      </c>
      <c r="AT257" s="287" t="s">
        <v>214</v>
      </c>
      <c r="AU257" s="287" t="s">
        <v>86</v>
      </c>
      <c r="AY257" s="8" t="s">
        <v>124</v>
      </c>
      <c r="BE257" s="288">
        <f>IF(N257="základná",J257,0)</f>
        <v>0</v>
      </c>
      <c r="BF257" s="288">
        <f>IF(N257="znížená",J257,0)</f>
        <v>0</v>
      </c>
      <c r="BG257" s="288">
        <f>IF(N257="zákl. prenesená",J257,0)</f>
        <v>0</v>
      </c>
      <c r="BH257" s="288">
        <f>IF(N257="zníž. prenesená",J257,0)</f>
        <v>0</v>
      </c>
      <c r="BI257" s="288">
        <f>IF(N257="nulová",J257,0)</f>
        <v>0</v>
      </c>
      <c r="BJ257" s="8" t="s">
        <v>130</v>
      </c>
      <c r="BK257" s="288">
        <f>ROUND(I257*H257,2)</f>
        <v>0</v>
      </c>
      <c r="BL257" s="8" t="s">
        <v>129</v>
      </c>
      <c r="BM257" s="287" t="s">
        <v>797</v>
      </c>
    </row>
    <row r="258" spans="2:65" s="297" customFormat="1" x14ac:dyDescent="0.2">
      <c r="B258" s="296"/>
      <c r="D258" s="291" t="s">
        <v>132</v>
      </c>
      <c r="F258" s="299" t="s">
        <v>798</v>
      </c>
      <c r="H258" s="300">
        <v>87</v>
      </c>
      <c r="L258" s="296"/>
      <c r="M258" s="301"/>
      <c r="T258" s="302"/>
      <c r="AT258" s="298" t="s">
        <v>132</v>
      </c>
      <c r="AU258" s="298" t="s">
        <v>86</v>
      </c>
      <c r="AV258" s="297" t="s">
        <v>130</v>
      </c>
      <c r="AW258" s="297" t="s">
        <v>4</v>
      </c>
      <c r="AX258" s="297" t="s">
        <v>86</v>
      </c>
      <c r="AY258" s="298" t="s">
        <v>124</v>
      </c>
    </row>
    <row r="259" spans="2:65" s="1" customFormat="1" ht="22.15" customHeight="1" x14ac:dyDescent="0.2">
      <c r="B259" s="22"/>
      <c r="C259" s="276" t="s">
        <v>799</v>
      </c>
      <c r="D259" s="276" t="s">
        <v>125</v>
      </c>
      <c r="E259" s="277" t="s">
        <v>800</v>
      </c>
      <c r="F259" s="278" t="s">
        <v>801</v>
      </c>
      <c r="G259" s="279" t="s">
        <v>304</v>
      </c>
      <c r="H259" s="280">
        <v>2</v>
      </c>
      <c r="I259" s="77"/>
      <c r="J259" s="281">
        <f>ROUND(I259*H259,2)</f>
        <v>0</v>
      </c>
      <c r="K259" s="282"/>
      <c r="L259" s="22"/>
      <c r="M259" s="283" t="s">
        <v>1</v>
      </c>
      <c r="N259" s="284" t="s">
        <v>44</v>
      </c>
      <c r="P259" s="285">
        <f>O259*H259</f>
        <v>0</v>
      </c>
      <c r="Q259" s="285">
        <v>0</v>
      </c>
      <c r="R259" s="285">
        <f>Q259*H259</f>
        <v>0</v>
      </c>
      <c r="S259" s="285">
        <v>0</v>
      </c>
      <c r="T259" s="286">
        <f>S259*H259</f>
        <v>0</v>
      </c>
      <c r="AR259" s="287" t="s">
        <v>129</v>
      </c>
      <c r="AT259" s="287" t="s">
        <v>125</v>
      </c>
      <c r="AU259" s="287" t="s">
        <v>86</v>
      </c>
      <c r="AY259" s="8" t="s">
        <v>124</v>
      </c>
      <c r="BE259" s="288">
        <f>IF(N259="základná",J259,0)</f>
        <v>0</v>
      </c>
      <c r="BF259" s="288">
        <f>IF(N259="znížená",J259,0)</f>
        <v>0</v>
      </c>
      <c r="BG259" s="288">
        <f>IF(N259="zákl. prenesená",J259,0)</f>
        <v>0</v>
      </c>
      <c r="BH259" s="288">
        <f>IF(N259="zníž. prenesená",J259,0)</f>
        <v>0</v>
      </c>
      <c r="BI259" s="288">
        <f>IF(N259="nulová",J259,0)</f>
        <v>0</v>
      </c>
      <c r="BJ259" s="8" t="s">
        <v>130</v>
      </c>
      <c r="BK259" s="288">
        <f>ROUND(I259*H259,2)</f>
        <v>0</v>
      </c>
      <c r="BL259" s="8" t="s">
        <v>129</v>
      </c>
      <c r="BM259" s="287" t="s">
        <v>802</v>
      </c>
    </row>
    <row r="260" spans="2:65" s="290" customFormat="1" ht="22.5" x14ac:dyDescent="0.2">
      <c r="B260" s="289"/>
      <c r="D260" s="291" t="s">
        <v>132</v>
      </c>
      <c r="E260" s="292" t="s">
        <v>1</v>
      </c>
      <c r="F260" s="293" t="s">
        <v>803</v>
      </c>
      <c r="H260" s="292" t="s">
        <v>1</v>
      </c>
      <c r="L260" s="289"/>
      <c r="M260" s="294"/>
      <c r="T260" s="295"/>
      <c r="AT260" s="292" t="s">
        <v>132</v>
      </c>
      <c r="AU260" s="292" t="s">
        <v>86</v>
      </c>
      <c r="AV260" s="290" t="s">
        <v>86</v>
      </c>
      <c r="AW260" s="290" t="s">
        <v>3</v>
      </c>
      <c r="AX260" s="290" t="s">
        <v>78</v>
      </c>
      <c r="AY260" s="292" t="s">
        <v>124</v>
      </c>
    </row>
    <row r="261" spans="2:65" s="297" customFormat="1" x14ac:dyDescent="0.2">
      <c r="B261" s="296"/>
      <c r="D261" s="291" t="s">
        <v>132</v>
      </c>
      <c r="E261" s="298" t="s">
        <v>1</v>
      </c>
      <c r="F261" s="299" t="s">
        <v>130</v>
      </c>
      <c r="H261" s="300">
        <v>2</v>
      </c>
      <c r="L261" s="296"/>
      <c r="M261" s="301"/>
      <c r="T261" s="302"/>
      <c r="AT261" s="298" t="s">
        <v>132</v>
      </c>
      <c r="AU261" s="298" t="s">
        <v>86</v>
      </c>
      <c r="AV261" s="297" t="s">
        <v>130</v>
      </c>
      <c r="AW261" s="297" t="s">
        <v>3</v>
      </c>
      <c r="AX261" s="297" t="s">
        <v>86</v>
      </c>
      <c r="AY261" s="298" t="s">
        <v>124</v>
      </c>
    </row>
    <row r="262" spans="2:65" s="1" customFormat="1" ht="22.15" customHeight="1" x14ac:dyDescent="0.2">
      <c r="B262" s="22"/>
      <c r="C262" s="276" t="s">
        <v>804</v>
      </c>
      <c r="D262" s="276" t="s">
        <v>125</v>
      </c>
      <c r="E262" s="277" t="s">
        <v>805</v>
      </c>
      <c r="F262" s="278" t="s">
        <v>806</v>
      </c>
      <c r="G262" s="279" t="s">
        <v>405</v>
      </c>
      <c r="H262" s="280">
        <v>1</v>
      </c>
      <c r="I262" s="77"/>
      <c r="J262" s="281">
        <f>ROUND(I262*H262,2)</f>
        <v>0</v>
      </c>
      <c r="K262" s="282"/>
      <c r="L262" s="22"/>
      <c r="M262" s="283" t="s">
        <v>1</v>
      </c>
      <c r="N262" s="284" t="s">
        <v>44</v>
      </c>
      <c r="P262" s="285">
        <f>O262*H262</f>
        <v>0</v>
      </c>
      <c r="Q262" s="285">
        <v>0</v>
      </c>
      <c r="R262" s="285">
        <f>Q262*H262</f>
        <v>0</v>
      </c>
      <c r="S262" s="285">
        <v>0</v>
      </c>
      <c r="T262" s="286">
        <f>S262*H262</f>
        <v>0</v>
      </c>
      <c r="AR262" s="287" t="s">
        <v>129</v>
      </c>
      <c r="AT262" s="287" t="s">
        <v>125</v>
      </c>
      <c r="AU262" s="287" t="s">
        <v>86</v>
      </c>
      <c r="AY262" s="8" t="s">
        <v>124</v>
      </c>
      <c r="BE262" s="288">
        <f>IF(N262="základná",J262,0)</f>
        <v>0</v>
      </c>
      <c r="BF262" s="288">
        <f>IF(N262="znížená",J262,0)</f>
        <v>0</v>
      </c>
      <c r="BG262" s="288">
        <f>IF(N262="zákl. prenesená",J262,0)</f>
        <v>0</v>
      </c>
      <c r="BH262" s="288">
        <f>IF(N262="zníž. prenesená",J262,0)</f>
        <v>0</v>
      </c>
      <c r="BI262" s="288">
        <f>IF(N262="nulová",J262,0)</f>
        <v>0</v>
      </c>
      <c r="BJ262" s="8" t="s">
        <v>130</v>
      </c>
      <c r="BK262" s="288">
        <f>ROUND(I262*H262,2)</f>
        <v>0</v>
      </c>
      <c r="BL262" s="8" t="s">
        <v>129</v>
      </c>
      <c r="BM262" s="287" t="s">
        <v>807</v>
      </c>
    </row>
    <row r="263" spans="2:65" s="290" customFormat="1" ht="22.5" x14ac:dyDescent="0.2">
      <c r="B263" s="289"/>
      <c r="D263" s="291" t="s">
        <v>132</v>
      </c>
      <c r="E263" s="292" t="s">
        <v>1</v>
      </c>
      <c r="F263" s="293" t="s">
        <v>808</v>
      </c>
      <c r="H263" s="292" t="s">
        <v>1</v>
      </c>
      <c r="L263" s="289"/>
      <c r="M263" s="294"/>
      <c r="T263" s="295"/>
      <c r="AT263" s="292" t="s">
        <v>132</v>
      </c>
      <c r="AU263" s="292" t="s">
        <v>86</v>
      </c>
      <c r="AV263" s="290" t="s">
        <v>86</v>
      </c>
      <c r="AW263" s="290" t="s">
        <v>3</v>
      </c>
      <c r="AX263" s="290" t="s">
        <v>78</v>
      </c>
      <c r="AY263" s="292" t="s">
        <v>124</v>
      </c>
    </row>
    <row r="264" spans="2:65" s="297" customFormat="1" x14ac:dyDescent="0.2">
      <c r="B264" s="296"/>
      <c r="D264" s="291" t="s">
        <v>132</v>
      </c>
      <c r="E264" s="298" t="s">
        <v>1</v>
      </c>
      <c r="F264" s="299" t="s">
        <v>86</v>
      </c>
      <c r="H264" s="300">
        <v>1</v>
      </c>
      <c r="L264" s="296"/>
      <c r="M264" s="301"/>
      <c r="T264" s="302"/>
      <c r="AT264" s="298" t="s">
        <v>132</v>
      </c>
      <c r="AU264" s="298" t="s">
        <v>86</v>
      </c>
      <c r="AV264" s="297" t="s">
        <v>130</v>
      </c>
      <c r="AW264" s="297" t="s">
        <v>3</v>
      </c>
      <c r="AX264" s="297" t="s">
        <v>86</v>
      </c>
      <c r="AY264" s="298" t="s">
        <v>124</v>
      </c>
    </row>
    <row r="265" spans="2:65" s="1" customFormat="1" ht="14.45" customHeight="1" x14ac:dyDescent="0.2">
      <c r="B265" s="22"/>
      <c r="C265" s="313" t="s">
        <v>809</v>
      </c>
      <c r="D265" s="313" t="s">
        <v>214</v>
      </c>
      <c r="E265" s="314" t="s">
        <v>810</v>
      </c>
      <c r="F265" s="315" t="s">
        <v>811</v>
      </c>
      <c r="G265" s="316" t="s">
        <v>405</v>
      </c>
      <c r="H265" s="317">
        <v>1</v>
      </c>
      <c r="I265" s="78"/>
      <c r="J265" s="318">
        <f>ROUND(I265*H265,2)</f>
        <v>0</v>
      </c>
      <c r="K265" s="319"/>
      <c r="L265" s="320"/>
      <c r="M265" s="321" t="s">
        <v>1</v>
      </c>
      <c r="N265" s="322" t="s">
        <v>44</v>
      </c>
      <c r="P265" s="285">
        <f>O265*H265</f>
        <v>0</v>
      </c>
      <c r="Q265" s="285">
        <v>1.1350000000000001E-2</v>
      </c>
      <c r="R265" s="285">
        <f>Q265*H265</f>
        <v>1.1350000000000001E-2</v>
      </c>
      <c r="S265" s="285">
        <v>0</v>
      </c>
      <c r="T265" s="286">
        <f>S265*H265</f>
        <v>0</v>
      </c>
      <c r="AR265" s="287" t="s">
        <v>163</v>
      </c>
      <c r="AT265" s="287" t="s">
        <v>214</v>
      </c>
      <c r="AU265" s="287" t="s">
        <v>86</v>
      </c>
      <c r="AY265" s="8" t="s">
        <v>124</v>
      </c>
      <c r="BE265" s="288">
        <f>IF(N265="základná",J265,0)</f>
        <v>0</v>
      </c>
      <c r="BF265" s="288">
        <f>IF(N265="znížená",J265,0)</f>
        <v>0</v>
      </c>
      <c r="BG265" s="288">
        <f>IF(N265="zákl. prenesená",J265,0)</f>
        <v>0</v>
      </c>
      <c r="BH265" s="288">
        <f>IF(N265="zníž. prenesená",J265,0)</f>
        <v>0</v>
      </c>
      <c r="BI265" s="288">
        <f>IF(N265="nulová",J265,0)</f>
        <v>0</v>
      </c>
      <c r="BJ265" s="8" t="s">
        <v>130</v>
      </c>
      <c r="BK265" s="288">
        <f>ROUND(I265*H265,2)</f>
        <v>0</v>
      </c>
      <c r="BL265" s="8" t="s">
        <v>129</v>
      </c>
      <c r="BM265" s="287" t="s">
        <v>812</v>
      </c>
    </row>
    <row r="266" spans="2:65" s="1" customFormat="1" ht="22.15" customHeight="1" x14ac:dyDescent="0.2">
      <c r="B266" s="22"/>
      <c r="C266" s="276" t="s">
        <v>813</v>
      </c>
      <c r="D266" s="276" t="s">
        <v>125</v>
      </c>
      <c r="E266" s="277" t="s">
        <v>814</v>
      </c>
      <c r="F266" s="278" t="s">
        <v>815</v>
      </c>
      <c r="G266" s="279" t="s">
        <v>816</v>
      </c>
      <c r="H266" s="79"/>
      <c r="I266" s="77"/>
      <c r="J266" s="281">
        <f>ROUND(I266*H266,2)</f>
        <v>0</v>
      </c>
      <c r="K266" s="282"/>
      <c r="L266" s="22"/>
      <c r="M266" s="323" t="s">
        <v>1</v>
      </c>
      <c r="N266" s="324" t="s">
        <v>44</v>
      </c>
      <c r="O266" s="325"/>
      <c r="P266" s="326">
        <f>O266*H266</f>
        <v>0</v>
      </c>
      <c r="Q266" s="326">
        <v>0</v>
      </c>
      <c r="R266" s="326">
        <f>Q266*H266</f>
        <v>0</v>
      </c>
      <c r="S266" s="326">
        <v>0</v>
      </c>
      <c r="T266" s="327">
        <f>S266*H266</f>
        <v>0</v>
      </c>
      <c r="AR266" s="287" t="s">
        <v>129</v>
      </c>
      <c r="AT266" s="287" t="s">
        <v>125</v>
      </c>
      <c r="AU266" s="287" t="s">
        <v>86</v>
      </c>
      <c r="AY266" s="8" t="s">
        <v>124</v>
      </c>
      <c r="BE266" s="288">
        <f>IF(N266="základná",J266,0)</f>
        <v>0</v>
      </c>
      <c r="BF266" s="288">
        <f>IF(N266="znížená",J266,0)</f>
        <v>0</v>
      </c>
      <c r="BG266" s="288">
        <f>IF(N266="zákl. prenesená",J266,0)</f>
        <v>0</v>
      </c>
      <c r="BH266" s="288">
        <f>IF(N266="zníž. prenesená",J266,0)</f>
        <v>0</v>
      </c>
      <c r="BI266" s="288">
        <f>IF(N266="nulová",J266,0)</f>
        <v>0</v>
      </c>
      <c r="BJ266" s="8" t="s">
        <v>130</v>
      </c>
      <c r="BK266" s="288">
        <f>ROUND(I266*H266,2)</f>
        <v>0</v>
      </c>
      <c r="BL266" s="8" t="s">
        <v>129</v>
      </c>
      <c r="BM266" s="287" t="s">
        <v>817</v>
      </c>
    </row>
    <row r="267" spans="2:65" s="1" customFormat="1" ht="6.95" customHeight="1" x14ac:dyDescent="0.2">
      <c r="B267" s="36"/>
      <c r="C267" s="37"/>
      <c r="D267" s="37"/>
      <c r="E267" s="37"/>
      <c r="F267" s="37"/>
      <c r="G267" s="37"/>
      <c r="H267" s="37"/>
      <c r="I267" s="37"/>
      <c r="J267" s="37"/>
      <c r="K267" s="37"/>
      <c r="L267" s="22"/>
    </row>
  </sheetData>
  <sheetProtection algorithmName="SHA-512" hashValue="20H9pQIj5SC5GXF9wPg4Z1A+W3D8U9u1KQAnt41NVG3M/g8TAQFgZGxRWHWTPc/FS8LyP+ljjFh1ruUcj7/Uaw==" saltValue="KG+KroGqaxk15kCO8euMAQ==" spinCount="100000" sheet="1" objects="1" scenarios="1" selectLockedCells="1"/>
  <autoFilter ref="C119:K266" xr:uid="{00000000-0009-0000-0000-000004000000}"/>
  <mergeCells count="9">
    <mergeCell ref="E86:H86"/>
    <mergeCell ref="E110:H110"/>
    <mergeCell ref="E112:H112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3"/>
  <sheetViews>
    <sheetView showGridLines="0" topLeftCell="A30" zoomScaleNormal="100" workbookViewId="0">
      <selection activeCell="I212" sqref="I212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23.83203125" hidden="1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2" spans="2:46" ht="36.950000000000003" customHeight="1" x14ac:dyDescent="0.2">
      <c r="L2" s="475" t="s">
        <v>6</v>
      </c>
      <c r="M2" s="476"/>
      <c r="N2" s="476"/>
      <c r="O2" s="476"/>
      <c r="P2" s="476"/>
      <c r="Q2" s="476"/>
      <c r="R2" s="476"/>
      <c r="S2" s="476"/>
      <c r="T2" s="476"/>
      <c r="U2" s="476"/>
      <c r="V2" s="476"/>
      <c r="AT2" s="8" t="s">
        <v>100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4.95" customHeight="1" x14ac:dyDescent="0.2">
      <c r="B4" s="11"/>
      <c r="D4" s="12" t="s">
        <v>101</v>
      </c>
      <c r="L4" s="11"/>
      <c r="M4" s="228" t="s">
        <v>10</v>
      </c>
      <c r="AT4" s="8" t="s">
        <v>4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8" t="s">
        <v>16</v>
      </c>
      <c r="L6" s="11"/>
    </row>
    <row r="7" spans="2:46" ht="27" customHeight="1" x14ac:dyDescent="0.2">
      <c r="B7" s="11"/>
      <c r="E7" s="473" t="str">
        <f>'Rekapitulácia stavby'!K6</f>
        <v>Bratislava, MČ Devín - PD Dobudovanie chodníka a priechodu pre chodcov na Kremeľskej ul. v Devíne - I. etapa</v>
      </c>
      <c r="F7" s="474"/>
      <c r="G7" s="474"/>
      <c r="H7" s="474"/>
      <c r="L7" s="11"/>
    </row>
    <row r="8" spans="2:46" s="1" customFormat="1" ht="12" customHeight="1" x14ac:dyDescent="0.2">
      <c r="B8" s="22"/>
      <c r="D8" s="18" t="s">
        <v>102</v>
      </c>
      <c r="L8" s="22"/>
    </row>
    <row r="9" spans="2:46" s="1" customFormat="1" ht="15.6" customHeight="1" x14ac:dyDescent="0.2">
      <c r="B9" s="22"/>
      <c r="E9" s="457" t="s">
        <v>818</v>
      </c>
      <c r="F9" s="472"/>
      <c r="G9" s="472"/>
      <c r="H9" s="472"/>
      <c r="L9" s="22"/>
    </row>
    <row r="10" spans="2:46" s="1" customFormat="1" x14ac:dyDescent="0.2">
      <c r="B10" s="22"/>
      <c r="L10" s="22"/>
    </row>
    <row r="11" spans="2:46" s="1" customFormat="1" ht="12" customHeight="1" x14ac:dyDescent="0.2">
      <c r="B11" s="22"/>
      <c r="D11" s="18" t="s">
        <v>18</v>
      </c>
      <c r="F11" s="16" t="s">
        <v>97</v>
      </c>
      <c r="I11" s="18" t="s">
        <v>20</v>
      </c>
      <c r="J11" s="16" t="s">
        <v>613</v>
      </c>
      <c r="L11" s="22"/>
    </row>
    <row r="12" spans="2:46" s="1" customFormat="1" ht="12" customHeight="1" x14ac:dyDescent="0.2">
      <c r="B12" s="22"/>
      <c r="D12" s="18" t="s">
        <v>22</v>
      </c>
      <c r="F12" s="16" t="s">
        <v>23</v>
      </c>
      <c r="I12" s="18" t="s">
        <v>24</v>
      </c>
      <c r="J12" s="223">
        <f>'Rekapitulácia stavby'!AN8</f>
        <v>45483</v>
      </c>
      <c r="L12" s="22"/>
    </row>
    <row r="13" spans="2:46" s="1" customFormat="1" ht="21.75" customHeight="1" x14ac:dyDescent="0.2">
      <c r="B13" s="22"/>
      <c r="I13" s="15" t="s">
        <v>25</v>
      </c>
      <c r="J13" s="19" t="s">
        <v>614</v>
      </c>
      <c r="L13" s="22"/>
    </row>
    <row r="14" spans="2:46" s="1" customFormat="1" ht="12" customHeight="1" x14ac:dyDescent="0.2">
      <c r="B14" s="22"/>
      <c r="D14" s="18" t="s">
        <v>27</v>
      </c>
      <c r="I14" s="18" t="s">
        <v>28</v>
      </c>
      <c r="J14" s="16" t="s">
        <v>1</v>
      </c>
      <c r="L14" s="22"/>
    </row>
    <row r="15" spans="2:46" s="1" customFormat="1" ht="18" customHeight="1" x14ac:dyDescent="0.2">
      <c r="B15" s="22"/>
      <c r="E15" s="16" t="s">
        <v>29</v>
      </c>
      <c r="I15" s="18" t="s">
        <v>30</v>
      </c>
      <c r="J15" s="16" t="s">
        <v>1</v>
      </c>
      <c r="L15" s="22"/>
    </row>
    <row r="16" spans="2:46" s="1" customFormat="1" ht="6.95" customHeight="1" x14ac:dyDescent="0.2">
      <c r="B16" s="22"/>
      <c r="L16" s="22"/>
    </row>
    <row r="17" spans="2:12" s="1" customFormat="1" ht="12" customHeight="1" x14ac:dyDescent="0.2">
      <c r="B17" s="22"/>
      <c r="D17" s="18" t="s">
        <v>31</v>
      </c>
      <c r="I17" s="18" t="s">
        <v>28</v>
      </c>
      <c r="J17" s="230" t="str">
        <f>'Rekapitulácia stavby'!AN13</f>
        <v>Vyplň údaj</v>
      </c>
      <c r="L17" s="22"/>
    </row>
    <row r="18" spans="2:12" s="1" customFormat="1" ht="18" customHeight="1" x14ac:dyDescent="0.2">
      <c r="B18" s="22"/>
      <c r="E18" s="478" t="str">
        <f>'Rekapitulácia stavby'!E14</f>
        <v>Vyplň údaj</v>
      </c>
      <c r="F18" s="446"/>
      <c r="G18" s="446"/>
      <c r="H18" s="446"/>
      <c r="I18" s="18" t="s">
        <v>30</v>
      </c>
      <c r="J18" s="230" t="str">
        <f>'Rekapitulácia stavby'!AN14</f>
        <v>Vyplň údaj</v>
      </c>
      <c r="L18" s="22"/>
    </row>
    <row r="19" spans="2:12" s="1" customFormat="1" ht="6.95" customHeight="1" x14ac:dyDescent="0.2">
      <c r="B19" s="22"/>
      <c r="L19" s="22"/>
    </row>
    <row r="20" spans="2:12" s="1" customFormat="1" ht="12" customHeight="1" x14ac:dyDescent="0.2">
      <c r="B20" s="22"/>
      <c r="D20" s="18" t="s">
        <v>33</v>
      </c>
      <c r="I20" s="18" t="s">
        <v>28</v>
      </c>
      <c r="J20" s="16" t="s">
        <v>1</v>
      </c>
      <c r="L20" s="22"/>
    </row>
    <row r="21" spans="2:12" s="1" customFormat="1" ht="18" customHeight="1" x14ac:dyDescent="0.2">
      <c r="B21" s="22"/>
      <c r="E21" s="16" t="s">
        <v>34</v>
      </c>
      <c r="I21" s="18" t="s">
        <v>30</v>
      </c>
      <c r="J21" s="16" t="s">
        <v>1</v>
      </c>
      <c r="L21" s="22"/>
    </row>
    <row r="22" spans="2:12" s="1" customFormat="1" ht="6.95" customHeight="1" x14ac:dyDescent="0.2">
      <c r="B22" s="22"/>
      <c r="L22" s="22"/>
    </row>
    <row r="23" spans="2:12" s="1" customFormat="1" ht="12" customHeight="1" x14ac:dyDescent="0.2">
      <c r="B23" s="22"/>
      <c r="D23" s="18" t="s">
        <v>35</v>
      </c>
      <c r="I23" s="18" t="s">
        <v>28</v>
      </c>
      <c r="J23" s="16" t="s">
        <v>1</v>
      </c>
      <c r="L23" s="22"/>
    </row>
    <row r="24" spans="2:12" s="1" customFormat="1" ht="18" customHeight="1" x14ac:dyDescent="0.2">
      <c r="B24" s="22"/>
      <c r="E24" s="16" t="s">
        <v>36</v>
      </c>
      <c r="I24" s="18" t="s">
        <v>30</v>
      </c>
      <c r="J24" s="16" t="s">
        <v>1</v>
      </c>
      <c r="L24" s="22"/>
    </row>
    <row r="25" spans="2:12" s="1" customFormat="1" ht="6.95" customHeight="1" x14ac:dyDescent="0.2">
      <c r="B25" s="22"/>
      <c r="L25" s="22"/>
    </row>
    <row r="26" spans="2:12" s="1" customFormat="1" ht="12" customHeight="1" x14ac:dyDescent="0.2">
      <c r="B26" s="22"/>
      <c r="D26" s="18" t="s">
        <v>37</v>
      </c>
      <c r="L26" s="22"/>
    </row>
    <row r="27" spans="2:12" s="232" customFormat="1" ht="14.45" customHeight="1" x14ac:dyDescent="0.2">
      <c r="B27" s="231"/>
      <c r="E27" s="450" t="s">
        <v>1</v>
      </c>
      <c r="F27" s="450"/>
      <c r="G27" s="450"/>
      <c r="H27" s="450"/>
      <c r="L27" s="231"/>
    </row>
    <row r="28" spans="2:12" s="1" customFormat="1" ht="6.95" customHeight="1" x14ac:dyDescent="0.2">
      <c r="B28" s="22"/>
      <c r="L28" s="22"/>
    </row>
    <row r="29" spans="2:12" s="1" customFormat="1" ht="6.95" customHeight="1" x14ac:dyDescent="0.2">
      <c r="B29" s="22"/>
      <c r="D29" s="44"/>
      <c r="E29" s="44"/>
      <c r="F29" s="44"/>
      <c r="G29" s="44"/>
      <c r="H29" s="44"/>
      <c r="I29" s="44"/>
      <c r="J29" s="44"/>
      <c r="K29" s="44"/>
      <c r="L29" s="22"/>
    </row>
    <row r="30" spans="2:12" s="1" customFormat="1" ht="25.35" customHeight="1" x14ac:dyDescent="0.2">
      <c r="B30" s="22"/>
      <c r="D30" s="233" t="s">
        <v>38</v>
      </c>
      <c r="J30" s="234">
        <f>ROUND(J119, 2)</f>
        <v>0</v>
      </c>
      <c r="L30" s="22"/>
    </row>
    <row r="31" spans="2:12" s="1" customFormat="1" ht="6.95" customHeight="1" x14ac:dyDescent="0.2">
      <c r="B31" s="22"/>
      <c r="D31" s="44"/>
      <c r="E31" s="44"/>
      <c r="F31" s="44"/>
      <c r="G31" s="44"/>
      <c r="H31" s="44"/>
      <c r="I31" s="44"/>
      <c r="J31" s="44"/>
      <c r="K31" s="44"/>
      <c r="L31" s="22"/>
    </row>
    <row r="32" spans="2:12" s="1" customFormat="1" ht="14.45" customHeight="1" x14ac:dyDescent="0.2">
      <c r="B32" s="22"/>
      <c r="F32" s="222" t="s">
        <v>40</v>
      </c>
      <c r="I32" s="222" t="s">
        <v>39</v>
      </c>
      <c r="J32" s="222" t="s">
        <v>41</v>
      </c>
      <c r="L32" s="22"/>
    </row>
    <row r="33" spans="2:12" s="1" customFormat="1" ht="14.45" customHeight="1" x14ac:dyDescent="0.2">
      <c r="B33" s="22"/>
      <c r="D33" s="224" t="s">
        <v>42</v>
      </c>
      <c r="E33" s="26" t="s">
        <v>43</v>
      </c>
      <c r="F33" s="235">
        <f>ROUND((SUM(BE119:BE212)),  2)</f>
        <v>0</v>
      </c>
      <c r="G33" s="236"/>
      <c r="H33" s="236"/>
      <c r="I33" s="237">
        <v>0.23</v>
      </c>
      <c r="J33" s="235">
        <f>ROUND(((SUM(BE119:BE212))*I33),  2)</f>
        <v>0</v>
      </c>
      <c r="L33" s="22"/>
    </row>
    <row r="34" spans="2:12" s="1" customFormat="1" ht="14.45" customHeight="1" x14ac:dyDescent="0.2">
      <c r="B34" s="22"/>
      <c r="E34" s="26" t="s">
        <v>44</v>
      </c>
      <c r="F34" s="235">
        <f>ROUND((SUM(BF119:BF212)),  2)</f>
        <v>0</v>
      </c>
      <c r="G34" s="236"/>
      <c r="H34" s="236"/>
      <c r="I34" s="237">
        <v>0.23</v>
      </c>
      <c r="J34" s="235">
        <f>ROUND(((SUM(BF119:BF212))*I34),  2)</f>
        <v>0</v>
      </c>
      <c r="L34" s="22"/>
    </row>
    <row r="35" spans="2:12" s="1" customFormat="1" ht="14.45" hidden="1" customHeight="1" x14ac:dyDescent="0.2">
      <c r="B35" s="22"/>
      <c r="E35" s="18" t="s">
        <v>45</v>
      </c>
      <c r="F35" s="238">
        <f>ROUND((SUM(BG119:BG212)),  2)</f>
        <v>0</v>
      </c>
      <c r="I35" s="239">
        <v>0.2</v>
      </c>
      <c r="J35" s="238">
        <f>0</f>
        <v>0</v>
      </c>
      <c r="L35" s="22"/>
    </row>
    <row r="36" spans="2:12" s="1" customFormat="1" ht="14.45" hidden="1" customHeight="1" x14ac:dyDescent="0.2">
      <c r="B36" s="22"/>
      <c r="E36" s="18" t="s">
        <v>46</v>
      </c>
      <c r="F36" s="238">
        <f>ROUND((SUM(BH119:BH212)),  2)</f>
        <v>0</v>
      </c>
      <c r="I36" s="239">
        <v>0.2</v>
      </c>
      <c r="J36" s="238">
        <f>0</f>
        <v>0</v>
      </c>
      <c r="L36" s="22"/>
    </row>
    <row r="37" spans="2:12" s="1" customFormat="1" ht="14.45" hidden="1" customHeight="1" x14ac:dyDescent="0.2">
      <c r="B37" s="22"/>
      <c r="E37" s="26" t="s">
        <v>47</v>
      </c>
      <c r="F37" s="235">
        <f>ROUND((SUM(BI119:BI212)),  2)</f>
        <v>0</v>
      </c>
      <c r="G37" s="236"/>
      <c r="H37" s="236"/>
      <c r="I37" s="237">
        <v>0</v>
      </c>
      <c r="J37" s="235">
        <f>0</f>
        <v>0</v>
      </c>
      <c r="L37" s="22"/>
    </row>
    <row r="38" spans="2:12" s="1" customFormat="1" ht="6.95" customHeight="1" x14ac:dyDescent="0.2">
      <c r="B38" s="22"/>
      <c r="L38" s="22"/>
    </row>
    <row r="39" spans="2:12" s="1" customFormat="1" ht="25.35" customHeight="1" x14ac:dyDescent="0.2">
      <c r="B39" s="22"/>
      <c r="C39" s="240"/>
      <c r="D39" s="241" t="s">
        <v>48</v>
      </c>
      <c r="E39" s="47"/>
      <c r="F39" s="47"/>
      <c r="G39" s="242" t="s">
        <v>49</v>
      </c>
      <c r="H39" s="243" t="s">
        <v>50</v>
      </c>
      <c r="I39" s="47"/>
      <c r="J39" s="244">
        <f>SUM(J30:J37)</f>
        <v>0</v>
      </c>
      <c r="K39" s="245"/>
      <c r="L39" s="22"/>
    </row>
    <row r="40" spans="2:12" s="1" customFormat="1" ht="14.45" customHeight="1" x14ac:dyDescent="0.2">
      <c r="B40" s="22"/>
      <c r="L40" s="22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s="1" customFormat="1" ht="14.45" customHeight="1" x14ac:dyDescent="0.2">
      <c r="B49" s="22"/>
      <c r="D49" s="33" t="s">
        <v>51</v>
      </c>
      <c r="E49" s="34"/>
      <c r="F49" s="34"/>
      <c r="G49" s="33" t="s">
        <v>52</v>
      </c>
      <c r="H49" s="34"/>
      <c r="I49" s="34"/>
      <c r="J49" s="34"/>
      <c r="K49" s="34"/>
      <c r="L49" s="22"/>
    </row>
    <row r="50" spans="2:12" x14ac:dyDescent="0.2">
      <c r="B50" s="11"/>
      <c r="L50" s="11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s="1" customFormat="1" ht="12.75" x14ac:dyDescent="0.2">
      <c r="B60" s="22"/>
      <c r="D60" s="35" t="s">
        <v>53</v>
      </c>
      <c r="E60" s="24"/>
      <c r="F60" s="246" t="s">
        <v>54</v>
      </c>
      <c r="G60" s="35" t="s">
        <v>53</v>
      </c>
      <c r="H60" s="24"/>
      <c r="I60" s="24"/>
      <c r="J60" s="247" t="s">
        <v>54</v>
      </c>
      <c r="K60" s="24"/>
      <c r="L60" s="22"/>
    </row>
    <row r="61" spans="2:12" x14ac:dyDescent="0.2">
      <c r="B61" s="11"/>
      <c r="L61" s="11"/>
    </row>
    <row r="62" spans="2:12" x14ac:dyDescent="0.2">
      <c r="B62" s="11"/>
      <c r="L62" s="11"/>
    </row>
    <row r="63" spans="2:12" x14ac:dyDescent="0.2">
      <c r="B63" s="11"/>
      <c r="L63" s="11"/>
    </row>
    <row r="64" spans="2:12" s="1" customFormat="1" ht="12.75" x14ac:dyDescent="0.2">
      <c r="B64" s="22"/>
      <c r="D64" s="33" t="s">
        <v>55</v>
      </c>
      <c r="E64" s="34"/>
      <c r="F64" s="34"/>
      <c r="G64" s="33" t="s">
        <v>56</v>
      </c>
      <c r="H64" s="34"/>
      <c r="I64" s="34"/>
      <c r="J64" s="34"/>
      <c r="K64" s="34"/>
      <c r="L64" s="22"/>
    </row>
    <row r="65" spans="2:12" x14ac:dyDescent="0.2">
      <c r="B65" s="11"/>
      <c r="L65" s="11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s="1" customFormat="1" ht="12.75" x14ac:dyDescent="0.2">
      <c r="B75" s="22"/>
      <c r="D75" s="35" t="s">
        <v>53</v>
      </c>
      <c r="E75" s="24"/>
      <c r="F75" s="246" t="s">
        <v>54</v>
      </c>
      <c r="G75" s="35" t="s">
        <v>53</v>
      </c>
      <c r="H75" s="24"/>
      <c r="I75" s="24"/>
      <c r="J75" s="247" t="s">
        <v>54</v>
      </c>
      <c r="K75" s="24"/>
      <c r="L75" s="22"/>
    </row>
    <row r="76" spans="2:12" s="1" customFormat="1" ht="14.45" customHeight="1" x14ac:dyDescent="0.2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22"/>
    </row>
    <row r="80" spans="2:12" s="1" customFormat="1" ht="6.95" hidden="1" customHeight="1" x14ac:dyDescent="0.2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22"/>
    </row>
    <row r="81" spans="2:47" s="1" customFormat="1" ht="24.95" hidden="1" customHeight="1" x14ac:dyDescent="0.2">
      <c r="B81" s="22"/>
      <c r="C81" s="12" t="s">
        <v>104</v>
      </c>
      <c r="L81" s="22"/>
    </row>
    <row r="82" spans="2:47" s="1" customFormat="1" ht="6.95" hidden="1" customHeight="1" x14ac:dyDescent="0.2">
      <c r="B82" s="22"/>
      <c r="L82" s="22"/>
    </row>
    <row r="83" spans="2:47" s="1" customFormat="1" ht="12" hidden="1" customHeight="1" x14ac:dyDescent="0.2">
      <c r="B83" s="22"/>
      <c r="C83" s="18" t="s">
        <v>16</v>
      </c>
      <c r="L83" s="22"/>
    </row>
    <row r="84" spans="2:47" s="1" customFormat="1" ht="27" hidden="1" customHeight="1" x14ac:dyDescent="0.2">
      <c r="B84" s="22"/>
      <c r="E84" s="473" t="str">
        <f>E7</f>
        <v>Bratislava, MČ Devín - PD Dobudovanie chodníka a priechodu pre chodcov na Kremeľskej ul. v Devíne - I. etapa</v>
      </c>
      <c r="F84" s="474"/>
      <c r="G84" s="474"/>
      <c r="H84" s="474"/>
      <c r="L84" s="22"/>
    </row>
    <row r="85" spans="2:47" s="1" customFormat="1" ht="12" hidden="1" customHeight="1" x14ac:dyDescent="0.2">
      <c r="B85" s="22"/>
      <c r="C85" s="18" t="s">
        <v>102</v>
      </c>
      <c r="L85" s="22"/>
    </row>
    <row r="86" spans="2:47" s="1" customFormat="1" ht="15.6" hidden="1" customHeight="1" x14ac:dyDescent="0.2">
      <c r="B86" s="22"/>
      <c r="E86" s="457" t="str">
        <f>E9</f>
        <v>SO 602-10 - Elektrická prípojka a elektronická tabuľa</v>
      </c>
      <c r="F86" s="472"/>
      <c r="G86" s="472"/>
      <c r="H86" s="472"/>
      <c r="L86" s="22"/>
    </row>
    <row r="87" spans="2:47" s="1" customFormat="1" ht="6.95" hidden="1" customHeight="1" x14ac:dyDescent="0.2">
      <c r="B87" s="22"/>
      <c r="L87" s="22"/>
    </row>
    <row r="88" spans="2:47" s="1" customFormat="1" ht="12" hidden="1" customHeight="1" x14ac:dyDescent="0.2">
      <c r="B88" s="22"/>
      <c r="C88" s="18" t="s">
        <v>22</v>
      </c>
      <c r="F88" s="16" t="str">
        <f>F12</f>
        <v xml:space="preserve"> </v>
      </c>
      <c r="I88" s="18" t="s">
        <v>24</v>
      </c>
      <c r="J88" s="223">
        <f>IF(J12="","",J12)</f>
        <v>45483</v>
      </c>
      <c r="L88" s="22"/>
    </row>
    <row r="89" spans="2:47" s="1" customFormat="1" ht="6.95" hidden="1" customHeight="1" x14ac:dyDescent="0.2">
      <c r="B89" s="22"/>
      <c r="L89" s="22"/>
    </row>
    <row r="90" spans="2:47" s="1" customFormat="1" ht="15.6" hidden="1" customHeight="1" x14ac:dyDescent="0.2">
      <c r="B90" s="22"/>
      <c r="C90" s="18" t="s">
        <v>27</v>
      </c>
      <c r="F90" s="16" t="str">
        <f>E15</f>
        <v>Hlavné mesto SR Bratislava</v>
      </c>
      <c r="I90" s="18" t="s">
        <v>33</v>
      </c>
      <c r="J90" s="221" t="str">
        <f>E21</f>
        <v>HADE, s.r.o.</v>
      </c>
      <c r="L90" s="22"/>
    </row>
    <row r="91" spans="2:47" s="1" customFormat="1" ht="26.45" hidden="1" customHeight="1" x14ac:dyDescent="0.2">
      <c r="B91" s="22"/>
      <c r="C91" s="18" t="s">
        <v>31</v>
      </c>
      <c r="F91" s="16" t="str">
        <f>IF(E18="","",E18)</f>
        <v>Vyplň údaj</v>
      </c>
      <c r="I91" s="18" t="s">
        <v>35</v>
      </c>
      <c r="J91" s="221" t="str">
        <f>E24</f>
        <v>Ing. Matej CHOVANČEK</v>
      </c>
      <c r="L91" s="22"/>
    </row>
    <row r="92" spans="2:47" s="1" customFormat="1" ht="10.35" hidden="1" customHeight="1" x14ac:dyDescent="0.2">
      <c r="B92" s="22"/>
      <c r="L92" s="22"/>
    </row>
    <row r="93" spans="2:47" s="1" customFormat="1" ht="29.25" hidden="1" customHeight="1" x14ac:dyDescent="0.2">
      <c r="B93" s="22"/>
      <c r="C93" s="248" t="s">
        <v>105</v>
      </c>
      <c r="D93" s="240"/>
      <c r="E93" s="240"/>
      <c r="F93" s="240"/>
      <c r="G93" s="240"/>
      <c r="H93" s="240"/>
      <c r="I93" s="240"/>
      <c r="J93" s="249" t="s">
        <v>106</v>
      </c>
      <c r="K93" s="240"/>
      <c r="L93" s="22"/>
    </row>
    <row r="94" spans="2:47" s="1" customFormat="1" ht="10.35" hidden="1" customHeight="1" x14ac:dyDescent="0.2">
      <c r="B94" s="22"/>
      <c r="L94" s="22"/>
    </row>
    <row r="95" spans="2:47" s="1" customFormat="1" ht="22.9" hidden="1" customHeight="1" x14ac:dyDescent="0.2">
      <c r="B95" s="22"/>
      <c r="C95" s="250" t="s">
        <v>107</v>
      </c>
      <c r="J95" s="234">
        <f>J119</f>
        <v>0</v>
      </c>
      <c r="L95" s="22"/>
      <c r="AU95" s="8" t="s">
        <v>108</v>
      </c>
    </row>
    <row r="96" spans="2:47" s="252" customFormat="1" ht="24.95" hidden="1" customHeight="1" x14ac:dyDescent="0.2">
      <c r="B96" s="251"/>
      <c r="D96" s="253" t="s">
        <v>184</v>
      </c>
      <c r="E96" s="254"/>
      <c r="F96" s="254"/>
      <c r="G96" s="254"/>
      <c r="H96" s="254"/>
      <c r="I96" s="254"/>
      <c r="J96" s="255">
        <f>J120</f>
        <v>0</v>
      </c>
      <c r="L96" s="251"/>
    </row>
    <row r="97" spans="2:12" s="252" customFormat="1" ht="24.95" hidden="1" customHeight="1" x14ac:dyDescent="0.2">
      <c r="B97" s="251"/>
      <c r="D97" s="253" t="s">
        <v>186</v>
      </c>
      <c r="E97" s="254"/>
      <c r="F97" s="254"/>
      <c r="G97" s="254"/>
      <c r="H97" s="254"/>
      <c r="I97" s="254"/>
      <c r="J97" s="255">
        <f>J154</f>
        <v>0</v>
      </c>
      <c r="L97" s="251"/>
    </row>
    <row r="98" spans="2:12" s="252" customFormat="1" ht="24.95" hidden="1" customHeight="1" x14ac:dyDescent="0.2">
      <c r="B98" s="251"/>
      <c r="D98" s="253" t="s">
        <v>187</v>
      </c>
      <c r="E98" s="254"/>
      <c r="F98" s="254"/>
      <c r="G98" s="254"/>
      <c r="H98" s="254"/>
      <c r="I98" s="254"/>
      <c r="J98" s="255">
        <f>J179</f>
        <v>0</v>
      </c>
      <c r="L98" s="251"/>
    </row>
    <row r="99" spans="2:12" s="252" customFormat="1" ht="24.95" hidden="1" customHeight="1" x14ac:dyDescent="0.2">
      <c r="B99" s="251"/>
      <c r="D99" s="253" t="s">
        <v>616</v>
      </c>
      <c r="E99" s="254"/>
      <c r="F99" s="254"/>
      <c r="G99" s="254"/>
      <c r="H99" s="254"/>
      <c r="I99" s="254"/>
      <c r="J99" s="255">
        <f>J195</f>
        <v>0</v>
      </c>
      <c r="L99" s="251"/>
    </row>
    <row r="100" spans="2:12" s="1" customFormat="1" ht="21.75" hidden="1" customHeight="1" x14ac:dyDescent="0.2">
      <c r="B100" s="22"/>
      <c r="L100" s="22"/>
    </row>
    <row r="101" spans="2:12" s="1" customFormat="1" ht="6.95" hidden="1" customHeight="1" x14ac:dyDescent="0.2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22"/>
    </row>
    <row r="102" spans="2:12" hidden="1" x14ac:dyDescent="0.2"/>
    <row r="103" spans="2:12" hidden="1" x14ac:dyDescent="0.2"/>
    <row r="104" spans="2:12" hidden="1" x14ac:dyDescent="0.2"/>
    <row r="105" spans="2:12" s="1" customFormat="1" ht="6.95" customHeight="1" x14ac:dyDescent="0.2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22"/>
    </row>
    <row r="106" spans="2:12" s="1" customFormat="1" ht="24.95" customHeight="1" x14ac:dyDescent="0.2">
      <c r="B106" s="22"/>
      <c r="C106" s="12" t="s">
        <v>110</v>
      </c>
      <c r="L106" s="22"/>
    </row>
    <row r="107" spans="2:12" s="1" customFormat="1" ht="6.95" customHeight="1" x14ac:dyDescent="0.2">
      <c r="B107" s="22"/>
      <c r="L107" s="22"/>
    </row>
    <row r="108" spans="2:12" s="1" customFormat="1" ht="12" customHeight="1" x14ac:dyDescent="0.2">
      <c r="B108" s="22"/>
      <c r="C108" s="18" t="s">
        <v>16</v>
      </c>
      <c r="L108" s="22"/>
    </row>
    <row r="109" spans="2:12" s="1" customFormat="1" ht="27" customHeight="1" x14ac:dyDescent="0.2">
      <c r="B109" s="22"/>
      <c r="E109" s="473" t="str">
        <f>E7</f>
        <v>Bratislava, MČ Devín - PD Dobudovanie chodníka a priechodu pre chodcov na Kremeľskej ul. v Devíne - I. etapa</v>
      </c>
      <c r="F109" s="474"/>
      <c r="G109" s="474"/>
      <c r="H109" s="474"/>
      <c r="L109" s="22"/>
    </row>
    <row r="110" spans="2:12" s="1" customFormat="1" ht="12" customHeight="1" x14ac:dyDescent="0.2">
      <c r="B110" s="22"/>
      <c r="C110" s="18" t="s">
        <v>102</v>
      </c>
      <c r="L110" s="22"/>
    </row>
    <row r="111" spans="2:12" s="1" customFormat="1" ht="15.6" customHeight="1" x14ac:dyDescent="0.2">
      <c r="B111" s="22"/>
      <c r="E111" s="457" t="str">
        <f>E9</f>
        <v>SO 602-10 - Elektrická prípojka a elektronická tabuľa</v>
      </c>
      <c r="F111" s="472"/>
      <c r="G111" s="472"/>
      <c r="H111" s="472"/>
      <c r="L111" s="22"/>
    </row>
    <row r="112" spans="2:12" s="1" customFormat="1" ht="6.95" customHeight="1" x14ac:dyDescent="0.2">
      <c r="B112" s="22"/>
      <c r="L112" s="22"/>
    </row>
    <row r="113" spans="2:65" s="1" customFormat="1" ht="12" customHeight="1" x14ac:dyDescent="0.2">
      <c r="B113" s="22"/>
      <c r="C113" s="18" t="s">
        <v>22</v>
      </c>
      <c r="F113" s="16" t="str">
        <f>F12</f>
        <v xml:space="preserve"> </v>
      </c>
      <c r="I113" s="18" t="s">
        <v>24</v>
      </c>
      <c r="J113" s="223">
        <f>IF(J12="","",J12)</f>
        <v>45483</v>
      </c>
      <c r="L113" s="22"/>
    </row>
    <row r="114" spans="2:65" s="1" customFormat="1" ht="6.95" customHeight="1" x14ac:dyDescent="0.2">
      <c r="B114" s="22"/>
      <c r="L114" s="22"/>
    </row>
    <row r="115" spans="2:65" s="1" customFormat="1" ht="15.6" customHeight="1" x14ac:dyDescent="0.2">
      <c r="B115" s="22"/>
      <c r="C115" s="18" t="s">
        <v>27</v>
      </c>
      <c r="F115" s="16" t="str">
        <f>E15</f>
        <v>Hlavné mesto SR Bratislava</v>
      </c>
      <c r="I115" s="18" t="s">
        <v>33</v>
      </c>
      <c r="J115" s="221" t="str">
        <f>E21</f>
        <v>HADE, s.r.o.</v>
      </c>
      <c r="L115" s="22"/>
    </row>
    <row r="116" spans="2:65" s="1" customFormat="1" ht="26.45" customHeight="1" x14ac:dyDescent="0.2">
      <c r="B116" s="22"/>
      <c r="C116" s="18" t="s">
        <v>31</v>
      </c>
      <c r="F116" s="16" t="str">
        <f>IF(E18="","",E18)</f>
        <v>Vyplň údaj</v>
      </c>
      <c r="I116" s="18" t="s">
        <v>35</v>
      </c>
      <c r="J116" s="221" t="str">
        <f>E24</f>
        <v>Ing. Matej CHOVANČEK</v>
      </c>
      <c r="L116" s="22"/>
    </row>
    <row r="117" spans="2:65" s="1" customFormat="1" ht="10.35" customHeight="1" x14ac:dyDescent="0.2">
      <c r="B117" s="22"/>
      <c r="L117" s="22"/>
    </row>
    <row r="118" spans="2:65" s="261" customFormat="1" ht="29.25" customHeight="1" x14ac:dyDescent="0.2">
      <c r="B118" s="256"/>
      <c r="C118" s="257" t="s">
        <v>111</v>
      </c>
      <c r="D118" s="258" t="s">
        <v>63</v>
      </c>
      <c r="E118" s="258" t="s">
        <v>59</v>
      </c>
      <c r="F118" s="258" t="s">
        <v>60</v>
      </c>
      <c r="G118" s="258" t="s">
        <v>112</v>
      </c>
      <c r="H118" s="258" t="s">
        <v>113</v>
      </c>
      <c r="I118" s="258" t="s">
        <v>114</v>
      </c>
      <c r="J118" s="259" t="s">
        <v>106</v>
      </c>
      <c r="K118" s="260" t="s">
        <v>115</v>
      </c>
      <c r="L118" s="256"/>
      <c r="M118" s="49" t="s">
        <v>1</v>
      </c>
      <c r="N118" s="50" t="s">
        <v>42</v>
      </c>
      <c r="O118" s="50" t="s">
        <v>116</v>
      </c>
      <c r="P118" s="50" t="s">
        <v>117</v>
      </c>
      <c r="Q118" s="50" t="s">
        <v>118</v>
      </c>
      <c r="R118" s="50" t="s">
        <v>119</v>
      </c>
      <c r="S118" s="50" t="s">
        <v>120</v>
      </c>
      <c r="T118" s="51" t="s">
        <v>121</v>
      </c>
    </row>
    <row r="119" spans="2:65" s="1" customFormat="1" ht="22.9" customHeight="1" x14ac:dyDescent="0.25">
      <c r="B119" s="22"/>
      <c r="C119" s="54" t="s">
        <v>107</v>
      </c>
      <c r="J119" s="262">
        <f>BK119</f>
        <v>0</v>
      </c>
      <c r="L119" s="22"/>
      <c r="M119" s="52"/>
      <c r="N119" s="44"/>
      <c r="O119" s="44"/>
      <c r="P119" s="263">
        <f>P120+P154+P179+P195</f>
        <v>0</v>
      </c>
      <c r="Q119" s="44"/>
      <c r="R119" s="263">
        <f>R120+R154+R179+R195</f>
        <v>65.123319999999993</v>
      </c>
      <c r="S119" s="44"/>
      <c r="T119" s="264">
        <f>T120+T154+T179+T195</f>
        <v>38.4</v>
      </c>
      <c r="AT119" s="8" t="s">
        <v>77</v>
      </c>
      <c r="AU119" s="8" t="s">
        <v>108</v>
      </c>
      <c r="BK119" s="265">
        <f>BK120+BK154+BK179+BK195</f>
        <v>0</v>
      </c>
    </row>
    <row r="120" spans="2:65" s="267" customFormat="1" ht="25.9" customHeight="1" x14ac:dyDescent="0.2">
      <c r="B120" s="266"/>
      <c r="D120" s="268" t="s">
        <v>77</v>
      </c>
      <c r="E120" s="269" t="s">
        <v>189</v>
      </c>
      <c r="F120" s="269" t="s">
        <v>190</v>
      </c>
      <c r="J120" s="270">
        <f>BK120</f>
        <v>0</v>
      </c>
      <c r="L120" s="266"/>
      <c r="M120" s="271"/>
      <c r="P120" s="272">
        <f>SUM(P121:P153)</f>
        <v>0</v>
      </c>
      <c r="R120" s="272">
        <f>SUM(R121:R153)</f>
        <v>8.507123</v>
      </c>
      <c r="T120" s="273">
        <f>SUM(T121:T153)</f>
        <v>0</v>
      </c>
      <c r="AR120" s="268" t="s">
        <v>86</v>
      </c>
      <c r="AT120" s="274" t="s">
        <v>77</v>
      </c>
      <c r="AU120" s="274" t="s">
        <v>78</v>
      </c>
      <c r="AY120" s="268" t="s">
        <v>124</v>
      </c>
      <c r="BK120" s="275">
        <f>SUM(BK121:BK153)</f>
        <v>0</v>
      </c>
    </row>
    <row r="121" spans="2:65" s="1" customFormat="1" ht="22.15" customHeight="1" x14ac:dyDescent="0.2">
      <c r="B121" s="22"/>
      <c r="C121" s="276" t="s">
        <v>86</v>
      </c>
      <c r="D121" s="276" t="s">
        <v>125</v>
      </c>
      <c r="E121" s="277" t="s">
        <v>617</v>
      </c>
      <c r="F121" s="278" t="s">
        <v>618</v>
      </c>
      <c r="G121" s="279" t="s">
        <v>128</v>
      </c>
      <c r="H121" s="280">
        <v>1</v>
      </c>
      <c r="I121" s="77"/>
      <c r="J121" s="281">
        <f>ROUND(I121*H121,2)</f>
        <v>0</v>
      </c>
      <c r="K121" s="282"/>
      <c r="L121" s="22"/>
      <c r="M121" s="283" t="s">
        <v>1</v>
      </c>
      <c r="N121" s="284" t="s">
        <v>44</v>
      </c>
      <c r="P121" s="285">
        <f>O121*H121</f>
        <v>0</v>
      </c>
      <c r="Q121" s="285">
        <v>5.9123000000000002E-2</v>
      </c>
      <c r="R121" s="285">
        <f>Q121*H121</f>
        <v>5.9123000000000002E-2</v>
      </c>
      <c r="S121" s="285">
        <v>0</v>
      </c>
      <c r="T121" s="286">
        <f>S121*H121</f>
        <v>0</v>
      </c>
      <c r="AR121" s="287" t="s">
        <v>129</v>
      </c>
      <c r="AT121" s="287" t="s">
        <v>125</v>
      </c>
      <c r="AU121" s="287" t="s">
        <v>86</v>
      </c>
      <c r="AY121" s="8" t="s">
        <v>124</v>
      </c>
      <c r="BE121" s="288">
        <f>IF(N121="základná",J121,0)</f>
        <v>0</v>
      </c>
      <c r="BF121" s="288">
        <f>IF(N121="znížená",J121,0)</f>
        <v>0</v>
      </c>
      <c r="BG121" s="288">
        <f>IF(N121="zákl. prenesená",J121,0)</f>
        <v>0</v>
      </c>
      <c r="BH121" s="288">
        <f>IF(N121="zníž. prenesená",J121,0)</f>
        <v>0</v>
      </c>
      <c r="BI121" s="288">
        <f>IF(N121="nulová",J121,0)</f>
        <v>0</v>
      </c>
      <c r="BJ121" s="8" t="s">
        <v>130</v>
      </c>
      <c r="BK121" s="288">
        <f>ROUND(I121*H121,2)</f>
        <v>0</v>
      </c>
      <c r="BL121" s="8" t="s">
        <v>129</v>
      </c>
      <c r="BM121" s="287" t="s">
        <v>819</v>
      </c>
    </row>
    <row r="122" spans="2:65" s="290" customFormat="1" ht="33.75" x14ac:dyDescent="0.2">
      <c r="B122" s="289"/>
      <c r="D122" s="291" t="s">
        <v>132</v>
      </c>
      <c r="E122" s="292" t="s">
        <v>1</v>
      </c>
      <c r="F122" s="293" t="s">
        <v>820</v>
      </c>
      <c r="H122" s="292" t="s">
        <v>1</v>
      </c>
      <c r="L122" s="289"/>
      <c r="M122" s="294"/>
      <c r="T122" s="295"/>
      <c r="AT122" s="292" t="s">
        <v>132</v>
      </c>
      <c r="AU122" s="292" t="s">
        <v>86</v>
      </c>
      <c r="AV122" s="290" t="s">
        <v>86</v>
      </c>
      <c r="AW122" s="290" t="s">
        <v>3</v>
      </c>
      <c r="AX122" s="290" t="s">
        <v>78</v>
      </c>
      <c r="AY122" s="292" t="s">
        <v>124</v>
      </c>
    </row>
    <row r="123" spans="2:65" s="297" customFormat="1" x14ac:dyDescent="0.2">
      <c r="B123" s="296"/>
      <c r="D123" s="291" t="s">
        <v>132</v>
      </c>
      <c r="E123" s="298" t="s">
        <v>1</v>
      </c>
      <c r="F123" s="299" t="s">
        <v>86</v>
      </c>
      <c r="H123" s="300">
        <v>1</v>
      </c>
      <c r="L123" s="296"/>
      <c r="M123" s="301"/>
      <c r="T123" s="302"/>
      <c r="AT123" s="298" t="s">
        <v>132</v>
      </c>
      <c r="AU123" s="298" t="s">
        <v>86</v>
      </c>
      <c r="AV123" s="297" t="s">
        <v>130</v>
      </c>
      <c r="AW123" s="297" t="s">
        <v>3</v>
      </c>
      <c r="AX123" s="297" t="s">
        <v>86</v>
      </c>
      <c r="AY123" s="298" t="s">
        <v>124</v>
      </c>
    </row>
    <row r="124" spans="2:65" s="1" customFormat="1" ht="22.15" customHeight="1" x14ac:dyDescent="0.2">
      <c r="B124" s="22"/>
      <c r="C124" s="276" t="s">
        <v>130</v>
      </c>
      <c r="D124" s="276" t="s">
        <v>125</v>
      </c>
      <c r="E124" s="277" t="s">
        <v>632</v>
      </c>
      <c r="F124" s="278" t="s">
        <v>633</v>
      </c>
      <c r="G124" s="279" t="s">
        <v>193</v>
      </c>
      <c r="H124" s="280">
        <v>30.72</v>
      </c>
      <c r="I124" s="77"/>
      <c r="J124" s="281">
        <f>ROUND(I124*H124,2)</f>
        <v>0</v>
      </c>
      <c r="K124" s="282"/>
      <c r="L124" s="22"/>
      <c r="M124" s="283" t="s">
        <v>1</v>
      </c>
      <c r="N124" s="284" t="s">
        <v>44</v>
      </c>
      <c r="P124" s="285">
        <f>O124*H124</f>
        <v>0</v>
      </c>
      <c r="Q124" s="285">
        <v>0</v>
      </c>
      <c r="R124" s="285">
        <f>Q124*H124</f>
        <v>0</v>
      </c>
      <c r="S124" s="285">
        <v>0</v>
      </c>
      <c r="T124" s="286">
        <f>S124*H124</f>
        <v>0</v>
      </c>
      <c r="AR124" s="287" t="s">
        <v>129</v>
      </c>
      <c r="AT124" s="287" t="s">
        <v>125</v>
      </c>
      <c r="AU124" s="287" t="s">
        <v>86</v>
      </c>
      <c r="AY124" s="8" t="s">
        <v>124</v>
      </c>
      <c r="BE124" s="288">
        <f>IF(N124="základná",J124,0)</f>
        <v>0</v>
      </c>
      <c r="BF124" s="288">
        <f>IF(N124="znížená",J124,0)</f>
        <v>0</v>
      </c>
      <c r="BG124" s="288">
        <f>IF(N124="zákl. prenesená",J124,0)</f>
        <v>0</v>
      </c>
      <c r="BH124" s="288">
        <f>IF(N124="zníž. prenesená",J124,0)</f>
        <v>0</v>
      </c>
      <c r="BI124" s="288">
        <f>IF(N124="nulová",J124,0)</f>
        <v>0</v>
      </c>
      <c r="BJ124" s="8" t="s">
        <v>130</v>
      </c>
      <c r="BK124" s="288">
        <f>ROUND(I124*H124,2)</f>
        <v>0</v>
      </c>
      <c r="BL124" s="8" t="s">
        <v>129</v>
      </c>
      <c r="BM124" s="287" t="s">
        <v>821</v>
      </c>
    </row>
    <row r="125" spans="2:65" s="290" customFormat="1" x14ac:dyDescent="0.2">
      <c r="B125" s="289"/>
      <c r="D125" s="291" t="s">
        <v>132</v>
      </c>
      <c r="E125" s="292" t="s">
        <v>1</v>
      </c>
      <c r="F125" s="293" t="s">
        <v>822</v>
      </c>
      <c r="H125" s="292" t="s">
        <v>1</v>
      </c>
      <c r="L125" s="289"/>
      <c r="M125" s="294"/>
      <c r="T125" s="295"/>
      <c r="AT125" s="292" t="s">
        <v>132</v>
      </c>
      <c r="AU125" s="292" t="s">
        <v>86</v>
      </c>
      <c r="AV125" s="290" t="s">
        <v>86</v>
      </c>
      <c r="AW125" s="290" t="s">
        <v>3</v>
      </c>
      <c r="AX125" s="290" t="s">
        <v>78</v>
      </c>
      <c r="AY125" s="292" t="s">
        <v>124</v>
      </c>
    </row>
    <row r="126" spans="2:65" s="297" customFormat="1" x14ac:dyDescent="0.2">
      <c r="B126" s="296"/>
      <c r="D126" s="291" t="s">
        <v>132</v>
      </c>
      <c r="E126" s="298" t="s">
        <v>1</v>
      </c>
      <c r="F126" s="299" t="s">
        <v>823</v>
      </c>
      <c r="H126" s="300">
        <v>30.72</v>
      </c>
      <c r="L126" s="296"/>
      <c r="M126" s="301"/>
      <c r="T126" s="302"/>
      <c r="AT126" s="298" t="s">
        <v>132</v>
      </c>
      <c r="AU126" s="298" t="s">
        <v>86</v>
      </c>
      <c r="AV126" s="297" t="s">
        <v>130</v>
      </c>
      <c r="AW126" s="297" t="s">
        <v>3</v>
      </c>
      <c r="AX126" s="297" t="s">
        <v>86</v>
      </c>
      <c r="AY126" s="298" t="s">
        <v>124</v>
      </c>
    </row>
    <row r="127" spans="2:65" s="1" customFormat="1" ht="34.9" customHeight="1" x14ac:dyDescent="0.2">
      <c r="B127" s="22"/>
      <c r="C127" s="276" t="s">
        <v>138</v>
      </c>
      <c r="D127" s="276" t="s">
        <v>125</v>
      </c>
      <c r="E127" s="277" t="s">
        <v>637</v>
      </c>
      <c r="F127" s="278" t="s">
        <v>638</v>
      </c>
      <c r="G127" s="279" t="s">
        <v>193</v>
      </c>
      <c r="H127" s="280">
        <v>9.2159999999999993</v>
      </c>
      <c r="I127" s="77"/>
      <c r="J127" s="281">
        <f>ROUND(I127*H127,2)</f>
        <v>0</v>
      </c>
      <c r="K127" s="282"/>
      <c r="L127" s="22"/>
      <c r="M127" s="283" t="s">
        <v>1</v>
      </c>
      <c r="N127" s="284" t="s">
        <v>44</v>
      </c>
      <c r="P127" s="285">
        <f>O127*H127</f>
        <v>0</v>
      </c>
      <c r="Q127" s="285">
        <v>0</v>
      </c>
      <c r="R127" s="285">
        <f>Q127*H127</f>
        <v>0</v>
      </c>
      <c r="S127" s="285">
        <v>0</v>
      </c>
      <c r="T127" s="286">
        <f>S127*H127</f>
        <v>0</v>
      </c>
      <c r="AR127" s="287" t="s">
        <v>129</v>
      </c>
      <c r="AT127" s="287" t="s">
        <v>125</v>
      </c>
      <c r="AU127" s="287" t="s">
        <v>86</v>
      </c>
      <c r="AY127" s="8" t="s">
        <v>124</v>
      </c>
      <c r="BE127" s="288">
        <f>IF(N127="základná",J127,0)</f>
        <v>0</v>
      </c>
      <c r="BF127" s="288">
        <f>IF(N127="znížená",J127,0)</f>
        <v>0</v>
      </c>
      <c r="BG127" s="288">
        <f>IF(N127="zákl. prenesená",J127,0)</f>
        <v>0</v>
      </c>
      <c r="BH127" s="288">
        <f>IF(N127="zníž. prenesená",J127,0)</f>
        <v>0</v>
      </c>
      <c r="BI127" s="288">
        <f>IF(N127="nulová",J127,0)</f>
        <v>0</v>
      </c>
      <c r="BJ127" s="8" t="s">
        <v>130</v>
      </c>
      <c r="BK127" s="288">
        <f>ROUND(I127*H127,2)</f>
        <v>0</v>
      </c>
      <c r="BL127" s="8" t="s">
        <v>129</v>
      </c>
      <c r="BM127" s="287" t="s">
        <v>824</v>
      </c>
    </row>
    <row r="128" spans="2:65" s="297" customFormat="1" x14ac:dyDescent="0.2">
      <c r="B128" s="296"/>
      <c r="D128" s="291" t="s">
        <v>132</v>
      </c>
      <c r="E128" s="298" t="s">
        <v>1</v>
      </c>
      <c r="F128" s="299" t="s">
        <v>825</v>
      </c>
      <c r="H128" s="300">
        <v>9.2159999999999993</v>
      </c>
      <c r="L128" s="296"/>
      <c r="M128" s="301"/>
      <c r="T128" s="302"/>
      <c r="AT128" s="298" t="s">
        <v>132</v>
      </c>
      <c r="AU128" s="298" t="s">
        <v>86</v>
      </c>
      <c r="AV128" s="297" t="s">
        <v>130</v>
      </c>
      <c r="AW128" s="297" t="s">
        <v>3</v>
      </c>
      <c r="AX128" s="297" t="s">
        <v>86</v>
      </c>
      <c r="AY128" s="298" t="s">
        <v>124</v>
      </c>
    </row>
    <row r="129" spans="2:65" s="1" customFormat="1" ht="22.15" customHeight="1" x14ac:dyDescent="0.2">
      <c r="B129" s="22"/>
      <c r="C129" s="276" t="s">
        <v>129</v>
      </c>
      <c r="D129" s="276" t="s">
        <v>125</v>
      </c>
      <c r="E129" s="277" t="s">
        <v>202</v>
      </c>
      <c r="F129" s="278" t="s">
        <v>203</v>
      </c>
      <c r="G129" s="279" t="s">
        <v>204</v>
      </c>
      <c r="H129" s="280">
        <v>11.231999999999999</v>
      </c>
      <c r="I129" s="77"/>
      <c r="J129" s="281">
        <f>ROUND(I129*H129,2)</f>
        <v>0</v>
      </c>
      <c r="K129" s="282"/>
      <c r="L129" s="22"/>
      <c r="M129" s="283" t="s">
        <v>1</v>
      </c>
      <c r="N129" s="284" t="s">
        <v>44</v>
      </c>
      <c r="P129" s="285">
        <f>O129*H129</f>
        <v>0</v>
      </c>
      <c r="Q129" s="285">
        <v>0</v>
      </c>
      <c r="R129" s="285">
        <f>Q129*H129</f>
        <v>0</v>
      </c>
      <c r="S129" s="285">
        <v>0</v>
      </c>
      <c r="T129" s="286">
        <f>S129*H129</f>
        <v>0</v>
      </c>
      <c r="AR129" s="287" t="s">
        <v>129</v>
      </c>
      <c r="AT129" s="287" t="s">
        <v>125</v>
      </c>
      <c r="AU129" s="287" t="s">
        <v>86</v>
      </c>
      <c r="AY129" s="8" t="s">
        <v>124</v>
      </c>
      <c r="BE129" s="288">
        <f>IF(N129="základná",J129,0)</f>
        <v>0</v>
      </c>
      <c r="BF129" s="288">
        <f>IF(N129="znížená",J129,0)</f>
        <v>0</v>
      </c>
      <c r="BG129" s="288">
        <f>IF(N129="zákl. prenesená",J129,0)</f>
        <v>0</v>
      </c>
      <c r="BH129" s="288">
        <f>IF(N129="zníž. prenesená",J129,0)</f>
        <v>0</v>
      </c>
      <c r="BI129" s="288">
        <f>IF(N129="nulová",J129,0)</f>
        <v>0</v>
      </c>
      <c r="BJ129" s="8" t="s">
        <v>130</v>
      </c>
      <c r="BK129" s="288">
        <f>ROUND(I129*H129,2)</f>
        <v>0</v>
      </c>
      <c r="BL129" s="8" t="s">
        <v>129</v>
      </c>
      <c r="BM129" s="287" t="s">
        <v>826</v>
      </c>
    </row>
    <row r="130" spans="2:65" s="290" customFormat="1" x14ac:dyDescent="0.2">
      <c r="B130" s="289"/>
      <c r="D130" s="291" t="s">
        <v>132</v>
      </c>
      <c r="E130" s="292" t="s">
        <v>1</v>
      </c>
      <c r="F130" s="293" t="s">
        <v>642</v>
      </c>
      <c r="H130" s="292" t="s">
        <v>1</v>
      </c>
      <c r="L130" s="289"/>
      <c r="M130" s="294"/>
      <c r="T130" s="295"/>
      <c r="AT130" s="292" t="s">
        <v>132</v>
      </c>
      <c r="AU130" s="292" t="s">
        <v>86</v>
      </c>
      <c r="AV130" s="290" t="s">
        <v>86</v>
      </c>
      <c r="AW130" s="290" t="s">
        <v>3</v>
      </c>
      <c r="AX130" s="290" t="s">
        <v>78</v>
      </c>
      <c r="AY130" s="292" t="s">
        <v>124</v>
      </c>
    </row>
    <row r="131" spans="2:65" s="297" customFormat="1" x14ac:dyDescent="0.2">
      <c r="B131" s="296"/>
      <c r="D131" s="291" t="s">
        <v>132</v>
      </c>
      <c r="E131" s="298" t="s">
        <v>1</v>
      </c>
      <c r="F131" s="299" t="s">
        <v>827</v>
      </c>
      <c r="H131" s="300">
        <v>11.231999999999999</v>
      </c>
      <c r="L131" s="296"/>
      <c r="M131" s="301"/>
      <c r="T131" s="302"/>
      <c r="AT131" s="298" t="s">
        <v>132</v>
      </c>
      <c r="AU131" s="298" t="s">
        <v>86</v>
      </c>
      <c r="AV131" s="297" t="s">
        <v>130</v>
      </c>
      <c r="AW131" s="297" t="s">
        <v>3</v>
      </c>
      <c r="AX131" s="297" t="s">
        <v>86</v>
      </c>
      <c r="AY131" s="298" t="s">
        <v>124</v>
      </c>
    </row>
    <row r="132" spans="2:65" s="1" customFormat="1" ht="22.15" customHeight="1" x14ac:dyDescent="0.2">
      <c r="B132" s="22"/>
      <c r="C132" s="276" t="s">
        <v>147</v>
      </c>
      <c r="D132" s="276" t="s">
        <v>125</v>
      </c>
      <c r="E132" s="277" t="s">
        <v>207</v>
      </c>
      <c r="F132" s="278" t="s">
        <v>208</v>
      </c>
      <c r="G132" s="279" t="s">
        <v>193</v>
      </c>
      <c r="H132" s="280">
        <v>24.96</v>
      </c>
      <c r="I132" s="77"/>
      <c r="J132" s="281">
        <f>ROUND(I132*H132,2)</f>
        <v>0</v>
      </c>
      <c r="K132" s="282"/>
      <c r="L132" s="22"/>
      <c r="M132" s="283" t="s">
        <v>1</v>
      </c>
      <c r="N132" s="284" t="s">
        <v>44</v>
      </c>
      <c r="P132" s="285">
        <f>O132*H132</f>
        <v>0</v>
      </c>
      <c r="Q132" s="285">
        <v>0</v>
      </c>
      <c r="R132" s="285">
        <f>Q132*H132</f>
        <v>0</v>
      </c>
      <c r="S132" s="285">
        <v>0</v>
      </c>
      <c r="T132" s="286">
        <f>S132*H132</f>
        <v>0</v>
      </c>
      <c r="AR132" s="287" t="s">
        <v>129</v>
      </c>
      <c r="AT132" s="287" t="s">
        <v>125</v>
      </c>
      <c r="AU132" s="287" t="s">
        <v>86</v>
      </c>
      <c r="AY132" s="8" t="s">
        <v>124</v>
      </c>
      <c r="BE132" s="288">
        <f>IF(N132="základná",J132,0)</f>
        <v>0</v>
      </c>
      <c r="BF132" s="288">
        <f>IF(N132="znížená",J132,0)</f>
        <v>0</v>
      </c>
      <c r="BG132" s="288">
        <f>IF(N132="zákl. prenesená",J132,0)</f>
        <v>0</v>
      </c>
      <c r="BH132" s="288">
        <f>IF(N132="zníž. prenesená",J132,0)</f>
        <v>0</v>
      </c>
      <c r="BI132" s="288">
        <f>IF(N132="nulová",J132,0)</f>
        <v>0</v>
      </c>
      <c r="BJ132" s="8" t="s">
        <v>130</v>
      </c>
      <c r="BK132" s="288">
        <f>ROUND(I132*H132,2)</f>
        <v>0</v>
      </c>
      <c r="BL132" s="8" t="s">
        <v>129</v>
      </c>
      <c r="BM132" s="287" t="s">
        <v>828</v>
      </c>
    </row>
    <row r="133" spans="2:65" s="290" customFormat="1" ht="22.5" x14ac:dyDescent="0.2">
      <c r="B133" s="289"/>
      <c r="D133" s="291" t="s">
        <v>132</v>
      </c>
      <c r="E133" s="292" t="s">
        <v>1</v>
      </c>
      <c r="F133" s="293" t="s">
        <v>829</v>
      </c>
      <c r="H133" s="292" t="s">
        <v>1</v>
      </c>
      <c r="L133" s="289"/>
      <c r="M133" s="294"/>
      <c r="T133" s="295"/>
      <c r="AT133" s="292" t="s">
        <v>132</v>
      </c>
      <c r="AU133" s="292" t="s">
        <v>86</v>
      </c>
      <c r="AV133" s="290" t="s">
        <v>86</v>
      </c>
      <c r="AW133" s="290" t="s">
        <v>3</v>
      </c>
      <c r="AX133" s="290" t="s">
        <v>78</v>
      </c>
      <c r="AY133" s="292" t="s">
        <v>124</v>
      </c>
    </row>
    <row r="134" spans="2:65" s="297" customFormat="1" x14ac:dyDescent="0.2">
      <c r="B134" s="296"/>
      <c r="D134" s="291" t="s">
        <v>132</v>
      </c>
      <c r="E134" s="298" t="s">
        <v>1</v>
      </c>
      <c r="F134" s="299" t="s">
        <v>830</v>
      </c>
      <c r="H134" s="300">
        <v>24.96</v>
      </c>
      <c r="L134" s="296"/>
      <c r="M134" s="301"/>
      <c r="T134" s="302"/>
      <c r="AT134" s="298" t="s">
        <v>132</v>
      </c>
      <c r="AU134" s="298" t="s">
        <v>86</v>
      </c>
      <c r="AV134" s="297" t="s">
        <v>130</v>
      </c>
      <c r="AW134" s="297" t="s">
        <v>3</v>
      </c>
      <c r="AX134" s="297" t="s">
        <v>86</v>
      </c>
      <c r="AY134" s="298" t="s">
        <v>124</v>
      </c>
    </row>
    <row r="135" spans="2:65" s="1" customFormat="1" ht="22.15" customHeight="1" x14ac:dyDescent="0.2">
      <c r="B135" s="22"/>
      <c r="C135" s="276" t="s">
        <v>152</v>
      </c>
      <c r="D135" s="276" t="s">
        <v>125</v>
      </c>
      <c r="E135" s="277" t="s">
        <v>219</v>
      </c>
      <c r="F135" s="278" t="s">
        <v>220</v>
      </c>
      <c r="G135" s="279" t="s">
        <v>193</v>
      </c>
      <c r="H135" s="280">
        <v>3.84</v>
      </c>
      <c r="I135" s="77"/>
      <c r="J135" s="281">
        <f>ROUND(I135*H135,2)</f>
        <v>0</v>
      </c>
      <c r="K135" s="282"/>
      <c r="L135" s="22"/>
      <c r="M135" s="283" t="s">
        <v>1</v>
      </c>
      <c r="N135" s="284" t="s">
        <v>44</v>
      </c>
      <c r="P135" s="285">
        <f>O135*H135</f>
        <v>0</v>
      </c>
      <c r="Q135" s="285">
        <v>0</v>
      </c>
      <c r="R135" s="285">
        <f>Q135*H135</f>
        <v>0</v>
      </c>
      <c r="S135" s="285">
        <v>0</v>
      </c>
      <c r="T135" s="286">
        <f>S135*H135</f>
        <v>0</v>
      </c>
      <c r="AR135" s="287" t="s">
        <v>129</v>
      </c>
      <c r="AT135" s="287" t="s">
        <v>125</v>
      </c>
      <c r="AU135" s="287" t="s">
        <v>86</v>
      </c>
      <c r="AY135" s="8" t="s">
        <v>124</v>
      </c>
      <c r="BE135" s="288">
        <f>IF(N135="základná",J135,0)</f>
        <v>0</v>
      </c>
      <c r="BF135" s="288">
        <f>IF(N135="znížená",J135,0)</f>
        <v>0</v>
      </c>
      <c r="BG135" s="288">
        <f>IF(N135="zákl. prenesená",J135,0)</f>
        <v>0</v>
      </c>
      <c r="BH135" s="288">
        <f>IF(N135="zníž. prenesená",J135,0)</f>
        <v>0</v>
      </c>
      <c r="BI135" s="288">
        <f>IF(N135="nulová",J135,0)</f>
        <v>0</v>
      </c>
      <c r="BJ135" s="8" t="s">
        <v>130</v>
      </c>
      <c r="BK135" s="288">
        <f>ROUND(I135*H135,2)</f>
        <v>0</v>
      </c>
      <c r="BL135" s="8" t="s">
        <v>129</v>
      </c>
      <c r="BM135" s="287" t="s">
        <v>831</v>
      </c>
    </row>
    <row r="136" spans="2:65" s="290" customFormat="1" x14ac:dyDescent="0.2">
      <c r="B136" s="289"/>
      <c r="D136" s="291" t="s">
        <v>132</v>
      </c>
      <c r="E136" s="292" t="s">
        <v>1</v>
      </c>
      <c r="F136" s="293" t="s">
        <v>832</v>
      </c>
      <c r="H136" s="292" t="s">
        <v>1</v>
      </c>
      <c r="L136" s="289"/>
      <c r="M136" s="294"/>
      <c r="T136" s="295"/>
      <c r="AT136" s="292" t="s">
        <v>132</v>
      </c>
      <c r="AU136" s="292" t="s">
        <v>86</v>
      </c>
      <c r="AV136" s="290" t="s">
        <v>86</v>
      </c>
      <c r="AW136" s="290" t="s">
        <v>3</v>
      </c>
      <c r="AX136" s="290" t="s">
        <v>78</v>
      </c>
      <c r="AY136" s="292" t="s">
        <v>124</v>
      </c>
    </row>
    <row r="137" spans="2:65" s="297" customFormat="1" x14ac:dyDescent="0.2">
      <c r="B137" s="296"/>
      <c r="D137" s="291" t="s">
        <v>132</v>
      </c>
      <c r="E137" s="298" t="s">
        <v>1</v>
      </c>
      <c r="F137" s="299" t="s">
        <v>833</v>
      </c>
      <c r="H137" s="300">
        <v>3.84</v>
      </c>
      <c r="L137" s="296"/>
      <c r="M137" s="301"/>
      <c r="T137" s="302"/>
      <c r="AT137" s="298" t="s">
        <v>132</v>
      </c>
      <c r="AU137" s="298" t="s">
        <v>86</v>
      </c>
      <c r="AV137" s="297" t="s">
        <v>130</v>
      </c>
      <c r="AW137" s="297" t="s">
        <v>3</v>
      </c>
      <c r="AX137" s="297" t="s">
        <v>86</v>
      </c>
      <c r="AY137" s="298" t="s">
        <v>124</v>
      </c>
    </row>
    <row r="138" spans="2:65" s="1" customFormat="1" ht="14.45" customHeight="1" x14ac:dyDescent="0.2">
      <c r="B138" s="22"/>
      <c r="C138" s="313" t="s">
        <v>158</v>
      </c>
      <c r="D138" s="313" t="s">
        <v>214</v>
      </c>
      <c r="E138" s="314" t="s">
        <v>224</v>
      </c>
      <c r="F138" s="315" t="s">
        <v>225</v>
      </c>
      <c r="G138" s="316" t="s">
        <v>204</v>
      </c>
      <c r="H138" s="317">
        <v>8.4480000000000004</v>
      </c>
      <c r="I138" s="78"/>
      <c r="J138" s="318">
        <f>ROUND(I138*H138,2)</f>
        <v>0</v>
      </c>
      <c r="K138" s="319"/>
      <c r="L138" s="320"/>
      <c r="M138" s="321" t="s">
        <v>1</v>
      </c>
      <c r="N138" s="322" t="s">
        <v>44</v>
      </c>
      <c r="P138" s="285">
        <f>O138*H138</f>
        <v>0</v>
      </c>
      <c r="Q138" s="285">
        <v>1</v>
      </c>
      <c r="R138" s="285">
        <f>Q138*H138</f>
        <v>8.4480000000000004</v>
      </c>
      <c r="S138" s="285">
        <v>0</v>
      </c>
      <c r="T138" s="286">
        <f>S138*H138</f>
        <v>0</v>
      </c>
      <c r="AR138" s="287" t="s">
        <v>163</v>
      </c>
      <c r="AT138" s="287" t="s">
        <v>214</v>
      </c>
      <c r="AU138" s="287" t="s">
        <v>86</v>
      </c>
      <c r="AY138" s="8" t="s">
        <v>124</v>
      </c>
      <c r="BE138" s="288">
        <f>IF(N138="základná",J138,0)</f>
        <v>0</v>
      </c>
      <c r="BF138" s="288">
        <f>IF(N138="znížená",J138,0)</f>
        <v>0</v>
      </c>
      <c r="BG138" s="288">
        <f>IF(N138="zákl. prenesená",J138,0)</f>
        <v>0</v>
      </c>
      <c r="BH138" s="288">
        <f>IF(N138="zníž. prenesená",J138,0)</f>
        <v>0</v>
      </c>
      <c r="BI138" s="288">
        <f>IF(N138="nulová",J138,0)</f>
        <v>0</v>
      </c>
      <c r="BJ138" s="8" t="s">
        <v>130</v>
      </c>
      <c r="BK138" s="288">
        <f>ROUND(I138*H138,2)</f>
        <v>0</v>
      </c>
      <c r="BL138" s="8" t="s">
        <v>129</v>
      </c>
      <c r="BM138" s="287" t="s">
        <v>834</v>
      </c>
    </row>
    <row r="139" spans="2:65" s="297" customFormat="1" x14ac:dyDescent="0.2">
      <c r="B139" s="296"/>
      <c r="D139" s="291" t="s">
        <v>132</v>
      </c>
      <c r="F139" s="299" t="s">
        <v>835</v>
      </c>
      <c r="H139" s="300">
        <v>8.4480000000000004</v>
      </c>
      <c r="L139" s="296"/>
      <c r="M139" s="301"/>
      <c r="T139" s="302"/>
      <c r="AT139" s="298" t="s">
        <v>132</v>
      </c>
      <c r="AU139" s="298" t="s">
        <v>86</v>
      </c>
      <c r="AV139" s="297" t="s">
        <v>130</v>
      </c>
      <c r="AW139" s="297" t="s">
        <v>4</v>
      </c>
      <c r="AX139" s="297" t="s">
        <v>86</v>
      </c>
      <c r="AY139" s="298" t="s">
        <v>124</v>
      </c>
    </row>
    <row r="140" spans="2:65" s="1" customFormat="1" ht="30" customHeight="1" x14ac:dyDescent="0.2">
      <c r="B140" s="22"/>
      <c r="C140" s="276" t="s">
        <v>163</v>
      </c>
      <c r="D140" s="276" t="s">
        <v>125</v>
      </c>
      <c r="E140" s="277" t="s">
        <v>477</v>
      </c>
      <c r="F140" s="278" t="s">
        <v>478</v>
      </c>
      <c r="G140" s="279" t="s">
        <v>193</v>
      </c>
      <c r="H140" s="280">
        <v>49.92</v>
      </c>
      <c r="I140" s="77"/>
      <c r="J140" s="281">
        <f>ROUND(I140*H140,2)</f>
        <v>0</v>
      </c>
      <c r="K140" s="282"/>
      <c r="L140" s="22"/>
      <c r="M140" s="283" t="s">
        <v>1</v>
      </c>
      <c r="N140" s="284" t="s">
        <v>44</v>
      </c>
      <c r="P140" s="285">
        <f>O140*H140</f>
        <v>0</v>
      </c>
      <c r="Q140" s="285">
        <v>0</v>
      </c>
      <c r="R140" s="285">
        <f>Q140*H140</f>
        <v>0</v>
      </c>
      <c r="S140" s="285">
        <v>0</v>
      </c>
      <c r="T140" s="286">
        <f>S140*H140</f>
        <v>0</v>
      </c>
      <c r="AR140" s="287" t="s">
        <v>129</v>
      </c>
      <c r="AT140" s="287" t="s">
        <v>125</v>
      </c>
      <c r="AU140" s="287" t="s">
        <v>86</v>
      </c>
      <c r="AY140" s="8" t="s">
        <v>124</v>
      </c>
      <c r="BE140" s="288">
        <f>IF(N140="základná",J140,0)</f>
        <v>0</v>
      </c>
      <c r="BF140" s="288">
        <f>IF(N140="znížená",J140,0)</f>
        <v>0</v>
      </c>
      <c r="BG140" s="288">
        <f>IF(N140="zákl. prenesená",J140,0)</f>
        <v>0</v>
      </c>
      <c r="BH140" s="288">
        <f>IF(N140="zníž. prenesená",J140,0)</f>
        <v>0</v>
      </c>
      <c r="BI140" s="288">
        <f>IF(N140="nulová",J140,0)</f>
        <v>0</v>
      </c>
      <c r="BJ140" s="8" t="s">
        <v>130</v>
      </c>
      <c r="BK140" s="288">
        <f>ROUND(I140*H140,2)</f>
        <v>0</v>
      </c>
      <c r="BL140" s="8" t="s">
        <v>129</v>
      </c>
      <c r="BM140" s="287" t="s">
        <v>836</v>
      </c>
    </row>
    <row r="141" spans="2:65" s="290" customFormat="1" ht="22.5" x14ac:dyDescent="0.2">
      <c r="B141" s="289"/>
      <c r="D141" s="291" t="s">
        <v>132</v>
      </c>
      <c r="E141" s="292" t="s">
        <v>1</v>
      </c>
      <c r="F141" s="293" t="s">
        <v>837</v>
      </c>
      <c r="H141" s="292" t="s">
        <v>1</v>
      </c>
      <c r="L141" s="289"/>
      <c r="M141" s="294"/>
      <c r="T141" s="295"/>
      <c r="AT141" s="292" t="s">
        <v>132</v>
      </c>
      <c r="AU141" s="292" t="s">
        <v>86</v>
      </c>
      <c r="AV141" s="290" t="s">
        <v>86</v>
      </c>
      <c r="AW141" s="290" t="s">
        <v>3</v>
      </c>
      <c r="AX141" s="290" t="s">
        <v>78</v>
      </c>
      <c r="AY141" s="292" t="s">
        <v>124</v>
      </c>
    </row>
    <row r="142" spans="2:65" s="297" customFormat="1" x14ac:dyDescent="0.2">
      <c r="B142" s="296"/>
      <c r="D142" s="291" t="s">
        <v>132</v>
      </c>
      <c r="E142" s="298" t="s">
        <v>1</v>
      </c>
      <c r="F142" s="299" t="s">
        <v>838</v>
      </c>
      <c r="H142" s="300">
        <v>24.96</v>
      </c>
      <c r="L142" s="296"/>
      <c r="M142" s="301"/>
      <c r="T142" s="302"/>
      <c r="AT142" s="298" t="s">
        <v>132</v>
      </c>
      <c r="AU142" s="298" t="s">
        <v>86</v>
      </c>
      <c r="AV142" s="297" t="s">
        <v>130</v>
      </c>
      <c r="AW142" s="297" t="s">
        <v>3</v>
      </c>
      <c r="AX142" s="297" t="s">
        <v>78</v>
      </c>
      <c r="AY142" s="298" t="s">
        <v>124</v>
      </c>
    </row>
    <row r="143" spans="2:65" s="290" customFormat="1" ht="22.5" x14ac:dyDescent="0.2">
      <c r="B143" s="289"/>
      <c r="D143" s="291" t="s">
        <v>132</v>
      </c>
      <c r="E143" s="292" t="s">
        <v>1</v>
      </c>
      <c r="F143" s="293" t="s">
        <v>839</v>
      </c>
      <c r="H143" s="292" t="s">
        <v>1</v>
      </c>
      <c r="L143" s="289"/>
      <c r="M143" s="294"/>
      <c r="T143" s="295"/>
      <c r="AT143" s="292" t="s">
        <v>132</v>
      </c>
      <c r="AU143" s="292" t="s">
        <v>86</v>
      </c>
      <c r="AV143" s="290" t="s">
        <v>86</v>
      </c>
      <c r="AW143" s="290" t="s">
        <v>3</v>
      </c>
      <c r="AX143" s="290" t="s">
        <v>78</v>
      </c>
      <c r="AY143" s="292" t="s">
        <v>124</v>
      </c>
    </row>
    <row r="144" spans="2:65" s="297" customFormat="1" x14ac:dyDescent="0.2">
      <c r="B144" s="296"/>
      <c r="D144" s="291" t="s">
        <v>132</v>
      </c>
      <c r="E144" s="298" t="s">
        <v>1</v>
      </c>
      <c r="F144" s="299" t="s">
        <v>838</v>
      </c>
      <c r="H144" s="300">
        <v>24.96</v>
      </c>
      <c r="L144" s="296"/>
      <c r="M144" s="301"/>
      <c r="T144" s="302"/>
      <c r="AT144" s="298" t="s">
        <v>132</v>
      </c>
      <c r="AU144" s="298" t="s">
        <v>86</v>
      </c>
      <c r="AV144" s="297" t="s">
        <v>130</v>
      </c>
      <c r="AW144" s="297" t="s">
        <v>3</v>
      </c>
      <c r="AX144" s="297" t="s">
        <v>78</v>
      </c>
      <c r="AY144" s="298" t="s">
        <v>124</v>
      </c>
    </row>
    <row r="145" spans="2:65" s="307" customFormat="1" x14ac:dyDescent="0.2">
      <c r="B145" s="306"/>
      <c r="D145" s="291" t="s">
        <v>132</v>
      </c>
      <c r="E145" s="308" t="s">
        <v>1</v>
      </c>
      <c r="F145" s="309" t="s">
        <v>213</v>
      </c>
      <c r="H145" s="310">
        <v>49.92</v>
      </c>
      <c r="L145" s="306"/>
      <c r="M145" s="311"/>
      <c r="T145" s="312"/>
      <c r="AT145" s="308" t="s">
        <v>132</v>
      </c>
      <c r="AU145" s="308" t="s">
        <v>86</v>
      </c>
      <c r="AV145" s="307" t="s">
        <v>129</v>
      </c>
      <c r="AW145" s="307" t="s">
        <v>3</v>
      </c>
      <c r="AX145" s="307" t="s">
        <v>86</v>
      </c>
      <c r="AY145" s="308" t="s">
        <v>124</v>
      </c>
    </row>
    <row r="146" spans="2:65" s="1" customFormat="1" ht="30" customHeight="1" x14ac:dyDescent="0.2">
      <c r="B146" s="22"/>
      <c r="C146" s="276" t="s">
        <v>168</v>
      </c>
      <c r="D146" s="276" t="s">
        <v>125</v>
      </c>
      <c r="E146" s="277" t="s">
        <v>228</v>
      </c>
      <c r="F146" s="278" t="s">
        <v>229</v>
      </c>
      <c r="G146" s="279" t="s">
        <v>193</v>
      </c>
      <c r="H146" s="280">
        <v>5.76</v>
      </c>
      <c r="I146" s="77"/>
      <c r="J146" s="281">
        <f>ROUND(I146*H146,2)</f>
        <v>0</v>
      </c>
      <c r="K146" s="282"/>
      <c r="L146" s="22"/>
      <c r="M146" s="283" t="s">
        <v>1</v>
      </c>
      <c r="N146" s="284" t="s">
        <v>44</v>
      </c>
      <c r="P146" s="285">
        <f>O146*H146</f>
        <v>0</v>
      </c>
      <c r="Q146" s="285">
        <v>0</v>
      </c>
      <c r="R146" s="285">
        <f>Q146*H146</f>
        <v>0</v>
      </c>
      <c r="S146" s="285">
        <v>0</v>
      </c>
      <c r="T146" s="286">
        <f>S146*H146</f>
        <v>0</v>
      </c>
      <c r="AR146" s="287" t="s">
        <v>129</v>
      </c>
      <c r="AT146" s="287" t="s">
        <v>125</v>
      </c>
      <c r="AU146" s="287" t="s">
        <v>86</v>
      </c>
      <c r="AY146" s="8" t="s">
        <v>124</v>
      </c>
      <c r="BE146" s="288">
        <f>IF(N146="základná",J146,0)</f>
        <v>0</v>
      </c>
      <c r="BF146" s="288">
        <f>IF(N146="znížená",J146,0)</f>
        <v>0</v>
      </c>
      <c r="BG146" s="288">
        <f>IF(N146="zákl. prenesená",J146,0)</f>
        <v>0</v>
      </c>
      <c r="BH146" s="288">
        <f>IF(N146="zníž. prenesená",J146,0)</f>
        <v>0</v>
      </c>
      <c r="BI146" s="288">
        <f>IF(N146="nulová",J146,0)</f>
        <v>0</v>
      </c>
      <c r="BJ146" s="8" t="s">
        <v>130</v>
      </c>
      <c r="BK146" s="288">
        <f>ROUND(I146*H146,2)</f>
        <v>0</v>
      </c>
      <c r="BL146" s="8" t="s">
        <v>129</v>
      </c>
      <c r="BM146" s="287" t="s">
        <v>840</v>
      </c>
    </row>
    <row r="147" spans="2:65" s="290" customFormat="1" x14ac:dyDescent="0.2">
      <c r="B147" s="289"/>
      <c r="D147" s="291" t="s">
        <v>132</v>
      </c>
      <c r="E147" s="292" t="s">
        <v>1</v>
      </c>
      <c r="F147" s="293" t="s">
        <v>658</v>
      </c>
      <c r="H147" s="292" t="s">
        <v>1</v>
      </c>
      <c r="L147" s="289"/>
      <c r="M147" s="294"/>
      <c r="T147" s="295"/>
      <c r="AT147" s="292" t="s">
        <v>132</v>
      </c>
      <c r="AU147" s="292" t="s">
        <v>86</v>
      </c>
      <c r="AV147" s="290" t="s">
        <v>86</v>
      </c>
      <c r="AW147" s="290" t="s">
        <v>3</v>
      </c>
      <c r="AX147" s="290" t="s">
        <v>78</v>
      </c>
      <c r="AY147" s="292" t="s">
        <v>124</v>
      </c>
    </row>
    <row r="148" spans="2:65" s="297" customFormat="1" x14ac:dyDescent="0.2">
      <c r="B148" s="296"/>
      <c r="D148" s="291" t="s">
        <v>132</v>
      </c>
      <c r="E148" s="298" t="s">
        <v>1</v>
      </c>
      <c r="F148" s="299" t="s">
        <v>841</v>
      </c>
      <c r="H148" s="300">
        <v>5.76</v>
      </c>
      <c r="L148" s="296"/>
      <c r="M148" s="301"/>
      <c r="T148" s="302"/>
      <c r="AT148" s="298" t="s">
        <v>132</v>
      </c>
      <c r="AU148" s="298" t="s">
        <v>86</v>
      </c>
      <c r="AV148" s="297" t="s">
        <v>130</v>
      </c>
      <c r="AW148" s="297" t="s">
        <v>3</v>
      </c>
      <c r="AX148" s="297" t="s">
        <v>86</v>
      </c>
      <c r="AY148" s="298" t="s">
        <v>124</v>
      </c>
    </row>
    <row r="149" spans="2:65" s="1" customFormat="1" ht="34.9" customHeight="1" x14ac:dyDescent="0.2">
      <c r="B149" s="22"/>
      <c r="C149" s="276" t="s">
        <v>173</v>
      </c>
      <c r="D149" s="276" t="s">
        <v>125</v>
      </c>
      <c r="E149" s="277" t="s">
        <v>233</v>
      </c>
      <c r="F149" s="278" t="s">
        <v>234</v>
      </c>
      <c r="G149" s="279" t="s">
        <v>193</v>
      </c>
      <c r="H149" s="280">
        <v>155.52000000000001</v>
      </c>
      <c r="I149" s="77"/>
      <c r="J149" s="281">
        <f>ROUND(I149*H149,2)</f>
        <v>0</v>
      </c>
      <c r="K149" s="282"/>
      <c r="L149" s="22"/>
      <c r="M149" s="283" t="s">
        <v>1</v>
      </c>
      <c r="N149" s="284" t="s">
        <v>44</v>
      </c>
      <c r="P149" s="285">
        <f>O149*H149</f>
        <v>0</v>
      </c>
      <c r="Q149" s="285">
        <v>0</v>
      </c>
      <c r="R149" s="285">
        <f>Q149*H149</f>
        <v>0</v>
      </c>
      <c r="S149" s="285">
        <v>0</v>
      </c>
      <c r="T149" s="286">
        <f>S149*H149</f>
        <v>0</v>
      </c>
      <c r="AR149" s="287" t="s">
        <v>129</v>
      </c>
      <c r="AT149" s="287" t="s">
        <v>125</v>
      </c>
      <c r="AU149" s="287" t="s">
        <v>86</v>
      </c>
      <c r="AY149" s="8" t="s">
        <v>124</v>
      </c>
      <c r="BE149" s="288">
        <f>IF(N149="základná",J149,0)</f>
        <v>0</v>
      </c>
      <c r="BF149" s="288">
        <f>IF(N149="znížená",J149,0)</f>
        <v>0</v>
      </c>
      <c r="BG149" s="288">
        <f>IF(N149="zákl. prenesená",J149,0)</f>
        <v>0</v>
      </c>
      <c r="BH149" s="288">
        <f>IF(N149="zníž. prenesená",J149,0)</f>
        <v>0</v>
      </c>
      <c r="BI149" s="288">
        <f>IF(N149="nulová",J149,0)</f>
        <v>0</v>
      </c>
      <c r="BJ149" s="8" t="s">
        <v>130</v>
      </c>
      <c r="BK149" s="288">
        <f>ROUND(I149*H149,2)</f>
        <v>0</v>
      </c>
      <c r="BL149" s="8" t="s">
        <v>129</v>
      </c>
      <c r="BM149" s="287" t="s">
        <v>842</v>
      </c>
    </row>
    <row r="150" spans="2:65" s="297" customFormat="1" x14ac:dyDescent="0.2">
      <c r="B150" s="296"/>
      <c r="D150" s="291" t="s">
        <v>132</v>
      </c>
      <c r="E150" s="298" t="s">
        <v>1</v>
      </c>
      <c r="F150" s="299" t="s">
        <v>843</v>
      </c>
      <c r="H150" s="300">
        <v>155.52000000000001</v>
      </c>
      <c r="L150" s="296"/>
      <c r="M150" s="301"/>
      <c r="T150" s="302"/>
      <c r="AT150" s="298" t="s">
        <v>132</v>
      </c>
      <c r="AU150" s="298" t="s">
        <v>86</v>
      </c>
      <c r="AV150" s="297" t="s">
        <v>130</v>
      </c>
      <c r="AW150" s="297" t="s">
        <v>3</v>
      </c>
      <c r="AX150" s="297" t="s">
        <v>86</v>
      </c>
      <c r="AY150" s="298" t="s">
        <v>124</v>
      </c>
    </row>
    <row r="151" spans="2:65" s="1" customFormat="1" ht="22.15" customHeight="1" x14ac:dyDescent="0.2">
      <c r="B151" s="22"/>
      <c r="C151" s="276" t="s">
        <v>178</v>
      </c>
      <c r="D151" s="276" t="s">
        <v>125</v>
      </c>
      <c r="E151" s="277" t="s">
        <v>491</v>
      </c>
      <c r="F151" s="278" t="s">
        <v>492</v>
      </c>
      <c r="G151" s="279" t="s">
        <v>193</v>
      </c>
      <c r="H151" s="280">
        <v>24.96</v>
      </c>
      <c r="I151" s="77"/>
      <c r="J151" s="281">
        <f>ROUND(I151*H151,2)</f>
        <v>0</v>
      </c>
      <c r="K151" s="282"/>
      <c r="L151" s="22"/>
      <c r="M151" s="283" t="s">
        <v>1</v>
      </c>
      <c r="N151" s="284" t="s">
        <v>44</v>
      </c>
      <c r="P151" s="285">
        <f>O151*H151</f>
        <v>0</v>
      </c>
      <c r="Q151" s="285">
        <v>0</v>
      </c>
      <c r="R151" s="285">
        <f>Q151*H151</f>
        <v>0</v>
      </c>
      <c r="S151" s="285">
        <v>0</v>
      </c>
      <c r="T151" s="286">
        <f>S151*H151</f>
        <v>0</v>
      </c>
      <c r="AR151" s="287" t="s">
        <v>129</v>
      </c>
      <c r="AT151" s="287" t="s">
        <v>125</v>
      </c>
      <c r="AU151" s="287" t="s">
        <v>86</v>
      </c>
      <c r="AY151" s="8" t="s">
        <v>124</v>
      </c>
      <c r="BE151" s="288">
        <f>IF(N151="základná",J151,0)</f>
        <v>0</v>
      </c>
      <c r="BF151" s="288">
        <f>IF(N151="znížená",J151,0)</f>
        <v>0</v>
      </c>
      <c r="BG151" s="288">
        <f>IF(N151="zákl. prenesená",J151,0)</f>
        <v>0</v>
      </c>
      <c r="BH151" s="288">
        <f>IF(N151="zníž. prenesená",J151,0)</f>
        <v>0</v>
      </c>
      <c r="BI151" s="288">
        <f>IF(N151="nulová",J151,0)</f>
        <v>0</v>
      </c>
      <c r="BJ151" s="8" t="s">
        <v>130</v>
      </c>
      <c r="BK151" s="288">
        <f>ROUND(I151*H151,2)</f>
        <v>0</v>
      </c>
      <c r="BL151" s="8" t="s">
        <v>129</v>
      </c>
      <c r="BM151" s="287" t="s">
        <v>844</v>
      </c>
    </row>
    <row r="152" spans="2:65" s="290" customFormat="1" ht="22.5" x14ac:dyDescent="0.2">
      <c r="B152" s="289"/>
      <c r="D152" s="291" t="s">
        <v>132</v>
      </c>
      <c r="E152" s="292" t="s">
        <v>1</v>
      </c>
      <c r="F152" s="293" t="s">
        <v>845</v>
      </c>
      <c r="H152" s="292" t="s">
        <v>1</v>
      </c>
      <c r="L152" s="289"/>
      <c r="M152" s="294"/>
      <c r="T152" s="295"/>
      <c r="AT152" s="292" t="s">
        <v>132</v>
      </c>
      <c r="AU152" s="292" t="s">
        <v>86</v>
      </c>
      <c r="AV152" s="290" t="s">
        <v>86</v>
      </c>
      <c r="AW152" s="290" t="s">
        <v>3</v>
      </c>
      <c r="AX152" s="290" t="s">
        <v>78</v>
      </c>
      <c r="AY152" s="292" t="s">
        <v>124</v>
      </c>
    </row>
    <row r="153" spans="2:65" s="297" customFormat="1" x14ac:dyDescent="0.2">
      <c r="B153" s="296"/>
      <c r="D153" s="291" t="s">
        <v>132</v>
      </c>
      <c r="E153" s="298" t="s">
        <v>1</v>
      </c>
      <c r="F153" s="299" t="s">
        <v>838</v>
      </c>
      <c r="H153" s="300">
        <v>24.96</v>
      </c>
      <c r="L153" s="296"/>
      <c r="M153" s="301"/>
      <c r="T153" s="302"/>
      <c r="AT153" s="298" t="s">
        <v>132</v>
      </c>
      <c r="AU153" s="298" t="s">
        <v>86</v>
      </c>
      <c r="AV153" s="297" t="s">
        <v>130</v>
      </c>
      <c r="AW153" s="297" t="s">
        <v>3</v>
      </c>
      <c r="AX153" s="297" t="s">
        <v>86</v>
      </c>
      <c r="AY153" s="298" t="s">
        <v>124</v>
      </c>
    </row>
    <row r="154" spans="2:65" s="267" customFormat="1" ht="25.9" customHeight="1" x14ac:dyDescent="0.2">
      <c r="B154" s="266"/>
      <c r="D154" s="268" t="s">
        <v>77</v>
      </c>
      <c r="E154" s="269" t="s">
        <v>257</v>
      </c>
      <c r="F154" s="269" t="s">
        <v>258</v>
      </c>
      <c r="J154" s="270">
        <f>BK154</f>
        <v>0</v>
      </c>
      <c r="L154" s="266"/>
      <c r="M154" s="271"/>
      <c r="P154" s="272">
        <f>SUM(P155:P178)</f>
        <v>0</v>
      </c>
      <c r="R154" s="272">
        <f>SUM(R155:R178)</f>
        <v>0</v>
      </c>
      <c r="T154" s="273">
        <f>SUM(T155:T178)</f>
        <v>38.4</v>
      </c>
      <c r="AR154" s="268" t="s">
        <v>86</v>
      </c>
      <c r="AT154" s="274" t="s">
        <v>77</v>
      </c>
      <c r="AU154" s="274" t="s">
        <v>78</v>
      </c>
      <c r="AY154" s="268" t="s">
        <v>124</v>
      </c>
      <c r="BK154" s="275">
        <f>SUM(BK155:BK178)</f>
        <v>0</v>
      </c>
    </row>
    <row r="155" spans="2:65" s="1" customFormat="1" ht="22.15" customHeight="1" x14ac:dyDescent="0.2">
      <c r="B155" s="22"/>
      <c r="C155" s="276" t="s">
        <v>252</v>
      </c>
      <c r="D155" s="276" t="s">
        <v>125</v>
      </c>
      <c r="E155" s="277" t="s">
        <v>260</v>
      </c>
      <c r="F155" s="278" t="s">
        <v>261</v>
      </c>
      <c r="G155" s="279" t="s">
        <v>239</v>
      </c>
      <c r="H155" s="280">
        <v>38.4</v>
      </c>
      <c r="I155" s="77"/>
      <c r="J155" s="281">
        <f>ROUND(I155*H155,2)</f>
        <v>0</v>
      </c>
      <c r="K155" s="282"/>
      <c r="L155" s="22"/>
      <c r="M155" s="283" t="s">
        <v>1</v>
      </c>
      <c r="N155" s="284" t="s">
        <v>44</v>
      </c>
      <c r="P155" s="285">
        <f>O155*H155</f>
        <v>0</v>
      </c>
      <c r="Q155" s="285">
        <v>0</v>
      </c>
      <c r="R155" s="285">
        <f>Q155*H155</f>
        <v>0</v>
      </c>
      <c r="S155" s="285">
        <v>0.375</v>
      </c>
      <c r="T155" s="286">
        <f>S155*H155</f>
        <v>14.399999999999999</v>
      </c>
      <c r="AR155" s="287" t="s">
        <v>129</v>
      </c>
      <c r="AT155" s="287" t="s">
        <v>125</v>
      </c>
      <c r="AU155" s="287" t="s">
        <v>86</v>
      </c>
      <c r="AY155" s="8" t="s">
        <v>124</v>
      </c>
      <c r="BE155" s="288">
        <f>IF(N155="základná",J155,0)</f>
        <v>0</v>
      </c>
      <c r="BF155" s="288">
        <f>IF(N155="znížená",J155,0)</f>
        <v>0</v>
      </c>
      <c r="BG155" s="288">
        <f>IF(N155="zákl. prenesená",J155,0)</f>
        <v>0</v>
      </c>
      <c r="BH155" s="288">
        <f>IF(N155="zníž. prenesená",J155,0)</f>
        <v>0</v>
      </c>
      <c r="BI155" s="288">
        <f>IF(N155="nulová",J155,0)</f>
        <v>0</v>
      </c>
      <c r="BJ155" s="8" t="s">
        <v>130</v>
      </c>
      <c r="BK155" s="288">
        <f>ROUND(I155*H155,2)</f>
        <v>0</v>
      </c>
      <c r="BL155" s="8" t="s">
        <v>129</v>
      </c>
      <c r="BM155" s="287" t="s">
        <v>846</v>
      </c>
    </row>
    <row r="156" spans="2:65" s="290" customFormat="1" ht="22.5" x14ac:dyDescent="0.2">
      <c r="B156" s="289"/>
      <c r="D156" s="291" t="s">
        <v>132</v>
      </c>
      <c r="E156" s="292" t="s">
        <v>1</v>
      </c>
      <c r="F156" s="293" t="s">
        <v>847</v>
      </c>
      <c r="H156" s="292" t="s">
        <v>1</v>
      </c>
      <c r="L156" s="289"/>
      <c r="M156" s="294"/>
      <c r="T156" s="295"/>
      <c r="AT156" s="292" t="s">
        <v>132</v>
      </c>
      <c r="AU156" s="292" t="s">
        <v>86</v>
      </c>
      <c r="AV156" s="290" t="s">
        <v>86</v>
      </c>
      <c r="AW156" s="290" t="s">
        <v>3</v>
      </c>
      <c r="AX156" s="290" t="s">
        <v>78</v>
      </c>
      <c r="AY156" s="292" t="s">
        <v>124</v>
      </c>
    </row>
    <row r="157" spans="2:65" s="297" customFormat="1" x14ac:dyDescent="0.2">
      <c r="B157" s="296"/>
      <c r="D157" s="291" t="s">
        <v>132</v>
      </c>
      <c r="E157" s="298" t="s">
        <v>1</v>
      </c>
      <c r="F157" s="299" t="s">
        <v>848</v>
      </c>
      <c r="H157" s="300">
        <v>38.4</v>
      </c>
      <c r="L157" s="296"/>
      <c r="M157" s="301"/>
      <c r="T157" s="302"/>
      <c r="AT157" s="298" t="s">
        <v>132</v>
      </c>
      <c r="AU157" s="298" t="s">
        <v>86</v>
      </c>
      <c r="AV157" s="297" t="s">
        <v>130</v>
      </c>
      <c r="AW157" s="297" t="s">
        <v>3</v>
      </c>
      <c r="AX157" s="297" t="s">
        <v>86</v>
      </c>
      <c r="AY157" s="298" t="s">
        <v>124</v>
      </c>
    </row>
    <row r="158" spans="2:65" s="1" customFormat="1" ht="30" customHeight="1" x14ac:dyDescent="0.2">
      <c r="B158" s="22"/>
      <c r="C158" s="276" t="s">
        <v>259</v>
      </c>
      <c r="D158" s="276" t="s">
        <v>125</v>
      </c>
      <c r="E158" s="277" t="s">
        <v>683</v>
      </c>
      <c r="F158" s="278" t="s">
        <v>684</v>
      </c>
      <c r="G158" s="279" t="s">
        <v>239</v>
      </c>
      <c r="H158" s="280">
        <v>38.4</v>
      </c>
      <c r="I158" s="77"/>
      <c r="J158" s="281">
        <f>ROUND(I158*H158,2)</f>
        <v>0</v>
      </c>
      <c r="K158" s="282"/>
      <c r="L158" s="22"/>
      <c r="M158" s="283" t="s">
        <v>1</v>
      </c>
      <c r="N158" s="284" t="s">
        <v>44</v>
      </c>
      <c r="P158" s="285">
        <f>O158*H158</f>
        <v>0</v>
      </c>
      <c r="Q158" s="285">
        <v>0</v>
      </c>
      <c r="R158" s="285">
        <f>Q158*H158</f>
        <v>0</v>
      </c>
      <c r="S158" s="285">
        <v>0.22500000000000001</v>
      </c>
      <c r="T158" s="286">
        <f>S158*H158</f>
        <v>8.64</v>
      </c>
      <c r="AR158" s="287" t="s">
        <v>129</v>
      </c>
      <c r="AT158" s="287" t="s">
        <v>125</v>
      </c>
      <c r="AU158" s="287" t="s">
        <v>86</v>
      </c>
      <c r="AY158" s="8" t="s">
        <v>124</v>
      </c>
      <c r="BE158" s="288">
        <f>IF(N158="základná",J158,0)</f>
        <v>0</v>
      </c>
      <c r="BF158" s="288">
        <f>IF(N158="znížená",J158,0)</f>
        <v>0</v>
      </c>
      <c r="BG158" s="288">
        <f>IF(N158="zákl. prenesená",J158,0)</f>
        <v>0</v>
      </c>
      <c r="BH158" s="288">
        <f>IF(N158="zníž. prenesená",J158,0)</f>
        <v>0</v>
      </c>
      <c r="BI158" s="288">
        <f>IF(N158="nulová",J158,0)</f>
        <v>0</v>
      </c>
      <c r="BJ158" s="8" t="s">
        <v>130</v>
      </c>
      <c r="BK158" s="288">
        <f>ROUND(I158*H158,2)</f>
        <v>0</v>
      </c>
      <c r="BL158" s="8" t="s">
        <v>129</v>
      </c>
      <c r="BM158" s="287" t="s">
        <v>849</v>
      </c>
    </row>
    <row r="159" spans="2:65" s="290" customFormat="1" ht="22.5" x14ac:dyDescent="0.2">
      <c r="B159" s="289"/>
      <c r="D159" s="291" t="s">
        <v>132</v>
      </c>
      <c r="E159" s="292" t="s">
        <v>1</v>
      </c>
      <c r="F159" s="293" t="s">
        <v>847</v>
      </c>
      <c r="H159" s="292" t="s">
        <v>1</v>
      </c>
      <c r="L159" s="289"/>
      <c r="M159" s="294"/>
      <c r="T159" s="295"/>
      <c r="AT159" s="292" t="s">
        <v>132</v>
      </c>
      <c r="AU159" s="292" t="s">
        <v>86</v>
      </c>
      <c r="AV159" s="290" t="s">
        <v>86</v>
      </c>
      <c r="AW159" s="290" t="s">
        <v>3</v>
      </c>
      <c r="AX159" s="290" t="s">
        <v>78</v>
      </c>
      <c r="AY159" s="292" t="s">
        <v>124</v>
      </c>
    </row>
    <row r="160" spans="2:65" s="297" customFormat="1" x14ac:dyDescent="0.2">
      <c r="B160" s="296"/>
      <c r="D160" s="291" t="s">
        <v>132</v>
      </c>
      <c r="E160" s="298" t="s">
        <v>1</v>
      </c>
      <c r="F160" s="299" t="s">
        <v>848</v>
      </c>
      <c r="H160" s="300">
        <v>38.4</v>
      </c>
      <c r="L160" s="296"/>
      <c r="M160" s="301"/>
      <c r="T160" s="302"/>
      <c r="AT160" s="298" t="s">
        <v>132</v>
      </c>
      <c r="AU160" s="298" t="s">
        <v>86</v>
      </c>
      <c r="AV160" s="297" t="s">
        <v>130</v>
      </c>
      <c r="AW160" s="297" t="s">
        <v>3</v>
      </c>
      <c r="AX160" s="297" t="s">
        <v>86</v>
      </c>
      <c r="AY160" s="298" t="s">
        <v>124</v>
      </c>
    </row>
    <row r="161" spans="2:65" s="1" customFormat="1" ht="30" customHeight="1" x14ac:dyDescent="0.2">
      <c r="B161" s="22"/>
      <c r="C161" s="276" t="s">
        <v>265</v>
      </c>
      <c r="D161" s="276" t="s">
        <v>125</v>
      </c>
      <c r="E161" s="277" t="s">
        <v>270</v>
      </c>
      <c r="F161" s="278" t="s">
        <v>271</v>
      </c>
      <c r="G161" s="279" t="s">
        <v>239</v>
      </c>
      <c r="H161" s="280">
        <v>38.4</v>
      </c>
      <c r="I161" s="77"/>
      <c r="J161" s="281">
        <f>ROUND(I161*H161,2)</f>
        <v>0</v>
      </c>
      <c r="K161" s="282"/>
      <c r="L161" s="22"/>
      <c r="M161" s="283" t="s">
        <v>1</v>
      </c>
      <c r="N161" s="284" t="s">
        <v>44</v>
      </c>
      <c r="P161" s="285">
        <f>O161*H161</f>
        <v>0</v>
      </c>
      <c r="Q161" s="285">
        <v>0</v>
      </c>
      <c r="R161" s="285">
        <f>Q161*H161</f>
        <v>0</v>
      </c>
      <c r="S161" s="285">
        <v>0.4</v>
      </c>
      <c r="T161" s="286">
        <f>S161*H161</f>
        <v>15.36</v>
      </c>
      <c r="AR161" s="287" t="s">
        <v>129</v>
      </c>
      <c r="AT161" s="287" t="s">
        <v>125</v>
      </c>
      <c r="AU161" s="287" t="s">
        <v>86</v>
      </c>
      <c r="AY161" s="8" t="s">
        <v>124</v>
      </c>
      <c r="BE161" s="288">
        <f>IF(N161="základná",J161,0)</f>
        <v>0</v>
      </c>
      <c r="BF161" s="288">
        <f>IF(N161="znížená",J161,0)</f>
        <v>0</v>
      </c>
      <c r="BG161" s="288">
        <f>IF(N161="zákl. prenesená",J161,0)</f>
        <v>0</v>
      </c>
      <c r="BH161" s="288">
        <f>IF(N161="zníž. prenesená",J161,0)</f>
        <v>0</v>
      </c>
      <c r="BI161" s="288">
        <f>IF(N161="nulová",J161,0)</f>
        <v>0</v>
      </c>
      <c r="BJ161" s="8" t="s">
        <v>130</v>
      </c>
      <c r="BK161" s="288">
        <f>ROUND(I161*H161,2)</f>
        <v>0</v>
      </c>
      <c r="BL161" s="8" t="s">
        <v>129</v>
      </c>
      <c r="BM161" s="287" t="s">
        <v>850</v>
      </c>
    </row>
    <row r="162" spans="2:65" s="290" customFormat="1" ht="22.5" x14ac:dyDescent="0.2">
      <c r="B162" s="289"/>
      <c r="D162" s="291" t="s">
        <v>132</v>
      </c>
      <c r="E162" s="292" t="s">
        <v>1</v>
      </c>
      <c r="F162" s="293" t="s">
        <v>847</v>
      </c>
      <c r="H162" s="292" t="s">
        <v>1</v>
      </c>
      <c r="L162" s="289"/>
      <c r="M162" s="294"/>
      <c r="T162" s="295"/>
      <c r="AT162" s="292" t="s">
        <v>132</v>
      </c>
      <c r="AU162" s="292" t="s">
        <v>86</v>
      </c>
      <c r="AV162" s="290" t="s">
        <v>86</v>
      </c>
      <c r="AW162" s="290" t="s">
        <v>3</v>
      </c>
      <c r="AX162" s="290" t="s">
        <v>78</v>
      </c>
      <c r="AY162" s="292" t="s">
        <v>124</v>
      </c>
    </row>
    <row r="163" spans="2:65" s="297" customFormat="1" x14ac:dyDescent="0.2">
      <c r="B163" s="296"/>
      <c r="D163" s="291" t="s">
        <v>132</v>
      </c>
      <c r="E163" s="298" t="s">
        <v>1</v>
      </c>
      <c r="F163" s="299" t="s">
        <v>848</v>
      </c>
      <c r="H163" s="300">
        <v>38.4</v>
      </c>
      <c r="L163" s="296"/>
      <c r="M163" s="301"/>
      <c r="T163" s="302"/>
      <c r="AT163" s="298" t="s">
        <v>132</v>
      </c>
      <c r="AU163" s="298" t="s">
        <v>86</v>
      </c>
      <c r="AV163" s="297" t="s">
        <v>130</v>
      </c>
      <c r="AW163" s="297" t="s">
        <v>3</v>
      </c>
      <c r="AX163" s="297" t="s">
        <v>86</v>
      </c>
      <c r="AY163" s="298" t="s">
        <v>124</v>
      </c>
    </row>
    <row r="164" spans="2:65" s="1" customFormat="1" ht="22.15" customHeight="1" x14ac:dyDescent="0.2">
      <c r="B164" s="22"/>
      <c r="C164" s="276" t="s">
        <v>269</v>
      </c>
      <c r="D164" s="276" t="s">
        <v>125</v>
      </c>
      <c r="E164" s="277" t="s">
        <v>275</v>
      </c>
      <c r="F164" s="278" t="s">
        <v>276</v>
      </c>
      <c r="G164" s="279" t="s">
        <v>204</v>
      </c>
      <c r="H164" s="280">
        <v>38.6</v>
      </c>
      <c r="I164" s="77"/>
      <c r="J164" s="281">
        <f>ROUND(I164*H164,2)</f>
        <v>0</v>
      </c>
      <c r="K164" s="282"/>
      <c r="L164" s="22"/>
      <c r="M164" s="283" t="s">
        <v>1</v>
      </c>
      <c r="N164" s="284" t="s">
        <v>44</v>
      </c>
      <c r="P164" s="285">
        <f>O164*H164</f>
        <v>0</v>
      </c>
      <c r="Q164" s="285">
        <v>0</v>
      </c>
      <c r="R164" s="285">
        <f>Q164*H164</f>
        <v>0</v>
      </c>
      <c r="S164" s="285">
        <v>0</v>
      </c>
      <c r="T164" s="286">
        <f>S164*H164</f>
        <v>0</v>
      </c>
      <c r="AR164" s="287" t="s">
        <v>129</v>
      </c>
      <c r="AT164" s="287" t="s">
        <v>125</v>
      </c>
      <c r="AU164" s="287" t="s">
        <v>86</v>
      </c>
      <c r="AY164" s="8" t="s">
        <v>124</v>
      </c>
      <c r="BE164" s="288">
        <f>IF(N164="základná",J164,0)</f>
        <v>0</v>
      </c>
      <c r="BF164" s="288">
        <f>IF(N164="znížená",J164,0)</f>
        <v>0</v>
      </c>
      <c r="BG164" s="288">
        <f>IF(N164="zákl. prenesená",J164,0)</f>
        <v>0</v>
      </c>
      <c r="BH164" s="288">
        <f>IF(N164="zníž. prenesená",J164,0)</f>
        <v>0</v>
      </c>
      <c r="BI164" s="288">
        <f>IF(N164="nulová",J164,0)</f>
        <v>0</v>
      </c>
      <c r="BJ164" s="8" t="s">
        <v>130</v>
      </c>
      <c r="BK164" s="288">
        <f>ROUND(I164*H164,2)</f>
        <v>0</v>
      </c>
      <c r="BL164" s="8" t="s">
        <v>129</v>
      </c>
      <c r="BM164" s="287" t="s">
        <v>851</v>
      </c>
    </row>
    <row r="165" spans="2:65" s="290" customFormat="1" x14ac:dyDescent="0.2">
      <c r="B165" s="289"/>
      <c r="D165" s="291" t="s">
        <v>132</v>
      </c>
      <c r="E165" s="292" t="s">
        <v>1</v>
      </c>
      <c r="F165" s="293" t="s">
        <v>688</v>
      </c>
      <c r="H165" s="292" t="s">
        <v>1</v>
      </c>
      <c r="L165" s="289"/>
      <c r="M165" s="294"/>
      <c r="T165" s="295"/>
      <c r="AT165" s="292" t="s">
        <v>132</v>
      </c>
      <c r="AU165" s="292" t="s">
        <v>86</v>
      </c>
      <c r="AV165" s="290" t="s">
        <v>86</v>
      </c>
      <c r="AW165" s="290" t="s">
        <v>3</v>
      </c>
      <c r="AX165" s="290" t="s">
        <v>78</v>
      </c>
      <c r="AY165" s="292" t="s">
        <v>124</v>
      </c>
    </row>
    <row r="166" spans="2:65" s="297" customFormat="1" x14ac:dyDescent="0.2">
      <c r="B166" s="296"/>
      <c r="D166" s="291" t="s">
        <v>132</v>
      </c>
      <c r="E166" s="298" t="s">
        <v>1</v>
      </c>
      <c r="F166" s="299" t="s">
        <v>852</v>
      </c>
      <c r="H166" s="300">
        <v>8.6999999999999993</v>
      </c>
      <c r="L166" s="296"/>
      <c r="M166" s="301"/>
      <c r="T166" s="302"/>
      <c r="AT166" s="298" t="s">
        <v>132</v>
      </c>
      <c r="AU166" s="298" t="s">
        <v>86</v>
      </c>
      <c r="AV166" s="297" t="s">
        <v>130</v>
      </c>
      <c r="AW166" s="297" t="s">
        <v>3</v>
      </c>
      <c r="AX166" s="297" t="s">
        <v>78</v>
      </c>
      <c r="AY166" s="298" t="s">
        <v>124</v>
      </c>
    </row>
    <row r="167" spans="2:65" s="297" customFormat="1" x14ac:dyDescent="0.2">
      <c r="B167" s="296"/>
      <c r="D167" s="291" t="s">
        <v>132</v>
      </c>
      <c r="E167" s="298" t="s">
        <v>1</v>
      </c>
      <c r="F167" s="299" t="s">
        <v>853</v>
      </c>
      <c r="H167" s="300">
        <v>14.5</v>
      </c>
      <c r="L167" s="296"/>
      <c r="M167" s="301"/>
      <c r="T167" s="302"/>
      <c r="AT167" s="298" t="s">
        <v>132</v>
      </c>
      <c r="AU167" s="298" t="s">
        <v>86</v>
      </c>
      <c r="AV167" s="297" t="s">
        <v>130</v>
      </c>
      <c r="AW167" s="297" t="s">
        <v>3</v>
      </c>
      <c r="AX167" s="297" t="s">
        <v>78</v>
      </c>
      <c r="AY167" s="298" t="s">
        <v>124</v>
      </c>
    </row>
    <row r="168" spans="2:65" s="297" customFormat="1" x14ac:dyDescent="0.2">
      <c r="B168" s="296"/>
      <c r="D168" s="291" t="s">
        <v>132</v>
      </c>
      <c r="E168" s="298" t="s">
        <v>1</v>
      </c>
      <c r="F168" s="299" t="s">
        <v>854</v>
      </c>
      <c r="H168" s="300">
        <v>15.4</v>
      </c>
      <c r="L168" s="296"/>
      <c r="M168" s="301"/>
      <c r="T168" s="302"/>
      <c r="AT168" s="298" t="s">
        <v>132</v>
      </c>
      <c r="AU168" s="298" t="s">
        <v>86</v>
      </c>
      <c r="AV168" s="297" t="s">
        <v>130</v>
      </c>
      <c r="AW168" s="297" t="s">
        <v>3</v>
      </c>
      <c r="AX168" s="297" t="s">
        <v>78</v>
      </c>
      <c r="AY168" s="298" t="s">
        <v>124</v>
      </c>
    </row>
    <row r="169" spans="2:65" s="307" customFormat="1" x14ac:dyDescent="0.2">
      <c r="B169" s="306"/>
      <c r="D169" s="291" t="s">
        <v>132</v>
      </c>
      <c r="E169" s="308" t="s">
        <v>1</v>
      </c>
      <c r="F169" s="309" t="s">
        <v>213</v>
      </c>
      <c r="H169" s="310">
        <v>38.6</v>
      </c>
      <c r="L169" s="306"/>
      <c r="M169" s="311"/>
      <c r="T169" s="312"/>
      <c r="AT169" s="308" t="s">
        <v>132</v>
      </c>
      <c r="AU169" s="308" t="s">
        <v>86</v>
      </c>
      <c r="AV169" s="307" t="s">
        <v>129</v>
      </c>
      <c r="AW169" s="307" t="s">
        <v>3</v>
      </c>
      <c r="AX169" s="307" t="s">
        <v>86</v>
      </c>
      <c r="AY169" s="308" t="s">
        <v>124</v>
      </c>
    </row>
    <row r="170" spans="2:65" s="1" customFormat="1" ht="22.15" customHeight="1" x14ac:dyDescent="0.2">
      <c r="B170" s="22"/>
      <c r="C170" s="276" t="s">
        <v>274</v>
      </c>
      <c r="D170" s="276" t="s">
        <v>125</v>
      </c>
      <c r="E170" s="277" t="s">
        <v>283</v>
      </c>
      <c r="F170" s="278" t="s">
        <v>284</v>
      </c>
      <c r="G170" s="279" t="s">
        <v>204</v>
      </c>
      <c r="H170" s="280">
        <v>1119.4000000000001</v>
      </c>
      <c r="I170" s="77"/>
      <c r="J170" s="281">
        <f>ROUND(I170*H170,2)</f>
        <v>0</v>
      </c>
      <c r="K170" s="282"/>
      <c r="L170" s="22"/>
      <c r="M170" s="283" t="s">
        <v>1</v>
      </c>
      <c r="N170" s="284" t="s">
        <v>44</v>
      </c>
      <c r="P170" s="285">
        <f>O170*H170</f>
        <v>0</v>
      </c>
      <c r="Q170" s="285">
        <v>0</v>
      </c>
      <c r="R170" s="285">
        <f>Q170*H170</f>
        <v>0</v>
      </c>
      <c r="S170" s="285">
        <v>0</v>
      </c>
      <c r="T170" s="286">
        <f>S170*H170</f>
        <v>0</v>
      </c>
      <c r="AR170" s="287" t="s">
        <v>129</v>
      </c>
      <c r="AT170" s="287" t="s">
        <v>125</v>
      </c>
      <c r="AU170" s="287" t="s">
        <v>86</v>
      </c>
      <c r="AY170" s="8" t="s">
        <v>124</v>
      </c>
      <c r="BE170" s="288">
        <f>IF(N170="základná",J170,0)</f>
        <v>0</v>
      </c>
      <c r="BF170" s="288">
        <f>IF(N170="znížená",J170,0)</f>
        <v>0</v>
      </c>
      <c r="BG170" s="288">
        <f>IF(N170="zákl. prenesená",J170,0)</f>
        <v>0</v>
      </c>
      <c r="BH170" s="288">
        <f>IF(N170="zníž. prenesená",J170,0)</f>
        <v>0</v>
      </c>
      <c r="BI170" s="288">
        <f>IF(N170="nulová",J170,0)</f>
        <v>0</v>
      </c>
      <c r="BJ170" s="8" t="s">
        <v>130</v>
      </c>
      <c r="BK170" s="288">
        <f>ROUND(I170*H170,2)</f>
        <v>0</v>
      </c>
      <c r="BL170" s="8" t="s">
        <v>129</v>
      </c>
      <c r="BM170" s="287" t="s">
        <v>855</v>
      </c>
    </row>
    <row r="171" spans="2:65" s="297" customFormat="1" x14ac:dyDescent="0.2">
      <c r="B171" s="296"/>
      <c r="D171" s="291" t="s">
        <v>132</v>
      </c>
      <c r="E171" s="298" t="s">
        <v>1</v>
      </c>
      <c r="F171" s="299" t="s">
        <v>856</v>
      </c>
      <c r="H171" s="300">
        <v>1119.4000000000001</v>
      </c>
      <c r="L171" s="296"/>
      <c r="M171" s="301"/>
      <c r="T171" s="302"/>
      <c r="AT171" s="298" t="s">
        <v>132</v>
      </c>
      <c r="AU171" s="298" t="s">
        <v>86</v>
      </c>
      <c r="AV171" s="297" t="s">
        <v>130</v>
      </c>
      <c r="AW171" s="297" t="s">
        <v>3</v>
      </c>
      <c r="AX171" s="297" t="s">
        <v>86</v>
      </c>
      <c r="AY171" s="298" t="s">
        <v>124</v>
      </c>
    </row>
    <row r="172" spans="2:65" s="1" customFormat="1" ht="22.15" customHeight="1" x14ac:dyDescent="0.2">
      <c r="B172" s="22"/>
      <c r="C172" s="276" t="s">
        <v>282</v>
      </c>
      <c r="D172" s="276" t="s">
        <v>125</v>
      </c>
      <c r="E172" s="277" t="s">
        <v>288</v>
      </c>
      <c r="F172" s="278" t="s">
        <v>289</v>
      </c>
      <c r="G172" s="279" t="s">
        <v>204</v>
      </c>
      <c r="H172" s="280">
        <v>8.6999999999999993</v>
      </c>
      <c r="I172" s="77"/>
      <c r="J172" s="281">
        <f>ROUND(I172*H172,2)</f>
        <v>0</v>
      </c>
      <c r="K172" s="282"/>
      <c r="L172" s="22"/>
      <c r="M172" s="283" t="s">
        <v>1</v>
      </c>
      <c r="N172" s="284" t="s">
        <v>44</v>
      </c>
      <c r="P172" s="285">
        <f>O172*H172</f>
        <v>0</v>
      </c>
      <c r="Q172" s="285">
        <v>0</v>
      </c>
      <c r="R172" s="285">
        <f>Q172*H172</f>
        <v>0</v>
      </c>
      <c r="S172" s="285">
        <v>0</v>
      </c>
      <c r="T172" s="286">
        <f>S172*H172</f>
        <v>0</v>
      </c>
      <c r="AR172" s="287" t="s">
        <v>129</v>
      </c>
      <c r="AT172" s="287" t="s">
        <v>125</v>
      </c>
      <c r="AU172" s="287" t="s">
        <v>86</v>
      </c>
      <c r="AY172" s="8" t="s">
        <v>124</v>
      </c>
      <c r="BE172" s="288">
        <f>IF(N172="základná",J172,0)</f>
        <v>0</v>
      </c>
      <c r="BF172" s="288">
        <f>IF(N172="znížená",J172,0)</f>
        <v>0</v>
      </c>
      <c r="BG172" s="288">
        <f>IF(N172="zákl. prenesená",J172,0)</f>
        <v>0</v>
      </c>
      <c r="BH172" s="288">
        <f>IF(N172="zníž. prenesená",J172,0)</f>
        <v>0</v>
      </c>
      <c r="BI172" s="288">
        <f>IF(N172="nulová",J172,0)</f>
        <v>0</v>
      </c>
      <c r="BJ172" s="8" t="s">
        <v>130</v>
      </c>
      <c r="BK172" s="288">
        <f>ROUND(I172*H172,2)</f>
        <v>0</v>
      </c>
      <c r="BL172" s="8" t="s">
        <v>129</v>
      </c>
      <c r="BM172" s="287" t="s">
        <v>857</v>
      </c>
    </row>
    <row r="173" spans="2:65" s="297" customFormat="1" x14ac:dyDescent="0.2">
      <c r="B173" s="296"/>
      <c r="D173" s="291" t="s">
        <v>132</v>
      </c>
      <c r="E173" s="298" t="s">
        <v>1</v>
      </c>
      <c r="F173" s="299" t="s">
        <v>858</v>
      </c>
      <c r="H173" s="300">
        <v>8.6999999999999993</v>
      </c>
      <c r="L173" s="296"/>
      <c r="M173" s="301"/>
      <c r="T173" s="302"/>
      <c r="AT173" s="298" t="s">
        <v>132</v>
      </c>
      <c r="AU173" s="298" t="s">
        <v>86</v>
      </c>
      <c r="AV173" s="297" t="s">
        <v>130</v>
      </c>
      <c r="AW173" s="297" t="s">
        <v>3</v>
      </c>
      <c r="AX173" s="297" t="s">
        <v>86</v>
      </c>
      <c r="AY173" s="298" t="s">
        <v>124</v>
      </c>
    </row>
    <row r="174" spans="2:65" s="1" customFormat="1" ht="22.15" customHeight="1" x14ac:dyDescent="0.2">
      <c r="B174" s="22"/>
      <c r="C174" s="276" t="s">
        <v>287</v>
      </c>
      <c r="D174" s="276" t="s">
        <v>125</v>
      </c>
      <c r="E174" s="277" t="s">
        <v>293</v>
      </c>
      <c r="F174" s="278" t="s">
        <v>294</v>
      </c>
      <c r="G174" s="279" t="s">
        <v>204</v>
      </c>
      <c r="H174" s="280">
        <v>14.5</v>
      </c>
      <c r="I174" s="77"/>
      <c r="J174" s="281">
        <f>ROUND(I174*H174,2)</f>
        <v>0</v>
      </c>
      <c r="K174" s="282"/>
      <c r="L174" s="22"/>
      <c r="M174" s="283" t="s">
        <v>1</v>
      </c>
      <c r="N174" s="284" t="s">
        <v>44</v>
      </c>
      <c r="P174" s="285">
        <f>O174*H174</f>
        <v>0</v>
      </c>
      <c r="Q174" s="285">
        <v>0</v>
      </c>
      <c r="R174" s="285">
        <f>Q174*H174</f>
        <v>0</v>
      </c>
      <c r="S174" s="285">
        <v>0</v>
      </c>
      <c r="T174" s="286">
        <f>S174*H174</f>
        <v>0</v>
      </c>
      <c r="AR174" s="287" t="s">
        <v>129</v>
      </c>
      <c r="AT174" s="287" t="s">
        <v>125</v>
      </c>
      <c r="AU174" s="287" t="s">
        <v>86</v>
      </c>
      <c r="AY174" s="8" t="s">
        <v>124</v>
      </c>
      <c r="BE174" s="288">
        <f>IF(N174="základná",J174,0)</f>
        <v>0</v>
      </c>
      <c r="BF174" s="288">
        <f>IF(N174="znížená",J174,0)</f>
        <v>0</v>
      </c>
      <c r="BG174" s="288">
        <f>IF(N174="zákl. prenesená",J174,0)</f>
        <v>0</v>
      </c>
      <c r="BH174" s="288">
        <f>IF(N174="zníž. prenesená",J174,0)</f>
        <v>0</v>
      </c>
      <c r="BI174" s="288">
        <f>IF(N174="nulová",J174,0)</f>
        <v>0</v>
      </c>
      <c r="BJ174" s="8" t="s">
        <v>130</v>
      </c>
      <c r="BK174" s="288">
        <f>ROUND(I174*H174,2)</f>
        <v>0</v>
      </c>
      <c r="BL174" s="8" t="s">
        <v>129</v>
      </c>
      <c r="BM174" s="287" t="s">
        <v>859</v>
      </c>
    </row>
    <row r="175" spans="2:65" s="297" customFormat="1" x14ac:dyDescent="0.2">
      <c r="B175" s="296"/>
      <c r="D175" s="291" t="s">
        <v>132</v>
      </c>
      <c r="E175" s="298" t="s">
        <v>1</v>
      </c>
      <c r="F175" s="299" t="s">
        <v>860</v>
      </c>
      <c r="H175" s="300">
        <v>14.5</v>
      </c>
      <c r="L175" s="296"/>
      <c r="M175" s="301"/>
      <c r="T175" s="302"/>
      <c r="AT175" s="298" t="s">
        <v>132</v>
      </c>
      <c r="AU175" s="298" t="s">
        <v>86</v>
      </c>
      <c r="AV175" s="297" t="s">
        <v>130</v>
      </c>
      <c r="AW175" s="297" t="s">
        <v>3</v>
      </c>
      <c r="AX175" s="297" t="s">
        <v>86</v>
      </c>
      <c r="AY175" s="298" t="s">
        <v>124</v>
      </c>
    </row>
    <row r="176" spans="2:65" s="1" customFormat="1" ht="22.15" customHeight="1" x14ac:dyDescent="0.2">
      <c r="B176" s="22"/>
      <c r="C176" s="276" t="s">
        <v>292</v>
      </c>
      <c r="D176" s="276" t="s">
        <v>125</v>
      </c>
      <c r="E176" s="277" t="s">
        <v>302</v>
      </c>
      <c r="F176" s="278" t="s">
        <v>698</v>
      </c>
      <c r="G176" s="279" t="s">
        <v>304</v>
      </c>
      <c r="H176" s="280">
        <v>128</v>
      </c>
      <c r="I176" s="77"/>
      <c r="J176" s="281">
        <f>ROUND(I176*H176,2)</f>
        <v>0</v>
      </c>
      <c r="K176" s="282"/>
      <c r="L176" s="22"/>
      <c r="M176" s="283" t="s">
        <v>1</v>
      </c>
      <c r="N176" s="284" t="s">
        <v>44</v>
      </c>
      <c r="P176" s="285">
        <f>O176*H176</f>
        <v>0</v>
      </c>
      <c r="Q176" s="285">
        <v>0</v>
      </c>
      <c r="R176" s="285">
        <f>Q176*H176</f>
        <v>0</v>
      </c>
      <c r="S176" s="285">
        <v>0</v>
      </c>
      <c r="T176" s="286">
        <f>S176*H176</f>
        <v>0</v>
      </c>
      <c r="AR176" s="287" t="s">
        <v>129</v>
      </c>
      <c r="AT176" s="287" t="s">
        <v>125</v>
      </c>
      <c r="AU176" s="287" t="s">
        <v>86</v>
      </c>
      <c r="AY176" s="8" t="s">
        <v>124</v>
      </c>
      <c r="BE176" s="288">
        <f>IF(N176="základná",J176,0)</f>
        <v>0</v>
      </c>
      <c r="BF176" s="288">
        <f>IF(N176="znížená",J176,0)</f>
        <v>0</v>
      </c>
      <c r="BG176" s="288">
        <f>IF(N176="zákl. prenesená",J176,0)</f>
        <v>0</v>
      </c>
      <c r="BH176" s="288">
        <f>IF(N176="zníž. prenesená",J176,0)</f>
        <v>0</v>
      </c>
      <c r="BI176" s="288">
        <f>IF(N176="nulová",J176,0)</f>
        <v>0</v>
      </c>
      <c r="BJ176" s="8" t="s">
        <v>130</v>
      </c>
      <c r="BK176" s="288">
        <f>ROUND(I176*H176,2)</f>
        <v>0</v>
      </c>
      <c r="BL176" s="8" t="s">
        <v>129</v>
      </c>
      <c r="BM176" s="287" t="s">
        <v>861</v>
      </c>
    </row>
    <row r="177" spans="2:65" s="290" customFormat="1" ht="22.5" x14ac:dyDescent="0.2">
      <c r="B177" s="289"/>
      <c r="D177" s="291" t="s">
        <v>132</v>
      </c>
      <c r="E177" s="292" t="s">
        <v>1</v>
      </c>
      <c r="F177" s="293" t="s">
        <v>862</v>
      </c>
      <c r="H177" s="292" t="s">
        <v>1</v>
      </c>
      <c r="L177" s="289"/>
      <c r="M177" s="294"/>
      <c r="T177" s="295"/>
      <c r="AT177" s="292" t="s">
        <v>132</v>
      </c>
      <c r="AU177" s="292" t="s">
        <v>86</v>
      </c>
      <c r="AV177" s="290" t="s">
        <v>86</v>
      </c>
      <c r="AW177" s="290" t="s">
        <v>3</v>
      </c>
      <c r="AX177" s="290" t="s">
        <v>78</v>
      </c>
      <c r="AY177" s="292" t="s">
        <v>124</v>
      </c>
    </row>
    <row r="178" spans="2:65" s="297" customFormat="1" x14ac:dyDescent="0.2">
      <c r="B178" s="296"/>
      <c r="D178" s="291" t="s">
        <v>132</v>
      </c>
      <c r="E178" s="298" t="s">
        <v>1</v>
      </c>
      <c r="F178" s="299" t="s">
        <v>863</v>
      </c>
      <c r="H178" s="300">
        <v>128</v>
      </c>
      <c r="L178" s="296"/>
      <c r="M178" s="301"/>
      <c r="T178" s="302"/>
      <c r="AT178" s="298" t="s">
        <v>132</v>
      </c>
      <c r="AU178" s="298" t="s">
        <v>86</v>
      </c>
      <c r="AV178" s="297" t="s">
        <v>130</v>
      </c>
      <c r="AW178" s="297" t="s">
        <v>3</v>
      </c>
      <c r="AX178" s="297" t="s">
        <v>86</v>
      </c>
      <c r="AY178" s="298" t="s">
        <v>124</v>
      </c>
    </row>
    <row r="179" spans="2:65" s="267" customFormat="1" ht="25.9" customHeight="1" x14ac:dyDescent="0.2">
      <c r="B179" s="266"/>
      <c r="D179" s="268" t="s">
        <v>77</v>
      </c>
      <c r="E179" s="269" t="s">
        <v>308</v>
      </c>
      <c r="F179" s="269" t="s">
        <v>309</v>
      </c>
      <c r="J179" s="270">
        <f>BK179</f>
        <v>0</v>
      </c>
      <c r="L179" s="266"/>
      <c r="M179" s="271"/>
      <c r="P179" s="272">
        <f>SUM(P180:P194)</f>
        <v>0</v>
      </c>
      <c r="R179" s="272">
        <f>SUM(R180:R194)</f>
        <v>44.833151999999998</v>
      </c>
      <c r="T179" s="273">
        <f>SUM(T180:T194)</f>
        <v>0</v>
      </c>
      <c r="AR179" s="268" t="s">
        <v>86</v>
      </c>
      <c r="AT179" s="274" t="s">
        <v>77</v>
      </c>
      <c r="AU179" s="274" t="s">
        <v>78</v>
      </c>
      <c r="AY179" s="268" t="s">
        <v>124</v>
      </c>
      <c r="BK179" s="275">
        <f>SUM(BK180:BK194)</f>
        <v>0</v>
      </c>
    </row>
    <row r="180" spans="2:65" s="1" customFormat="1" ht="34.9" customHeight="1" x14ac:dyDescent="0.2">
      <c r="B180" s="22"/>
      <c r="C180" s="276" t="s">
        <v>8</v>
      </c>
      <c r="D180" s="276" t="s">
        <v>125</v>
      </c>
      <c r="E180" s="277" t="s">
        <v>707</v>
      </c>
      <c r="F180" s="278" t="s">
        <v>864</v>
      </c>
      <c r="G180" s="279" t="s">
        <v>239</v>
      </c>
      <c r="H180" s="280">
        <v>38.4</v>
      </c>
      <c r="I180" s="77"/>
      <c r="J180" s="281">
        <f>ROUND(I180*H180,2)</f>
        <v>0</v>
      </c>
      <c r="K180" s="282"/>
      <c r="L180" s="22"/>
      <c r="M180" s="283" t="s">
        <v>1</v>
      </c>
      <c r="N180" s="284" t="s">
        <v>44</v>
      </c>
      <c r="P180" s="285">
        <f>O180*H180</f>
        <v>0</v>
      </c>
      <c r="Q180" s="285">
        <v>0.43280000000000002</v>
      </c>
      <c r="R180" s="285">
        <f>Q180*H180</f>
        <v>16.619520000000001</v>
      </c>
      <c r="S180" s="285">
        <v>0</v>
      </c>
      <c r="T180" s="286">
        <f>S180*H180</f>
        <v>0</v>
      </c>
      <c r="AR180" s="287" t="s">
        <v>129</v>
      </c>
      <c r="AT180" s="287" t="s">
        <v>125</v>
      </c>
      <c r="AU180" s="287" t="s">
        <v>86</v>
      </c>
      <c r="AY180" s="8" t="s">
        <v>124</v>
      </c>
      <c r="BE180" s="288">
        <f>IF(N180="základná",J180,0)</f>
        <v>0</v>
      </c>
      <c r="BF180" s="288">
        <f>IF(N180="znížená",J180,0)</f>
        <v>0</v>
      </c>
      <c r="BG180" s="288">
        <f>IF(N180="zákl. prenesená",J180,0)</f>
        <v>0</v>
      </c>
      <c r="BH180" s="288">
        <f>IF(N180="zníž. prenesená",J180,0)</f>
        <v>0</v>
      </c>
      <c r="BI180" s="288">
        <f>IF(N180="nulová",J180,0)</f>
        <v>0</v>
      </c>
      <c r="BJ180" s="8" t="s">
        <v>130</v>
      </c>
      <c r="BK180" s="288">
        <f>ROUND(I180*H180,2)</f>
        <v>0</v>
      </c>
      <c r="BL180" s="8" t="s">
        <v>129</v>
      </c>
      <c r="BM180" s="287" t="s">
        <v>865</v>
      </c>
    </row>
    <row r="181" spans="2:65" s="290" customFormat="1" ht="22.5" x14ac:dyDescent="0.2">
      <c r="B181" s="289"/>
      <c r="D181" s="291" t="s">
        <v>132</v>
      </c>
      <c r="E181" s="292" t="s">
        <v>1</v>
      </c>
      <c r="F181" s="293" t="s">
        <v>866</v>
      </c>
      <c r="H181" s="292" t="s">
        <v>1</v>
      </c>
      <c r="L181" s="289"/>
      <c r="M181" s="294"/>
      <c r="T181" s="295"/>
      <c r="AT181" s="292" t="s">
        <v>132</v>
      </c>
      <c r="AU181" s="292" t="s">
        <v>86</v>
      </c>
      <c r="AV181" s="290" t="s">
        <v>86</v>
      </c>
      <c r="AW181" s="290" t="s">
        <v>3</v>
      </c>
      <c r="AX181" s="290" t="s">
        <v>78</v>
      </c>
      <c r="AY181" s="292" t="s">
        <v>124</v>
      </c>
    </row>
    <row r="182" spans="2:65" s="297" customFormat="1" x14ac:dyDescent="0.2">
      <c r="B182" s="296"/>
      <c r="D182" s="291" t="s">
        <v>132</v>
      </c>
      <c r="E182" s="298" t="s">
        <v>1</v>
      </c>
      <c r="F182" s="299" t="s">
        <v>848</v>
      </c>
      <c r="H182" s="300">
        <v>38.4</v>
      </c>
      <c r="L182" s="296"/>
      <c r="M182" s="301"/>
      <c r="T182" s="302"/>
      <c r="AT182" s="298" t="s">
        <v>132</v>
      </c>
      <c r="AU182" s="298" t="s">
        <v>86</v>
      </c>
      <c r="AV182" s="297" t="s">
        <v>130</v>
      </c>
      <c r="AW182" s="297" t="s">
        <v>3</v>
      </c>
      <c r="AX182" s="297" t="s">
        <v>86</v>
      </c>
      <c r="AY182" s="298" t="s">
        <v>124</v>
      </c>
    </row>
    <row r="183" spans="2:65" s="1" customFormat="1" ht="34.9" customHeight="1" x14ac:dyDescent="0.2">
      <c r="B183" s="22"/>
      <c r="C183" s="276" t="s">
        <v>301</v>
      </c>
      <c r="D183" s="276" t="s">
        <v>125</v>
      </c>
      <c r="E183" s="277" t="s">
        <v>711</v>
      </c>
      <c r="F183" s="278" t="s">
        <v>867</v>
      </c>
      <c r="G183" s="279" t="s">
        <v>239</v>
      </c>
      <c r="H183" s="280">
        <v>38.4</v>
      </c>
      <c r="I183" s="77"/>
      <c r="J183" s="281">
        <f>ROUND(I183*H183,2)</f>
        <v>0</v>
      </c>
      <c r="K183" s="282"/>
      <c r="L183" s="22"/>
      <c r="M183" s="283" t="s">
        <v>1</v>
      </c>
      <c r="N183" s="284" t="s">
        <v>44</v>
      </c>
      <c r="P183" s="285">
        <f>O183*H183</f>
        <v>0</v>
      </c>
      <c r="Q183" s="285">
        <v>0.34131</v>
      </c>
      <c r="R183" s="285">
        <f>Q183*H183</f>
        <v>13.106304</v>
      </c>
      <c r="S183" s="285">
        <v>0</v>
      </c>
      <c r="T183" s="286">
        <f>S183*H183</f>
        <v>0</v>
      </c>
      <c r="AR183" s="287" t="s">
        <v>129</v>
      </c>
      <c r="AT183" s="287" t="s">
        <v>125</v>
      </c>
      <c r="AU183" s="287" t="s">
        <v>86</v>
      </c>
      <c r="AY183" s="8" t="s">
        <v>124</v>
      </c>
      <c r="BE183" s="288">
        <f>IF(N183="základná",J183,0)</f>
        <v>0</v>
      </c>
      <c r="BF183" s="288">
        <f>IF(N183="znížená",J183,0)</f>
        <v>0</v>
      </c>
      <c r="BG183" s="288">
        <f>IF(N183="zákl. prenesená",J183,0)</f>
        <v>0</v>
      </c>
      <c r="BH183" s="288">
        <f>IF(N183="zníž. prenesená",J183,0)</f>
        <v>0</v>
      </c>
      <c r="BI183" s="288">
        <f>IF(N183="nulová",J183,0)</f>
        <v>0</v>
      </c>
      <c r="BJ183" s="8" t="s">
        <v>130</v>
      </c>
      <c r="BK183" s="288">
        <f>ROUND(I183*H183,2)</f>
        <v>0</v>
      </c>
      <c r="BL183" s="8" t="s">
        <v>129</v>
      </c>
      <c r="BM183" s="287" t="s">
        <v>868</v>
      </c>
    </row>
    <row r="184" spans="2:65" s="290" customFormat="1" ht="22.5" x14ac:dyDescent="0.2">
      <c r="B184" s="289"/>
      <c r="D184" s="291" t="s">
        <v>132</v>
      </c>
      <c r="E184" s="292" t="s">
        <v>1</v>
      </c>
      <c r="F184" s="293" t="s">
        <v>866</v>
      </c>
      <c r="H184" s="292" t="s">
        <v>1</v>
      </c>
      <c r="L184" s="289"/>
      <c r="M184" s="294"/>
      <c r="T184" s="295"/>
      <c r="AT184" s="292" t="s">
        <v>132</v>
      </c>
      <c r="AU184" s="292" t="s">
        <v>86</v>
      </c>
      <c r="AV184" s="290" t="s">
        <v>86</v>
      </c>
      <c r="AW184" s="290" t="s">
        <v>3</v>
      </c>
      <c r="AX184" s="290" t="s">
        <v>78</v>
      </c>
      <c r="AY184" s="292" t="s">
        <v>124</v>
      </c>
    </row>
    <row r="185" spans="2:65" s="297" customFormat="1" x14ac:dyDescent="0.2">
      <c r="B185" s="296"/>
      <c r="D185" s="291" t="s">
        <v>132</v>
      </c>
      <c r="E185" s="298" t="s">
        <v>1</v>
      </c>
      <c r="F185" s="299" t="s">
        <v>848</v>
      </c>
      <c r="H185" s="300">
        <v>38.4</v>
      </c>
      <c r="L185" s="296"/>
      <c r="M185" s="301"/>
      <c r="T185" s="302"/>
      <c r="AT185" s="298" t="s">
        <v>132</v>
      </c>
      <c r="AU185" s="298" t="s">
        <v>86</v>
      </c>
      <c r="AV185" s="297" t="s">
        <v>130</v>
      </c>
      <c r="AW185" s="297" t="s">
        <v>3</v>
      </c>
      <c r="AX185" s="297" t="s">
        <v>86</v>
      </c>
      <c r="AY185" s="298" t="s">
        <v>124</v>
      </c>
    </row>
    <row r="186" spans="2:65" s="1" customFormat="1" ht="34.9" customHeight="1" x14ac:dyDescent="0.2">
      <c r="B186" s="22"/>
      <c r="C186" s="276" t="s">
        <v>308</v>
      </c>
      <c r="D186" s="276" t="s">
        <v>125</v>
      </c>
      <c r="E186" s="277" t="s">
        <v>714</v>
      </c>
      <c r="F186" s="278" t="s">
        <v>869</v>
      </c>
      <c r="G186" s="279" t="s">
        <v>239</v>
      </c>
      <c r="H186" s="280">
        <v>38.4</v>
      </c>
      <c r="I186" s="77"/>
      <c r="J186" s="281">
        <f>ROUND(I186*H186,2)</f>
        <v>0</v>
      </c>
      <c r="K186" s="282"/>
      <c r="L186" s="22"/>
      <c r="M186" s="283" t="s">
        <v>1</v>
      </c>
      <c r="N186" s="284" t="s">
        <v>44</v>
      </c>
      <c r="P186" s="285">
        <f>O186*H186</f>
        <v>0</v>
      </c>
      <c r="Q186" s="285">
        <v>0.26375999999999999</v>
      </c>
      <c r="R186" s="285">
        <f>Q186*H186</f>
        <v>10.128383999999999</v>
      </c>
      <c r="S186" s="285">
        <v>0</v>
      </c>
      <c r="T186" s="286">
        <f>S186*H186</f>
        <v>0</v>
      </c>
      <c r="AR186" s="287" t="s">
        <v>129</v>
      </c>
      <c r="AT186" s="287" t="s">
        <v>125</v>
      </c>
      <c r="AU186" s="287" t="s">
        <v>86</v>
      </c>
      <c r="AY186" s="8" t="s">
        <v>124</v>
      </c>
      <c r="BE186" s="288">
        <f>IF(N186="základná",J186,0)</f>
        <v>0</v>
      </c>
      <c r="BF186" s="288">
        <f>IF(N186="znížená",J186,0)</f>
        <v>0</v>
      </c>
      <c r="BG186" s="288">
        <f>IF(N186="zákl. prenesená",J186,0)</f>
        <v>0</v>
      </c>
      <c r="BH186" s="288">
        <f>IF(N186="zníž. prenesená",J186,0)</f>
        <v>0</v>
      </c>
      <c r="BI186" s="288">
        <f>IF(N186="nulová",J186,0)</f>
        <v>0</v>
      </c>
      <c r="BJ186" s="8" t="s">
        <v>130</v>
      </c>
      <c r="BK186" s="288">
        <f>ROUND(I186*H186,2)</f>
        <v>0</v>
      </c>
      <c r="BL186" s="8" t="s">
        <v>129</v>
      </c>
      <c r="BM186" s="287" t="s">
        <v>870</v>
      </c>
    </row>
    <row r="187" spans="2:65" s="290" customFormat="1" ht="33.75" x14ac:dyDescent="0.2">
      <c r="B187" s="289"/>
      <c r="D187" s="291" t="s">
        <v>132</v>
      </c>
      <c r="E187" s="292" t="s">
        <v>1</v>
      </c>
      <c r="F187" s="293" t="s">
        <v>871</v>
      </c>
      <c r="H187" s="292" t="s">
        <v>1</v>
      </c>
      <c r="L187" s="289"/>
      <c r="M187" s="294"/>
      <c r="T187" s="295"/>
      <c r="AT187" s="292" t="s">
        <v>132</v>
      </c>
      <c r="AU187" s="292" t="s">
        <v>86</v>
      </c>
      <c r="AV187" s="290" t="s">
        <v>86</v>
      </c>
      <c r="AW187" s="290" t="s">
        <v>3</v>
      </c>
      <c r="AX187" s="290" t="s">
        <v>78</v>
      </c>
      <c r="AY187" s="292" t="s">
        <v>124</v>
      </c>
    </row>
    <row r="188" spans="2:65" s="297" customFormat="1" x14ac:dyDescent="0.2">
      <c r="B188" s="296"/>
      <c r="D188" s="291" t="s">
        <v>132</v>
      </c>
      <c r="E188" s="298" t="s">
        <v>1</v>
      </c>
      <c r="F188" s="299" t="s">
        <v>848</v>
      </c>
      <c r="H188" s="300">
        <v>38.4</v>
      </c>
      <c r="L188" s="296"/>
      <c r="M188" s="301"/>
      <c r="T188" s="302"/>
      <c r="AT188" s="298" t="s">
        <v>132</v>
      </c>
      <c r="AU188" s="298" t="s">
        <v>86</v>
      </c>
      <c r="AV188" s="297" t="s">
        <v>130</v>
      </c>
      <c r="AW188" s="297" t="s">
        <v>3</v>
      </c>
      <c r="AX188" s="297" t="s">
        <v>86</v>
      </c>
      <c r="AY188" s="298" t="s">
        <v>124</v>
      </c>
    </row>
    <row r="189" spans="2:65" s="1" customFormat="1" ht="34.9" customHeight="1" x14ac:dyDescent="0.2">
      <c r="B189" s="22"/>
      <c r="C189" s="276" t="s">
        <v>314</v>
      </c>
      <c r="D189" s="276" t="s">
        <v>125</v>
      </c>
      <c r="E189" s="277" t="s">
        <v>718</v>
      </c>
      <c r="F189" s="278" t="s">
        <v>872</v>
      </c>
      <c r="G189" s="279" t="s">
        <v>239</v>
      </c>
      <c r="H189" s="280">
        <v>38.4</v>
      </c>
      <c r="I189" s="77"/>
      <c r="J189" s="281">
        <f>ROUND(I189*H189,2)</f>
        <v>0</v>
      </c>
      <c r="K189" s="282"/>
      <c r="L189" s="22"/>
      <c r="M189" s="283" t="s">
        <v>1</v>
      </c>
      <c r="N189" s="284" t="s">
        <v>44</v>
      </c>
      <c r="P189" s="285">
        <f>O189*H189</f>
        <v>0</v>
      </c>
      <c r="Q189" s="285">
        <v>0.12966</v>
      </c>
      <c r="R189" s="285">
        <f>Q189*H189</f>
        <v>4.9789439999999994</v>
      </c>
      <c r="S189" s="285">
        <v>0</v>
      </c>
      <c r="T189" s="286">
        <f>S189*H189</f>
        <v>0</v>
      </c>
      <c r="AR189" s="287" t="s">
        <v>129</v>
      </c>
      <c r="AT189" s="287" t="s">
        <v>125</v>
      </c>
      <c r="AU189" s="287" t="s">
        <v>86</v>
      </c>
      <c r="AY189" s="8" t="s">
        <v>124</v>
      </c>
      <c r="BE189" s="288">
        <f>IF(N189="základná",J189,0)</f>
        <v>0</v>
      </c>
      <c r="BF189" s="288">
        <f>IF(N189="znížená",J189,0)</f>
        <v>0</v>
      </c>
      <c r="BG189" s="288">
        <f>IF(N189="zákl. prenesená",J189,0)</f>
        <v>0</v>
      </c>
      <c r="BH189" s="288">
        <f>IF(N189="zníž. prenesená",J189,0)</f>
        <v>0</v>
      </c>
      <c r="BI189" s="288">
        <f>IF(N189="nulová",J189,0)</f>
        <v>0</v>
      </c>
      <c r="BJ189" s="8" t="s">
        <v>130</v>
      </c>
      <c r="BK189" s="288">
        <f>ROUND(I189*H189,2)</f>
        <v>0</v>
      </c>
      <c r="BL189" s="8" t="s">
        <v>129</v>
      </c>
      <c r="BM189" s="287" t="s">
        <v>873</v>
      </c>
    </row>
    <row r="190" spans="2:65" s="290" customFormat="1" ht="33.75" x14ac:dyDescent="0.2">
      <c r="B190" s="289"/>
      <c r="D190" s="291" t="s">
        <v>132</v>
      </c>
      <c r="E190" s="292" t="s">
        <v>1</v>
      </c>
      <c r="F190" s="293" t="s">
        <v>871</v>
      </c>
      <c r="H190" s="292" t="s">
        <v>1</v>
      </c>
      <c r="L190" s="289"/>
      <c r="M190" s="294"/>
      <c r="T190" s="295"/>
      <c r="AT190" s="292" t="s">
        <v>132</v>
      </c>
      <c r="AU190" s="292" t="s">
        <v>86</v>
      </c>
      <c r="AV190" s="290" t="s">
        <v>86</v>
      </c>
      <c r="AW190" s="290" t="s">
        <v>3</v>
      </c>
      <c r="AX190" s="290" t="s">
        <v>78</v>
      </c>
      <c r="AY190" s="292" t="s">
        <v>124</v>
      </c>
    </row>
    <row r="191" spans="2:65" s="297" customFormat="1" x14ac:dyDescent="0.2">
      <c r="B191" s="296"/>
      <c r="D191" s="291" t="s">
        <v>132</v>
      </c>
      <c r="E191" s="298" t="s">
        <v>1</v>
      </c>
      <c r="F191" s="299" t="s">
        <v>848</v>
      </c>
      <c r="H191" s="300">
        <v>38.4</v>
      </c>
      <c r="L191" s="296"/>
      <c r="M191" s="301"/>
      <c r="T191" s="302"/>
      <c r="AT191" s="298" t="s">
        <v>132</v>
      </c>
      <c r="AU191" s="298" t="s">
        <v>86</v>
      </c>
      <c r="AV191" s="297" t="s">
        <v>130</v>
      </c>
      <c r="AW191" s="297" t="s">
        <v>3</v>
      </c>
      <c r="AX191" s="297" t="s">
        <v>86</v>
      </c>
      <c r="AY191" s="298" t="s">
        <v>124</v>
      </c>
    </row>
    <row r="192" spans="2:65" s="1" customFormat="1" ht="22.15" customHeight="1" x14ac:dyDescent="0.2">
      <c r="B192" s="22"/>
      <c r="C192" s="276" t="s">
        <v>318</v>
      </c>
      <c r="D192" s="276" t="s">
        <v>125</v>
      </c>
      <c r="E192" s="277" t="s">
        <v>721</v>
      </c>
      <c r="F192" s="278" t="s">
        <v>722</v>
      </c>
      <c r="G192" s="279" t="s">
        <v>304</v>
      </c>
      <c r="H192" s="280">
        <v>12</v>
      </c>
      <c r="I192" s="77"/>
      <c r="J192" s="281">
        <f>ROUND(I192*H192,2)</f>
        <v>0</v>
      </c>
      <c r="K192" s="282"/>
      <c r="L192" s="22"/>
      <c r="M192" s="283" t="s">
        <v>1</v>
      </c>
      <c r="N192" s="284" t="s">
        <v>44</v>
      </c>
      <c r="P192" s="285">
        <f>O192*H192</f>
        <v>0</v>
      </c>
      <c r="Q192" s="285">
        <v>0</v>
      </c>
      <c r="R192" s="285">
        <f>Q192*H192</f>
        <v>0</v>
      </c>
      <c r="S192" s="285">
        <v>0</v>
      </c>
      <c r="T192" s="286">
        <f>S192*H192</f>
        <v>0</v>
      </c>
      <c r="AR192" s="287" t="s">
        <v>129</v>
      </c>
      <c r="AT192" s="287" t="s">
        <v>125</v>
      </c>
      <c r="AU192" s="287" t="s">
        <v>86</v>
      </c>
      <c r="AY192" s="8" t="s">
        <v>124</v>
      </c>
      <c r="BE192" s="288">
        <f>IF(N192="základná",J192,0)</f>
        <v>0</v>
      </c>
      <c r="BF192" s="288">
        <f>IF(N192="znížená",J192,0)</f>
        <v>0</v>
      </c>
      <c r="BG192" s="288">
        <f>IF(N192="zákl. prenesená",J192,0)</f>
        <v>0</v>
      </c>
      <c r="BH192" s="288">
        <f>IF(N192="zníž. prenesená",J192,0)</f>
        <v>0</v>
      </c>
      <c r="BI192" s="288">
        <f>IF(N192="nulová",J192,0)</f>
        <v>0</v>
      </c>
      <c r="BJ192" s="8" t="s">
        <v>130</v>
      </c>
      <c r="BK192" s="288">
        <f>ROUND(I192*H192,2)</f>
        <v>0</v>
      </c>
      <c r="BL192" s="8" t="s">
        <v>129</v>
      </c>
      <c r="BM192" s="287" t="s">
        <v>874</v>
      </c>
    </row>
    <row r="193" spans="2:65" s="290" customFormat="1" ht="22.5" x14ac:dyDescent="0.2">
      <c r="B193" s="289"/>
      <c r="D193" s="291" t="s">
        <v>132</v>
      </c>
      <c r="E193" s="292" t="s">
        <v>1</v>
      </c>
      <c r="F193" s="293" t="s">
        <v>875</v>
      </c>
      <c r="H193" s="292" t="s">
        <v>1</v>
      </c>
      <c r="L193" s="289"/>
      <c r="M193" s="294"/>
      <c r="T193" s="295"/>
      <c r="AT193" s="292" t="s">
        <v>132</v>
      </c>
      <c r="AU193" s="292" t="s">
        <v>86</v>
      </c>
      <c r="AV193" s="290" t="s">
        <v>86</v>
      </c>
      <c r="AW193" s="290" t="s">
        <v>3</v>
      </c>
      <c r="AX193" s="290" t="s">
        <v>78</v>
      </c>
      <c r="AY193" s="292" t="s">
        <v>124</v>
      </c>
    </row>
    <row r="194" spans="2:65" s="297" customFormat="1" x14ac:dyDescent="0.2">
      <c r="B194" s="296"/>
      <c r="D194" s="291" t="s">
        <v>132</v>
      </c>
      <c r="E194" s="298" t="s">
        <v>1</v>
      </c>
      <c r="F194" s="299" t="s">
        <v>252</v>
      </c>
      <c r="H194" s="300">
        <v>12</v>
      </c>
      <c r="L194" s="296"/>
      <c r="M194" s="301"/>
      <c r="T194" s="302"/>
      <c r="AT194" s="298" t="s">
        <v>132</v>
      </c>
      <c r="AU194" s="298" t="s">
        <v>86</v>
      </c>
      <c r="AV194" s="297" t="s">
        <v>130</v>
      </c>
      <c r="AW194" s="297" t="s">
        <v>3</v>
      </c>
      <c r="AX194" s="297" t="s">
        <v>86</v>
      </c>
      <c r="AY194" s="298" t="s">
        <v>124</v>
      </c>
    </row>
    <row r="195" spans="2:65" s="267" customFormat="1" ht="25.9" customHeight="1" x14ac:dyDescent="0.2">
      <c r="B195" s="266"/>
      <c r="D195" s="268" t="s">
        <v>77</v>
      </c>
      <c r="E195" s="269" t="s">
        <v>725</v>
      </c>
      <c r="F195" s="269" t="s">
        <v>726</v>
      </c>
      <c r="J195" s="270">
        <f>BK195</f>
        <v>0</v>
      </c>
      <c r="L195" s="266"/>
      <c r="M195" s="271"/>
      <c r="P195" s="272">
        <f>SUM(P196:P212)</f>
        <v>0</v>
      </c>
      <c r="R195" s="272">
        <f>SUM(R196:R212)</f>
        <v>11.783045</v>
      </c>
      <c r="T195" s="273">
        <f>SUM(T196:T212)</f>
        <v>0</v>
      </c>
      <c r="AR195" s="268" t="s">
        <v>86</v>
      </c>
      <c r="AT195" s="274" t="s">
        <v>77</v>
      </c>
      <c r="AU195" s="274" t="s">
        <v>78</v>
      </c>
      <c r="AY195" s="268" t="s">
        <v>124</v>
      </c>
      <c r="BK195" s="275">
        <f>SUM(BK196:BK212)</f>
        <v>0</v>
      </c>
    </row>
    <row r="196" spans="2:65" s="1" customFormat="1" ht="22.15" customHeight="1" x14ac:dyDescent="0.2">
      <c r="B196" s="22"/>
      <c r="C196" s="276" t="s">
        <v>323</v>
      </c>
      <c r="D196" s="276" t="s">
        <v>125</v>
      </c>
      <c r="E196" s="277" t="s">
        <v>727</v>
      </c>
      <c r="F196" s="278" t="s">
        <v>728</v>
      </c>
      <c r="G196" s="279" t="s">
        <v>304</v>
      </c>
      <c r="H196" s="280">
        <v>110</v>
      </c>
      <c r="I196" s="77"/>
      <c r="J196" s="281">
        <f>ROUND(I196*H196,2)</f>
        <v>0</v>
      </c>
      <c r="K196" s="282"/>
      <c r="L196" s="22"/>
      <c r="M196" s="283" t="s">
        <v>1</v>
      </c>
      <c r="N196" s="284" t="s">
        <v>44</v>
      </c>
      <c r="P196" s="285">
        <f>O196*H196</f>
        <v>0</v>
      </c>
      <c r="Q196" s="285">
        <v>0</v>
      </c>
      <c r="R196" s="285">
        <f>Q196*H196</f>
        <v>0</v>
      </c>
      <c r="S196" s="285">
        <v>0</v>
      </c>
      <c r="T196" s="286">
        <f>S196*H196</f>
        <v>0</v>
      </c>
      <c r="AR196" s="287" t="s">
        <v>129</v>
      </c>
      <c r="AT196" s="287" t="s">
        <v>125</v>
      </c>
      <c r="AU196" s="287" t="s">
        <v>86</v>
      </c>
      <c r="AY196" s="8" t="s">
        <v>124</v>
      </c>
      <c r="BE196" s="288">
        <f>IF(N196="základná",J196,0)</f>
        <v>0</v>
      </c>
      <c r="BF196" s="288">
        <f>IF(N196="znížená",J196,0)</f>
        <v>0</v>
      </c>
      <c r="BG196" s="288">
        <f>IF(N196="zákl. prenesená",J196,0)</f>
        <v>0</v>
      </c>
      <c r="BH196" s="288">
        <f>IF(N196="zníž. prenesená",J196,0)</f>
        <v>0</v>
      </c>
      <c r="BI196" s="288">
        <f>IF(N196="nulová",J196,0)</f>
        <v>0</v>
      </c>
      <c r="BJ196" s="8" t="s">
        <v>130</v>
      </c>
      <c r="BK196" s="288">
        <f>ROUND(I196*H196,2)</f>
        <v>0</v>
      </c>
      <c r="BL196" s="8" t="s">
        <v>129</v>
      </c>
      <c r="BM196" s="287" t="s">
        <v>876</v>
      </c>
    </row>
    <row r="197" spans="2:65" s="290" customFormat="1" ht="22.5" x14ac:dyDescent="0.2">
      <c r="B197" s="289"/>
      <c r="D197" s="291" t="s">
        <v>132</v>
      </c>
      <c r="E197" s="292" t="s">
        <v>1</v>
      </c>
      <c r="F197" s="293" t="s">
        <v>877</v>
      </c>
      <c r="H197" s="292" t="s">
        <v>1</v>
      </c>
      <c r="L197" s="289"/>
      <c r="M197" s="294"/>
      <c r="T197" s="295"/>
      <c r="AT197" s="292" t="s">
        <v>132</v>
      </c>
      <c r="AU197" s="292" t="s">
        <v>86</v>
      </c>
      <c r="AV197" s="290" t="s">
        <v>86</v>
      </c>
      <c r="AW197" s="290" t="s">
        <v>3</v>
      </c>
      <c r="AX197" s="290" t="s">
        <v>78</v>
      </c>
      <c r="AY197" s="292" t="s">
        <v>124</v>
      </c>
    </row>
    <row r="198" spans="2:65" s="297" customFormat="1" x14ac:dyDescent="0.2">
      <c r="B198" s="296"/>
      <c r="D198" s="291" t="s">
        <v>132</v>
      </c>
      <c r="E198" s="298" t="s">
        <v>1</v>
      </c>
      <c r="F198" s="299" t="s">
        <v>878</v>
      </c>
      <c r="H198" s="300">
        <v>110</v>
      </c>
      <c r="L198" s="296"/>
      <c r="M198" s="301"/>
      <c r="T198" s="302"/>
      <c r="AT198" s="298" t="s">
        <v>132</v>
      </c>
      <c r="AU198" s="298" t="s">
        <v>86</v>
      </c>
      <c r="AV198" s="297" t="s">
        <v>130</v>
      </c>
      <c r="AW198" s="297" t="s">
        <v>3</v>
      </c>
      <c r="AX198" s="297" t="s">
        <v>86</v>
      </c>
      <c r="AY198" s="298" t="s">
        <v>124</v>
      </c>
    </row>
    <row r="199" spans="2:65" s="1" customFormat="1" ht="14.45" customHeight="1" x14ac:dyDescent="0.2">
      <c r="B199" s="22"/>
      <c r="C199" s="313" t="s">
        <v>329</v>
      </c>
      <c r="D199" s="313" t="s">
        <v>214</v>
      </c>
      <c r="E199" s="314" t="s">
        <v>732</v>
      </c>
      <c r="F199" s="315" t="s">
        <v>728</v>
      </c>
      <c r="G199" s="316" t="s">
        <v>304</v>
      </c>
      <c r="H199" s="317">
        <v>110</v>
      </c>
      <c r="I199" s="78"/>
      <c r="J199" s="318">
        <f>ROUND(I199*H199,2)</f>
        <v>0</v>
      </c>
      <c r="K199" s="319"/>
      <c r="L199" s="320"/>
      <c r="M199" s="321" t="s">
        <v>1</v>
      </c>
      <c r="N199" s="322" t="s">
        <v>44</v>
      </c>
      <c r="P199" s="285">
        <f>O199*H199</f>
        <v>0</v>
      </c>
      <c r="Q199" s="285">
        <v>2.64E-3</v>
      </c>
      <c r="R199" s="285">
        <f>Q199*H199</f>
        <v>0.29039999999999999</v>
      </c>
      <c r="S199" s="285">
        <v>0</v>
      </c>
      <c r="T199" s="286">
        <f>S199*H199</f>
        <v>0</v>
      </c>
      <c r="AR199" s="287" t="s">
        <v>163</v>
      </c>
      <c r="AT199" s="287" t="s">
        <v>214</v>
      </c>
      <c r="AU199" s="287" t="s">
        <v>86</v>
      </c>
      <c r="AY199" s="8" t="s">
        <v>124</v>
      </c>
      <c r="BE199" s="288">
        <f>IF(N199="základná",J199,0)</f>
        <v>0</v>
      </c>
      <c r="BF199" s="288">
        <f>IF(N199="znížená",J199,0)</f>
        <v>0</v>
      </c>
      <c r="BG199" s="288">
        <f>IF(N199="zákl. prenesená",J199,0)</f>
        <v>0</v>
      </c>
      <c r="BH199" s="288">
        <f>IF(N199="zníž. prenesená",J199,0)</f>
        <v>0</v>
      </c>
      <c r="BI199" s="288">
        <f>IF(N199="nulová",J199,0)</f>
        <v>0</v>
      </c>
      <c r="BJ199" s="8" t="s">
        <v>130</v>
      </c>
      <c r="BK199" s="288">
        <f>ROUND(I199*H199,2)</f>
        <v>0</v>
      </c>
      <c r="BL199" s="8" t="s">
        <v>129</v>
      </c>
      <c r="BM199" s="287" t="s">
        <v>879</v>
      </c>
    </row>
    <row r="200" spans="2:65" s="1" customFormat="1" ht="22.15" customHeight="1" x14ac:dyDescent="0.2">
      <c r="B200" s="22"/>
      <c r="C200" s="276" t="s">
        <v>333</v>
      </c>
      <c r="D200" s="276" t="s">
        <v>125</v>
      </c>
      <c r="E200" s="277" t="s">
        <v>880</v>
      </c>
      <c r="F200" s="278" t="s">
        <v>881</v>
      </c>
      <c r="G200" s="279" t="s">
        <v>304</v>
      </c>
      <c r="H200" s="280">
        <v>155.5</v>
      </c>
      <c r="I200" s="77"/>
      <c r="J200" s="281">
        <f>ROUND(I200*H200,2)</f>
        <v>0</v>
      </c>
      <c r="K200" s="282"/>
      <c r="L200" s="22"/>
      <c r="M200" s="283" t="s">
        <v>1</v>
      </c>
      <c r="N200" s="284" t="s">
        <v>44</v>
      </c>
      <c r="P200" s="285">
        <f>O200*H200</f>
        <v>0</v>
      </c>
      <c r="Q200" s="285">
        <v>0</v>
      </c>
      <c r="R200" s="285">
        <f>Q200*H200</f>
        <v>0</v>
      </c>
      <c r="S200" s="285">
        <v>0</v>
      </c>
      <c r="T200" s="286">
        <f>S200*H200</f>
        <v>0</v>
      </c>
      <c r="AR200" s="287" t="s">
        <v>129</v>
      </c>
      <c r="AT200" s="287" t="s">
        <v>125</v>
      </c>
      <c r="AU200" s="287" t="s">
        <v>86</v>
      </c>
      <c r="AY200" s="8" t="s">
        <v>124</v>
      </c>
      <c r="BE200" s="288">
        <f>IF(N200="základná",J200,0)</f>
        <v>0</v>
      </c>
      <c r="BF200" s="288">
        <f>IF(N200="znížená",J200,0)</f>
        <v>0</v>
      </c>
      <c r="BG200" s="288">
        <f>IF(N200="zákl. prenesená",J200,0)</f>
        <v>0</v>
      </c>
      <c r="BH200" s="288">
        <f>IF(N200="zníž. prenesená",J200,0)</f>
        <v>0</v>
      </c>
      <c r="BI200" s="288">
        <f>IF(N200="nulová",J200,0)</f>
        <v>0</v>
      </c>
      <c r="BJ200" s="8" t="s">
        <v>130</v>
      </c>
      <c r="BK200" s="288">
        <f>ROUND(I200*H200,2)</f>
        <v>0</v>
      </c>
      <c r="BL200" s="8" t="s">
        <v>129</v>
      </c>
      <c r="BM200" s="287" t="s">
        <v>882</v>
      </c>
    </row>
    <row r="201" spans="2:65" s="290" customFormat="1" ht="33.75" x14ac:dyDescent="0.2">
      <c r="B201" s="289"/>
      <c r="D201" s="291" t="s">
        <v>132</v>
      </c>
      <c r="E201" s="292" t="s">
        <v>1</v>
      </c>
      <c r="F201" s="293" t="s">
        <v>883</v>
      </c>
      <c r="H201" s="292" t="s">
        <v>1</v>
      </c>
      <c r="L201" s="289"/>
      <c r="M201" s="294"/>
      <c r="T201" s="295"/>
      <c r="AT201" s="292" t="s">
        <v>132</v>
      </c>
      <c r="AU201" s="292" t="s">
        <v>86</v>
      </c>
      <c r="AV201" s="290" t="s">
        <v>86</v>
      </c>
      <c r="AW201" s="290" t="s">
        <v>3</v>
      </c>
      <c r="AX201" s="290" t="s">
        <v>78</v>
      </c>
      <c r="AY201" s="292" t="s">
        <v>124</v>
      </c>
    </row>
    <row r="202" spans="2:65" s="297" customFormat="1" x14ac:dyDescent="0.2">
      <c r="B202" s="296"/>
      <c r="D202" s="291" t="s">
        <v>132</v>
      </c>
      <c r="E202" s="298" t="s">
        <v>1</v>
      </c>
      <c r="F202" s="299" t="s">
        <v>884</v>
      </c>
      <c r="H202" s="300">
        <v>155.5</v>
      </c>
      <c r="L202" s="296"/>
      <c r="M202" s="301"/>
      <c r="T202" s="302"/>
      <c r="AT202" s="298" t="s">
        <v>132</v>
      </c>
      <c r="AU202" s="298" t="s">
        <v>86</v>
      </c>
      <c r="AV202" s="297" t="s">
        <v>130</v>
      </c>
      <c r="AW202" s="297" t="s">
        <v>3</v>
      </c>
      <c r="AX202" s="297" t="s">
        <v>86</v>
      </c>
      <c r="AY202" s="298" t="s">
        <v>124</v>
      </c>
    </row>
    <row r="203" spans="2:65" s="1" customFormat="1" ht="14.45" customHeight="1" x14ac:dyDescent="0.2">
      <c r="B203" s="22"/>
      <c r="C203" s="313" t="s">
        <v>337</v>
      </c>
      <c r="D203" s="313" t="s">
        <v>214</v>
      </c>
      <c r="E203" s="314" t="s">
        <v>885</v>
      </c>
      <c r="F203" s="315" t="s">
        <v>886</v>
      </c>
      <c r="G203" s="316" t="s">
        <v>304</v>
      </c>
      <c r="H203" s="317">
        <v>155.5</v>
      </c>
      <c r="I203" s="78"/>
      <c r="J203" s="318">
        <f>ROUND(I203*H203,2)</f>
        <v>0</v>
      </c>
      <c r="K203" s="319"/>
      <c r="L203" s="320"/>
      <c r="M203" s="321" t="s">
        <v>1</v>
      </c>
      <c r="N203" s="322" t="s">
        <v>44</v>
      </c>
      <c r="P203" s="285">
        <f>O203*H203</f>
        <v>0</v>
      </c>
      <c r="Q203" s="285">
        <v>1.9000000000000001E-4</v>
      </c>
      <c r="R203" s="285">
        <f>Q203*H203</f>
        <v>2.9545000000000002E-2</v>
      </c>
      <c r="S203" s="285">
        <v>0</v>
      </c>
      <c r="T203" s="286">
        <f>S203*H203</f>
        <v>0</v>
      </c>
      <c r="AR203" s="287" t="s">
        <v>163</v>
      </c>
      <c r="AT203" s="287" t="s">
        <v>214</v>
      </c>
      <c r="AU203" s="287" t="s">
        <v>86</v>
      </c>
      <c r="AY203" s="8" t="s">
        <v>124</v>
      </c>
      <c r="BE203" s="288">
        <f>IF(N203="základná",J203,0)</f>
        <v>0</v>
      </c>
      <c r="BF203" s="288">
        <f>IF(N203="znížená",J203,0)</f>
        <v>0</v>
      </c>
      <c r="BG203" s="288">
        <f>IF(N203="zákl. prenesená",J203,0)</f>
        <v>0</v>
      </c>
      <c r="BH203" s="288">
        <f>IF(N203="zníž. prenesená",J203,0)</f>
        <v>0</v>
      </c>
      <c r="BI203" s="288">
        <f>IF(N203="nulová",J203,0)</f>
        <v>0</v>
      </c>
      <c r="BJ203" s="8" t="s">
        <v>130</v>
      </c>
      <c r="BK203" s="288">
        <f>ROUND(I203*H203,2)</f>
        <v>0</v>
      </c>
      <c r="BL203" s="8" t="s">
        <v>129</v>
      </c>
      <c r="BM203" s="287" t="s">
        <v>887</v>
      </c>
    </row>
    <row r="204" spans="2:65" s="1" customFormat="1" ht="30" customHeight="1" x14ac:dyDescent="0.2">
      <c r="B204" s="22"/>
      <c r="C204" s="276" t="s">
        <v>343</v>
      </c>
      <c r="D204" s="276" t="s">
        <v>125</v>
      </c>
      <c r="E204" s="277" t="s">
        <v>748</v>
      </c>
      <c r="F204" s="278" t="s">
        <v>749</v>
      </c>
      <c r="G204" s="279" t="s">
        <v>304</v>
      </c>
      <c r="H204" s="280">
        <v>110</v>
      </c>
      <c r="I204" s="77"/>
      <c r="J204" s="281">
        <f>ROUND(I204*H204,2)</f>
        <v>0</v>
      </c>
      <c r="K204" s="282"/>
      <c r="L204" s="22"/>
      <c r="M204" s="283" t="s">
        <v>1</v>
      </c>
      <c r="N204" s="284" t="s">
        <v>44</v>
      </c>
      <c r="P204" s="285">
        <f>O204*H204</f>
        <v>0</v>
      </c>
      <c r="Q204" s="285">
        <v>0</v>
      </c>
      <c r="R204" s="285">
        <f>Q204*H204</f>
        <v>0</v>
      </c>
      <c r="S204" s="285">
        <v>0</v>
      </c>
      <c r="T204" s="286">
        <f>S204*H204</f>
        <v>0</v>
      </c>
      <c r="AR204" s="287" t="s">
        <v>129</v>
      </c>
      <c r="AT204" s="287" t="s">
        <v>125</v>
      </c>
      <c r="AU204" s="287" t="s">
        <v>86</v>
      </c>
      <c r="AY204" s="8" t="s">
        <v>124</v>
      </c>
      <c r="BE204" s="288">
        <f>IF(N204="základná",J204,0)</f>
        <v>0</v>
      </c>
      <c r="BF204" s="288">
        <f>IF(N204="znížená",J204,0)</f>
        <v>0</v>
      </c>
      <c r="BG204" s="288">
        <f>IF(N204="zákl. prenesená",J204,0)</f>
        <v>0</v>
      </c>
      <c r="BH204" s="288">
        <f>IF(N204="zníž. prenesená",J204,0)</f>
        <v>0</v>
      </c>
      <c r="BI204" s="288">
        <f>IF(N204="nulová",J204,0)</f>
        <v>0</v>
      </c>
      <c r="BJ204" s="8" t="s">
        <v>130</v>
      </c>
      <c r="BK204" s="288">
        <f>ROUND(I204*H204,2)</f>
        <v>0</v>
      </c>
      <c r="BL204" s="8" t="s">
        <v>129</v>
      </c>
      <c r="BM204" s="287" t="s">
        <v>888</v>
      </c>
    </row>
    <row r="205" spans="2:65" s="290" customFormat="1" x14ac:dyDescent="0.2">
      <c r="B205" s="289"/>
      <c r="D205" s="291" t="s">
        <v>132</v>
      </c>
      <c r="E205" s="292" t="s">
        <v>1</v>
      </c>
      <c r="F205" s="293" t="s">
        <v>751</v>
      </c>
      <c r="H205" s="292" t="s">
        <v>1</v>
      </c>
      <c r="L205" s="289"/>
      <c r="M205" s="294"/>
      <c r="T205" s="295"/>
      <c r="AT205" s="292" t="s">
        <v>132</v>
      </c>
      <c r="AU205" s="292" t="s">
        <v>86</v>
      </c>
      <c r="AV205" s="290" t="s">
        <v>86</v>
      </c>
      <c r="AW205" s="290" t="s">
        <v>3</v>
      </c>
      <c r="AX205" s="290" t="s">
        <v>78</v>
      </c>
      <c r="AY205" s="292" t="s">
        <v>124</v>
      </c>
    </row>
    <row r="206" spans="2:65" s="297" customFormat="1" x14ac:dyDescent="0.2">
      <c r="B206" s="296"/>
      <c r="D206" s="291" t="s">
        <v>132</v>
      </c>
      <c r="E206" s="298" t="s">
        <v>1</v>
      </c>
      <c r="F206" s="299" t="s">
        <v>878</v>
      </c>
      <c r="H206" s="300">
        <v>110</v>
      </c>
      <c r="L206" s="296"/>
      <c r="M206" s="301"/>
      <c r="T206" s="302"/>
      <c r="AT206" s="298" t="s">
        <v>132</v>
      </c>
      <c r="AU206" s="298" t="s">
        <v>86</v>
      </c>
      <c r="AV206" s="297" t="s">
        <v>130</v>
      </c>
      <c r="AW206" s="297" t="s">
        <v>3</v>
      </c>
      <c r="AX206" s="297" t="s">
        <v>86</v>
      </c>
      <c r="AY206" s="298" t="s">
        <v>124</v>
      </c>
    </row>
    <row r="207" spans="2:65" s="1" customFormat="1" ht="14.45" customHeight="1" x14ac:dyDescent="0.2">
      <c r="B207" s="22"/>
      <c r="C207" s="313" t="s">
        <v>348</v>
      </c>
      <c r="D207" s="313" t="s">
        <v>214</v>
      </c>
      <c r="E207" s="314" t="s">
        <v>889</v>
      </c>
      <c r="F207" s="315" t="s">
        <v>890</v>
      </c>
      <c r="G207" s="316" t="s">
        <v>204</v>
      </c>
      <c r="H207" s="317">
        <v>11.44</v>
      </c>
      <c r="I207" s="78"/>
      <c r="J207" s="318">
        <f>ROUND(I207*H207,2)</f>
        <v>0</v>
      </c>
      <c r="K207" s="319"/>
      <c r="L207" s="320"/>
      <c r="M207" s="321" t="s">
        <v>1</v>
      </c>
      <c r="N207" s="322" t="s">
        <v>44</v>
      </c>
      <c r="P207" s="285">
        <f>O207*H207</f>
        <v>0</v>
      </c>
      <c r="Q207" s="285">
        <v>1</v>
      </c>
      <c r="R207" s="285">
        <f>Q207*H207</f>
        <v>11.44</v>
      </c>
      <c r="S207" s="285">
        <v>0</v>
      </c>
      <c r="T207" s="286">
        <f>S207*H207</f>
        <v>0</v>
      </c>
      <c r="AR207" s="287" t="s">
        <v>163</v>
      </c>
      <c r="AT207" s="287" t="s">
        <v>214</v>
      </c>
      <c r="AU207" s="287" t="s">
        <v>86</v>
      </c>
      <c r="AY207" s="8" t="s">
        <v>124</v>
      </c>
      <c r="BE207" s="288">
        <f>IF(N207="základná",J207,0)</f>
        <v>0</v>
      </c>
      <c r="BF207" s="288">
        <f>IF(N207="znížená",J207,0)</f>
        <v>0</v>
      </c>
      <c r="BG207" s="288">
        <f>IF(N207="zákl. prenesená",J207,0)</f>
        <v>0</v>
      </c>
      <c r="BH207" s="288">
        <f>IF(N207="zníž. prenesená",J207,0)</f>
        <v>0</v>
      </c>
      <c r="BI207" s="288">
        <f>IF(N207="nulová",J207,0)</f>
        <v>0</v>
      </c>
      <c r="BJ207" s="8" t="s">
        <v>130</v>
      </c>
      <c r="BK207" s="288">
        <f>ROUND(I207*H207,2)</f>
        <v>0</v>
      </c>
      <c r="BL207" s="8" t="s">
        <v>129</v>
      </c>
      <c r="BM207" s="287" t="s">
        <v>891</v>
      </c>
    </row>
    <row r="208" spans="2:65" s="297" customFormat="1" x14ac:dyDescent="0.2">
      <c r="B208" s="296"/>
      <c r="D208" s="291" t="s">
        <v>132</v>
      </c>
      <c r="F208" s="299" t="s">
        <v>892</v>
      </c>
      <c r="H208" s="300">
        <v>11.44</v>
      </c>
      <c r="L208" s="296"/>
      <c r="M208" s="301"/>
      <c r="T208" s="302"/>
      <c r="AT208" s="298" t="s">
        <v>132</v>
      </c>
      <c r="AU208" s="298" t="s">
        <v>86</v>
      </c>
      <c r="AV208" s="297" t="s">
        <v>130</v>
      </c>
      <c r="AW208" s="297" t="s">
        <v>4</v>
      </c>
      <c r="AX208" s="297" t="s">
        <v>86</v>
      </c>
      <c r="AY208" s="298" t="s">
        <v>124</v>
      </c>
    </row>
    <row r="209" spans="2:65" s="1" customFormat="1" ht="22.15" customHeight="1" x14ac:dyDescent="0.2">
      <c r="B209" s="22"/>
      <c r="C209" s="276" t="s">
        <v>352</v>
      </c>
      <c r="D209" s="276" t="s">
        <v>125</v>
      </c>
      <c r="E209" s="277" t="s">
        <v>755</v>
      </c>
      <c r="F209" s="278" t="s">
        <v>756</v>
      </c>
      <c r="G209" s="279" t="s">
        <v>304</v>
      </c>
      <c r="H209" s="280">
        <v>110</v>
      </c>
      <c r="I209" s="77"/>
      <c r="J209" s="281">
        <f>ROUND(I209*H209,2)</f>
        <v>0</v>
      </c>
      <c r="K209" s="282"/>
      <c r="L209" s="22"/>
      <c r="M209" s="283" t="s">
        <v>1</v>
      </c>
      <c r="N209" s="284" t="s">
        <v>44</v>
      </c>
      <c r="P209" s="285">
        <f>O209*H209</f>
        <v>0</v>
      </c>
      <c r="Q209" s="285">
        <v>0</v>
      </c>
      <c r="R209" s="285">
        <f>Q209*H209</f>
        <v>0</v>
      </c>
      <c r="S209" s="285">
        <v>0</v>
      </c>
      <c r="T209" s="286">
        <f>S209*H209</f>
        <v>0</v>
      </c>
      <c r="AR209" s="287" t="s">
        <v>129</v>
      </c>
      <c r="AT209" s="287" t="s">
        <v>125</v>
      </c>
      <c r="AU209" s="287" t="s">
        <v>86</v>
      </c>
      <c r="AY209" s="8" t="s">
        <v>124</v>
      </c>
      <c r="BE209" s="288">
        <f>IF(N209="základná",J209,0)</f>
        <v>0</v>
      </c>
      <c r="BF209" s="288">
        <f>IF(N209="znížená",J209,0)</f>
        <v>0</v>
      </c>
      <c r="BG209" s="288">
        <f>IF(N209="zákl. prenesená",J209,0)</f>
        <v>0</v>
      </c>
      <c r="BH209" s="288">
        <f>IF(N209="zníž. prenesená",J209,0)</f>
        <v>0</v>
      </c>
      <c r="BI209" s="288">
        <f>IF(N209="nulová",J209,0)</f>
        <v>0</v>
      </c>
      <c r="BJ209" s="8" t="s">
        <v>130</v>
      </c>
      <c r="BK209" s="288">
        <f>ROUND(I209*H209,2)</f>
        <v>0</v>
      </c>
      <c r="BL209" s="8" t="s">
        <v>129</v>
      </c>
      <c r="BM209" s="287" t="s">
        <v>893</v>
      </c>
    </row>
    <row r="210" spans="2:65" s="297" customFormat="1" x14ac:dyDescent="0.2">
      <c r="B210" s="296"/>
      <c r="D210" s="291" t="s">
        <v>132</v>
      </c>
      <c r="E210" s="298" t="s">
        <v>1</v>
      </c>
      <c r="F210" s="299" t="s">
        <v>878</v>
      </c>
      <c r="H210" s="300">
        <v>110</v>
      </c>
      <c r="L210" s="296"/>
      <c r="M210" s="301"/>
      <c r="T210" s="302"/>
      <c r="AT210" s="298" t="s">
        <v>132</v>
      </c>
      <c r="AU210" s="298" t="s">
        <v>86</v>
      </c>
      <c r="AV210" s="297" t="s">
        <v>130</v>
      </c>
      <c r="AW210" s="297" t="s">
        <v>3</v>
      </c>
      <c r="AX210" s="297" t="s">
        <v>86</v>
      </c>
      <c r="AY210" s="298" t="s">
        <v>124</v>
      </c>
    </row>
    <row r="211" spans="2:65" s="1" customFormat="1" ht="14.45" customHeight="1" x14ac:dyDescent="0.2">
      <c r="B211" s="22"/>
      <c r="C211" s="313" t="s">
        <v>357</v>
      </c>
      <c r="D211" s="313" t="s">
        <v>214</v>
      </c>
      <c r="E211" s="314" t="s">
        <v>758</v>
      </c>
      <c r="F211" s="315" t="s">
        <v>759</v>
      </c>
      <c r="G211" s="316" t="s">
        <v>304</v>
      </c>
      <c r="H211" s="317">
        <v>110</v>
      </c>
      <c r="I211" s="78"/>
      <c r="J211" s="318">
        <f>ROUND(I211*H211,2)</f>
        <v>0</v>
      </c>
      <c r="K211" s="319"/>
      <c r="L211" s="320"/>
      <c r="M211" s="321" t="s">
        <v>1</v>
      </c>
      <c r="N211" s="322" t="s">
        <v>44</v>
      </c>
      <c r="P211" s="285">
        <f>O211*H211</f>
        <v>0</v>
      </c>
      <c r="Q211" s="285">
        <v>2.1000000000000001E-4</v>
      </c>
      <c r="R211" s="285">
        <f>Q211*H211</f>
        <v>2.3100000000000002E-2</v>
      </c>
      <c r="S211" s="285">
        <v>0</v>
      </c>
      <c r="T211" s="286">
        <f>S211*H211</f>
        <v>0</v>
      </c>
      <c r="AR211" s="287" t="s">
        <v>163</v>
      </c>
      <c r="AT211" s="287" t="s">
        <v>214</v>
      </c>
      <c r="AU211" s="287" t="s">
        <v>86</v>
      </c>
      <c r="AY211" s="8" t="s">
        <v>124</v>
      </c>
      <c r="BE211" s="288">
        <f>IF(N211="základná",J211,0)</f>
        <v>0</v>
      </c>
      <c r="BF211" s="288">
        <f>IF(N211="znížená",J211,0)</f>
        <v>0</v>
      </c>
      <c r="BG211" s="288">
        <f>IF(N211="zákl. prenesená",J211,0)</f>
        <v>0</v>
      </c>
      <c r="BH211" s="288">
        <f>IF(N211="zníž. prenesená",J211,0)</f>
        <v>0</v>
      </c>
      <c r="BI211" s="288">
        <f>IF(N211="nulová",J211,0)</f>
        <v>0</v>
      </c>
      <c r="BJ211" s="8" t="s">
        <v>130</v>
      </c>
      <c r="BK211" s="288">
        <f>ROUND(I211*H211,2)</f>
        <v>0</v>
      </c>
      <c r="BL211" s="8" t="s">
        <v>129</v>
      </c>
      <c r="BM211" s="287" t="s">
        <v>894</v>
      </c>
    </row>
    <row r="212" spans="2:65" s="1" customFormat="1" ht="22.15" customHeight="1" x14ac:dyDescent="0.2">
      <c r="B212" s="22"/>
      <c r="C212" s="276" t="s">
        <v>361</v>
      </c>
      <c r="D212" s="276" t="s">
        <v>125</v>
      </c>
      <c r="E212" s="277" t="s">
        <v>814</v>
      </c>
      <c r="F212" s="278" t="s">
        <v>815</v>
      </c>
      <c r="G212" s="279" t="s">
        <v>816</v>
      </c>
      <c r="H212" s="79"/>
      <c r="I212" s="77"/>
      <c r="J212" s="281">
        <f>ROUND(I212*H212,2)</f>
        <v>0</v>
      </c>
      <c r="K212" s="282"/>
      <c r="L212" s="22"/>
      <c r="M212" s="323" t="s">
        <v>1</v>
      </c>
      <c r="N212" s="324" t="s">
        <v>44</v>
      </c>
      <c r="O212" s="325"/>
      <c r="P212" s="326">
        <f>O212*H212</f>
        <v>0</v>
      </c>
      <c r="Q212" s="326">
        <v>0</v>
      </c>
      <c r="R212" s="326">
        <f>Q212*H212</f>
        <v>0</v>
      </c>
      <c r="S212" s="326">
        <v>0</v>
      </c>
      <c r="T212" s="327">
        <f>S212*H212</f>
        <v>0</v>
      </c>
      <c r="AR212" s="287" t="s">
        <v>129</v>
      </c>
      <c r="AT212" s="287" t="s">
        <v>125</v>
      </c>
      <c r="AU212" s="287" t="s">
        <v>86</v>
      </c>
      <c r="AY212" s="8" t="s">
        <v>124</v>
      </c>
      <c r="BE212" s="288">
        <f>IF(N212="základná",J212,0)</f>
        <v>0</v>
      </c>
      <c r="BF212" s="288">
        <f>IF(N212="znížená",J212,0)</f>
        <v>0</v>
      </c>
      <c r="BG212" s="288">
        <f>IF(N212="zákl. prenesená",J212,0)</f>
        <v>0</v>
      </c>
      <c r="BH212" s="288">
        <f>IF(N212="zníž. prenesená",J212,0)</f>
        <v>0</v>
      </c>
      <c r="BI212" s="288">
        <f>IF(N212="nulová",J212,0)</f>
        <v>0</v>
      </c>
      <c r="BJ212" s="8" t="s">
        <v>130</v>
      </c>
      <c r="BK212" s="288">
        <f>ROUND(I212*H212,2)</f>
        <v>0</v>
      </c>
      <c r="BL212" s="8" t="s">
        <v>129</v>
      </c>
      <c r="BM212" s="287" t="s">
        <v>895</v>
      </c>
    </row>
    <row r="213" spans="2:65" s="1" customFormat="1" ht="6.95" customHeight="1" x14ac:dyDescent="0.2">
      <c r="B213" s="36"/>
      <c r="C213" s="37"/>
      <c r="D213" s="37"/>
      <c r="E213" s="37"/>
      <c r="F213" s="37"/>
      <c r="G213" s="37"/>
      <c r="H213" s="37"/>
      <c r="I213" s="37"/>
      <c r="J213" s="37"/>
      <c r="K213" s="37"/>
      <c r="L213" s="22"/>
    </row>
  </sheetData>
  <sheetProtection algorithmName="SHA-512" hashValue="tZ6GRNWH6/u80zSBHnHbPohxP9ZG7jQGbtBjPpuRoUZScLk0cEBRTTc/eWqVXnFWB5QatNrPoYHWlnEAZtPZFA==" saltValue="ZrAdIsv/LXQHyi3fvv9iDg==" spinCount="100000" sheet="1" objects="1" scenarios="1" selectLockedCells="1"/>
  <autoFilter ref="C118:K212" xr:uid="{00000000-0009-0000-0000-000005000000}"/>
  <mergeCells count="9">
    <mergeCell ref="E86:H86"/>
    <mergeCell ref="E109:H109"/>
    <mergeCell ref="E111:H111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C08C-E4CC-4A56-AAF3-A2154D142E17}">
  <sheetPr>
    <tabColor theme="8" tint="0.39997558519241921"/>
  </sheetPr>
  <dimension ref="A1:G33"/>
  <sheetViews>
    <sheetView tabSelected="1" topLeftCell="A10" zoomScaleNormal="100" workbookViewId="0">
      <selection activeCell="C5" sqref="C5:D5"/>
    </sheetView>
  </sheetViews>
  <sheetFormatPr defaultRowHeight="15" x14ac:dyDescent="0.25"/>
  <cols>
    <col min="1" max="1" width="3.83203125" style="96" customWidth="1"/>
    <col min="2" max="2" width="45.33203125" style="96" customWidth="1"/>
    <col min="3" max="3" width="8.6640625" style="96" customWidth="1"/>
    <col min="4" max="4" width="33.1640625" style="96" customWidth="1"/>
    <col min="5" max="5" width="33.83203125" style="96" customWidth="1"/>
    <col min="6" max="6" width="33" style="96" customWidth="1"/>
    <col min="7" max="7" width="3.5" style="96" customWidth="1"/>
    <col min="8" max="16384" width="9.33203125" style="96"/>
  </cols>
  <sheetData>
    <row r="1" spans="1:7" ht="15.75" thickBot="1" x14ac:dyDescent="0.3">
      <c r="A1" s="374"/>
      <c r="B1" s="375"/>
      <c r="C1" s="375"/>
      <c r="D1" s="375"/>
      <c r="E1" s="375"/>
      <c r="F1" s="375"/>
      <c r="G1" s="374"/>
    </row>
    <row r="2" spans="1:7" ht="45.75" customHeight="1" thickBot="1" x14ac:dyDescent="0.3">
      <c r="A2" s="374"/>
      <c r="B2" s="376" t="s">
        <v>918</v>
      </c>
      <c r="C2" s="377"/>
      <c r="D2" s="377"/>
      <c r="E2" s="377"/>
      <c r="F2" s="378"/>
      <c r="G2" s="374"/>
    </row>
    <row r="3" spans="1:7" ht="15.75" thickBot="1" x14ac:dyDescent="0.3">
      <c r="A3" s="374"/>
      <c r="B3" s="379"/>
      <c r="C3" s="379"/>
      <c r="D3" s="379"/>
      <c r="E3" s="379"/>
      <c r="F3" s="379"/>
      <c r="G3" s="374"/>
    </row>
    <row r="4" spans="1:7" x14ac:dyDescent="0.25">
      <c r="A4" s="374"/>
      <c r="B4" s="187" t="s">
        <v>917</v>
      </c>
      <c r="C4" s="380"/>
      <c r="D4" s="380"/>
      <c r="E4" s="380"/>
      <c r="F4" s="381"/>
      <c r="G4" s="374"/>
    </row>
    <row r="5" spans="1:7" ht="15.75" customHeight="1" thickBot="1" x14ac:dyDescent="0.3">
      <c r="A5" s="374"/>
      <c r="B5" s="188" t="s">
        <v>916</v>
      </c>
      <c r="C5" s="382" t="s">
        <v>994</v>
      </c>
      <c r="D5" s="383"/>
      <c r="E5" s="384"/>
      <c r="F5" s="385"/>
      <c r="G5" s="374"/>
    </row>
    <row r="6" spans="1:7" ht="15.75" thickBot="1" x14ac:dyDescent="0.3">
      <c r="A6" s="374"/>
      <c r="B6" s="379"/>
      <c r="C6" s="379"/>
      <c r="D6" s="379"/>
      <c r="E6" s="379"/>
      <c r="F6" s="379"/>
      <c r="G6" s="374"/>
    </row>
    <row r="7" spans="1:7" ht="30" customHeight="1" thickBot="1" x14ac:dyDescent="0.3">
      <c r="A7" s="374"/>
      <c r="B7" s="376" t="s">
        <v>915</v>
      </c>
      <c r="C7" s="377"/>
      <c r="D7" s="377"/>
      <c r="E7" s="377"/>
      <c r="F7" s="378"/>
      <c r="G7" s="374"/>
    </row>
    <row r="8" spans="1:7" ht="45" customHeight="1" x14ac:dyDescent="0.25">
      <c r="A8" s="374"/>
      <c r="B8" s="388" t="s">
        <v>986</v>
      </c>
      <c r="C8" s="389"/>
      <c r="D8" s="389"/>
      <c r="E8" s="390"/>
      <c r="F8" s="189"/>
      <c r="G8" s="374"/>
    </row>
    <row r="9" spans="1:7" ht="45" customHeight="1" x14ac:dyDescent="0.25">
      <c r="A9" s="374"/>
      <c r="B9" s="391" t="s">
        <v>914</v>
      </c>
      <c r="C9" s="392"/>
      <c r="D9" s="392"/>
      <c r="E9" s="392"/>
      <c r="F9" s="190"/>
      <c r="G9" s="374"/>
    </row>
    <row r="10" spans="1:7" ht="45" customHeight="1" x14ac:dyDescent="0.25">
      <c r="A10" s="374"/>
      <c r="B10" s="391" t="s">
        <v>913</v>
      </c>
      <c r="C10" s="392"/>
      <c r="D10" s="392"/>
      <c r="E10" s="392"/>
      <c r="F10" s="190"/>
      <c r="G10" s="374"/>
    </row>
    <row r="11" spans="1:7" ht="45" customHeight="1" x14ac:dyDescent="0.25">
      <c r="A11" s="374"/>
      <c r="B11" s="393" t="s">
        <v>912</v>
      </c>
      <c r="C11" s="394"/>
      <c r="D11" s="394"/>
      <c r="E11" s="394"/>
      <c r="F11" s="190"/>
      <c r="G11" s="374"/>
    </row>
    <row r="12" spans="1:7" ht="45" customHeight="1" thickBot="1" x14ac:dyDescent="0.3">
      <c r="A12" s="374"/>
      <c r="B12" s="395" t="s">
        <v>911</v>
      </c>
      <c r="C12" s="396"/>
      <c r="D12" s="396"/>
      <c r="E12" s="396"/>
      <c r="F12" s="191"/>
      <c r="G12" s="374"/>
    </row>
    <row r="13" spans="1:7" ht="15.75" thickBot="1" x14ac:dyDescent="0.3">
      <c r="A13" s="374"/>
      <c r="B13" s="379"/>
      <c r="C13" s="379"/>
      <c r="D13" s="379"/>
      <c r="E13" s="379"/>
      <c r="F13" s="379"/>
      <c r="G13" s="374"/>
    </row>
    <row r="14" spans="1:7" ht="24" customHeight="1" thickBot="1" x14ac:dyDescent="0.3">
      <c r="A14" s="374"/>
      <c r="B14" s="213" t="s">
        <v>987</v>
      </c>
      <c r="C14" s="397" t="s">
        <v>965</v>
      </c>
      <c r="D14" s="386"/>
      <c r="E14" s="386"/>
      <c r="F14" s="387"/>
      <c r="G14" s="374"/>
    </row>
    <row r="15" spans="1:7" ht="15" customHeight="1" x14ac:dyDescent="0.25">
      <c r="A15" s="374"/>
      <c r="B15" s="192" t="s">
        <v>910</v>
      </c>
      <c r="C15" s="193" t="s">
        <v>909</v>
      </c>
      <c r="D15" s="193"/>
      <c r="E15" s="194" t="s">
        <v>908</v>
      </c>
      <c r="F15" s="195" t="s">
        <v>907</v>
      </c>
      <c r="G15" s="374"/>
    </row>
    <row r="16" spans="1:7" ht="15.75" thickBot="1" x14ac:dyDescent="0.3">
      <c r="A16" s="374"/>
      <c r="B16" s="214" t="s">
        <v>967</v>
      </c>
      <c r="C16" s="398">
        <f>'Zákl. nastavenie'!I4</f>
        <v>90</v>
      </c>
      <c r="D16" s="399"/>
      <c r="E16" s="215">
        <f>'Zákl. nastavenie'!F4</f>
        <v>0</v>
      </c>
      <c r="F16" s="216">
        <f>'Zákl. nastavenie'!E4</f>
        <v>178350</v>
      </c>
      <c r="G16" s="374"/>
    </row>
    <row r="17" spans="1:7" ht="30.75" thickBot="1" x14ac:dyDescent="0.3">
      <c r="A17" s="374"/>
      <c r="B17" s="196" t="s">
        <v>906</v>
      </c>
      <c r="C17" s="197" t="s">
        <v>905</v>
      </c>
      <c r="D17" s="198" t="s">
        <v>904</v>
      </c>
      <c r="E17" s="199" t="s">
        <v>903</v>
      </c>
      <c r="F17" s="200" t="s">
        <v>996</v>
      </c>
      <c r="G17" s="374"/>
    </row>
    <row r="18" spans="1:7" ht="15.75" thickBot="1" x14ac:dyDescent="0.3">
      <c r="A18" s="374"/>
      <c r="B18" s="217" t="s">
        <v>902</v>
      </c>
      <c r="C18" s="201">
        <v>1</v>
      </c>
      <c r="D18" s="479">
        <f>'Rekapitulácia stavby'!AG94</f>
        <v>0</v>
      </c>
      <c r="E18" s="202">
        <f>IF(C$5="Som platcom 23% DPH",D18*0.23,0)</f>
        <v>0</v>
      </c>
      <c r="F18" s="203">
        <f>SUM(D18+E18)*C18</f>
        <v>0</v>
      </c>
      <c r="G18" s="374"/>
    </row>
    <row r="19" spans="1:7" x14ac:dyDescent="0.25">
      <c r="A19" s="374"/>
      <c r="B19" s="400" t="s">
        <v>900</v>
      </c>
      <c r="C19" s="401"/>
      <c r="D19" s="402"/>
      <c r="E19" s="403"/>
      <c r="F19" s="204">
        <f>SUM(F18:F18)</f>
        <v>0</v>
      </c>
      <c r="G19" s="374"/>
    </row>
    <row r="20" spans="1:7" ht="19.5" thickBot="1" x14ac:dyDescent="0.35">
      <c r="A20" s="374"/>
      <c r="B20" s="205" t="s">
        <v>899</v>
      </c>
      <c r="C20" s="404">
        <f>IF(C16=100,"Toto je jediné kritérium a prepočet na body sa preto neuplatňuje",IF(B16="čím menej, tým lepšie",(C16*(F16-F19)/(F16-E16)),(C16*(F19-E16)/(F16-E16))))</f>
        <v>90</v>
      </c>
      <c r="D20" s="404"/>
      <c r="E20" s="404"/>
      <c r="F20" s="405"/>
      <c r="G20" s="374"/>
    </row>
    <row r="21" spans="1:7" ht="15" customHeight="1" thickBot="1" x14ac:dyDescent="0.3">
      <c r="A21" s="374"/>
      <c r="B21" s="406"/>
      <c r="C21" s="407"/>
      <c r="D21" s="407"/>
      <c r="E21" s="407"/>
      <c r="F21" s="408"/>
      <c r="G21" s="374"/>
    </row>
    <row r="22" spans="1:7" ht="22.5" customHeight="1" thickBot="1" x14ac:dyDescent="0.3">
      <c r="A22" s="374"/>
      <c r="B22" s="218" t="s">
        <v>988</v>
      </c>
      <c r="C22" s="386" t="s">
        <v>982</v>
      </c>
      <c r="D22" s="386"/>
      <c r="E22" s="386"/>
      <c r="F22" s="387"/>
      <c r="G22" s="374"/>
    </row>
    <row r="23" spans="1:7" x14ac:dyDescent="0.25">
      <c r="A23" s="374"/>
      <c r="B23" s="206" t="s">
        <v>910</v>
      </c>
      <c r="C23" s="207" t="s">
        <v>909</v>
      </c>
      <c r="D23" s="207"/>
      <c r="E23" s="208" t="s">
        <v>993</v>
      </c>
      <c r="F23" s="209" t="s">
        <v>992</v>
      </c>
      <c r="G23" s="374"/>
    </row>
    <row r="24" spans="1:7" x14ac:dyDescent="0.25">
      <c r="A24" s="374"/>
      <c r="B24" s="217" t="s">
        <v>983</v>
      </c>
      <c r="C24" s="415">
        <f>'Zákl. nastavenie'!I5</f>
        <v>10</v>
      </c>
      <c r="D24" s="416"/>
      <c r="E24" s="219">
        <f>'Zákl. nastavenie'!F5</f>
        <v>0</v>
      </c>
      <c r="F24" s="220">
        <f>'Zákl. nastavenie'!E5</f>
        <v>5</v>
      </c>
      <c r="G24" s="374"/>
    </row>
    <row r="25" spans="1:7" ht="15.75" customHeight="1" thickBot="1" x14ac:dyDescent="0.3">
      <c r="A25" s="374"/>
      <c r="B25" s="417" t="s">
        <v>984</v>
      </c>
      <c r="C25" s="418"/>
      <c r="D25" s="418"/>
      <c r="E25" s="419"/>
      <c r="F25" s="210" t="s">
        <v>991</v>
      </c>
      <c r="G25" s="374"/>
    </row>
    <row r="26" spans="1:7" ht="31.5" customHeight="1" thickBot="1" x14ac:dyDescent="0.35">
      <c r="A26" s="374"/>
      <c r="B26" s="420" t="s">
        <v>990</v>
      </c>
      <c r="C26" s="421"/>
      <c r="D26" s="421"/>
      <c r="E26" s="421"/>
      <c r="F26" s="480"/>
      <c r="G26" s="374"/>
    </row>
    <row r="27" spans="1:7" ht="18.75" x14ac:dyDescent="0.3">
      <c r="A27" s="374"/>
      <c r="B27" s="211" t="s">
        <v>989</v>
      </c>
      <c r="C27" s="422">
        <f>IF(C24=100,"Toto je jediné kritérium a prepočet na body sa tak neuplatňuje",IF(B24="čím menej, tým lepšie",(C24*(F24-F26)/(F24-E24)),(C24*(F26-E24)/(F24-E24))))</f>
        <v>0</v>
      </c>
      <c r="D27" s="423"/>
      <c r="E27" s="423"/>
      <c r="F27" s="424"/>
      <c r="G27" s="374"/>
    </row>
    <row r="28" spans="1:7" ht="30" customHeight="1" thickBot="1" x14ac:dyDescent="0.3">
      <c r="A28" s="374"/>
      <c r="B28" s="425" t="s">
        <v>995</v>
      </c>
      <c r="C28" s="426"/>
      <c r="D28" s="426"/>
      <c r="E28" s="426"/>
      <c r="F28" s="427"/>
      <c r="G28" s="374"/>
    </row>
    <row r="29" spans="1:7" ht="15.75" thickBot="1" x14ac:dyDescent="0.3"/>
    <row r="30" spans="1:7" ht="19.5" thickBot="1" x14ac:dyDescent="0.35">
      <c r="B30" s="428" t="s">
        <v>985</v>
      </c>
      <c r="C30" s="429"/>
      <c r="D30" s="429"/>
      <c r="E30" s="430"/>
      <c r="F30" s="481">
        <f>SUM(C20,C27)</f>
        <v>90</v>
      </c>
    </row>
    <row r="31" spans="1:7" ht="15.75" thickBot="1" x14ac:dyDescent="0.3">
      <c r="B31" s="406"/>
      <c r="C31" s="407"/>
      <c r="D31" s="407"/>
      <c r="E31" s="407"/>
      <c r="F31" s="408"/>
    </row>
    <row r="32" spans="1:7" x14ac:dyDescent="0.25">
      <c r="B32" s="409" t="s">
        <v>898</v>
      </c>
      <c r="C32" s="411" t="s">
        <v>897</v>
      </c>
      <c r="D32" s="411"/>
      <c r="E32" s="411" t="s">
        <v>896</v>
      </c>
      <c r="F32" s="413"/>
    </row>
    <row r="33" spans="2:6" ht="15.75" thickBot="1" x14ac:dyDescent="0.3">
      <c r="B33" s="410"/>
      <c r="C33" s="412"/>
      <c r="D33" s="412"/>
      <c r="E33" s="412"/>
      <c r="F33" s="414"/>
    </row>
  </sheetData>
  <sheetProtection algorithmName="SHA-512" hashValue="UEUFjq0IxpDery2uRJsCa0NCZ6VuU4zA+RM9Km6djlZsDOk1EPBXXVRRmC6KaE7e/RJjlZODk7dNRgajM8altQ==" saltValue="YWPnlE934ZRqDt4nqsdJsA==" spinCount="100000" sheet="1" objects="1" scenarios="1" selectLockedCells="1"/>
  <mergeCells count="32">
    <mergeCell ref="B21:F21"/>
    <mergeCell ref="B31:F31"/>
    <mergeCell ref="B32:B33"/>
    <mergeCell ref="C32:D33"/>
    <mergeCell ref="E32:F33"/>
    <mergeCell ref="C24:D24"/>
    <mergeCell ref="B25:E25"/>
    <mergeCell ref="B26:E26"/>
    <mergeCell ref="C27:F27"/>
    <mergeCell ref="B28:F28"/>
    <mergeCell ref="B30:E30"/>
    <mergeCell ref="B13:F13"/>
    <mergeCell ref="C14:F14"/>
    <mergeCell ref="C16:D16"/>
    <mergeCell ref="B19:E19"/>
    <mergeCell ref="C20:F20"/>
    <mergeCell ref="A1:A28"/>
    <mergeCell ref="B1:F1"/>
    <mergeCell ref="G1:G28"/>
    <mergeCell ref="B2:F2"/>
    <mergeCell ref="B3:F3"/>
    <mergeCell ref="C4:F4"/>
    <mergeCell ref="C5:D5"/>
    <mergeCell ref="E5:F5"/>
    <mergeCell ref="B6:F6"/>
    <mergeCell ref="B7:F7"/>
    <mergeCell ref="C22:F22"/>
    <mergeCell ref="B8:E8"/>
    <mergeCell ref="B9:E9"/>
    <mergeCell ref="B10:E10"/>
    <mergeCell ref="B11:E11"/>
    <mergeCell ref="B12:E12"/>
  </mergeCells>
  <dataValidations count="2">
    <dataValidation type="list" allowBlank="1" showInputMessage="1" showErrorMessage="1" sqref="C5:D5" xr:uid="{57C61EB9-7754-4B5A-86DC-A795452562AD}">
      <formula1>"Som platcom 23% DPH,Nie som platcom DPH"</formula1>
    </dataValidation>
    <dataValidation type="whole" allowBlank="1" showInputMessage="1" showErrorMessage="1" sqref="F26" xr:uid="{A90C1D28-1324-470D-821E-157A92209EF5}">
      <formula1>E24</formula1>
      <formula2>F24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11</xdr:row>
                    <xdr:rowOff>0</xdr:rowOff>
                  </from>
                  <to>
                    <xdr:col>6</xdr:col>
                    <xdr:colOff>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9525</xdr:rowOff>
                  </from>
                  <to>
                    <xdr:col>6</xdr:col>
                    <xdr:colOff>9525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B984-A60A-4711-8230-BE14362E4500}">
  <dimension ref="B1:B23"/>
  <sheetViews>
    <sheetView showGridLines="0" zoomScaleNormal="100" workbookViewId="0">
      <selection activeCell="B10" sqref="B10"/>
    </sheetView>
  </sheetViews>
  <sheetFormatPr defaultRowHeight="15" x14ac:dyDescent="0.25"/>
  <cols>
    <col min="1" max="1" width="3.6640625" style="80" customWidth="1"/>
    <col min="2" max="2" width="115" style="80" customWidth="1"/>
    <col min="3" max="16384" width="9.33203125" style="80"/>
  </cols>
  <sheetData>
    <row r="1" spans="2:2" ht="15.75" thickBot="1" x14ac:dyDescent="0.3"/>
    <row r="2" spans="2:2" ht="42.75" customHeight="1" x14ac:dyDescent="0.25">
      <c r="B2" s="91" t="s">
        <v>928</v>
      </c>
    </row>
    <row r="3" spans="2:2" x14ac:dyDescent="0.25">
      <c r="B3" s="90"/>
    </row>
    <row r="4" spans="2:2" x14ac:dyDescent="0.25">
      <c r="B4" s="84" t="s">
        <v>927</v>
      </c>
    </row>
    <row r="5" spans="2:2" x14ac:dyDescent="0.25">
      <c r="B5" s="89"/>
    </row>
    <row r="6" spans="2:2" x14ac:dyDescent="0.25">
      <c r="B6" s="88" t="s">
        <v>926</v>
      </c>
    </row>
    <row r="7" spans="2:2" x14ac:dyDescent="0.25">
      <c r="B7" s="84"/>
    </row>
    <row r="8" spans="2:2" ht="30" x14ac:dyDescent="0.25">
      <c r="B8" s="86" t="s">
        <v>925</v>
      </c>
    </row>
    <row r="9" spans="2:2" x14ac:dyDescent="0.25">
      <c r="B9" s="86"/>
    </row>
    <row r="10" spans="2:2" x14ac:dyDescent="0.25">
      <c r="B10" s="225" t="s">
        <v>924</v>
      </c>
    </row>
    <row r="11" spans="2:2" x14ac:dyDescent="0.25">
      <c r="B11" s="87" t="s">
        <v>923</v>
      </c>
    </row>
    <row r="12" spans="2:2" x14ac:dyDescent="0.25">
      <c r="B12" s="87" t="s">
        <v>922</v>
      </c>
    </row>
    <row r="13" spans="2:2" x14ac:dyDescent="0.25">
      <c r="B13" s="87" t="s">
        <v>921</v>
      </c>
    </row>
    <row r="14" spans="2:2" ht="16.5" customHeight="1" x14ac:dyDescent="0.25">
      <c r="B14" s="84"/>
    </row>
    <row r="15" spans="2:2" ht="30" x14ac:dyDescent="0.25">
      <c r="B15" s="86" t="s">
        <v>920</v>
      </c>
    </row>
    <row r="16" spans="2:2" x14ac:dyDescent="0.25">
      <c r="B16" s="85"/>
    </row>
    <row r="17" spans="2:2" ht="30" x14ac:dyDescent="0.25">
      <c r="B17" s="84" t="s">
        <v>919</v>
      </c>
    </row>
    <row r="18" spans="2:2" ht="15.75" thickBot="1" x14ac:dyDescent="0.3">
      <c r="B18" s="83"/>
    </row>
    <row r="19" spans="2:2" x14ac:dyDescent="0.25">
      <c r="B19" s="82"/>
    </row>
    <row r="20" spans="2:2" x14ac:dyDescent="0.25">
      <c r="B20" s="82"/>
    </row>
    <row r="21" spans="2:2" x14ac:dyDescent="0.25">
      <c r="B21" s="82"/>
    </row>
    <row r="22" spans="2:2" ht="13.5" customHeight="1" x14ac:dyDescent="0.25">
      <c r="B22" s="82"/>
    </row>
    <row r="23" spans="2:2" ht="15.75" x14ac:dyDescent="0.25">
      <c r="B23" s="81"/>
    </row>
  </sheetData>
  <sheetProtection algorithmName="SHA-512" hashValue="0F5Qwh3R/4302w0X0hAWHJszcaa9wcewZvkSZQjk2o05aIQamj7+WjOoq8LKMg8rQQ+K3yBtnEn0k1Z0Me6TaQ==" saltValue="wI5GcPLkAMKcBS3iSbsP/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87F0C540-6F4A-4D7E-AAD0-73FDF04352CD}"/>
    <hyperlink ref="B15" r:id="rId2" location="paragraf-32.odsek-1.pismeno-a" xr:uid="{9836C88A-D6AA-40EF-9A4B-9E3AEED474C6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BC24-13E8-44DB-B742-8FF1A37335C9}">
  <dimension ref="B1:B27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4.33203125" style="80" customWidth="1"/>
    <col min="2" max="2" width="115" style="80" customWidth="1"/>
    <col min="3" max="16384" width="9.33203125" style="80"/>
  </cols>
  <sheetData>
    <row r="1" spans="2:2" ht="15.75" thickBot="1" x14ac:dyDescent="0.3"/>
    <row r="2" spans="2:2" ht="42.75" customHeight="1" x14ac:dyDescent="0.25">
      <c r="B2" s="91" t="s">
        <v>945</v>
      </c>
    </row>
    <row r="3" spans="2:2" x14ac:dyDescent="0.25">
      <c r="B3" s="90"/>
    </row>
    <row r="4" spans="2:2" x14ac:dyDescent="0.25">
      <c r="B4" s="95" t="s">
        <v>927</v>
      </c>
    </row>
    <row r="5" spans="2:2" x14ac:dyDescent="0.25">
      <c r="B5" s="90"/>
    </row>
    <row r="6" spans="2:2" x14ac:dyDescent="0.25">
      <c r="B6" s="94" t="s">
        <v>926</v>
      </c>
    </row>
    <row r="7" spans="2:2" x14ac:dyDescent="0.25">
      <c r="B7" s="93"/>
    </row>
    <row r="8" spans="2:2" ht="60.75" customHeight="1" x14ac:dyDescent="0.25">
      <c r="B8" s="84" t="s">
        <v>944</v>
      </c>
    </row>
    <row r="9" spans="2:2" x14ac:dyDescent="0.25">
      <c r="B9" s="84"/>
    </row>
    <row r="10" spans="2:2" x14ac:dyDescent="0.25">
      <c r="B10" s="84" t="s">
        <v>943</v>
      </c>
    </row>
    <row r="11" spans="2:2" x14ac:dyDescent="0.25">
      <c r="B11" s="84" t="s">
        <v>942</v>
      </c>
    </row>
    <row r="12" spans="2:2" x14ac:dyDescent="0.25">
      <c r="B12" s="84" t="s">
        <v>941</v>
      </c>
    </row>
    <row r="13" spans="2:2" x14ac:dyDescent="0.25">
      <c r="B13" s="84" t="s">
        <v>940</v>
      </c>
    </row>
    <row r="14" spans="2:2" x14ac:dyDescent="0.25">
      <c r="B14" s="84" t="s">
        <v>939</v>
      </c>
    </row>
    <row r="15" spans="2:2" x14ac:dyDescent="0.25">
      <c r="B15" s="84" t="s">
        <v>938</v>
      </c>
    </row>
    <row r="16" spans="2:2" x14ac:dyDescent="0.25">
      <c r="B16" s="84" t="s">
        <v>937</v>
      </c>
    </row>
    <row r="17" spans="2:2" ht="26.25" x14ac:dyDescent="0.25">
      <c r="B17" s="84" t="s">
        <v>936</v>
      </c>
    </row>
    <row r="18" spans="2:2" x14ac:dyDescent="0.25">
      <c r="B18" s="84" t="s">
        <v>935</v>
      </c>
    </row>
    <row r="19" spans="2:2" x14ac:dyDescent="0.25">
      <c r="B19" s="84" t="s">
        <v>934</v>
      </c>
    </row>
    <row r="20" spans="2:2" x14ac:dyDescent="0.25">
      <c r="B20" s="84" t="s">
        <v>933</v>
      </c>
    </row>
    <row r="21" spans="2:2" x14ac:dyDescent="0.25">
      <c r="B21" s="84" t="s">
        <v>932</v>
      </c>
    </row>
    <row r="22" spans="2:2" x14ac:dyDescent="0.25">
      <c r="B22" s="84" t="s">
        <v>931</v>
      </c>
    </row>
    <row r="23" spans="2:2" x14ac:dyDescent="0.25">
      <c r="B23" s="89"/>
    </row>
    <row r="24" spans="2:2" ht="60" x14ac:dyDescent="0.25">
      <c r="B24" s="84" t="s">
        <v>930</v>
      </c>
    </row>
    <row r="25" spans="2:2" ht="13.5" customHeight="1" x14ac:dyDescent="0.25">
      <c r="B25" s="84"/>
    </row>
    <row r="26" spans="2:2" ht="30" x14ac:dyDescent="0.25">
      <c r="B26" s="84" t="s">
        <v>929</v>
      </c>
    </row>
    <row r="27" spans="2:2" ht="15.75" thickBot="1" x14ac:dyDescent="0.3">
      <c r="B27" s="92"/>
    </row>
  </sheetData>
  <sheetProtection algorithmName="SHA-512" hashValue="UFKY92oXsXK924SsR4kzD3NPjbAYfgg1yLOXLwFVc9Bddkj3NFsr1mxHNXD9CROhcMH7AnR/IL02G+KI388XGQ==" saltValue="U9LAL529lFo/C/bpHuXgo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AA31-39DD-409C-844C-7AD1B1FD7283}">
  <dimension ref="B1:B26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3.6640625" style="80" customWidth="1"/>
    <col min="2" max="2" width="115" style="80" customWidth="1"/>
    <col min="3" max="16384" width="9.33203125" style="80"/>
  </cols>
  <sheetData>
    <row r="1" spans="2:2" ht="15.75" thickBot="1" x14ac:dyDescent="0.3"/>
    <row r="2" spans="2:2" ht="42.75" customHeight="1" x14ac:dyDescent="0.25">
      <c r="B2" s="91" t="s">
        <v>953</v>
      </c>
    </row>
    <row r="3" spans="2:2" x14ac:dyDescent="0.25">
      <c r="B3" s="90"/>
    </row>
    <row r="4" spans="2:2" x14ac:dyDescent="0.25">
      <c r="B4" s="84" t="s">
        <v>927</v>
      </c>
    </row>
    <row r="5" spans="2:2" x14ac:dyDescent="0.25">
      <c r="B5" s="89"/>
    </row>
    <row r="6" spans="2:2" x14ac:dyDescent="0.25">
      <c r="B6" s="88" t="s">
        <v>926</v>
      </c>
    </row>
    <row r="7" spans="2:2" x14ac:dyDescent="0.25">
      <c r="B7" s="84"/>
    </row>
    <row r="8" spans="2:2" ht="60.75" customHeight="1" x14ac:dyDescent="0.25">
      <c r="B8" s="84" t="s">
        <v>952</v>
      </c>
    </row>
    <row r="9" spans="2:2" x14ac:dyDescent="0.25">
      <c r="B9" s="84" t="s">
        <v>951</v>
      </c>
    </row>
    <row r="10" spans="2:2" x14ac:dyDescent="0.25">
      <c r="B10" s="85"/>
    </row>
    <row r="11" spans="2:2" ht="26.25" x14ac:dyDescent="0.25">
      <c r="B11" s="84" t="s">
        <v>950</v>
      </c>
    </row>
    <row r="12" spans="2:2" x14ac:dyDescent="0.25">
      <c r="B12" s="84"/>
    </row>
    <row r="13" spans="2:2" ht="26.25" x14ac:dyDescent="0.25">
      <c r="B13" s="84" t="s">
        <v>949</v>
      </c>
    </row>
    <row r="14" spans="2:2" x14ac:dyDescent="0.25">
      <c r="B14" s="84"/>
    </row>
    <row r="15" spans="2:2" ht="26.25" x14ac:dyDescent="0.25">
      <c r="B15" s="84" t="s">
        <v>948</v>
      </c>
    </row>
    <row r="16" spans="2:2" x14ac:dyDescent="0.25">
      <c r="B16" s="84"/>
    </row>
    <row r="17" spans="2:2" ht="37.5" x14ac:dyDescent="0.25">
      <c r="B17" s="84" t="s">
        <v>947</v>
      </c>
    </row>
    <row r="18" spans="2:2" x14ac:dyDescent="0.25">
      <c r="B18" s="84"/>
    </row>
    <row r="19" spans="2:2" ht="75" x14ac:dyDescent="0.25">
      <c r="B19" s="84" t="s">
        <v>946</v>
      </c>
    </row>
    <row r="20" spans="2:2" ht="15.75" thickBot="1" x14ac:dyDescent="0.3">
      <c r="B20" s="83"/>
    </row>
    <row r="21" spans="2:2" x14ac:dyDescent="0.25">
      <c r="B21" s="82"/>
    </row>
    <row r="22" spans="2:2" x14ac:dyDescent="0.25">
      <c r="B22" s="82"/>
    </row>
    <row r="23" spans="2:2" x14ac:dyDescent="0.25">
      <c r="B23" s="82"/>
    </row>
    <row r="24" spans="2:2" x14ac:dyDescent="0.25">
      <c r="B24" s="82"/>
    </row>
    <row r="25" spans="2:2" ht="13.5" customHeight="1" x14ac:dyDescent="0.25">
      <c r="B25" s="82"/>
    </row>
    <row r="26" spans="2:2" ht="15.75" x14ac:dyDescent="0.25">
      <c r="B26" s="81"/>
    </row>
  </sheetData>
  <sheetProtection algorithmName="SHA-512" hashValue="33+9fjjID8FZh4gDuMNCj2lRDjMGWuyUGmcv2hGFGAIeLGZHZ1PzWgX2Z3GL4Dsa8uD91Wm5dU+wSgUj+sjqRA==" saltValue="Oy//NgQxtBf+Qhn4Fzd+i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opLeftCell="A81" zoomScaleNormal="100" workbookViewId="0">
      <selection activeCell="AN14" sqref="AN14"/>
    </sheetView>
  </sheetViews>
  <sheetFormatPr defaultRowHeight="11.25" x14ac:dyDescent="0.2"/>
  <cols>
    <col min="1" max="1" width="8.83203125" customWidth="1"/>
    <col min="2" max="2" width="1.6640625" customWidth="1"/>
    <col min="3" max="3" width="4.5" customWidth="1"/>
    <col min="4" max="33" width="2.83203125" customWidth="1"/>
    <col min="34" max="34" width="3.5" customWidth="1"/>
    <col min="35" max="35" width="42.33203125" customWidth="1"/>
    <col min="36" max="37" width="2.5" customWidth="1"/>
    <col min="38" max="38" width="8.83203125" customWidth="1"/>
    <col min="39" max="39" width="3.5" customWidth="1"/>
    <col min="40" max="40" width="14.33203125" customWidth="1"/>
    <col min="41" max="41" width="8" customWidth="1"/>
    <col min="42" max="42" width="4.5" customWidth="1"/>
    <col min="43" max="43" width="16.6640625" hidden="1" customWidth="1"/>
    <col min="44" max="44" width="14.5" customWidth="1"/>
    <col min="45" max="47" width="27.6640625" hidden="1" customWidth="1"/>
    <col min="48" max="49" width="23.1640625" hidden="1" customWidth="1"/>
    <col min="50" max="51" width="26.6640625" hidden="1" customWidth="1"/>
    <col min="52" max="52" width="23.1640625" hidden="1" customWidth="1"/>
    <col min="53" max="53" width="20.5" hidden="1" customWidth="1"/>
    <col min="54" max="54" width="26.6640625" hidden="1" customWidth="1"/>
    <col min="55" max="55" width="23.1640625" hidden="1" customWidth="1"/>
    <col min="56" max="56" width="20.5" hidden="1" customWidth="1"/>
    <col min="57" max="57" width="71.1640625" customWidth="1"/>
    <col min="71" max="91" width="9.1640625" hidden="1"/>
  </cols>
  <sheetData>
    <row r="1" spans="1:74" x14ac:dyDescent="0.2">
      <c r="A1" s="7" t="s">
        <v>0</v>
      </c>
      <c r="AZ1" s="7" t="s">
        <v>1</v>
      </c>
      <c r="BA1" s="7" t="s">
        <v>2</v>
      </c>
      <c r="BB1" s="7" t="s">
        <v>1</v>
      </c>
      <c r="BT1" s="7" t="s">
        <v>3</v>
      </c>
      <c r="BU1" s="7" t="s">
        <v>4</v>
      </c>
      <c r="BV1" s="7" t="s">
        <v>5</v>
      </c>
    </row>
    <row r="2" spans="1:74" ht="36.950000000000003" customHeight="1" x14ac:dyDescent="0.2">
      <c r="AR2" s="431" t="s">
        <v>6</v>
      </c>
      <c r="AS2" s="432"/>
      <c r="AT2" s="432"/>
      <c r="AU2" s="432"/>
      <c r="AV2" s="432"/>
      <c r="AW2" s="432"/>
      <c r="AX2" s="432"/>
      <c r="AY2" s="432"/>
      <c r="AZ2" s="432"/>
      <c r="BA2" s="432"/>
      <c r="BB2" s="432"/>
      <c r="BC2" s="432"/>
      <c r="BD2" s="432"/>
      <c r="BE2" s="432"/>
      <c r="BS2" s="8" t="s">
        <v>7</v>
      </c>
      <c r="BT2" s="8" t="s">
        <v>8</v>
      </c>
    </row>
    <row r="3" spans="1:74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7</v>
      </c>
      <c r="BT3" s="8" t="s">
        <v>8</v>
      </c>
    </row>
    <row r="4" spans="1:74" ht="24.95" customHeight="1" x14ac:dyDescent="0.2">
      <c r="B4" s="11"/>
      <c r="D4" s="12" t="s">
        <v>9</v>
      </c>
      <c r="AR4" s="11"/>
      <c r="AS4" s="13" t="s">
        <v>10</v>
      </c>
      <c r="BE4" s="14" t="s">
        <v>11</v>
      </c>
      <c r="BS4" s="8" t="s">
        <v>12</v>
      </c>
    </row>
    <row r="5" spans="1:74" ht="12" customHeight="1" x14ac:dyDescent="0.2">
      <c r="B5" s="11"/>
      <c r="D5" s="15" t="s">
        <v>13</v>
      </c>
      <c r="K5" s="446" t="s">
        <v>14</v>
      </c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2"/>
      <c r="Y5" s="432"/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2"/>
      <c r="AK5" s="432"/>
      <c r="AL5" s="432"/>
      <c r="AM5" s="432"/>
      <c r="AN5" s="432"/>
      <c r="AO5" s="432"/>
      <c r="AR5" s="11"/>
      <c r="BE5" s="443" t="s">
        <v>15</v>
      </c>
      <c r="BS5" s="8" t="s">
        <v>7</v>
      </c>
    </row>
    <row r="6" spans="1:74" ht="36.950000000000003" customHeight="1" x14ac:dyDescent="0.2">
      <c r="B6" s="11"/>
      <c r="D6" s="17" t="s">
        <v>16</v>
      </c>
      <c r="K6" s="447" t="s">
        <v>17</v>
      </c>
      <c r="L6" s="432"/>
      <c r="M6" s="432"/>
      <c r="N6" s="432"/>
      <c r="O6" s="432"/>
      <c r="P6" s="432"/>
      <c r="Q6" s="432"/>
      <c r="R6" s="432"/>
      <c r="S6" s="432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2"/>
      <c r="AM6" s="432"/>
      <c r="AN6" s="432"/>
      <c r="AO6" s="432"/>
      <c r="AR6" s="11"/>
      <c r="BE6" s="444"/>
      <c r="BS6" s="8" t="s">
        <v>7</v>
      </c>
    </row>
    <row r="7" spans="1:74" ht="12" customHeight="1" x14ac:dyDescent="0.2">
      <c r="B7" s="11"/>
      <c r="D7" s="18" t="s">
        <v>18</v>
      </c>
      <c r="K7" s="16" t="s">
        <v>19</v>
      </c>
      <c r="AK7" s="18" t="s">
        <v>20</v>
      </c>
      <c r="AN7" s="16" t="s">
        <v>21</v>
      </c>
      <c r="AR7" s="11"/>
      <c r="BE7" s="444"/>
      <c r="BS7" s="8" t="s">
        <v>7</v>
      </c>
    </row>
    <row r="8" spans="1:74" ht="12" customHeight="1" x14ac:dyDescent="0.2">
      <c r="B8" s="11"/>
      <c r="D8" s="18" t="s">
        <v>22</v>
      </c>
      <c r="K8" s="16" t="s">
        <v>23</v>
      </c>
      <c r="AK8" s="18" t="s">
        <v>24</v>
      </c>
      <c r="AN8" s="226">
        <v>45483</v>
      </c>
      <c r="AR8" s="11"/>
      <c r="BE8" s="444"/>
      <c r="BS8" s="8" t="s">
        <v>7</v>
      </c>
    </row>
    <row r="9" spans="1:74" ht="29.25" customHeight="1" x14ac:dyDescent="0.2">
      <c r="B9" s="11"/>
      <c r="AK9" s="15" t="s">
        <v>25</v>
      </c>
      <c r="AN9" s="19" t="s">
        <v>26</v>
      </c>
      <c r="AR9" s="11"/>
      <c r="BE9" s="444"/>
      <c r="BS9" s="8" t="s">
        <v>7</v>
      </c>
    </row>
    <row r="10" spans="1:74" ht="12" customHeight="1" x14ac:dyDescent="0.2">
      <c r="B10" s="11"/>
      <c r="D10" s="18" t="s">
        <v>27</v>
      </c>
      <c r="AK10" s="18" t="s">
        <v>28</v>
      </c>
      <c r="AN10" s="16" t="s">
        <v>1</v>
      </c>
      <c r="AR10" s="11"/>
      <c r="BE10" s="444"/>
      <c r="BS10" s="8" t="s">
        <v>7</v>
      </c>
    </row>
    <row r="11" spans="1:74" ht="18.399999999999999" customHeight="1" x14ac:dyDescent="0.2">
      <c r="B11" s="11"/>
      <c r="E11" s="16" t="s">
        <v>29</v>
      </c>
      <c r="AK11" s="18" t="s">
        <v>30</v>
      </c>
      <c r="AN11" s="16" t="s">
        <v>1</v>
      </c>
      <c r="AR11" s="11"/>
      <c r="BE11" s="444"/>
      <c r="BS11" s="8" t="s">
        <v>7</v>
      </c>
    </row>
    <row r="12" spans="1:74" ht="6.95" customHeight="1" x14ac:dyDescent="0.2">
      <c r="B12" s="11"/>
      <c r="AR12" s="11"/>
      <c r="BE12" s="444"/>
      <c r="BS12" s="8" t="s">
        <v>7</v>
      </c>
    </row>
    <row r="13" spans="1:74" ht="12" customHeight="1" x14ac:dyDescent="0.2">
      <c r="B13" s="11"/>
      <c r="D13" s="18" t="s">
        <v>31</v>
      </c>
      <c r="AK13" s="18" t="s">
        <v>28</v>
      </c>
      <c r="AN13" s="20" t="s">
        <v>32</v>
      </c>
      <c r="AR13" s="11"/>
      <c r="BE13" s="444"/>
      <c r="BS13" s="8" t="s">
        <v>7</v>
      </c>
    </row>
    <row r="14" spans="1:74" ht="12.75" x14ac:dyDescent="0.2">
      <c r="B14" s="11"/>
      <c r="E14" s="448" t="s">
        <v>32</v>
      </c>
      <c r="F14" s="449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49"/>
      <c r="AC14" s="449"/>
      <c r="AD14" s="449"/>
      <c r="AE14" s="449"/>
      <c r="AF14" s="449"/>
      <c r="AG14" s="449"/>
      <c r="AH14" s="449"/>
      <c r="AI14" s="449"/>
      <c r="AJ14" s="449"/>
      <c r="AK14" s="18" t="s">
        <v>30</v>
      </c>
      <c r="AN14" s="20" t="s">
        <v>32</v>
      </c>
      <c r="AR14" s="11"/>
      <c r="BE14" s="444"/>
      <c r="BS14" s="8" t="s">
        <v>7</v>
      </c>
    </row>
    <row r="15" spans="1:74" ht="6.95" customHeight="1" x14ac:dyDescent="0.2">
      <c r="B15" s="11"/>
      <c r="AR15" s="11"/>
      <c r="BE15" s="444"/>
      <c r="BS15" s="8" t="s">
        <v>4</v>
      </c>
    </row>
    <row r="16" spans="1:74" ht="12" customHeight="1" x14ac:dyDescent="0.2">
      <c r="B16" s="11"/>
      <c r="D16" s="18" t="s">
        <v>33</v>
      </c>
      <c r="AK16" s="18" t="s">
        <v>28</v>
      </c>
      <c r="AN16" s="16" t="s">
        <v>1</v>
      </c>
      <c r="AR16" s="11"/>
      <c r="BE16" s="444"/>
      <c r="BS16" s="8" t="s">
        <v>4</v>
      </c>
    </row>
    <row r="17" spans="2:71" ht="18.399999999999999" customHeight="1" x14ac:dyDescent="0.2">
      <c r="B17" s="11"/>
      <c r="E17" s="16" t="s">
        <v>34</v>
      </c>
      <c r="AK17" s="18" t="s">
        <v>30</v>
      </c>
      <c r="AN17" s="16" t="s">
        <v>1</v>
      </c>
      <c r="AR17" s="11"/>
      <c r="BE17" s="444"/>
      <c r="BS17" s="8" t="s">
        <v>3</v>
      </c>
    </row>
    <row r="18" spans="2:71" ht="6.95" customHeight="1" x14ac:dyDescent="0.2">
      <c r="B18" s="11"/>
      <c r="AR18" s="11"/>
      <c r="BE18" s="444"/>
      <c r="BS18" s="8" t="s">
        <v>7</v>
      </c>
    </row>
    <row r="19" spans="2:71" ht="12" customHeight="1" x14ac:dyDescent="0.2">
      <c r="B19" s="11"/>
      <c r="D19" s="18" t="s">
        <v>35</v>
      </c>
      <c r="AK19" s="18" t="s">
        <v>28</v>
      </c>
      <c r="AN19" s="16" t="s">
        <v>1</v>
      </c>
      <c r="AR19" s="11"/>
      <c r="BE19" s="444"/>
      <c r="BS19" s="8" t="s">
        <v>7</v>
      </c>
    </row>
    <row r="20" spans="2:71" ht="18.399999999999999" customHeight="1" x14ac:dyDescent="0.2">
      <c r="B20" s="11"/>
      <c r="E20" s="16" t="s">
        <v>36</v>
      </c>
      <c r="AK20" s="18" t="s">
        <v>30</v>
      </c>
      <c r="AN20" s="16" t="s">
        <v>1</v>
      </c>
      <c r="AR20" s="11"/>
      <c r="BE20" s="444"/>
      <c r="BS20" s="8" t="s">
        <v>3</v>
      </c>
    </row>
    <row r="21" spans="2:71" ht="6.95" customHeight="1" x14ac:dyDescent="0.2">
      <c r="B21" s="11"/>
      <c r="AR21" s="11"/>
      <c r="BE21" s="444"/>
    </row>
    <row r="22" spans="2:71" ht="12" customHeight="1" x14ac:dyDescent="0.2">
      <c r="B22" s="11"/>
      <c r="D22" s="18" t="s">
        <v>37</v>
      </c>
      <c r="AR22" s="11"/>
      <c r="BE22" s="444"/>
    </row>
    <row r="23" spans="2:71" ht="14.45" customHeight="1" x14ac:dyDescent="0.2">
      <c r="B23" s="11"/>
      <c r="E23" s="450" t="s">
        <v>1</v>
      </c>
      <c r="F23" s="450"/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450"/>
      <c r="AC23" s="450"/>
      <c r="AD23" s="450"/>
      <c r="AE23" s="450"/>
      <c r="AF23" s="450"/>
      <c r="AG23" s="450"/>
      <c r="AH23" s="450"/>
      <c r="AI23" s="450"/>
      <c r="AJ23" s="450"/>
      <c r="AK23" s="450"/>
      <c r="AL23" s="450"/>
      <c r="AM23" s="450"/>
      <c r="AN23" s="450"/>
      <c r="AR23" s="11"/>
      <c r="BE23" s="444"/>
    </row>
    <row r="24" spans="2:71" ht="6.95" customHeight="1" x14ac:dyDescent="0.2">
      <c r="B24" s="11"/>
      <c r="AR24" s="11"/>
      <c r="BE24" s="444"/>
    </row>
    <row r="25" spans="2:71" ht="6.95" customHeight="1" x14ac:dyDescent="0.2">
      <c r="B25" s="1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R25" s="11"/>
      <c r="BE25" s="444"/>
    </row>
    <row r="26" spans="2:71" s="1" customFormat="1" ht="25.9" customHeight="1" x14ac:dyDescent="0.2">
      <c r="B26" s="22"/>
      <c r="D26" s="23" t="s">
        <v>38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451">
        <f>ROUND(AG94,2)</f>
        <v>0</v>
      </c>
      <c r="AL26" s="452"/>
      <c r="AM26" s="452"/>
      <c r="AN26" s="452"/>
      <c r="AO26" s="452"/>
      <c r="AR26" s="22"/>
      <c r="BE26" s="444"/>
    </row>
    <row r="27" spans="2:71" s="1" customFormat="1" ht="6.95" customHeight="1" x14ac:dyDescent="0.2">
      <c r="B27" s="22"/>
      <c r="AR27" s="22"/>
      <c r="BE27" s="444"/>
    </row>
    <row r="28" spans="2:71" s="1" customFormat="1" ht="12.75" x14ac:dyDescent="0.2">
      <c r="B28" s="22"/>
      <c r="L28" s="453" t="s">
        <v>39</v>
      </c>
      <c r="M28" s="453"/>
      <c r="N28" s="453"/>
      <c r="O28" s="453"/>
      <c r="P28" s="453"/>
      <c r="W28" s="453" t="s">
        <v>40</v>
      </c>
      <c r="X28" s="453"/>
      <c r="Y28" s="453"/>
      <c r="Z28" s="453"/>
      <c r="AA28" s="453"/>
      <c r="AB28" s="453"/>
      <c r="AC28" s="453"/>
      <c r="AD28" s="453"/>
      <c r="AE28" s="453"/>
      <c r="AK28" s="453" t="s">
        <v>41</v>
      </c>
      <c r="AL28" s="453"/>
      <c r="AM28" s="453"/>
      <c r="AN28" s="453"/>
      <c r="AO28" s="453"/>
      <c r="AR28" s="22"/>
      <c r="BE28" s="444"/>
    </row>
    <row r="29" spans="2:71" s="2" customFormat="1" ht="14.45" customHeight="1" x14ac:dyDescent="0.2">
      <c r="B29" s="25"/>
      <c r="D29" s="18" t="s">
        <v>42</v>
      </c>
      <c r="F29" s="26" t="s">
        <v>43</v>
      </c>
      <c r="L29" s="435">
        <v>0.23</v>
      </c>
      <c r="M29" s="434"/>
      <c r="N29" s="434"/>
      <c r="O29" s="434"/>
      <c r="P29" s="434"/>
      <c r="Q29" s="27"/>
      <c r="R29" s="27"/>
      <c r="S29" s="27"/>
      <c r="T29" s="27"/>
      <c r="U29" s="27"/>
      <c r="V29" s="27"/>
      <c r="W29" s="433">
        <f>ROUND(AZ94, 2)</f>
        <v>0</v>
      </c>
      <c r="X29" s="434"/>
      <c r="Y29" s="434"/>
      <c r="Z29" s="434"/>
      <c r="AA29" s="434"/>
      <c r="AB29" s="434"/>
      <c r="AC29" s="434"/>
      <c r="AD29" s="434"/>
      <c r="AE29" s="434"/>
      <c r="AF29" s="27"/>
      <c r="AG29" s="27"/>
      <c r="AH29" s="27"/>
      <c r="AI29" s="27"/>
      <c r="AJ29" s="27"/>
      <c r="AK29" s="433">
        <f>ROUND(AV94, 2)</f>
        <v>0</v>
      </c>
      <c r="AL29" s="434"/>
      <c r="AM29" s="434"/>
      <c r="AN29" s="434"/>
      <c r="AO29" s="434"/>
      <c r="AP29" s="27"/>
      <c r="AQ29" s="27"/>
      <c r="AR29" s="28"/>
      <c r="AS29" s="27"/>
      <c r="AT29" s="27"/>
      <c r="AU29" s="27"/>
      <c r="AV29" s="27"/>
      <c r="AW29" s="27"/>
      <c r="AX29" s="27"/>
      <c r="AY29" s="27"/>
      <c r="AZ29" s="27"/>
      <c r="BE29" s="445"/>
    </row>
    <row r="30" spans="2:71" s="2" customFormat="1" ht="14.45" customHeight="1" x14ac:dyDescent="0.2">
      <c r="B30" s="25"/>
      <c r="F30" s="26" t="s">
        <v>44</v>
      </c>
      <c r="L30" s="435">
        <v>0.23</v>
      </c>
      <c r="M30" s="434"/>
      <c r="N30" s="434"/>
      <c r="O30" s="434"/>
      <c r="P30" s="434"/>
      <c r="Q30" s="27"/>
      <c r="R30" s="27"/>
      <c r="S30" s="27"/>
      <c r="T30" s="27"/>
      <c r="U30" s="27"/>
      <c r="V30" s="27"/>
      <c r="W30" s="433">
        <f>ROUND(BA94, 2)</f>
        <v>0</v>
      </c>
      <c r="X30" s="434"/>
      <c r="Y30" s="434"/>
      <c r="Z30" s="434"/>
      <c r="AA30" s="434"/>
      <c r="AB30" s="434"/>
      <c r="AC30" s="434"/>
      <c r="AD30" s="434"/>
      <c r="AE30" s="434"/>
      <c r="AF30" s="27"/>
      <c r="AG30" s="27"/>
      <c r="AH30" s="27"/>
      <c r="AI30" s="27"/>
      <c r="AJ30" s="27"/>
      <c r="AK30" s="433">
        <f>ROUND(AW94, 2)</f>
        <v>0</v>
      </c>
      <c r="AL30" s="434"/>
      <c r="AM30" s="434"/>
      <c r="AN30" s="434"/>
      <c r="AO30" s="434"/>
      <c r="AP30" s="27"/>
      <c r="AQ30" s="27"/>
      <c r="AR30" s="28"/>
      <c r="AS30" s="27"/>
      <c r="AT30" s="27"/>
      <c r="AU30" s="27"/>
      <c r="AV30" s="27"/>
      <c r="AW30" s="27"/>
      <c r="AX30" s="27"/>
      <c r="AY30" s="27"/>
      <c r="AZ30" s="27"/>
      <c r="BE30" s="445"/>
    </row>
    <row r="31" spans="2:71" s="2" customFormat="1" ht="14.45" hidden="1" customHeight="1" x14ac:dyDescent="0.2">
      <c r="B31" s="25"/>
      <c r="F31" s="18" t="s">
        <v>45</v>
      </c>
      <c r="L31" s="442">
        <v>0.2</v>
      </c>
      <c r="M31" s="441"/>
      <c r="N31" s="441"/>
      <c r="O31" s="441"/>
      <c r="P31" s="441"/>
      <c r="W31" s="440">
        <f>ROUND(BB94, 2)</f>
        <v>0</v>
      </c>
      <c r="X31" s="441"/>
      <c r="Y31" s="441"/>
      <c r="Z31" s="441"/>
      <c r="AA31" s="441"/>
      <c r="AB31" s="441"/>
      <c r="AC31" s="441"/>
      <c r="AD31" s="441"/>
      <c r="AE31" s="441"/>
      <c r="AK31" s="440">
        <v>0</v>
      </c>
      <c r="AL31" s="441"/>
      <c r="AM31" s="441"/>
      <c r="AN31" s="441"/>
      <c r="AO31" s="441"/>
      <c r="AR31" s="25"/>
      <c r="BE31" s="445"/>
    </row>
    <row r="32" spans="2:71" s="2" customFormat="1" ht="14.45" hidden="1" customHeight="1" x14ac:dyDescent="0.2">
      <c r="B32" s="25"/>
      <c r="F32" s="18" t="s">
        <v>46</v>
      </c>
      <c r="L32" s="442">
        <v>0.2</v>
      </c>
      <c r="M32" s="441"/>
      <c r="N32" s="441"/>
      <c r="O32" s="441"/>
      <c r="P32" s="441"/>
      <c r="W32" s="440">
        <f>ROUND(BC94, 2)</f>
        <v>0</v>
      </c>
      <c r="X32" s="441"/>
      <c r="Y32" s="441"/>
      <c r="Z32" s="441"/>
      <c r="AA32" s="441"/>
      <c r="AB32" s="441"/>
      <c r="AC32" s="441"/>
      <c r="AD32" s="441"/>
      <c r="AE32" s="441"/>
      <c r="AK32" s="440">
        <v>0</v>
      </c>
      <c r="AL32" s="441"/>
      <c r="AM32" s="441"/>
      <c r="AN32" s="441"/>
      <c r="AO32" s="441"/>
      <c r="AR32" s="25"/>
      <c r="BE32" s="445"/>
    </row>
    <row r="33" spans="2:57" s="2" customFormat="1" ht="14.45" hidden="1" customHeight="1" x14ac:dyDescent="0.2">
      <c r="B33" s="25"/>
      <c r="F33" s="26" t="s">
        <v>47</v>
      </c>
      <c r="L33" s="435">
        <v>0</v>
      </c>
      <c r="M33" s="434"/>
      <c r="N33" s="434"/>
      <c r="O33" s="434"/>
      <c r="P33" s="434"/>
      <c r="Q33" s="27"/>
      <c r="R33" s="27"/>
      <c r="S33" s="27"/>
      <c r="T33" s="27"/>
      <c r="U33" s="27"/>
      <c r="V33" s="27"/>
      <c r="W33" s="433">
        <f>ROUND(BD94, 2)</f>
        <v>0</v>
      </c>
      <c r="X33" s="434"/>
      <c r="Y33" s="434"/>
      <c r="Z33" s="434"/>
      <c r="AA33" s="434"/>
      <c r="AB33" s="434"/>
      <c r="AC33" s="434"/>
      <c r="AD33" s="434"/>
      <c r="AE33" s="434"/>
      <c r="AF33" s="27"/>
      <c r="AG33" s="27"/>
      <c r="AH33" s="27"/>
      <c r="AI33" s="27"/>
      <c r="AJ33" s="27"/>
      <c r="AK33" s="433">
        <v>0</v>
      </c>
      <c r="AL33" s="434"/>
      <c r="AM33" s="434"/>
      <c r="AN33" s="434"/>
      <c r="AO33" s="434"/>
      <c r="AP33" s="27"/>
      <c r="AQ33" s="27"/>
      <c r="AR33" s="28"/>
      <c r="AS33" s="27"/>
      <c r="AT33" s="27"/>
      <c r="AU33" s="27"/>
      <c r="AV33" s="27"/>
      <c r="AW33" s="27"/>
      <c r="AX33" s="27"/>
      <c r="AY33" s="27"/>
      <c r="AZ33" s="27"/>
      <c r="BE33" s="445"/>
    </row>
    <row r="34" spans="2:57" s="1" customFormat="1" ht="6.95" customHeight="1" x14ac:dyDescent="0.2">
      <c r="B34" s="22"/>
      <c r="AR34" s="22"/>
      <c r="BE34" s="444"/>
    </row>
    <row r="35" spans="2:57" s="1" customFormat="1" ht="25.9" customHeight="1" x14ac:dyDescent="0.2">
      <c r="B35" s="22"/>
      <c r="C35" s="29"/>
      <c r="D35" s="30" t="s">
        <v>48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2" t="s">
        <v>49</v>
      </c>
      <c r="U35" s="31"/>
      <c r="V35" s="31"/>
      <c r="W35" s="31"/>
      <c r="X35" s="439" t="s">
        <v>50</v>
      </c>
      <c r="Y35" s="437"/>
      <c r="Z35" s="437"/>
      <c r="AA35" s="437"/>
      <c r="AB35" s="437"/>
      <c r="AC35" s="31"/>
      <c r="AD35" s="31"/>
      <c r="AE35" s="31"/>
      <c r="AF35" s="31"/>
      <c r="AG35" s="31"/>
      <c r="AH35" s="31"/>
      <c r="AI35" s="31"/>
      <c r="AJ35" s="31"/>
      <c r="AK35" s="436">
        <f>SUM(AK26:AK33)</f>
        <v>0</v>
      </c>
      <c r="AL35" s="437"/>
      <c r="AM35" s="437"/>
      <c r="AN35" s="437"/>
      <c r="AO35" s="438"/>
      <c r="AP35" s="29"/>
      <c r="AQ35" s="29"/>
      <c r="AR35" s="22"/>
    </row>
    <row r="36" spans="2:57" s="1" customFormat="1" ht="6.95" customHeight="1" x14ac:dyDescent="0.2">
      <c r="B36" s="22"/>
      <c r="AR36" s="22"/>
    </row>
    <row r="37" spans="2:57" s="1" customFormat="1" ht="14.45" customHeight="1" x14ac:dyDescent="0.2">
      <c r="B37" s="22"/>
      <c r="AR37" s="22"/>
    </row>
    <row r="38" spans="2:57" ht="14.45" customHeight="1" x14ac:dyDescent="0.2">
      <c r="B38" s="11"/>
      <c r="AR38" s="11"/>
    </row>
    <row r="39" spans="2:57" ht="14.45" customHeight="1" x14ac:dyDescent="0.2">
      <c r="B39" s="11"/>
      <c r="AR39" s="11"/>
    </row>
    <row r="40" spans="2:57" ht="14.45" customHeight="1" x14ac:dyDescent="0.2">
      <c r="B40" s="11"/>
      <c r="AR40" s="11"/>
    </row>
    <row r="41" spans="2:57" ht="14.45" customHeight="1" x14ac:dyDescent="0.2">
      <c r="B41" s="11"/>
      <c r="AR41" s="11"/>
    </row>
    <row r="42" spans="2:57" ht="14.45" customHeight="1" x14ac:dyDescent="0.2">
      <c r="B42" s="11"/>
      <c r="AR42" s="11"/>
    </row>
    <row r="43" spans="2:57" ht="14.45" customHeight="1" x14ac:dyDescent="0.2">
      <c r="B43" s="11"/>
      <c r="AR43" s="11"/>
    </row>
    <row r="44" spans="2:57" ht="14.45" customHeight="1" x14ac:dyDescent="0.2">
      <c r="B44" s="11"/>
      <c r="AR44" s="11"/>
    </row>
    <row r="45" spans="2:57" ht="14.45" customHeight="1" x14ac:dyDescent="0.2">
      <c r="B45" s="11"/>
      <c r="AR45" s="11"/>
    </row>
    <row r="46" spans="2:57" ht="14.45" customHeight="1" x14ac:dyDescent="0.2">
      <c r="B46" s="11"/>
      <c r="AR46" s="11"/>
    </row>
    <row r="47" spans="2:57" ht="14.45" customHeight="1" x14ac:dyDescent="0.2">
      <c r="B47" s="11"/>
      <c r="AR47" s="11"/>
    </row>
    <row r="48" spans="2:57" ht="14.45" customHeight="1" x14ac:dyDescent="0.2">
      <c r="B48" s="11"/>
      <c r="AR48" s="11"/>
    </row>
    <row r="49" spans="2:44" s="1" customFormat="1" ht="14.45" customHeight="1" x14ac:dyDescent="0.2">
      <c r="B49" s="22"/>
      <c r="D49" s="33" t="s">
        <v>51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3" t="s">
        <v>52</v>
      </c>
      <c r="AI49" s="34"/>
      <c r="AJ49" s="34"/>
      <c r="AK49" s="34"/>
      <c r="AL49" s="34"/>
      <c r="AM49" s="34"/>
      <c r="AN49" s="34"/>
      <c r="AO49" s="34"/>
      <c r="AR49" s="22"/>
    </row>
    <row r="50" spans="2:44" x14ac:dyDescent="0.2">
      <c r="B50" s="11"/>
      <c r="AR50" s="11"/>
    </row>
    <row r="51" spans="2:44" x14ac:dyDescent="0.2">
      <c r="B51" s="11"/>
      <c r="AR51" s="11"/>
    </row>
    <row r="52" spans="2:44" x14ac:dyDescent="0.2">
      <c r="B52" s="11"/>
      <c r="AR52" s="11"/>
    </row>
    <row r="53" spans="2:44" x14ac:dyDescent="0.2">
      <c r="B53" s="11"/>
      <c r="AR53" s="11"/>
    </row>
    <row r="54" spans="2:44" x14ac:dyDescent="0.2">
      <c r="B54" s="11"/>
      <c r="AR54" s="11"/>
    </row>
    <row r="55" spans="2:44" x14ac:dyDescent="0.2">
      <c r="B55" s="11"/>
      <c r="AR55" s="11"/>
    </row>
    <row r="56" spans="2:44" x14ac:dyDescent="0.2">
      <c r="B56" s="11"/>
      <c r="AR56" s="11"/>
    </row>
    <row r="57" spans="2:44" x14ac:dyDescent="0.2">
      <c r="B57" s="11"/>
      <c r="AR57" s="11"/>
    </row>
    <row r="58" spans="2:44" x14ac:dyDescent="0.2">
      <c r="B58" s="11"/>
      <c r="AR58" s="11"/>
    </row>
    <row r="59" spans="2:44" x14ac:dyDescent="0.2">
      <c r="B59" s="11"/>
      <c r="AR59" s="11"/>
    </row>
    <row r="60" spans="2:44" s="1" customFormat="1" ht="12.75" x14ac:dyDescent="0.2">
      <c r="B60" s="22"/>
      <c r="D60" s="35" t="s">
        <v>53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5" t="s">
        <v>54</v>
      </c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35" t="s">
        <v>53</v>
      </c>
      <c r="AI60" s="24"/>
      <c r="AJ60" s="24"/>
      <c r="AK60" s="24"/>
      <c r="AL60" s="24"/>
      <c r="AM60" s="35" t="s">
        <v>54</v>
      </c>
      <c r="AN60" s="24"/>
      <c r="AO60" s="24"/>
      <c r="AR60" s="22"/>
    </row>
    <row r="61" spans="2:44" x14ac:dyDescent="0.2">
      <c r="B61" s="11"/>
      <c r="AR61" s="11"/>
    </row>
    <row r="62" spans="2:44" x14ac:dyDescent="0.2">
      <c r="B62" s="11"/>
      <c r="AR62" s="11"/>
    </row>
    <row r="63" spans="2:44" x14ac:dyDescent="0.2">
      <c r="B63" s="11"/>
      <c r="AR63" s="11"/>
    </row>
    <row r="64" spans="2:44" s="1" customFormat="1" ht="12.75" x14ac:dyDescent="0.2">
      <c r="B64" s="22"/>
      <c r="D64" s="33" t="s">
        <v>55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3" t="s">
        <v>56</v>
      </c>
      <c r="AI64" s="34"/>
      <c r="AJ64" s="34"/>
      <c r="AK64" s="34"/>
      <c r="AL64" s="34"/>
      <c r="AM64" s="34"/>
      <c r="AN64" s="34"/>
      <c r="AO64" s="34"/>
      <c r="AR64" s="22"/>
    </row>
    <row r="65" spans="2:44" x14ac:dyDescent="0.2">
      <c r="B65" s="11"/>
      <c r="AR65" s="11"/>
    </row>
    <row r="66" spans="2:44" x14ac:dyDescent="0.2">
      <c r="B66" s="11"/>
      <c r="AR66" s="11"/>
    </row>
    <row r="67" spans="2:44" x14ac:dyDescent="0.2">
      <c r="B67" s="11"/>
      <c r="AR67" s="11"/>
    </row>
    <row r="68" spans="2:44" x14ac:dyDescent="0.2">
      <c r="B68" s="11"/>
      <c r="AR68" s="11"/>
    </row>
    <row r="69" spans="2:44" x14ac:dyDescent="0.2">
      <c r="B69" s="11"/>
      <c r="AR69" s="11"/>
    </row>
    <row r="70" spans="2:44" x14ac:dyDescent="0.2">
      <c r="B70" s="11"/>
      <c r="AR70" s="11"/>
    </row>
    <row r="71" spans="2:44" x14ac:dyDescent="0.2">
      <c r="B71" s="11"/>
      <c r="AR71" s="11"/>
    </row>
    <row r="72" spans="2:44" x14ac:dyDescent="0.2">
      <c r="B72" s="11"/>
      <c r="AR72" s="11"/>
    </row>
    <row r="73" spans="2:44" x14ac:dyDescent="0.2">
      <c r="B73" s="11"/>
      <c r="AR73" s="11"/>
    </row>
    <row r="74" spans="2:44" x14ac:dyDescent="0.2">
      <c r="B74" s="11"/>
      <c r="AR74" s="11"/>
    </row>
    <row r="75" spans="2:44" s="1" customFormat="1" ht="12.75" x14ac:dyDescent="0.2">
      <c r="B75" s="22"/>
      <c r="D75" s="35" t="s">
        <v>53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5" t="s">
        <v>54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35" t="s">
        <v>53</v>
      </c>
      <c r="AI75" s="24"/>
      <c r="AJ75" s="24"/>
      <c r="AK75" s="24"/>
      <c r="AL75" s="24"/>
      <c r="AM75" s="35" t="s">
        <v>54</v>
      </c>
      <c r="AN75" s="24"/>
      <c r="AO75" s="24"/>
      <c r="AR75" s="22"/>
    </row>
    <row r="76" spans="2:44" s="1" customFormat="1" x14ac:dyDescent="0.2">
      <c r="B76" s="22"/>
      <c r="AR76" s="22"/>
    </row>
    <row r="77" spans="2:44" s="1" customFormat="1" ht="6.95" customHeight="1" x14ac:dyDescent="0.2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22"/>
    </row>
    <row r="81" spans="1:91" s="1" customFormat="1" ht="6.95" customHeight="1" x14ac:dyDescent="0.2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22"/>
    </row>
    <row r="82" spans="1:91" s="1" customFormat="1" ht="24.95" customHeight="1" x14ac:dyDescent="0.2">
      <c r="B82" s="22"/>
      <c r="C82" s="12" t="s">
        <v>57</v>
      </c>
      <c r="AR82" s="22"/>
    </row>
    <row r="83" spans="1:91" s="1" customFormat="1" ht="6.95" customHeight="1" x14ac:dyDescent="0.2">
      <c r="B83" s="22"/>
      <c r="AR83" s="22"/>
    </row>
    <row r="84" spans="1:91" s="3" customFormat="1" ht="12" customHeight="1" x14ac:dyDescent="0.2">
      <c r="B84" s="40"/>
      <c r="C84" s="18" t="s">
        <v>13</v>
      </c>
      <c r="L84" s="3" t="str">
        <f>K5</f>
        <v>2024-0607_F</v>
      </c>
      <c r="AR84" s="40"/>
    </row>
    <row r="85" spans="1:91" s="4" customFormat="1" ht="36.950000000000003" customHeight="1" x14ac:dyDescent="0.2">
      <c r="B85" s="41"/>
      <c r="C85" s="42" t="s">
        <v>16</v>
      </c>
      <c r="L85" s="457" t="str">
        <f>K6</f>
        <v>Bratislava, MČ Devín - PD Dobudovanie chodníka a priechodu pre chodcov na Kremeľskej ul. v Devíne - I. etapa</v>
      </c>
      <c r="M85" s="458"/>
      <c r="N85" s="458"/>
      <c r="O85" s="458"/>
      <c r="P85" s="458"/>
      <c r="Q85" s="458"/>
      <c r="R85" s="458"/>
      <c r="S85" s="458"/>
      <c r="T85" s="458"/>
      <c r="U85" s="458"/>
      <c r="V85" s="458"/>
      <c r="W85" s="458"/>
      <c r="X85" s="458"/>
      <c r="Y85" s="458"/>
      <c r="Z85" s="458"/>
      <c r="AA85" s="458"/>
      <c r="AB85" s="458"/>
      <c r="AC85" s="458"/>
      <c r="AD85" s="458"/>
      <c r="AE85" s="458"/>
      <c r="AF85" s="458"/>
      <c r="AG85" s="458"/>
      <c r="AH85" s="458"/>
      <c r="AI85" s="458"/>
      <c r="AJ85" s="458"/>
      <c r="AK85" s="458"/>
      <c r="AL85" s="458"/>
      <c r="AM85" s="458"/>
      <c r="AN85" s="458"/>
      <c r="AO85" s="458"/>
      <c r="AR85" s="41"/>
    </row>
    <row r="86" spans="1:91" s="1" customFormat="1" ht="6.95" customHeight="1" x14ac:dyDescent="0.2">
      <c r="B86" s="22"/>
      <c r="AR86" s="22"/>
    </row>
    <row r="87" spans="1:91" s="1" customFormat="1" ht="12" customHeight="1" x14ac:dyDescent="0.2">
      <c r="B87" s="22"/>
      <c r="C87" s="18" t="s">
        <v>22</v>
      </c>
      <c r="L87" s="43" t="str">
        <f>IF(K8="","",K8)</f>
        <v xml:space="preserve"> </v>
      </c>
      <c r="AI87" s="18" t="s">
        <v>24</v>
      </c>
      <c r="AM87" s="459">
        <f>IF(AN8= "","",AN8)</f>
        <v>45483</v>
      </c>
      <c r="AN87" s="459"/>
      <c r="AR87" s="22"/>
    </row>
    <row r="88" spans="1:91" s="1" customFormat="1" ht="6.95" customHeight="1" x14ac:dyDescent="0.2">
      <c r="B88" s="22"/>
      <c r="AR88" s="22"/>
    </row>
    <row r="89" spans="1:91" s="1" customFormat="1" ht="15.6" customHeight="1" x14ac:dyDescent="0.2">
      <c r="B89" s="22"/>
      <c r="C89" s="18" t="s">
        <v>27</v>
      </c>
      <c r="L89" s="3" t="str">
        <f>IF(E11= "","",E11)</f>
        <v>Hlavné mesto SR Bratislava</v>
      </c>
      <c r="AI89" s="18" t="s">
        <v>33</v>
      </c>
      <c r="AM89" s="460" t="str">
        <f>IF(E17="","",E17)</f>
        <v>HADE, s.r.o.</v>
      </c>
      <c r="AN89" s="461"/>
      <c r="AO89" s="461"/>
      <c r="AP89" s="461"/>
      <c r="AR89" s="22"/>
      <c r="AS89" s="463" t="s">
        <v>58</v>
      </c>
      <c r="AT89" s="464"/>
      <c r="AU89" s="44"/>
      <c r="AV89" s="44"/>
      <c r="AW89" s="44"/>
      <c r="AX89" s="44"/>
      <c r="AY89" s="44"/>
      <c r="AZ89" s="44"/>
      <c r="BA89" s="44"/>
      <c r="BB89" s="44"/>
      <c r="BC89" s="44"/>
      <c r="BD89" s="45"/>
    </row>
    <row r="90" spans="1:91" s="1" customFormat="1" ht="15.6" customHeight="1" x14ac:dyDescent="0.2">
      <c r="B90" s="22"/>
      <c r="C90" s="18" t="s">
        <v>31</v>
      </c>
      <c r="L90" s="3" t="str">
        <f>IF(E14= "Vyplň údaj","",E14)</f>
        <v/>
      </c>
      <c r="AI90" s="18" t="s">
        <v>35</v>
      </c>
      <c r="AM90" s="460" t="str">
        <f>IF(E20="","",E20)</f>
        <v>Ing. Matej CHOVANČEK</v>
      </c>
      <c r="AN90" s="461"/>
      <c r="AO90" s="461"/>
      <c r="AP90" s="461"/>
      <c r="AR90" s="22"/>
      <c r="AS90" s="465"/>
      <c r="AT90" s="466"/>
      <c r="BD90" s="46"/>
    </row>
    <row r="91" spans="1:91" s="1" customFormat="1" ht="10.9" customHeight="1" x14ac:dyDescent="0.2">
      <c r="B91" s="22"/>
      <c r="AR91" s="22"/>
      <c r="AS91" s="465"/>
      <c r="AT91" s="466"/>
      <c r="BD91" s="46"/>
    </row>
    <row r="92" spans="1:91" s="1" customFormat="1" ht="29.25" customHeight="1" x14ac:dyDescent="0.2">
      <c r="B92" s="22"/>
      <c r="C92" s="467" t="s">
        <v>59</v>
      </c>
      <c r="D92" s="468"/>
      <c r="E92" s="468"/>
      <c r="F92" s="468"/>
      <c r="G92" s="468"/>
      <c r="H92" s="47"/>
      <c r="I92" s="470" t="s">
        <v>60</v>
      </c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9" t="s">
        <v>61</v>
      </c>
      <c r="AH92" s="468"/>
      <c r="AI92" s="468"/>
      <c r="AJ92" s="468"/>
      <c r="AK92" s="468"/>
      <c r="AL92" s="468"/>
      <c r="AM92" s="468"/>
      <c r="AN92" s="470" t="s">
        <v>62</v>
      </c>
      <c r="AO92" s="468"/>
      <c r="AP92" s="471"/>
      <c r="AQ92" s="48" t="s">
        <v>63</v>
      </c>
      <c r="AR92" s="22"/>
      <c r="AS92" s="49" t="s">
        <v>64</v>
      </c>
      <c r="AT92" s="50" t="s">
        <v>65</v>
      </c>
      <c r="AU92" s="50" t="s">
        <v>66</v>
      </c>
      <c r="AV92" s="50" t="s">
        <v>67</v>
      </c>
      <c r="AW92" s="50" t="s">
        <v>68</v>
      </c>
      <c r="AX92" s="50" t="s">
        <v>69</v>
      </c>
      <c r="AY92" s="50" t="s">
        <v>70</v>
      </c>
      <c r="AZ92" s="50" t="s">
        <v>71</v>
      </c>
      <c r="BA92" s="50" t="s">
        <v>72</v>
      </c>
      <c r="BB92" s="50" t="s">
        <v>73</v>
      </c>
      <c r="BC92" s="50" t="s">
        <v>74</v>
      </c>
      <c r="BD92" s="51" t="s">
        <v>75</v>
      </c>
    </row>
    <row r="93" spans="1:91" s="1" customFormat="1" ht="10.9" customHeight="1" x14ac:dyDescent="0.2">
      <c r="B93" s="22"/>
      <c r="AR93" s="22"/>
      <c r="AS93" s="52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5"/>
    </row>
    <row r="94" spans="1:91" s="5" customFormat="1" ht="32.450000000000003" customHeight="1" x14ac:dyDescent="0.2">
      <c r="B94" s="53"/>
      <c r="C94" s="54" t="s">
        <v>76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462">
        <f>ROUND(SUM(AG95:AG99),2)</f>
        <v>0</v>
      </c>
      <c r="AH94" s="462"/>
      <c r="AI94" s="462"/>
      <c r="AJ94" s="462"/>
      <c r="AK94" s="462"/>
      <c r="AL94" s="462"/>
      <c r="AM94" s="462"/>
      <c r="AN94" s="462">
        <f>SUM(AG94,AT94)</f>
        <v>0</v>
      </c>
      <c r="AO94" s="462"/>
      <c r="AP94" s="462"/>
      <c r="AQ94" s="56" t="s">
        <v>1</v>
      </c>
      <c r="AR94" s="53"/>
      <c r="AS94" s="57">
        <f>ROUND(SUM(AS95:AS99),2)</f>
        <v>0</v>
      </c>
      <c r="AT94" s="58">
        <f t="shared" ref="AT94:AT99" si="0">ROUND(SUM(AV94:AW94),2)</f>
        <v>0</v>
      </c>
      <c r="AU94" s="59">
        <f>ROUND(SUM(AU95:AU99),5)</f>
        <v>0</v>
      </c>
      <c r="AV94" s="58">
        <f>ROUND(AZ94*L29,2)</f>
        <v>0</v>
      </c>
      <c r="AW94" s="58">
        <f>ROUND(BA94*L30,2)</f>
        <v>0</v>
      </c>
      <c r="AX94" s="58">
        <f>ROUND(BB94*L29,2)</f>
        <v>0</v>
      </c>
      <c r="AY94" s="58">
        <f>ROUND(BC94*L30,2)</f>
        <v>0</v>
      </c>
      <c r="AZ94" s="58">
        <f>ROUND(SUM(AZ95:AZ99),2)</f>
        <v>0</v>
      </c>
      <c r="BA94" s="58">
        <f>ROUND(SUM(BA95:BA99),2)</f>
        <v>0</v>
      </c>
      <c r="BB94" s="58">
        <f>ROUND(SUM(BB95:BB99),2)</f>
        <v>0</v>
      </c>
      <c r="BC94" s="58">
        <f>ROUND(SUM(BC95:BC99),2)</f>
        <v>0</v>
      </c>
      <c r="BD94" s="60">
        <f>ROUND(SUM(BD95:BD99),2)</f>
        <v>0</v>
      </c>
      <c r="BS94" s="61" t="s">
        <v>77</v>
      </c>
      <c r="BT94" s="61" t="s">
        <v>78</v>
      </c>
      <c r="BU94" s="62" t="s">
        <v>79</v>
      </c>
      <c r="BV94" s="61" t="s">
        <v>80</v>
      </c>
      <c r="BW94" s="61" t="s">
        <v>5</v>
      </c>
      <c r="BX94" s="61" t="s">
        <v>81</v>
      </c>
      <c r="CL94" s="61" t="s">
        <v>19</v>
      </c>
    </row>
    <row r="95" spans="1:91" s="6" customFormat="1" ht="24.6" customHeight="1" x14ac:dyDescent="0.2">
      <c r="A95" s="63" t="s">
        <v>82</v>
      </c>
      <c r="B95" s="64"/>
      <c r="C95" s="65"/>
      <c r="D95" s="456" t="s">
        <v>83</v>
      </c>
      <c r="E95" s="456"/>
      <c r="F95" s="456"/>
      <c r="G95" s="456"/>
      <c r="H95" s="456"/>
      <c r="I95" s="66"/>
      <c r="J95" s="456" t="s">
        <v>84</v>
      </c>
      <c r="K95" s="456"/>
      <c r="L95" s="456"/>
      <c r="M95" s="456"/>
      <c r="N95" s="456"/>
      <c r="O95" s="456"/>
      <c r="P95" s="456"/>
      <c r="Q95" s="456"/>
      <c r="R95" s="456"/>
      <c r="S95" s="456"/>
      <c r="T95" s="456"/>
      <c r="U95" s="456"/>
      <c r="V95" s="456"/>
      <c r="W95" s="456"/>
      <c r="X95" s="456"/>
      <c r="Y95" s="456"/>
      <c r="Z95" s="456"/>
      <c r="AA95" s="456"/>
      <c r="AB95" s="456"/>
      <c r="AC95" s="456"/>
      <c r="AD95" s="456"/>
      <c r="AE95" s="456"/>
      <c r="AF95" s="456"/>
      <c r="AG95" s="454">
        <f>'SO 000-00 - Všeobecné pol...'!J30</f>
        <v>0</v>
      </c>
      <c r="AH95" s="455"/>
      <c r="AI95" s="455"/>
      <c r="AJ95" s="455"/>
      <c r="AK95" s="455"/>
      <c r="AL95" s="455"/>
      <c r="AM95" s="455"/>
      <c r="AN95" s="454">
        <f t="shared" ref="AN95:AN99" si="1">SUM(AG95,AT95)</f>
        <v>0</v>
      </c>
      <c r="AO95" s="455"/>
      <c r="AP95" s="455"/>
      <c r="AQ95" s="67" t="s">
        <v>85</v>
      </c>
      <c r="AR95" s="64"/>
      <c r="AS95" s="68">
        <v>0</v>
      </c>
      <c r="AT95" s="69">
        <f t="shared" si="0"/>
        <v>0</v>
      </c>
      <c r="AU95" s="70">
        <f>'SO 000-00 - Všeobecné pol...'!P116</f>
        <v>0</v>
      </c>
      <c r="AV95" s="69">
        <f>'SO 000-00 - Všeobecné pol...'!J33</f>
        <v>0</v>
      </c>
      <c r="AW95" s="69">
        <f>'SO 000-00 - Všeobecné pol...'!J34</f>
        <v>0</v>
      </c>
      <c r="AX95" s="69">
        <f>'SO 000-00 - Všeobecné pol...'!J35</f>
        <v>0</v>
      </c>
      <c r="AY95" s="69">
        <f>'SO 000-00 - Všeobecné pol...'!J36</f>
        <v>0</v>
      </c>
      <c r="AZ95" s="69">
        <f>'SO 000-00 - Všeobecné pol...'!F33</f>
        <v>0</v>
      </c>
      <c r="BA95" s="69">
        <f>'SO 000-00 - Všeobecné pol...'!F34</f>
        <v>0</v>
      </c>
      <c r="BB95" s="69">
        <f>'SO 000-00 - Všeobecné pol...'!F35</f>
        <v>0</v>
      </c>
      <c r="BC95" s="69">
        <f>'SO 000-00 - Všeobecné pol...'!F36</f>
        <v>0</v>
      </c>
      <c r="BD95" s="71">
        <f>'SO 000-00 - Všeobecné pol...'!F37</f>
        <v>0</v>
      </c>
      <c r="BT95" s="72" t="s">
        <v>86</v>
      </c>
      <c r="BV95" s="72" t="s">
        <v>80</v>
      </c>
      <c r="BW95" s="72" t="s">
        <v>87</v>
      </c>
      <c r="BX95" s="72" t="s">
        <v>5</v>
      </c>
      <c r="CL95" s="72" t="s">
        <v>19</v>
      </c>
      <c r="CM95" s="72" t="s">
        <v>78</v>
      </c>
    </row>
    <row r="96" spans="1:91" s="6" customFormat="1" ht="24.6" customHeight="1" x14ac:dyDescent="0.2">
      <c r="A96" s="63" t="s">
        <v>82</v>
      </c>
      <c r="B96" s="64"/>
      <c r="C96" s="65"/>
      <c r="D96" s="456" t="s">
        <v>88</v>
      </c>
      <c r="E96" s="456"/>
      <c r="F96" s="456"/>
      <c r="G96" s="456"/>
      <c r="H96" s="456"/>
      <c r="I96" s="66"/>
      <c r="J96" s="456" t="s">
        <v>89</v>
      </c>
      <c r="K96" s="456"/>
      <c r="L96" s="456"/>
      <c r="M96" s="456"/>
      <c r="N96" s="456"/>
      <c r="O96" s="456"/>
      <c r="P96" s="456"/>
      <c r="Q96" s="456"/>
      <c r="R96" s="456"/>
      <c r="S96" s="456"/>
      <c r="T96" s="456"/>
      <c r="U96" s="456"/>
      <c r="V96" s="456"/>
      <c r="W96" s="456"/>
      <c r="X96" s="456"/>
      <c r="Y96" s="456"/>
      <c r="Z96" s="456"/>
      <c r="AA96" s="456"/>
      <c r="AB96" s="456"/>
      <c r="AC96" s="456"/>
      <c r="AD96" s="456"/>
      <c r="AE96" s="456"/>
      <c r="AF96" s="456"/>
      <c r="AG96" s="454">
        <f>'SO 101-10 - Úprava Kremeľ...'!J30</f>
        <v>0</v>
      </c>
      <c r="AH96" s="455"/>
      <c r="AI96" s="455"/>
      <c r="AJ96" s="455"/>
      <c r="AK96" s="455"/>
      <c r="AL96" s="455"/>
      <c r="AM96" s="455"/>
      <c r="AN96" s="454">
        <f t="shared" si="1"/>
        <v>0</v>
      </c>
      <c r="AO96" s="455"/>
      <c r="AP96" s="455"/>
      <c r="AQ96" s="67" t="s">
        <v>85</v>
      </c>
      <c r="AR96" s="64"/>
      <c r="AS96" s="68">
        <v>0</v>
      </c>
      <c r="AT96" s="69">
        <f t="shared" si="0"/>
        <v>0</v>
      </c>
      <c r="AU96" s="70">
        <f>'SO 101-10 - Úprava Kremeľ...'!P120</f>
        <v>0</v>
      </c>
      <c r="AV96" s="69">
        <f>'SO 101-10 - Úprava Kremeľ...'!J33</f>
        <v>0</v>
      </c>
      <c r="AW96" s="69">
        <f>'SO 101-10 - Úprava Kremeľ...'!J34</f>
        <v>0</v>
      </c>
      <c r="AX96" s="69">
        <f>'SO 101-10 - Úprava Kremeľ...'!J35</f>
        <v>0</v>
      </c>
      <c r="AY96" s="69">
        <f>'SO 101-10 - Úprava Kremeľ...'!J36</f>
        <v>0</v>
      </c>
      <c r="AZ96" s="69">
        <f>'SO 101-10 - Úprava Kremeľ...'!F33</f>
        <v>0</v>
      </c>
      <c r="BA96" s="69">
        <f>'SO 101-10 - Úprava Kremeľ...'!F34</f>
        <v>0</v>
      </c>
      <c r="BB96" s="69">
        <f>'SO 101-10 - Úprava Kremeľ...'!F35</f>
        <v>0</v>
      </c>
      <c r="BC96" s="69">
        <f>'SO 101-10 - Úprava Kremeľ...'!F36</f>
        <v>0</v>
      </c>
      <c r="BD96" s="71">
        <f>'SO 101-10 - Úprava Kremeľ...'!F37</f>
        <v>0</v>
      </c>
      <c r="BT96" s="72" t="s">
        <v>86</v>
      </c>
      <c r="BV96" s="72" t="s">
        <v>80</v>
      </c>
      <c r="BW96" s="72" t="s">
        <v>90</v>
      </c>
      <c r="BX96" s="72" t="s">
        <v>5</v>
      </c>
      <c r="CL96" s="72" t="s">
        <v>19</v>
      </c>
      <c r="CM96" s="72" t="s">
        <v>78</v>
      </c>
    </row>
    <row r="97" spans="1:91" s="6" customFormat="1" ht="24.6" customHeight="1" x14ac:dyDescent="0.2">
      <c r="A97" s="63" t="s">
        <v>82</v>
      </c>
      <c r="B97" s="64"/>
      <c r="C97" s="65"/>
      <c r="D97" s="456" t="s">
        <v>91</v>
      </c>
      <c r="E97" s="456"/>
      <c r="F97" s="456"/>
      <c r="G97" s="456"/>
      <c r="H97" s="456"/>
      <c r="I97" s="66"/>
      <c r="J97" s="456" t="s">
        <v>92</v>
      </c>
      <c r="K97" s="456"/>
      <c r="L97" s="456"/>
      <c r="M97" s="456"/>
      <c r="N97" s="456"/>
      <c r="O97" s="456"/>
      <c r="P97" s="456"/>
      <c r="Q97" s="456"/>
      <c r="R97" s="456"/>
      <c r="S97" s="456"/>
      <c r="T97" s="456"/>
      <c r="U97" s="456"/>
      <c r="V97" s="456"/>
      <c r="W97" s="456"/>
      <c r="X97" s="456"/>
      <c r="Y97" s="456"/>
      <c r="Z97" s="456"/>
      <c r="AA97" s="456"/>
      <c r="AB97" s="456"/>
      <c r="AC97" s="456"/>
      <c r="AD97" s="456"/>
      <c r="AE97" s="456"/>
      <c r="AF97" s="456"/>
      <c r="AG97" s="454">
        <f>'SO 102-10 - Chodníky'!J30</f>
        <v>0</v>
      </c>
      <c r="AH97" s="455"/>
      <c r="AI97" s="455"/>
      <c r="AJ97" s="455"/>
      <c r="AK97" s="455"/>
      <c r="AL97" s="455"/>
      <c r="AM97" s="455"/>
      <c r="AN97" s="454">
        <f t="shared" si="1"/>
        <v>0</v>
      </c>
      <c r="AO97" s="455"/>
      <c r="AP97" s="455"/>
      <c r="AQ97" s="67" t="s">
        <v>85</v>
      </c>
      <c r="AR97" s="64"/>
      <c r="AS97" s="68">
        <v>0</v>
      </c>
      <c r="AT97" s="69">
        <f t="shared" si="0"/>
        <v>0</v>
      </c>
      <c r="AU97" s="70">
        <f>'SO 102-10 - Chodníky'!P119</f>
        <v>0</v>
      </c>
      <c r="AV97" s="69">
        <f>'SO 102-10 - Chodníky'!J33</f>
        <v>0</v>
      </c>
      <c r="AW97" s="69">
        <f>'SO 102-10 - Chodníky'!J34</f>
        <v>0</v>
      </c>
      <c r="AX97" s="69">
        <f>'SO 102-10 - Chodníky'!J35</f>
        <v>0</v>
      </c>
      <c r="AY97" s="69">
        <f>'SO 102-10 - Chodníky'!J36</f>
        <v>0</v>
      </c>
      <c r="AZ97" s="69">
        <f>'SO 102-10 - Chodníky'!F33</f>
        <v>0</v>
      </c>
      <c r="BA97" s="69">
        <f>'SO 102-10 - Chodníky'!F34</f>
        <v>0</v>
      </c>
      <c r="BB97" s="69">
        <f>'SO 102-10 - Chodníky'!F35</f>
        <v>0</v>
      </c>
      <c r="BC97" s="69">
        <f>'SO 102-10 - Chodníky'!F36</f>
        <v>0</v>
      </c>
      <c r="BD97" s="71">
        <f>'SO 102-10 - Chodníky'!F37</f>
        <v>0</v>
      </c>
      <c r="BT97" s="72" t="s">
        <v>86</v>
      </c>
      <c r="BV97" s="72" t="s">
        <v>80</v>
      </c>
      <c r="BW97" s="72" t="s">
        <v>93</v>
      </c>
      <c r="BX97" s="72" t="s">
        <v>5</v>
      </c>
      <c r="CL97" s="72" t="s">
        <v>19</v>
      </c>
      <c r="CM97" s="72" t="s">
        <v>78</v>
      </c>
    </row>
    <row r="98" spans="1:91" s="6" customFormat="1" ht="24.6" customHeight="1" x14ac:dyDescent="0.2">
      <c r="A98" s="63" t="s">
        <v>82</v>
      </c>
      <c r="B98" s="64"/>
      <c r="C98" s="65"/>
      <c r="D98" s="456" t="s">
        <v>94</v>
      </c>
      <c r="E98" s="456"/>
      <c r="F98" s="456"/>
      <c r="G98" s="456"/>
      <c r="H98" s="456"/>
      <c r="I98" s="66"/>
      <c r="J98" s="456" t="s">
        <v>95</v>
      </c>
      <c r="K98" s="456"/>
      <c r="L98" s="456"/>
      <c r="M98" s="456"/>
      <c r="N98" s="456"/>
      <c r="O98" s="456"/>
      <c r="P98" s="456"/>
      <c r="Q98" s="456"/>
      <c r="R98" s="456"/>
      <c r="S98" s="456"/>
      <c r="T98" s="456"/>
      <c r="U98" s="456"/>
      <c r="V98" s="456"/>
      <c r="W98" s="456"/>
      <c r="X98" s="456"/>
      <c r="Y98" s="456"/>
      <c r="Z98" s="456"/>
      <c r="AA98" s="456"/>
      <c r="AB98" s="456"/>
      <c r="AC98" s="456"/>
      <c r="AD98" s="456"/>
      <c r="AE98" s="456"/>
      <c r="AF98" s="456"/>
      <c r="AG98" s="454">
        <f>'SO 601-00 - Verejné osvet...'!J30</f>
        <v>0</v>
      </c>
      <c r="AH98" s="455"/>
      <c r="AI98" s="455"/>
      <c r="AJ98" s="455"/>
      <c r="AK98" s="455"/>
      <c r="AL98" s="455"/>
      <c r="AM98" s="455"/>
      <c r="AN98" s="454">
        <f t="shared" si="1"/>
        <v>0</v>
      </c>
      <c r="AO98" s="455"/>
      <c r="AP98" s="455"/>
      <c r="AQ98" s="67" t="s">
        <v>85</v>
      </c>
      <c r="AR98" s="64"/>
      <c r="AS98" s="68">
        <v>0</v>
      </c>
      <c r="AT98" s="69">
        <f t="shared" si="0"/>
        <v>0</v>
      </c>
      <c r="AU98" s="70">
        <f>'SO 601-00 - Verejné osvet...'!P120</f>
        <v>0</v>
      </c>
      <c r="AV98" s="69">
        <f>'SO 601-00 - Verejné osvet...'!J33</f>
        <v>0</v>
      </c>
      <c r="AW98" s="69">
        <f>'SO 601-00 - Verejné osvet...'!J34</f>
        <v>0</v>
      </c>
      <c r="AX98" s="69">
        <f>'SO 601-00 - Verejné osvet...'!J35</f>
        <v>0</v>
      </c>
      <c r="AY98" s="69">
        <f>'SO 601-00 - Verejné osvet...'!J36</f>
        <v>0</v>
      </c>
      <c r="AZ98" s="69">
        <f>'SO 601-00 - Verejné osvet...'!F33</f>
        <v>0</v>
      </c>
      <c r="BA98" s="69">
        <f>'SO 601-00 - Verejné osvet...'!F34</f>
        <v>0</v>
      </c>
      <c r="BB98" s="69">
        <f>'SO 601-00 - Verejné osvet...'!F35</f>
        <v>0</v>
      </c>
      <c r="BC98" s="69">
        <f>'SO 601-00 - Verejné osvet...'!F36</f>
        <v>0</v>
      </c>
      <c r="BD98" s="71">
        <f>'SO 601-00 - Verejné osvet...'!F37</f>
        <v>0</v>
      </c>
      <c r="BT98" s="72" t="s">
        <v>86</v>
      </c>
      <c r="BV98" s="72" t="s">
        <v>80</v>
      </c>
      <c r="BW98" s="72" t="s">
        <v>96</v>
      </c>
      <c r="BX98" s="72" t="s">
        <v>5</v>
      </c>
      <c r="CL98" s="72" t="s">
        <v>97</v>
      </c>
      <c r="CM98" s="72" t="s">
        <v>78</v>
      </c>
    </row>
    <row r="99" spans="1:91" s="6" customFormat="1" ht="24.6" customHeight="1" x14ac:dyDescent="0.2">
      <c r="A99" s="63" t="s">
        <v>82</v>
      </c>
      <c r="B99" s="64"/>
      <c r="C99" s="65"/>
      <c r="D99" s="456" t="s">
        <v>98</v>
      </c>
      <c r="E99" s="456"/>
      <c r="F99" s="456"/>
      <c r="G99" s="456"/>
      <c r="H99" s="456"/>
      <c r="I99" s="66"/>
      <c r="J99" s="456" t="s">
        <v>99</v>
      </c>
      <c r="K99" s="456"/>
      <c r="L99" s="456"/>
      <c r="M99" s="456"/>
      <c r="N99" s="456"/>
      <c r="O99" s="456"/>
      <c r="P99" s="456"/>
      <c r="Q99" s="456"/>
      <c r="R99" s="456"/>
      <c r="S99" s="456"/>
      <c r="T99" s="456"/>
      <c r="U99" s="456"/>
      <c r="V99" s="456"/>
      <c r="W99" s="456"/>
      <c r="X99" s="456"/>
      <c r="Y99" s="456"/>
      <c r="Z99" s="456"/>
      <c r="AA99" s="456"/>
      <c r="AB99" s="456"/>
      <c r="AC99" s="456"/>
      <c r="AD99" s="456"/>
      <c r="AE99" s="456"/>
      <c r="AF99" s="456"/>
      <c r="AG99" s="454">
        <f>'SO 602-10 - Elektrická pr...'!J30</f>
        <v>0</v>
      </c>
      <c r="AH99" s="455"/>
      <c r="AI99" s="455"/>
      <c r="AJ99" s="455"/>
      <c r="AK99" s="455"/>
      <c r="AL99" s="455"/>
      <c r="AM99" s="455"/>
      <c r="AN99" s="454">
        <f t="shared" si="1"/>
        <v>0</v>
      </c>
      <c r="AO99" s="455"/>
      <c r="AP99" s="455"/>
      <c r="AQ99" s="67" t="s">
        <v>85</v>
      </c>
      <c r="AR99" s="64"/>
      <c r="AS99" s="73">
        <v>0</v>
      </c>
      <c r="AT99" s="74">
        <f t="shared" si="0"/>
        <v>0</v>
      </c>
      <c r="AU99" s="75">
        <f>'SO 602-10 - Elektrická pr...'!P119</f>
        <v>0</v>
      </c>
      <c r="AV99" s="74">
        <f>'SO 602-10 - Elektrická pr...'!J33</f>
        <v>0</v>
      </c>
      <c r="AW99" s="74">
        <f>'SO 602-10 - Elektrická pr...'!J34</f>
        <v>0</v>
      </c>
      <c r="AX99" s="74">
        <f>'SO 602-10 - Elektrická pr...'!J35</f>
        <v>0</v>
      </c>
      <c r="AY99" s="74">
        <f>'SO 602-10 - Elektrická pr...'!J36</f>
        <v>0</v>
      </c>
      <c r="AZ99" s="74">
        <f>'SO 602-10 - Elektrická pr...'!F33</f>
        <v>0</v>
      </c>
      <c r="BA99" s="74">
        <f>'SO 602-10 - Elektrická pr...'!F34</f>
        <v>0</v>
      </c>
      <c r="BB99" s="74">
        <f>'SO 602-10 - Elektrická pr...'!F35</f>
        <v>0</v>
      </c>
      <c r="BC99" s="74">
        <f>'SO 602-10 - Elektrická pr...'!F36</f>
        <v>0</v>
      </c>
      <c r="BD99" s="76">
        <f>'SO 602-10 - Elektrická pr...'!F37</f>
        <v>0</v>
      </c>
      <c r="BT99" s="72" t="s">
        <v>86</v>
      </c>
      <c r="BV99" s="72" t="s">
        <v>80</v>
      </c>
      <c r="BW99" s="72" t="s">
        <v>100</v>
      </c>
      <c r="BX99" s="72" t="s">
        <v>5</v>
      </c>
      <c r="CL99" s="72" t="s">
        <v>97</v>
      </c>
      <c r="CM99" s="72" t="s">
        <v>78</v>
      </c>
    </row>
    <row r="100" spans="1:91" s="1" customFormat="1" ht="30" customHeight="1" x14ac:dyDescent="0.2">
      <c r="B100" s="22"/>
      <c r="AR100" s="22"/>
    </row>
    <row r="101" spans="1:91" s="1" customFormat="1" ht="6.95" customHeight="1" x14ac:dyDescent="0.2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22"/>
    </row>
  </sheetData>
  <sheetProtection algorithmName="SHA-512" hashValue="oh7wYclvvgw7yJF8eE9G4kqBI/Sx1TeiDxAjHXqKxtNuZFP6AU9j7S9kZp8l0RcCRXlu7OQa+r16suNTiBgwPw==" saltValue="j5oO3oQnFLWHEfChkm01lg==" spinCount="100000" sheet="1" objects="1" scenarios="1" selectLockedCells="1"/>
  <mergeCells count="58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AK30:AO30"/>
    <mergeCell ref="L30:P30"/>
    <mergeCell ref="W30:AE30"/>
    <mergeCell ref="L31:P31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 000-00 - Všeobecné pol...'!C2" display="/" xr:uid="{00000000-0004-0000-0000-000000000000}"/>
    <hyperlink ref="A96" location="'SO 101-10 - Úprava Kremeľ...'!C2" display="/" xr:uid="{00000000-0004-0000-0000-000001000000}"/>
    <hyperlink ref="A97" location="'SO 102-10 - Chodníky'!C2" display="/" xr:uid="{00000000-0004-0000-0000-000002000000}"/>
    <hyperlink ref="A98" location="'SO 601-00 - Verejné osvet...'!C2" display="/" xr:uid="{00000000-0004-0000-0000-000003000000}"/>
    <hyperlink ref="A99" location="'SO 602-10 - Elektrická pr...'!C2" display="/" xr:uid="{00000000-0004-0000-0000-000004000000}"/>
  </hyperlinks>
  <pageMargins left="0.39374999999999999" right="0.39374999999999999" top="0.39374999999999999" bottom="0.39374999999999999" header="0" footer="0"/>
  <pageSetup paperSize="9" scale="6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1"/>
  <sheetViews>
    <sheetView showGridLines="0" topLeftCell="A72" zoomScaleNormal="100" workbookViewId="0">
      <selection activeCell="I118" sqref="I118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23.83203125" hidden="1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2" spans="2:46" ht="36.950000000000003" customHeight="1" x14ac:dyDescent="0.2">
      <c r="L2" s="475" t="s">
        <v>6</v>
      </c>
      <c r="M2" s="476"/>
      <c r="N2" s="476"/>
      <c r="O2" s="476"/>
      <c r="P2" s="476"/>
      <c r="Q2" s="476"/>
      <c r="R2" s="476"/>
      <c r="S2" s="476"/>
      <c r="T2" s="476"/>
      <c r="U2" s="476"/>
      <c r="V2" s="476"/>
      <c r="AT2" s="8" t="s">
        <v>87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4.95" customHeight="1" x14ac:dyDescent="0.2">
      <c r="B4" s="11"/>
      <c r="D4" s="12" t="s">
        <v>101</v>
      </c>
      <c r="L4" s="11"/>
      <c r="M4" s="228" t="s">
        <v>10</v>
      </c>
      <c r="AT4" s="8" t="s">
        <v>4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8" t="s">
        <v>16</v>
      </c>
      <c r="L6" s="11"/>
    </row>
    <row r="7" spans="2:46" ht="27" customHeight="1" x14ac:dyDescent="0.2">
      <c r="B7" s="11"/>
      <c r="E7" s="473" t="str">
        <f>'Rekapitulácia stavby'!K6</f>
        <v>Bratislava, MČ Devín - PD Dobudovanie chodníka a priechodu pre chodcov na Kremeľskej ul. v Devíne - I. etapa</v>
      </c>
      <c r="F7" s="474"/>
      <c r="G7" s="474"/>
      <c r="H7" s="474"/>
      <c r="L7" s="11"/>
    </row>
    <row r="8" spans="2:46" s="1" customFormat="1" ht="12" customHeight="1" x14ac:dyDescent="0.2">
      <c r="B8" s="22"/>
      <c r="D8" s="18" t="s">
        <v>102</v>
      </c>
      <c r="L8" s="22"/>
    </row>
    <row r="9" spans="2:46" s="1" customFormat="1" ht="15.6" customHeight="1" x14ac:dyDescent="0.2">
      <c r="B9" s="22"/>
      <c r="E9" s="457" t="s">
        <v>103</v>
      </c>
      <c r="F9" s="472"/>
      <c r="G9" s="472"/>
      <c r="H9" s="472"/>
      <c r="L9" s="22"/>
    </row>
    <row r="10" spans="2:46" s="1" customFormat="1" x14ac:dyDescent="0.2">
      <c r="B10" s="22"/>
      <c r="L10" s="22"/>
    </row>
    <row r="11" spans="2:46" s="1" customFormat="1" ht="12" customHeight="1" x14ac:dyDescent="0.2">
      <c r="B11" s="22"/>
      <c r="D11" s="18" t="s">
        <v>18</v>
      </c>
      <c r="F11" s="16" t="s">
        <v>19</v>
      </c>
      <c r="I11" s="18" t="s">
        <v>20</v>
      </c>
      <c r="J11" s="16" t="s">
        <v>21</v>
      </c>
      <c r="L11" s="22"/>
    </row>
    <row r="12" spans="2:46" s="1" customFormat="1" ht="12" customHeight="1" x14ac:dyDescent="0.2">
      <c r="B12" s="22"/>
      <c r="D12" s="18" t="s">
        <v>22</v>
      </c>
      <c r="F12" s="16" t="s">
        <v>23</v>
      </c>
      <c r="I12" s="18" t="s">
        <v>24</v>
      </c>
      <c r="J12" s="223">
        <f>'Rekapitulácia stavby'!AN8</f>
        <v>45483</v>
      </c>
      <c r="L12" s="22"/>
    </row>
    <row r="13" spans="2:46" s="1" customFormat="1" ht="21.75" customHeight="1" x14ac:dyDescent="0.2">
      <c r="B13" s="22"/>
      <c r="I13" s="15" t="s">
        <v>25</v>
      </c>
      <c r="J13" s="19" t="s">
        <v>26</v>
      </c>
      <c r="L13" s="22"/>
    </row>
    <row r="14" spans="2:46" s="1" customFormat="1" ht="12" customHeight="1" x14ac:dyDescent="0.2">
      <c r="B14" s="22"/>
      <c r="D14" s="18" t="s">
        <v>27</v>
      </c>
      <c r="I14" s="18" t="s">
        <v>28</v>
      </c>
      <c r="J14" s="16" t="s">
        <v>1</v>
      </c>
      <c r="L14" s="22"/>
    </row>
    <row r="15" spans="2:46" s="1" customFormat="1" ht="18" customHeight="1" x14ac:dyDescent="0.2">
      <c r="B15" s="22"/>
      <c r="E15" s="16" t="s">
        <v>29</v>
      </c>
      <c r="I15" s="18" t="s">
        <v>30</v>
      </c>
      <c r="J15" s="16" t="s">
        <v>1</v>
      </c>
      <c r="L15" s="22"/>
    </row>
    <row r="16" spans="2:46" s="1" customFormat="1" ht="6.95" customHeight="1" x14ac:dyDescent="0.2">
      <c r="B16" s="22"/>
      <c r="L16" s="22"/>
    </row>
    <row r="17" spans="2:12" s="1" customFormat="1" ht="12" customHeight="1" x14ac:dyDescent="0.2">
      <c r="B17" s="22"/>
      <c r="D17" s="18" t="s">
        <v>31</v>
      </c>
      <c r="I17" s="18" t="s">
        <v>28</v>
      </c>
      <c r="J17" s="229" t="str">
        <f>'Rekapitulácia stavby'!AN13</f>
        <v>Vyplň údaj</v>
      </c>
      <c r="L17" s="22"/>
    </row>
    <row r="18" spans="2:12" s="1" customFormat="1" ht="18" customHeight="1" x14ac:dyDescent="0.2">
      <c r="B18" s="22"/>
      <c r="E18" s="477" t="str">
        <f>'Rekapitulácia stavby'!E14</f>
        <v>Vyplň údaj</v>
      </c>
      <c r="F18" s="446"/>
      <c r="G18" s="446"/>
      <c r="H18" s="446"/>
      <c r="I18" s="18" t="s">
        <v>30</v>
      </c>
      <c r="J18" s="230" t="str">
        <f>'Rekapitulácia stavby'!AN14</f>
        <v>Vyplň údaj</v>
      </c>
      <c r="L18" s="22"/>
    </row>
    <row r="19" spans="2:12" s="1" customFormat="1" ht="6.95" customHeight="1" x14ac:dyDescent="0.2">
      <c r="B19" s="22"/>
      <c r="L19" s="22"/>
    </row>
    <row r="20" spans="2:12" s="1" customFormat="1" ht="12" customHeight="1" x14ac:dyDescent="0.2">
      <c r="B20" s="22"/>
      <c r="D20" s="18" t="s">
        <v>33</v>
      </c>
      <c r="I20" s="18" t="s">
        <v>28</v>
      </c>
      <c r="J20" s="16" t="s">
        <v>1</v>
      </c>
      <c r="L20" s="22"/>
    </row>
    <row r="21" spans="2:12" s="1" customFormat="1" ht="18" customHeight="1" x14ac:dyDescent="0.2">
      <c r="B21" s="22"/>
      <c r="E21" s="16" t="s">
        <v>34</v>
      </c>
      <c r="I21" s="18" t="s">
        <v>30</v>
      </c>
      <c r="J21" s="16" t="s">
        <v>1</v>
      </c>
      <c r="L21" s="22"/>
    </row>
    <row r="22" spans="2:12" s="1" customFormat="1" ht="6.95" customHeight="1" x14ac:dyDescent="0.2">
      <c r="B22" s="22"/>
      <c r="L22" s="22"/>
    </row>
    <row r="23" spans="2:12" s="1" customFormat="1" ht="12" customHeight="1" x14ac:dyDescent="0.2">
      <c r="B23" s="22"/>
      <c r="D23" s="18" t="s">
        <v>35</v>
      </c>
      <c r="I23" s="18" t="s">
        <v>28</v>
      </c>
      <c r="J23" s="16" t="s">
        <v>1</v>
      </c>
      <c r="L23" s="22"/>
    </row>
    <row r="24" spans="2:12" s="1" customFormat="1" ht="18" customHeight="1" x14ac:dyDescent="0.2">
      <c r="B24" s="22"/>
      <c r="E24" s="16" t="s">
        <v>36</v>
      </c>
      <c r="I24" s="18" t="s">
        <v>30</v>
      </c>
      <c r="J24" s="16" t="s">
        <v>1</v>
      </c>
      <c r="L24" s="22"/>
    </row>
    <row r="25" spans="2:12" s="1" customFormat="1" ht="6.95" customHeight="1" x14ac:dyDescent="0.2">
      <c r="B25" s="22"/>
      <c r="L25" s="22"/>
    </row>
    <row r="26" spans="2:12" s="1" customFormat="1" ht="12" customHeight="1" x14ac:dyDescent="0.2">
      <c r="B26" s="22"/>
      <c r="D26" s="18" t="s">
        <v>37</v>
      </c>
      <c r="L26" s="22"/>
    </row>
    <row r="27" spans="2:12" s="232" customFormat="1" ht="14.45" customHeight="1" x14ac:dyDescent="0.2">
      <c r="B27" s="231"/>
      <c r="E27" s="450" t="s">
        <v>1</v>
      </c>
      <c r="F27" s="450"/>
      <c r="G27" s="450"/>
      <c r="H27" s="450"/>
      <c r="L27" s="231"/>
    </row>
    <row r="28" spans="2:12" s="1" customFormat="1" ht="6.95" customHeight="1" x14ac:dyDescent="0.2">
      <c r="B28" s="22"/>
      <c r="L28" s="22"/>
    </row>
    <row r="29" spans="2:12" s="1" customFormat="1" ht="6.95" customHeight="1" x14ac:dyDescent="0.2">
      <c r="B29" s="22"/>
      <c r="D29" s="44"/>
      <c r="E29" s="44"/>
      <c r="F29" s="44"/>
      <c r="G29" s="44"/>
      <c r="H29" s="44"/>
      <c r="I29" s="44"/>
      <c r="J29" s="44"/>
      <c r="K29" s="44"/>
      <c r="L29" s="22"/>
    </row>
    <row r="30" spans="2:12" s="1" customFormat="1" ht="25.35" customHeight="1" x14ac:dyDescent="0.2">
      <c r="B30" s="22"/>
      <c r="D30" s="233" t="s">
        <v>38</v>
      </c>
      <c r="J30" s="234">
        <f>ROUND(J116, 2)</f>
        <v>0</v>
      </c>
      <c r="L30" s="22"/>
    </row>
    <row r="31" spans="2:12" s="1" customFormat="1" ht="6.95" customHeight="1" x14ac:dyDescent="0.2">
      <c r="B31" s="22"/>
      <c r="D31" s="44"/>
      <c r="E31" s="44"/>
      <c r="F31" s="44"/>
      <c r="G31" s="44"/>
      <c r="H31" s="44"/>
      <c r="I31" s="44"/>
      <c r="J31" s="44"/>
      <c r="K31" s="44"/>
      <c r="L31" s="22"/>
    </row>
    <row r="32" spans="2:12" s="1" customFormat="1" ht="14.45" customHeight="1" x14ac:dyDescent="0.2">
      <c r="B32" s="22"/>
      <c r="F32" s="222" t="s">
        <v>40</v>
      </c>
      <c r="I32" s="222" t="s">
        <v>39</v>
      </c>
      <c r="J32" s="222" t="s">
        <v>41</v>
      </c>
      <c r="L32" s="22"/>
    </row>
    <row r="33" spans="2:12" s="1" customFormat="1" ht="14.45" customHeight="1" x14ac:dyDescent="0.2">
      <c r="B33" s="22"/>
      <c r="D33" s="224" t="s">
        <v>42</v>
      </c>
      <c r="E33" s="26" t="s">
        <v>43</v>
      </c>
      <c r="F33" s="235">
        <f>ROUND((SUM(BE116:BE150)),  2)</f>
        <v>0</v>
      </c>
      <c r="G33" s="236"/>
      <c r="H33" s="236"/>
      <c r="I33" s="237">
        <v>0.23</v>
      </c>
      <c r="J33" s="235">
        <f>ROUND(((SUM(BE116:BE150))*I33),  2)</f>
        <v>0</v>
      </c>
      <c r="L33" s="22"/>
    </row>
    <row r="34" spans="2:12" s="1" customFormat="1" ht="14.45" customHeight="1" x14ac:dyDescent="0.2">
      <c r="B34" s="22"/>
      <c r="E34" s="26" t="s">
        <v>44</v>
      </c>
      <c r="F34" s="235">
        <f>ROUND((SUM(BF116:BF150)),  2)</f>
        <v>0</v>
      </c>
      <c r="G34" s="236"/>
      <c r="H34" s="236"/>
      <c r="I34" s="237">
        <v>0.23</v>
      </c>
      <c r="J34" s="235">
        <f>ROUND(((SUM(BF116:BF150))*I34),  2)</f>
        <v>0</v>
      </c>
      <c r="L34" s="22"/>
    </row>
    <row r="35" spans="2:12" s="1" customFormat="1" ht="14.45" hidden="1" customHeight="1" x14ac:dyDescent="0.2">
      <c r="B35" s="22"/>
      <c r="E35" s="18" t="s">
        <v>45</v>
      </c>
      <c r="F35" s="238">
        <f>ROUND((SUM(BG116:BG150)),  2)</f>
        <v>0</v>
      </c>
      <c r="I35" s="239">
        <v>0.2</v>
      </c>
      <c r="J35" s="238">
        <f>0</f>
        <v>0</v>
      </c>
      <c r="L35" s="22"/>
    </row>
    <row r="36" spans="2:12" s="1" customFormat="1" ht="14.45" hidden="1" customHeight="1" x14ac:dyDescent="0.2">
      <c r="B36" s="22"/>
      <c r="E36" s="18" t="s">
        <v>46</v>
      </c>
      <c r="F36" s="238">
        <f>ROUND((SUM(BH116:BH150)),  2)</f>
        <v>0</v>
      </c>
      <c r="I36" s="239">
        <v>0.2</v>
      </c>
      <c r="J36" s="238">
        <f>0</f>
        <v>0</v>
      </c>
      <c r="L36" s="22"/>
    </row>
    <row r="37" spans="2:12" s="1" customFormat="1" ht="14.45" hidden="1" customHeight="1" x14ac:dyDescent="0.2">
      <c r="B37" s="22"/>
      <c r="E37" s="26" t="s">
        <v>47</v>
      </c>
      <c r="F37" s="235">
        <f>ROUND((SUM(BI116:BI150)),  2)</f>
        <v>0</v>
      </c>
      <c r="G37" s="236"/>
      <c r="H37" s="236"/>
      <c r="I37" s="237">
        <v>0</v>
      </c>
      <c r="J37" s="235">
        <f>0</f>
        <v>0</v>
      </c>
      <c r="L37" s="22"/>
    </row>
    <row r="38" spans="2:12" s="1" customFormat="1" ht="6.95" customHeight="1" x14ac:dyDescent="0.2">
      <c r="B38" s="22"/>
      <c r="L38" s="22"/>
    </row>
    <row r="39" spans="2:12" s="1" customFormat="1" ht="25.35" customHeight="1" x14ac:dyDescent="0.2">
      <c r="B39" s="22"/>
      <c r="C39" s="240"/>
      <c r="D39" s="241" t="s">
        <v>48</v>
      </c>
      <c r="E39" s="47"/>
      <c r="F39" s="47"/>
      <c r="G39" s="242" t="s">
        <v>49</v>
      </c>
      <c r="H39" s="243" t="s">
        <v>50</v>
      </c>
      <c r="I39" s="47"/>
      <c r="J39" s="244">
        <f>SUM(J30:J37)</f>
        <v>0</v>
      </c>
      <c r="K39" s="245"/>
      <c r="L39" s="22"/>
    </row>
    <row r="40" spans="2:12" s="1" customFormat="1" ht="14.45" customHeight="1" x14ac:dyDescent="0.2">
      <c r="B40" s="22"/>
      <c r="L40" s="22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s="1" customFormat="1" ht="14.45" customHeight="1" x14ac:dyDescent="0.2">
      <c r="B49" s="22"/>
      <c r="D49" s="33" t="s">
        <v>51</v>
      </c>
      <c r="E49" s="34"/>
      <c r="F49" s="34"/>
      <c r="G49" s="33" t="s">
        <v>52</v>
      </c>
      <c r="H49" s="34"/>
      <c r="I49" s="34"/>
      <c r="J49" s="34"/>
      <c r="K49" s="34"/>
      <c r="L49" s="22"/>
    </row>
    <row r="50" spans="2:12" x14ac:dyDescent="0.2">
      <c r="B50" s="11"/>
      <c r="L50" s="11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s="1" customFormat="1" ht="12.75" x14ac:dyDescent="0.2">
      <c r="B60" s="22"/>
      <c r="D60" s="35" t="s">
        <v>53</v>
      </c>
      <c r="E60" s="24"/>
      <c r="F60" s="246" t="s">
        <v>54</v>
      </c>
      <c r="G60" s="35" t="s">
        <v>53</v>
      </c>
      <c r="H60" s="24"/>
      <c r="I60" s="24"/>
      <c r="J60" s="247" t="s">
        <v>54</v>
      </c>
      <c r="K60" s="24"/>
      <c r="L60" s="22"/>
    </row>
    <row r="61" spans="2:12" x14ac:dyDescent="0.2">
      <c r="B61" s="11"/>
      <c r="L61" s="11"/>
    </row>
    <row r="62" spans="2:12" x14ac:dyDescent="0.2">
      <c r="B62" s="11"/>
      <c r="L62" s="11"/>
    </row>
    <row r="63" spans="2:12" x14ac:dyDescent="0.2">
      <c r="B63" s="11"/>
      <c r="L63" s="11"/>
    </row>
    <row r="64" spans="2:12" s="1" customFormat="1" ht="12.75" x14ac:dyDescent="0.2">
      <c r="B64" s="22"/>
      <c r="D64" s="33" t="s">
        <v>55</v>
      </c>
      <c r="E64" s="34"/>
      <c r="F64" s="34"/>
      <c r="G64" s="33" t="s">
        <v>56</v>
      </c>
      <c r="H64" s="34"/>
      <c r="I64" s="34"/>
      <c r="J64" s="34"/>
      <c r="K64" s="34"/>
      <c r="L64" s="22"/>
    </row>
    <row r="65" spans="2:12" x14ac:dyDescent="0.2">
      <c r="B65" s="11"/>
      <c r="L65" s="11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s="1" customFormat="1" ht="12.75" x14ac:dyDescent="0.2">
      <c r="B75" s="22"/>
      <c r="D75" s="35" t="s">
        <v>53</v>
      </c>
      <c r="E75" s="24"/>
      <c r="F75" s="246" t="s">
        <v>54</v>
      </c>
      <c r="G75" s="35" t="s">
        <v>53</v>
      </c>
      <c r="H75" s="24"/>
      <c r="I75" s="24"/>
      <c r="J75" s="247" t="s">
        <v>54</v>
      </c>
      <c r="K75" s="24"/>
      <c r="L75" s="22"/>
    </row>
    <row r="76" spans="2:12" s="1" customFormat="1" ht="14.45" customHeight="1" x14ac:dyDescent="0.2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22"/>
    </row>
    <row r="80" spans="2:12" s="1" customFormat="1" ht="6.95" hidden="1" customHeight="1" x14ac:dyDescent="0.2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22"/>
    </row>
    <row r="81" spans="2:47" s="1" customFormat="1" ht="24.95" hidden="1" customHeight="1" x14ac:dyDescent="0.2">
      <c r="B81" s="22"/>
      <c r="C81" s="12" t="s">
        <v>104</v>
      </c>
      <c r="L81" s="22"/>
    </row>
    <row r="82" spans="2:47" s="1" customFormat="1" ht="6.95" hidden="1" customHeight="1" x14ac:dyDescent="0.2">
      <c r="B82" s="22"/>
      <c r="L82" s="22"/>
    </row>
    <row r="83" spans="2:47" s="1" customFormat="1" ht="12" hidden="1" customHeight="1" x14ac:dyDescent="0.2">
      <c r="B83" s="22"/>
      <c r="C83" s="18" t="s">
        <v>16</v>
      </c>
      <c r="L83" s="22"/>
    </row>
    <row r="84" spans="2:47" s="1" customFormat="1" ht="27" hidden="1" customHeight="1" x14ac:dyDescent="0.2">
      <c r="B84" s="22"/>
      <c r="E84" s="473" t="str">
        <f>E7</f>
        <v>Bratislava, MČ Devín - PD Dobudovanie chodníka a priechodu pre chodcov na Kremeľskej ul. v Devíne - I. etapa</v>
      </c>
      <c r="F84" s="474"/>
      <c r="G84" s="474"/>
      <c r="H84" s="474"/>
      <c r="L84" s="22"/>
    </row>
    <row r="85" spans="2:47" s="1" customFormat="1" ht="12" hidden="1" customHeight="1" x14ac:dyDescent="0.2">
      <c r="B85" s="22"/>
      <c r="C85" s="18" t="s">
        <v>102</v>
      </c>
      <c r="L85" s="22"/>
    </row>
    <row r="86" spans="2:47" s="1" customFormat="1" ht="15.6" hidden="1" customHeight="1" x14ac:dyDescent="0.2">
      <c r="B86" s="22"/>
      <c r="E86" s="457" t="str">
        <f>E9</f>
        <v>SO 000-00 - Všeobecné položky</v>
      </c>
      <c r="F86" s="472"/>
      <c r="G86" s="472"/>
      <c r="H86" s="472"/>
      <c r="L86" s="22"/>
    </row>
    <row r="87" spans="2:47" s="1" customFormat="1" ht="6.95" hidden="1" customHeight="1" x14ac:dyDescent="0.2">
      <c r="B87" s="22"/>
      <c r="L87" s="22"/>
    </row>
    <row r="88" spans="2:47" s="1" customFormat="1" ht="12" hidden="1" customHeight="1" x14ac:dyDescent="0.2">
      <c r="B88" s="22"/>
      <c r="C88" s="18" t="s">
        <v>22</v>
      </c>
      <c r="F88" s="16" t="str">
        <f>F12</f>
        <v xml:space="preserve"> </v>
      </c>
      <c r="I88" s="18" t="s">
        <v>24</v>
      </c>
      <c r="J88" s="223">
        <f>IF(J12="","",J12)</f>
        <v>45483</v>
      </c>
      <c r="L88" s="22"/>
    </row>
    <row r="89" spans="2:47" s="1" customFormat="1" ht="6.95" hidden="1" customHeight="1" x14ac:dyDescent="0.2">
      <c r="B89" s="22"/>
      <c r="L89" s="22"/>
    </row>
    <row r="90" spans="2:47" s="1" customFormat="1" ht="15.6" hidden="1" customHeight="1" x14ac:dyDescent="0.2">
      <c r="B90" s="22"/>
      <c r="C90" s="18" t="s">
        <v>27</v>
      </c>
      <c r="F90" s="16" t="str">
        <f>E15</f>
        <v>Hlavné mesto SR Bratislava</v>
      </c>
      <c r="I90" s="18" t="s">
        <v>33</v>
      </c>
      <c r="J90" s="221" t="str">
        <f>E21</f>
        <v>HADE, s.r.o.</v>
      </c>
      <c r="L90" s="22"/>
    </row>
    <row r="91" spans="2:47" s="1" customFormat="1" ht="26.45" hidden="1" customHeight="1" x14ac:dyDescent="0.2">
      <c r="B91" s="22"/>
      <c r="C91" s="18" t="s">
        <v>31</v>
      </c>
      <c r="F91" s="16" t="str">
        <f>IF(E18="","",E18)</f>
        <v>Vyplň údaj</v>
      </c>
      <c r="I91" s="18" t="s">
        <v>35</v>
      </c>
      <c r="J91" s="221" t="str">
        <f>E24</f>
        <v>Ing. Matej CHOVANČEK</v>
      </c>
      <c r="L91" s="22"/>
    </row>
    <row r="92" spans="2:47" s="1" customFormat="1" ht="10.35" hidden="1" customHeight="1" x14ac:dyDescent="0.2">
      <c r="B92" s="22"/>
      <c r="L92" s="22"/>
    </row>
    <row r="93" spans="2:47" s="1" customFormat="1" ht="29.25" hidden="1" customHeight="1" x14ac:dyDescent="0.2">
      <c r="B93" s="22"/>
      <c r="C93" s="248" t="s">
        <v>105</v>
      </c>
      <c r="D93" s="240"/>
      <c r="E93" s="240"/>
      <c r="F93" s="240"/>
      <c r="G93" s="240"/>
      <c r="H93" s="240"/>
      <c r="I93" s="240"/>
      <c r="J93" s="249" t="s">
        <v>106</v>
      </c>
      <c r="K93" s="240"/>
      <c r="L93" s="22"/>
    </row>
    <row r="94" spans="2:47" s="1" customFormat="1" ht="10.35" hidden="1" customHeight="1" x14ac:dyDescent="0.2">
      <c r="B94" s="22"/>
      <c r="L94" s="22"/>
    </row>
    <row r="95" spans="2:47" s="1" customFormat="1" ht="22.9" hidden="1" customHeight="1" x14ac:dyDescent="0.2">
      <c r="B95" s="22"/>
      <c r="C95" s="250" t="s">
        <v>107</v>
      </c>
      <c r="J95" s="234">
        <f>J116</f>
        <v>0</v>
      </c>
      <c r="L95" s="22"/>
      <c r="AU95" s="8" t="s">
        <v>108</v>
      </c>
    </row>
    <row r="96" spans="2:47" s="252" customFormat="1" ht="24.95" hidden="1" customHeight="1" x14ac:dyDescent="0.2">
      <c r="B96" s="251"/>
      <c r="D96" s="253" t="s">
        <v>109</v>
      </c>
      <c r="E96" s="254"/>
      <c r="F96" s="254"/>
      <c r="G96" s="254"/>
      <c r="H96" s="254"/>
      <c r="I96" s="254"/>
      <c r="J96" s="255">
        <f>J117</f>
        <v>0</v>
      </c>
      <c r="L96" s="251"/>
    </row>
    <row r="97" spans="2:12" s="1" customFormat="1" ht="21.75" hidden="1" customHeight="1" x14ac:dyDescent="0.2">
      <c r="B97" s="22"/>
      <c r="L97" s="22"/>
    </row>
    <row r="98" spans="2:12" s="1" customFormat="1" ht="6.95" hidden="1" customHeight="1" x14ac:dyDescent="0.2"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22"/>
    </row>
    <row r="99" spans="2:12" hidden="1" x14ac:dyDescent="0.2"/>
    <row r="100" spans="2:12" hidden="1" x14ac:dyDescent="0.2"/>
    <row r="101" spans="2:12" hidden="1" x14ac:dyDescent="0.2"/>
    <row r="102" spans="2:12" s="1" customFormat="1" ht="6.95" customHeight="1" x14ac:dyDescent="0.2"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22"/>
    </row>
    <row r="103" spans="2:12" s="1" customFormat="1" ht="24.95" customHeight="1" x14ac:dyDescent="0.2">
      <c r="B103" s="22"/>
      <c r="C103" s="12" t="s">
        <v>110</v>
      </c>
      <c r="L103" s="22"/>
    </row>
    <row r="104" spans="2:12" s="1" customFormat="1" ht="6.95" customHeight="1" x14ac:dyDescent="0.2">
      <c r="B104" s="22"/>
      <c r="L104" s="22"/>
    </row>
    <row r="105" spans="2:12" s="1" customFormat="1" ht="12" customHeight="1" x14ac:dyDescent="0.2">
      <c r="B105" s="22"/>
      <c r="C105" s="18" t="s">
        <v>16</v>
      </c>
      <c r="L105" s="22"/>
    </row>
    <row r="106" spans="2:12" s="1" customFormat="1" ht="27" customHeight="1" x14ac:dyDescent="0.2">
      <c r="B106" s="22"/>
      <c r="E106" s="473" t="str">
        <f>E7</f>
        <v>Bratislava, MČ Devín - PD Dobudovanie chodníka a priechodu pre chodcov na Kremeľskej ul. v Devíne - I. etapa</v>
      </c>
      <c r="F106" s="474"/>
      <c r="G106" s="474"/>
      <c r="H106" s="474"/>
      <c r="L106" s="22"/>
    </row>
    <row r="107" spans="2:12" s="1" customFormat="1" ht="12" customHeight="1" x14ac:dyDescent="0.2">
      <c r="B107" s="22"/>
      <c r="C107" s="18" t="s">
        <v>102</v>
      </c>
      <c r="L107" s="22"/>
    </row>
    <row r="108" spans="2:12" s="1" customFormat="1" ht="15.6" customHeight="1" x14ac:dyDescent="0.2">
      <c r="B108" s="22"/>
      <c r="E108" s="457" t="str">
        <f>E9</f>
        <v>SO 000-00 - Všeobecné položky</v>
      </c>
      <c r="F108" s="472"/>
      <c r="G108" s="472"/>
      <c r="H108" s="472"/>
      <c r="L108" s="22"/>
    </row>
    <row r="109" spans="2:12" s="1" customFormat="1" ht="6.95" customHeight="1" x14ac:dyDescent="0.2">
      <c r="B109" s="22"/>
      <c r="L109" s="22"/>
    </row>
    <row r="110" spans="2:12" s="1" customFormat="1" ht="12" customHeight="1" x14ac:dyDescent="0.2">
      <c r="B110" s="22"/>
      <c r="C110" s="18" t="s">
        <v>22</v>
      </c>
      <c r="F110" s="16" t="str">
        <f>F12</f>
        <v xml:space="preserve"> </v>
      </c>
      <c r="I110" s="18" t="s">
        <v>24</v>
      </c>
      <c r="J110" s="223">
        <f>IF(J12="","",J12)</f>
        <v>45483</v>
      </c>
      <c r="L110" s="22"/>
    </row>
    <row r="111" spans="2:12" s="1" customFormat="1" ht="6.95" customHeight="1" x14ac:dyDescent="0.2">
      <c r="B111" s="22"/>
      <c r="L111" s="22"/>
    </row>
    <row r="112" spans="2:12" s="1" customFormat="1" ht="15.6" customHeight="1" x14ac:dyDescent="0.2">
      <c r="B112" s="22"/>
      <c r="C112" s="18" t="s">
        <v>27</v>
      </c>
      <c r="F112" s="16" t="str">
        <f>E15</f>
        <v>Hlavné mesto SR Bratislava</v>
      </c>
      <c r="I112" s="18" t="s">
        <v>33</v>
      </c>
      <c r="J112" s="221" t="str">
        <f>E21</f>
        <v>HADE, s.r.o.</v>
      </c>
      <c r="L112" s="22"/>
    </row>
    <row r="113" spans="2:65" s="1" customFormat="1" ht="26.45" customHeight="1" x14ac:dyDescent="0.2">
      <c r="B113" s="22"/>
      <c r="C113" s="18" t="s">
        <v>31</v>
      </c>
      <c r="F113" s="16" t="str">
        <f>IF(E18="","",E18)</f>
        <v>Vyplň údaj</v>
      </c>
      <c r="I113" s="18" t="s">
        <v>35</v>
      </c>
      <c r="J113" s="221" t="str">
        <f>E24</f>
        <v>Ing. Matej CHOVANČEK</v>
      </c>
      <c r="L113" s="22"/>
    </row>
    <row r="114" spans="2:65" s="1" customFormat="1" ht="10.35" customHeight="1" x14ac:dyDescent="0.2">
      <c r="B114" s="22"/>
      <c r="L114" s="22"/>
    </row>
    <row r="115" spans="2:65" s="261" customFormat="1" ht="29.25" customHeight="1" x14ac:dyDescent="0.2">
      <c r="B115" s="256"/>
      <c r="C115" s="257" t="s">
        <v>111</v>
      </c>
      <c r="D115" s="258" t="s">
        <v>63</v>
      </c>
      <c r="E115" s="258" t="s">
        <v>59</v>
      </c>
      <c r="F115" s="258" t="s">
        <v>60</v>
      </c>
      <c r="G115" s="258" t="s">
        <v>112</v>
      </c>
      <c r="H115" s="258" t="s">
        <v>113</v>
      </c>
      <c r="I115" s="258" t="s">
        <v>114</v>
      </c>
      <c r="J115" s="259" t="s">
        <v>106</v>
      </c>
      <c r="K115" s="260" t="s">
        <v>115</v>
      </c>
      <c r="L115" s="256"/>
      <c r="M115" s="49" t="s">
        <v>1</v>
      </c>
      <c r="N115" s="50" t="s">
        <v>42</v>
      </c>
      <c r="O115" s="50" t="s">
        <v>116</v>
      </c>
      <c r="P115" s="50" t="s">
        <v>117</v>
      </c>
      <c r="Q115" s="50" t="s">
        <v>118</v>
      </c>
      <c r="R115" s="50" t="s">
        <v>119</v>
      </c>
      <c r="S115" s="50" t="s">
        <v>120</v>
      </c>
      <c r="T115" s="51" t="s">
        <v>121</v>
      </c>
    </row>
    <row r="116" spans="2:65" s="1" customFormat="1" ht="22.9" customHeight="1" x14ac:dyDescent="0.25">
      <c r="B116" s="22"/>
      <c r="C116" s="54" t="s">
        <v>107</v>
      </c>
      <c r="J116" s="262">
        <f>BK116</f>
        <v>0</v>
      </c>
      <c r="L116" s="22"/>
      <c r="M116" s="52"/>
      <c r="N116" s="44"/>
      <c r="O116" s="44"/>
      <c r="P116" s="263">
        <f>P117</f>
        <v>0</v>
      </c>
      <c r="Q116" s="44"/>
      <c r="R116" s="263">
        <f>R117</f>
        <v>0</v>
      </c>
      <c r="S116" s="44"/>
      <c r="T116" s="264">
        <f>T117</f>
        <v>0</v>
      </c>
      <c r="AT116" s="8" t="s">
        <v>77</v>
      </c>
      <c r="AU116" s="8" t="s">
        <v>108</v>
      </c>
      <c r="BK116" s="265">
        <f>BK117</f>
        <v>0</v>
      </c>
    </row>
    <row r="117" spans="2:65" s="267" customFormat="1" ht="25.9" customHeight="1" x14ac:dyDescent="0.2">
      <c r="B117" s="266"/>
      <c r="D117" s="268" t="s">
        <v>77</v>
      </c>
      <c r="E117" s="269" t="s">
        <v>122</v>
      </c>
      <c r="F117" s="269" t="s">
        <v>123</v>
      </c>
      <c r="J117" s="270">
        <f>BK117</f>
        <v>0</v>
      </c>
      <c r="L117" s="266"/>
      <c r="M117" s="271"/>
      <c r="P117" s="272">
        <f>SUM(P118:P150)</f>
        <v>0</v>
      </c>
      <c r="R117" s="272">
        <f>SUM(R118:R150)</f>
        <v>0</v>
      </c>
      <c r="T117" s="273">
        <f>SUM(T118:T150)</f>
        <v>0</v>
      </c>
      <c r="AR117" s="268" t="s">
        <v>86</v>
      </c>
      <c r="AT117" s="274" t="s">
        <v>77</v>
      </c>
      <c r="AU117" s="274" t="s">
        <v>78</v>
      </c>
      <c r="AY117" s="268" t="s">
        <v>124</v>
      </c>
      <c r="BK117" s="275">
        <f>SUM(BK118:BK150)</f>
        <v>0</v>
      </c>
    </row>
    <row r="118" spans="2:65" s="1" customFormat="1" ht="34.9" customHeight="1" x14ac:dyDescent="0.2">
      <c r="B118" s="22"/>
      <c r="C118" s="276" t="s">
        <v>86</v>
      </c>
      <c r="D118" s="276" t="s">
        <v>125</v>
      </c>
      <c r="E118" s="277" t="s">
        <v>126</v>
      </c>
      <c r="F118" s="278" t="s">
        <v>127</v>
      </c>
      <c r="G118" s="279" t="s">
        <v>128</v>
      </c>
      <c r="H118" s="280">
        <v>1</v>
      </c>
      <c r="I118" s="77"/>
      <c r="J118" s="281">
        <f>ROUND(I118*H118,2)</f>
        <v>0</v>
      </c>
      <c r="K118" s="282"/>
      <c r="L118" s="22"/>
      <c r="M118" s="283" t="s">
        <v>1</v>
      </c>
      <c r="N118" s="284" t="s">
        <v>44</v>
      </c>
      <c r="P118" s="285">
        <f>O118*H118</f>
        <v>0</v>
      </c>
      <c r="Q118" s="285">
        <v>0</v>
      </c>
      <c r="R118" s="285">
        <f>Q118*H118</f>
        <v>0</v>
      </c>
      <c r="S118" s="285">
        <v>0</v>
      </c>
      <c r="T118" s="286">
        <f>S118*H118</f>
        <v>0</v>
      </c>
      <c r="AR118" s="287" t="s">
        <v>129</v>
      </c>
      <c r="AT118" s="287" t="s">
        <v>125</v>
      </c>
      <c r="AU118" s="287" t="s">
        <v>86</v>
      </c>
      <c r="AY118" s="8" t="s">
        <v>124</v>
      </c>
      <c r="BE118" s="288">
        <f>IF(N118="základná",J118,0)</f>
        <v>0</v>
      </c>
      <c r="BF118" s="288">
        <f>IF(N118="znížená",J118,0)</f>
        <v>0</v>
      </c>
      <c r="BG118" s="288">
        <f>IF(N118="zákl. prenesená",J118,0)</f>
        <v>0</v>
      </c>
      <c r="BH118" s="288">
        <f>IF(N118="zníž. prenesená",J118,0)</f>
        <v>0</v>
      </c>
      <c r="BI118" s="288">
        <f>IF(N118="nulová",J118,0)</f>
        <v>0</v>
      </c>
      <c r="BJ118" s="8" t="s">
        <v>130</v>
      </c>
      <c r="BK118" s="288">
        <f>ROUND(I118*H118,2)</f>
        <v>0</v>
      </c>
      <c r="BL118" s="8" t="s">
        <v>129</v>
      </c>
      <c r="BM118" s="287" t="s">
        <v>131</v>
      </c>
    </row>
    <row r="119" spans="2:65" s="290" customFormat="1" x14ac:dyDescent="0.2">
      <c r="B119" s="289"/>
      <c r="D119" s="291" t="s">
        <v>132</v>
      </c>
      <c r="E119" s="292" t="s">
        <v>1</v>
      </c>
      <c r="F119" s="293" t="s">
        <v>133</v>
      </c>
      <c r="H119" s="292" t="s">
        <v>1</v>
      </c>
      <c r="L119" s="289"/>
      <c r="M119" s="294"/>
      <c r="T119" s="295"/>
      <c r="AT119" s="292" t="s">
        <v>132</v>
      </c>
      <c r="AU119" s="292" t="s">
        <v>86</v>
      </c>
      <c r="AV119" s="290" t="s">
        <v>86</v>
      </c>
      <c r="AW119" s="290" t="s">
        <v>3</v>
      </c>
      <c r="AX119" s="290" t="s">
        <v>78</v>
      </c>
      <c r="AY119" s="292" t="s">
        <v>124</v>
      </c>
    </row>
    <row r="120" spans="2:65" s="297" customFormat="1" x14ac:dyDescent="0.2">
      <c r="B120" s="296"/>
      <c r="D120" s="291" t="s">
        <v>132</v>
      </c>
      <c r="E120" s="298" t="s">
        <v>1</v>
      </c>
      <c r="F120" s="299" t="s">
        <v>86</v>
      </c>
      <c r="H120" s="300">
        <v>1</v>
      </c>
      <c r="L120" s="296"/>
      <c r="M120" s="301"/>
      <c r="T120" s="302"/>
      <c r="AT120" s="298" t="s">
        <v>132</v>
      </c>
      <c r="AU120" s="298" t="s">
        <v>86</v>
      </c>
      <c r="AV120" s="297" t="s">
        <v>130</v>
      </c>
      <c r="AW120" s="297" t="s">
        <v>3</v>
      </c>
      <c r="AX120" s="297" t="s">
        <v>86</v>
      </c>
      <c r="AY120" s="298" t="s">
        <v>124</v>
      </c>
    </row>
    <row r="121" spans="2:65" s="1" customFormat="1" ht="22.15" customHeight="1" x14ac:dyDescent="0.2">
      <c r="B121" s="22"/>
      <c r="C121" s="276" t="s">
        <v>130</v>
      </c>
      <c r="D121" s="276" t="s">
        <v>125</v>
      </c>
      <c r="E121" s="277" t="s">
        <v>134</v>
      </c>
      <c r="F121" s="278" t="s">
        <v>135</v>
      </c>
      <c r="G121" s="279" t="s">
        <v>128</v>
      </c>
      <c r="H121" s="280">
        <v>1</v>
      </c>
      <c r="I121" s="77"/>
      <c r="J121" s="281">
        <f>ROUND(I121*H121,2)</f>
        <v>0</v>
      </c>
      <c r="K121" s="282"/>
      <c r="L121" s="22"/>
      <c r="M121" s="283" t="s">
        <v>1</v>
      </c>
      <c r="N121" s="284" t="s">
        <v>44</v>
      </c>
      <c r="P121" s="285">
        <f>O121*H121</f>
        <v>0</v>
      </c>
      <c r="Q121" s="285">
        <v>0</v>
      </c>
      <c r="R121" s="285">
        <f>Q121*H121</f>
        <v>0</v>
      </c>
      <c r="S121" s="285">
        <v>0</v>
      </c>
      <c r="T121" s="286">
        <f>S121*H121</f>
        <v>0</v>
      </c>
      <c r="AR121" s="287" t="s">
        <v>129</v>
      </c>
      <c r="AT121" s="287" t="s">
        <v>125</v>
      </c>
      <c r="AU121" s="287" t="s">
        <v>86</v>
      </c>
      <c r="AY121" s="8" t="s">
        <v>124</v>
      </c>
      <c r="BE121" s="288">
        <f>IF(N121="základná",J121,0)</f>
        <v>0</v>
      </c>
      <c r="BF121" s="288">
        <f>IF(N121="znížená",J121,0)</f>
        <v>0</v>
      </c>
      <c r="BG121" s="288">
        <f>IF(N121="zákl. prenesená",J121,0)</f>
        <v>0</v>
      </c>
      <c r="BH121" s="288">
        <f>IF(N121="zníž. prenesená",J121,0)</f>
        <v>0</v>
      </c>
      <c r="BI121" s="288">
        <f>IF(N121="nulová",J121,0)</f>
        <v>0</v>
      </c>
      <c r="BJ121" s="8" t="s">
        <v>130</v>
      </c>
      <c r="BK121" s="288">
        <f>ROUND(I121*H121,2)</f>
        <v>0</v>
      </c>
      <c r="BL121" s="8" t="s">
        <v>129</v>
      </c>
      <c r="BM121" s="287" t="s">
        <v>136</v>
      </c>
    </row>
    <row r="122" spans="2:65" s="290" customFormat="1" ht="22.5" x14ac:dyDescent="0.2">
      <c r="B122" s="289"/>
      <c r="D122" s="291" t="s">
        <v>132</v>
      </c>
      <c r="E122" s="292" t="s">
        <v>1</v>
      </c>
      <c r="F122" s="293" t="s">
        <v>137</v>
      </c>
      <c r="H122" s="292" t="s">
        <v>1</v>
      </c>
      <c r="L122" s="289"/>
      <c r="M122" s="294"/>
      <c r="T122" s="295"/>
      <c r="AT122" s="292" t="s">
        <v>132</v>
      </c>
      <c r="AU122" s="292" t="s">
        <v>86</v>
      </c>
      <c r="AV122" s="290" t="s">
        <v>86</v>
      </c>
      <c r="AW122" s="290" t="s">
        <v>3</v>
      </c>
      <c r="AX122" s="290" t="s">
        <v>78</v>
      </c>
      <c r="AY122" s="292" t="s">
        <v>124</v>
      </c>
    </row>
    <row r="123" spans="2:65" s="297" customFormat="1" x14ac:dyDescent="0.2">
      <c r="B123" s="296"/>
      <c r="D123" s="291" t="s">
        <v>132</v>
      </c>
      <c r="E123" s="298" t="s">
        <v>1</v>
      </c>
      <c r="F123" s="299" t="s">
        <v>86</v>
      </c>
      <c r="H123" s="300">
        <v>1</v>
      </c>
      <c r="L123" s="296"/>
      <c r="M123" s="301"/>
      <c r="T123" s="302"/>
      <c r="AT123" s="298" t="s">
        <v>132</v>
      </c>
      <c r="AU123" s="298" t="s">
        <v>86</v>
      </c>
      <c r="AV123" s="297" t="s">
        <v>130</v>
      </c>
      <c r="AW123" s="297" t="s">
        <v>3</v>
      </c>
      <c r="AX123" s="297" t="s">
        <v>86</v>
      </c>
      <c r="AY123" s="298" t="s">
        <v>124</v>
      </c>
    </row>
    <row r="124" spans="2:65" s="1" customFormat="1" ht="22.15" customHeight="1" x14ac:dyDescent="0.2">
      <c r="B124" s="22"/>
      <c r="C124" s="276" t="s">
        <v>138</v>
      </c>
      <c r="D124" s="276" t="s">
        <v>125</v>
      </c>
      <c r="E124" s="277" t="s">
        <v>139</v>
      </c>
      <c r="F124" s="278" t="s">
        <v>140</v>
      </c>
      <c r="G124" s="279" t="s">
        <v>128</v>
      </c>
      <c r="H124" s="280">
        <v>1</v>
      </c>
      <c r="I124" s="77"/>
      <c r="J124" s="281">
        <f>ROUND(I124*H124,2)</f>
        <v>0</v>
      </c>
      <c r="K124" s="282"/>
      <c r="L124" s="22"/>
      <c r="M124" s="283" t="s">
        <v>1</v>
      </c>
      <c r="N124" s="284" t="s">
        <v>44</v>
      </c>
      <c r="P124" s="285">
        <f>O124*H124</f>
        <v>0</v>
      </c>
      <c r="Q124" s="285">
        <v>0</v>
      </c>
      <c r="R124" s="285">
        <f>Q124*H124</f>
        <v>0</v>
      </c>
      <c r="S124" s="285">
        <v>0</v>
      </c>
      <c r="T124" s="286">
        <f>S124*H124</f>
        <v>0</v>
      </c>
      <c r="AR124" s="287" t="s">
        <v>129</v>
      </c>
      <c r="AT124" s="287" t="s">
        <v>125</v>
      </c>
      <c r="AU124" s="287" t="s">
        <v>86</v>
      </c>
      <c r="AY124" s="8" t="s">
        <v>124</v>
      </c>
      <c r="BE124" s="288">
        <f>IF(N124="základná",J124,0)</f>
        <v>0</v>
      </c>
      <c r="BF124" s="288">
        <f>IF(N124="znížená",J124,0)</f>
        <v>0</v>
      </c>
      <c r="BG124" s="288">
        <f>IF(N124="zákl. prenesená",J124,0)</f>
        <v>0</v>
      </c>
      <c r="BH124" s="288">
        <f>IF(N124="zníž. prenesená",J124,0)</f>
        <v>0</v>
      </c>
      <c r="BI124" s="288">
        <f>IF(N124="nulová",J124,0)</f>
        <v>0</v>
      </c>
      <c r="BJ124" s="8" t="s">
        <v>130</v>
      </c>
      <c r="BK124" s="288">
        <f>ROUND(I124*H124,2)</f>
        <v>0</v>
      </c>
      <c r="BL124" s="8" t="s">
        <v>129</v>
      </c>
      <c r="BM124" s="287" t="s">
        <v>141</v>
      </c>
    </row>
    <row r="125" spans="2:65" s="290" customFormat="1" x14ac:dyDescent="0.2">
      <c r="B125" s="289"/>
      <c r="D125" s="291" t="s">
        <v>132</v>
      </c>
      <c r="E125" s="292" t="s">
        <v>1</v>
      </c>
      <c r="F125" s="293" t="s">
        <v>142</v>
      </c>
      <c r="H125" s="292" t="s">
        <v>1</v>
      </c>
      <c r="L125" s="289"/>
      <c r="M125" s="294"/>
      <c r="T125" s="295"/>
      <c r="AT125" s="292" t="s">
        <v>132</v>
      </c>
      <c r="AU125" s="292" t="s">
        <v>86</v>
      </c>
      <c r="AV125" s="290" t="s">
        <v>86</v>
      </c>
      <c r="AW125" s="290" t="s">
        <v>3</v>
      </c>
      <c r="AX125" s="290" t="s">
        <v>78</v>
      </c>
      <c r="AY125" s="292" t="s">
        <v>124</v>
      </c>
    </row>
    <row r="126" spans="2:65" s="297" customFormat="1" x14ac:dyDescent="0.2">
      <c r="B126" s="296"/>
      <c r="D126" s="291" t="s">
        <v>132</v>
      </c>
      <c r="E126" s="298" t="s">
        <v>1</v>
      </c>
      <c r="F126" s="299" t="s">
        <v>86</v>
      </c>
      <c r="H126" s="300">
        <v>1</v>
      </c>
      <c r="L126" s="296"/>
      <c r="M126" s="301"/>
      <c r="T126" s="302"/>
      <c r="AT126" s="298" t="s">
        <v>132</v>
      </c>
      <c r="AU126" s="298" t="s">
        <v>86</v>
      </c>
      <c r="AV126" s="297" t="s">
        <v>130</v>
      </c>
      <c r="AW126" s="297" t="s">
        <v>3</v>
      </c>
      <c r="AX126" s="297" t="s">
        <v>86</v>
      </c>
      <c r="AY126" s="298" t="s">
        <v>124</v>
      </c>
    </row>
    <row r="127" spans="2:65" s="1" customFormat="1" ht="22.15" customHeight="1" x14ac:dyDescent="0.2">
      <c r="B127" s="22"/>
      <c r="C127" s="276" t="s">
        <v>129</v>
      </c>
      <c r="D127" s="276" t="s">
        <v>125</v>
      </c>
      <c r="E127" s="277" t="s">
        <v>143</v>
      </c>
      <c r="F127" s="278" t="s">
        <v>144</v>
      </c>
      <c r="G127" s="279" t="s">
        <v>128</v>
      </c>
      <c r="H127" s="280">
        <v>1</v>
      </c>
      <c r="I127" s="77"/>
      <c r="J127" s="281">
        <f>ROUND(I127*H127,2)</f>
        <v>0</v>
      </c>
      <c r="K127" s="282"/>
      <c r="L127" s="22"/>
      <c r="M127" s="283" t="s">
        <v>1</v>
      </c>
      <c r="N127" s="284" t="s">
        <v>44</v>
      </c>
      <c r="P127" s="285">
        <f>O127*H127</f>
        <v>0</v>
      </c>
      <c r="Q127" s="285">
        <v>0</v>
      </c>
      <c r="R127" s="285">
        <f>Q127*H127</f>
        <v>0</v>
      </c>
      <c r="S127" s="285">
        <v>0</v>
      </c>
      <c r="T127" s="286">
        <f>S127*H127</f>
        <v>0</v>
      </c>
      <c r="AR127" s="287" t="s">
        <v>129</v>
      </c>
      <c r="AT127" s="287" t="s">
        <v>125</v>
      </c>
      <c r="AU127" s="287" t="s">
        <v>86</v>
      </c>
      <c r="AY127" s="8" t="s">
        <v>124</v>
      </c>
      <c r="BE127" s="288">
        <f>IF(N127="základná",J127,0)</f>
        <v>0</v>
      </c>
      <c r="BF127" s="288">
        <f>IF(N127="znížená",J127,0)</f>
        <v>0</v>
      </c>
      <c r="BG127" s="288">
        <f>IF(N127="zákl. prenesená",J127,0)</f>
        <v>0</v>
      </c>
      <c r="BH127" s="288">
        <f>IF(N127="zníž. prenesená",J127,0)</f>
        <v>0</v>
      </c>
      <c r="BI127" s="288">
        <f>IF(N127="nulová",J127,0)</f>
        <v>0</v>
      </c>
      <c r="BJ127" s="8" t="s">
        <v>130</v>
      </c>
      <c r="BK127" s="288">
        <f>ROUND(I127*H127,2)</f>
        <v>0</v>
      </c>
      <c r="BL127" s="8" t="s">
        <v>129</v>
      </c>
      <c r="BM127" s="287" t="s">
        <v>145</v>
      </c>
    </row>
    <row r="128" spans="2:65" s="290" customFormat="1" x14ac:dyDescent="0.2">
      <c r="B128" s="289"/>
      <c r="D128" s="291" t="s">
        <v>132</v>
      </c>
      <c r="E128" s="292" t="s">
        <v>1</v>
      </c>
      <c r="F128" s="293" t="s">
        <v>146</v>
      </c>
      <c r="H128" s="292" t="s">
        <v>1</v>
      </c>
      <c r="L128" s="289"/>
      <c r="M128" s="294"/>
      <c r="T128" s="295"/>
      <c r="AT128" s="292" t="s">
        <v>132</v>
      </c>
      <c r="AU128" s="292" t="s">
        <v>86</v>
      </c>
      <c r="AV128" s="290" t="s">
        <v>86</v>
      </c>
      <c r="AW128" s="290" t="s">
        <v>3</v>
      </c>
      <c r="AX128" s="290" t="s">
        <v>78</v>
      </c>
      <c r="AY128" s="292" t="s">
        <v>124</v>
      </c>
    </row>
    <row r="129" spans="2:65" s="297" customFormat="1" x14ac:dyDescent="0.2">
      <c r="B129" s="296"/>
      <c r="D129" s="291" t="s">
        <v>132</v>
      </c>
      <c r="E129" s="298" t="s">
        <v>1</v>
      </c>
      <c r="F129" s="299" t="s">
        <v>86</v>
      </c>
      <c r="H129" s="300">
        <v>1</v>
      </c>
      <c r="L129" s="296"/>
      <c r="M129" s="301"/>
      <c r="T129" s="302"/>
      <c r="AT129" s="298" t="s">
        <v>132</v>
      </c>
      <c r="AU129" s="298" t="s">
        <v>86</v>
      </c>
      <c r="AV129" s="297" t="s">
        <v>130</v>
      </c>
      <c r="AW129" s="297" t="s">
        <v>3</v>
      </c>
      <c r="AX129" s="297" t="s">
        <v>86</v>
      </c>
      <c r="AY129" s="298" t="s">
        <v>124</v>
      </c>
    </row>
    <row r="130" spans="2:65" s="1" customFormat="1" ht="22.15" customHeight="1" x14ac:dyDescent="0.2">
      <c r="B130" s="22"/>
      <c r="C130" s="276" t="s">
        <v>147</v>
      </c>
      <c r="D130" s="276" t="s">
        <v>125</v>
      </c>
      <c r="E130" s="277" t="s">
        <v>148</v>
      </c>
      <c r="F130" s="278" t="s">
        <v>149</v>
      </c>
      <c r="G130" s="279" t="s">
        <v>128</v>
      </c>
      <c r="H130" s="280">
        <v>1</v>
      </c>
      <c r="I130" s="77"/>
      <c r="J130" s="281">
        <f>ROUND(I130*H130,2)</f>
        <v>0</v>
      </c>
      <c r="K130" s="282"/>
      <c r="L130" s="22"/>
      <c r="M130" s="283" t="s">
        <v>1</v>
      </c>
      <c r="N130" s="284" t="s">
        <v>44</v>
      </c>
      <c r="P130" s="285">
        <f>O130*H130</f>
        <v>0</v>
      </c>
      <c r="Q130" s="285">
        <v>0</v>
      </c>
      <c r="R130" s="285">
        <f>Q130*H130</f>
        <v>0</v>
      </c>
      <c r="S130" s="285">
        <v>0</v>
      </c>
      <c r="T130" s="286">
        <f>S130*H130</f>
        <v>0</v>
      </c>
      <c r="AR130" s="287" t="s">
        <v>129</v>
      </c>
      <c r="AT130" s="287" t="s">
        <v>125</v>
      </c>
      <c r="AU130" s="287" t="s">
        <v>86</v>
      </c>
      <c r="AY130" s="8" t="s">
        <v>124</v>
      </c>
      <c r="BE130" s="288">
        <f>IF(N130="základná",J130,0)</f>
        <v>0</v>
      </c>
      <c r="BF130" s="288">
        <f>IF(N130="znížená",J130,0)</f>
        <v>0</v>
      </c>
      <c r="BG130" s="288">
        <f>IF(N130="zákl. prenesená",J130,0)</f>
        <v>0</v>
      </c>
      <c r="BH130" s="288">
        <f>IF(N130="zníž. prenesená",J130,0)</f>
        <v>0</v>
      </c>
      <c r="BI130" s="288">
        <f>IF(N130="nulová",J130,0)</f>
        <v>0</v>
      </c>
      <c r="BJ130" s="8" t="s">
        <v>130</v>
      </c>
      <c r="BK130" s="288">
        <f>ROUND(I130*H130,2)</f>
        <v>0</v>
      </c>
      <c r="BL130" s="8" t="s">
        <v>129</v>
      </c>
      <c r="BM130" s="287" t="s">
        <v>150</v>
      </c>
    </row>
    <row r="131" spans="2:65" s="290" customFormat="1" x14ac:dyDescent="0.2">
      <c r="B131" s="289"/>
      <c r="D131" s="291" t="s">
        <v>132</v>
      </c>
      <c r="E131" s="292" t="s">
        <v>1</v>
      </c>
      <c r="F131" s="293" t="s">
        <v>151</v>
      </c>
      <c r="H131" s="292" t="s">
        <v>1</v>
      </c>
      <c r="L131" s="289"/>
      <c r="M131" s="294"/>
      <c r="T131" s="295"/>
      <c r="AT131" s="292" t="s">
        <v>132</v>
      </c>
      <c r="AU131" s="292" t="s">
        <v>86</v>
      </c>
      <c r="AV131" s="290" t="s">
        <v>86</v>
      </c>
      <c r="AW131" s="290" t="s">
        <v>3</v>
      </c>
      <c r="AX131" s="290" t="s">
        <v>78</v>
      </c>
      <c r="AY131" s="292" t="s">
        <v>124</v>
      </c>
    </row>
    <row r="132" spans="2:65" s="297" customFormat="1" x14ac:dyDescent="0.2">
      <c r="B132" s="296"/>
      <c r="D132" s="291" t="s">
        <v>132</v>
      </c>
      <c r="E132" s="298" t="s">
        <v>1</v>
      </c>
      <c r="F132" s="299" t="s">
        <v>86</v>
      </c>
      <c r="H132" s="300">
        <v>1</v>
      </c>
      <c r="L132" s="296"/>
      <c r="M132" s="301"/>
      <c r="T132" s="302"/>
      <c r="AT132" s="298" t="s">
        <v>132</v>
      </c>
      <c r="AU132" s="298" t="s">
        <v>86</v>
      </c>
      <c r="AV132" s="297" t="s">
        <v>130</v>
      </c>
      <c r="AW132" s="297" t="s">
        <v>3</v>
      </c>
      <c r="AX132" s="297" t="s">
        <v>86</v>
      </c>
      <c r="AY132" s="298" t="s">
        <v>124</v>
      </c>
    </row>
    <row r="133" spans="2:65" s="1" customFormat="1" ht="22.15" customHeight="1" x14ac:dyDescent="0.2">
      <c r="B133" s="22"/>
      <c r="C133" s="276" t="s">
        <v>152</v>
      </c>
      <c r="D133" s="276" t="s">
        <v>125</v>
      </c>
      <c r="E133" s="277" t="s">
        <v>153</v>
      </c>
      <c r="F133" s="278" t="s">
        <v>154</v>
      </c>
      <c r="G133" s="279" t="s">
        <v>155</v>
      </c>
      <c r="H133" s="280">
        <v>3</v>
      </c>
      <c r="I133" s="77"/>
      <c r="J133" s="281">
        <f>ROUND(I133*H133,2)</f>
        <v>0</v>
      </c>
      <c r="K133" s="282"/>
      <c r="L133" s="22"/>
      <c r="M133" s="283" t="s">
        <v>1</v>
      </c>
      <c r="N133" s="284" t="s">
        <v>44</v>
      </c>
      <c r="P133" s="285">
        <f>O133*H133</f>
        <v>0</v>
      </c>
      <c r="Q133" s="285">
        <v>0</v>
      </c>
      <c r="R133" s="285">
        <f>Q133*H133</f>
        <v>0</v>
      </c>
      <c r="S133" s="285">
        <v>0</v>
      </c>
      <c r="T133" s="286">
        <f>S133*H133</f>
        <v>0</v>
      </c>
      <c r="AR133" s="287" t="s">
        <v>129</v>
      </c>
      <c r="AT133" s="287" t="s">
        <v>125</v>
      </c>
      <c r="AU133" s="287" t="s">
        <v>86</v>
      </c>
      <c r="AY133" s="8" t="s">
        <v>124</v>
      </c>
      <c r="BE133" s="288">
        <f>IF(N133="základná",J133,0)</f>
        <v>0</v>
      </c>
      <c r="BF133" s="288">
        <f>IF(N133="znížená",J133,0)</f>
        <v>0</v>
      </c>
      <c r="BG133" s="288">
        <f>IF(N133="zákl. prenesená",J133,0)</f>
        <v>0</v>
      </c>
      <c r="BH133" s="288">
        <f>IF(N133="zníž. prenesená",J133,0)</f>
        <v>0</v>
      </c>
      <c r="BI133" s="288">
        <f>IF(N133="nulová",J133,0)</f>
        <v>0</v>
      </c>
      <c r="BJ133" s="8" t="s">
        <v>130</v>
      </c>
      <c r="BK133" s="288">
        <f>ROUND(I133*H133,2)</f>
        <v>0</v>
      </c>
      <c r="BL133" s="8" t="s">
        <v>129</v>
      </c>
      <c r="BM133" s="287" t="s">
        <v>156</v>
      </c>
    </row>
    <row r="134" spans="2:65" s="290" customFormat="1" x14ac:dyDescent="0.2">
      <c r="B134" s="289"/>
      <c r="D134" s="291" t="s">
        <v>132</v>
      </c>
      <c r="E134" s="292" t="s">
        <v>1</v>
      </c>
      <c r="F134" s="293" t="s">
        <v>157</v>
      </c>
      <c r="H134" s="292" t="s">
        <v>1</v>
      </c>
      <c r="L134" s="289"/>
      <c r="M134" s="294"/>
      <c r="T134" s="295"/>
      <c r="AT134" s="292" t="s">
        <v>132</v>
      </c>
      <c r="AU134" s="292" t="s">
        <v>86</v>
      </c>
      <c r="AV134" s="290" t="s">
        <v>86</v>
      </c>
      <c r="AW134" s="290" t="s">
        <v>3</v>
      </c>
      <c r="AX134" s="290" t="s">
        <v>78</v>
      </c>
      <c r="AY134" s="292" t="s">
        <v>124</v>
      </c>
    </row>
    <row r="135" spans="2:65" s="297" customFormat="1" x14ac:dyDescent="0.2">
      <c r="B135" s="296"/>
      <c r="D135" s="291" t="s">
        <v>132</v>
      </c>
      <c r="E135" s="298" t="s">
        <v>1</v>
      </c>
      <c r="F135" s="299" t="s">
        <v>138</v>
      </c>
      <c r="H135" s="300">
        <v>3</v>
      </c>
      <c r="L135" s="296"/>
      <c r="M135" s="301"/>
      <c r="T135" s="302"/>
      <c r="AT135" s="298" t="s">
        <v>132</v>
      </c>
      <c r="AU135" s="298" t="s">
        <v>86</v>
      </c>
      <c r="AV135" s="297" t="s">
        <v>130</v>
      </c>
      <c r="AW135" s="297" t="s">
        <v>3</v>
      </c>
      <c r="AX135" s="297" t="s">
        <v>86</v>
      </c>
      <c r="AY135" s="298" t="s">
        <v>124</v>
      </c>
    </row>
    <row r="136" spans="2:65" s="1" customFormat="1" ht="22.15" customHeight="1" x14ac:dyDescent="0.2">
      <c r="B136" s="22"/>
      <c r="C136" s="276" t="s">
        <v>158</v>
      </c>
      <c r="D136" s="276" t="s">
        <v>125</v>
      </c>
      <c r="E136" s="277" t="s">
        <v>159</v>
      </c>
      <c r="F136" s="278" t="s">
        <v>160</v>
      </c>
      <c r="G136" s="279" t="s">
        <v>128</v>
      </c>
      <c r="H136" s="280">
        <v>1</v>
      </c>
      <c r="I136" s="77"/>
      <c r="J136" s="281">
        <f>ROUND(I136*H136,2)</f>
        <v>0</v>
      </c>
      <c r="K136" s="282"/>
      <c r="L136" s="22"/>
      <c r="M136" s="283" t="s">
        <v>1</v>
      </c>
      <c r="N136" s="284" t="s">
        <v>44</v>
      </c>
      <c r="P136" s="285">
        <f>O136*H136</f>
        <v>0</v>
      </c>
      <c r="Q136" s="285">
        <v>0</v>
      </c>
      <c r="R136" s="285">
        <f>Q136*H136</f>
        <v>0</v>
      </c>
      <c r="S136" s="285">
        <v>0</v>
      </c>
      <c r="T136" s="286">
        <f>S136*H136</f>
        <v>0</v>
      </c>
      <c r="AR136" s="287" t="s">
        <v>129</v>
      </c>
      <c r="AT136" s="287" t="s">
        <v>125</v>
      </c>
      <c r="AU136" s="287" t="s">
        <v>86</v>
      </c>
      <c r="AY136" s="8" t="s">
        <v>124</v>
      </c>
      <c r="BE136" s="288">
        <f>IF(N136="základná",J136,0)</f>
        <v>0</v>
      </c>
      <c r="BF136" s="288">
        <f>IF(N136="znížená",J136,0)</f>
        <v>0</v>
      </c>
      <c r="BG136" s="288">
        <f>IF(N136="zákl. prenesená",J136,0)</f>
        <v>0</v>
      </c>
      <c r="BH136" s="288">
        <f>IF(N136="zníž. prenesená",J136,0)</f>
        <v>0</v>
      </c>
      <c r="BI136" s="288">
        <f>IF(N136="nulová",J136,0)</f>
        <v>0</v>
      </c>
      <c r="BJ136" s="8" t="s">
        <v>130</v>
      </c>
      <c r="BK136" s="288">
        <f>ROUND(I136*H136,2)</f>
        <v>0</v>
      </c>
      <c r="BL136" s="8" t="s">
        <v>129</v>
      </c>
      <c r="BM136" s="287" t="s">
        <v>161</v>
      </c>
    </row>
    <row r="137" spans="2:65" s="290" customFormat="1" x14ac:dyDescent="0.2">
      <c r="B137" s="289"/>
      <c r="D137" s="291" t="s">
        <v>132</v>
      </c>
      <c r="E137" s="292" t="s">
        <v>1</v>
      </c>
      <c r="F137" s="293" t="s">
        <v>162</v>
      </c>
      <c r="H137" s="292" t="s">
        <v>1</v>
      </c>
      <c r="L137" s="289"/>
      <c r="M137" s="294"/>
      <c r="T137" s="295"/>
      <c r="AT137" s="292" t="s">
        <v>132</v>
      </c>
      <c r="AU137" s="292" t="s">
        <v>86</v>
      </c>
      <c r="AV137" s="290" t="s">
        <v>86</v>
      </c>
      <c r="AW137" s="290" t="s">
        <v>3</v>
      </c>
      <c r="AX137" s="290" t="s">
        <v>78</v>
      </c>
      <c r="AY137" s="292" t="s">
        <v>124</v>
      </c>
    </row>
    <row r="138" spans="2:65" s="297" customFormat="1" x14ac:dyDescent="0.2">
      <c r="B138" s="296"/>
      <c r="D138" s="291" t="s">
        <v>132</v>
      </c>
      <c r="E138" s="298" t="s">
        <v>1</v>
      </c>
      <c r="F138" s="299" t="s">
        <v>86</v>
      </c>
      <c r="H138" s="300">
        <v>1</v>
      </c>
      <c r="L138" s="296"/>
      <c r="M138" s="301"/>
      <c r="T138" s="302"/>
      <c r="AT138" s="298" t="s">
        <v>132</v>
      </c>
      <c r="AU138" s="298" t="s">
        <v>86</v>
      </c>
      <c r="AV138" s="297" t="s">
        <v>130</v>
      </c>
      <c r="AW138" s="297" t="s">
        <v>3</v>
      </c>
      <c r="AX138" s="297" t="s">
        <v>86</v>
      </c>
      <c r="AY138" s="298" t="s">
        <v>124</v>
      </c>
    </row>
    <row r="139" spans="2:65" s="1" customFormat="1" ht="22.15" customHeight="1" x14ac:dyDescent="0.2">
      <c r="B139" s="22"/>
      <c r="C139" s="276" t="s">
        <v>163</v>
      </c>
      <c r="D139" s="276" t="s">
        <v>125</v>
      </c>
      <c r="E139" s="277" t="s">
        <v>164</v>
      </c>
      <c r="F139" s="278" t="s">
        <v>165</v>
      </c>
      <c r="G139" s="279" t="s">
        <v>128</v>
      </c>
      <c r="H139" s="280">
        <v>1</v>
      </c>
      <c r="I139" s="77"/>
      <c r="J139" s="281">
        <f>ROUND(I139*H139,2)</f>
        <v>0</v>
      </c>
      <c r="K139" s="282"/>
      <c r="L139" s="22"/>
      <c r="M139" s="283" t="s">
        <v>1</v>
      </c>
      <c r="N139" s="284" t="s">
        <v>44</v>
      </c>
      <c r="P139" s="285">
        <f>O139*H139</f>
        <v>0</v>
      </c>
      <c r="Q139" s="285">
        <v>0</v>
      </c>
      <c r="R139" s="285">
        <f>Q139*H139</f>
        <v>0</v>
      </c>
      <c r="S139" s="285">
        <v>0</v>
      </c>
      <c r="T139" s="286">
        <f>S139*H139</f>
        <v>0</v>
      </c>
      <c r="AR139" s="287" t="s">
        <v>129</v>
      </c>
      <c r="AT139" s="287" t="s">
        <v>125</v>
      </c>
      <c r="AU139" s="287" t="s">
        <v>86</v>
      </c>
      <c r="AY139" s="8" t="s">
        <v>124</v>
      </c>
      <c r="BE139" s="288">
        <f>IF(N139="základná",J139,0)</f>
        <v>0</v>
      </c>
      <c r="BF139" s="288">
        <f>IF(N139="znížená",J139,0)</f>
        <v>0</v>
      </c>
      <c r="BG139" s="288">
        <f>IF(N139="zákl. prenesená",J139,0)</f>
        <v>0</v>
      </c>
      <c r="BH139" s="288">
        <f>IF(N139="zníž. prenesená",J139,0)</f>
        <v>0</v>
      </c>
      <c r="BI139" s="288">
        <f>IF(N139="nulová",J139,0)</f>
        <v>0</v>
      </c>
      <c r="BJ139" s="8" t="s">
        <v>130</v>
      </c>
      <c r="BK139" s="288">
        <f>ROUND(I139*H139,2)</f>
        <v>0</v>
      </c>
      <c r="BL139" s="8" t="s">
        <v>129</v>
      </c>
      <c r="BM139" s="287" t="s">
        <v>166</v>
      </c>
    </row>
    <row r="140" spans="2:65" s="290" customFormat="1" ht="22.5" x14ac:dyDescent="0.2">
      <c r="B140" s="289"/>
      <c r="D140" s="291" t="s">
        <v>132</v>
      </c>
      <c r="E140" s="292" t="s">
        <v>1</v>
      </c>
      <c r="F140" s="293" t="s">
        <v>167</v>
      </c>
      <c r="H140" s="292" t="s">
        <v>1</v>
      </c>
      <c r="L140" s="289"/>
      <c r="M140" s="294"/>
      <c r="T140" s="295"/>
      <c r="AT140" s="292" t="s">
        <v>132</v>
      </c>
      <c r="AU140" s="292" t="s">
        <v>86</v>
      </c>
      <c r="AV140" s="290" t="s">
        <v>86</v>
      </c>
      <c r="AW140" s="290" t="s">
        <v>3</v>
      </c>
      <c r="AX140" s="290" t="s">
        <v>78</v>
      </c>
      <c r="AY140" s="292" t="s">
        <v>124</v>
      </c>
    </row>
    <row r="141" spans="2:65" s="297" customFormat="1" x14ac:dyDescent="0.2">
      <c r="B141" s="296"/>
      <c r="D141" s="291" t="s">
        <v>132</v>
      </c>
      <c r="E141" s="298" t="s">
        <v>1</v>
      </c>
      <c r="F141" s="299" t="s">
        <v>86</v>
      </c>
      <c r="H141" s="300">
        <v>1</v>
      </c>
      <c r="L141" s="296"/>
      <c r="M141" s="301"/>
      <c r="T141" s="302"/>
      <c r="AT141" s="298" t="s">
        <v>132</v>
      </c>
      <c r="AU141" s="298" t="s">
        <v>86</v>
      </c>
      <c r="AV141" s="297" t="s">
        <v>130</v>
      </c>
      <c r="AW141" s="297" t="s">
        <v>3</v>
      </c>
      <c r="AX141" s="297" t="s">
        <v>86</v>
      </c>
      <c r="AY141" s="298" t="s">
        <v>124</v>
      </c>
    </row>
    <row r="142" spans="2:65" s="1" customFormat="1" ht="22.15" customHeight="1" x14ac:dyDescent="0.2">
      <c r="B142" s="22"/>
      <c r="C142" s="276" t="s">
        <v>168</v>
      </c>
      <c r="D142" s="276" t="s">
        <v>125</v>
      </c>
      <c r="E142" s="277" t="s">
        <v>169</v>
      </c>
      <c r="F142" s="278" t="s">
        <v>170</v>
      </c>
      <c r="G142" s="279" t="s">
        <v>128</v>
      </c>
      <c r="H142" s="280">
        <v>1</v>
      </c>
      <c r="I142" s="77"/>
      <c r="J142" s="281">
        <f>ROUND(I142*H142,2)</f>
        <v>0</v>
      </c>
      <c r="K142" s="282"/>
      <c r="L142" s="22"/>
      <c r="M142" s="283" t="s">
        <v>1</v>
      </c>
      <c r="N142" s="284" t="s">
        <v>44</v>
      </c>
      <c r="P142" s="285">
        <f>O142*H142</f>
        <v>0</v>
      </c>
      <c r="Q142" s="285">
        <v>0</v>
      </c>
      <c r="R142" s="285">
        <f>Q142*H142</f>
        <v>0</v>
      </c>
      <c r="S142" s="285">
        <v>0</v>
      </c>
      <c r="T142" s="286">
        <f>S142*H142</f>
        <v>0</v>
      </c>
      <c r="AR142" s="287" t="s">
        <v>129</v>
      </c>
      <c r="AT142" s="287" t="s">
        <v>125</v>
      </c>
      <c r="AU142" s="287" t="s">
        <v>86</v>
      </c>
      <c r="AY142" s="8" t="s">
        <v>124</v>
      </c>
      <c r="BE142" s="288">
        <f>IF(N142="základná",J142,0)</f>
        <v>0</v>
      </c>
      <c r="BF142" s="288">
        <f>IF(N142="znížená",J142,0)</f>
        <v>0</v>
      </c>
      <c r="BG142" s="288">
        <f>IF(N142="zákl. prenesená",J142,0)</f>
        <v>0</v>
      </c>
      <c r="BH142" s="288">
        <f>IF(N142="zníž. prenesená",J142,0)</f>
        <v>0</v>
      </c>
      <c r="BI142" s="288">
        <f>IF(N142="nulová",J142,0)</f>
        <v>0</v>
      </c>
      <c r="BJ142" s="8" t="s">
        <v>130</v>
      </c>
      <c r="BK142" s="288">
        <f>ROUND(I142*H142,2)</f>
        <v>0</v>
      </c>
      <c r="BL142" s="8" t="s">
        <v>129</v>
      </c>
      <c r="BM142" s="287" t="s">
        <v>171</v>
      </c>
    </row>
    <row r="143" spans="2:65" s="290" customFormat="1" x14ac:dyDescent="0.2">
      <c r="B143" s="289"/>
      <c r="D143" s="291" t="s">
        <v>132</v>
      </c>
      <c r="E143" s="292" t="s">
        <v>1</v>
      </c>
      <c r="F143" s="293" t="s">
        <v>172</v>
      </c>
      <c r="H143" s="292" t="s">
        <v>1</v>
      </c>
      <c r="L143" s="289"/>
      <c r="M143" s="294"/>
      <c r="T143" s="295"/>
      <c r="AT143" s="292" t="s">
        <v>132</v>
      </c>
      <c r="AU143" s="292" t="s">
        <v>86</v>
      </c>
      <c r="AV143" s="290" t="s">
        <v>86</v>
      </c>
      <c r="AW143" s="290" t="s">
        <v>3</v>
      </c>
      <c r="AX143" s="290" t="s">
        <v>78</v>
      </c>
      <c r="AY143" s="292" t="s">
        <v>124</v>
      </c>
    </row>
    <row r="144" spans="2:65" s="297" customFormat="1" x14ac:dyDescent="0.2">
      <c r="B144" s="296"/>
      <c r="D144" s="291" t="s">
        <v>132</v>
      </c>
      <c r="E144" s="298" t="s">
        <v>1</v>
      </c>
      <c r="F144" s="299" t="s">
        <v>86</v>
      </c>
      <c r="H144" s="300">
        <v>1</v>
      </c>
      <c r="L144" s="296"/>
      <c r="M144" s="301"/>
      <c r="T144" s="302"/>
      <c r="AT144" s="298" t="s">
        <v>132</v>
      </c>
      <c r="AU144" s="298" t="s">
        <v>86</v>
      </c>
      <c r="AV144" s="297" t="s">
        <v>130</v>
      </c>
      <c r="AW144" s="297" t="s">
        <v>3</v>
      </c>
      <c r="AX144" s="297" t="s">
        <v>86</v>
      </c>
      <c r="AY144" s="298" t="s">
        <v>124</v>
      </c>
    </row>
    <row r="145" spans="2:65" s="1" customFormat="1" ht="22.15" customHeight="1" x14ac:dyDescent="0.2">
      <c r="B145" s="22"/>
      <c r="C145" s="276" t="s">
        <v>173</v>
      </c>
      <c r="D145" s="276" t="s">
        <v>125</v>
      </c>
      <c r="E145" s="277" t="s">
        <v>174</v>
      </c>
      <c r="F145" s="278" t="s">
        <v>175</v>
      </c>
      <c r="G145" s="279" t="s">
        <v>128</v>
      </c>
      <c r="H145" s="280">
        <v>1</v>
      </c>
      <c r="I145" s="77"/>
      <c r="J145" s="281">
        <f>ROUND(I145*H145,2)</f>
        <v>0</v>
      </c>
      <c r="K145" s="282"/>
      <c r="L145" s="22"/>
      <c r="M145" s="283" t="s">
        <v>1</v>
      </c>
      <c r="N145" s="284" t="s">
        <v>44</v>
      </c>
      <c r="P145" s="285">
        <f>O145*H145</f>
        <v>0</v>
      </c>
      <c r="Q145" s="285">
        <v>0</v>
      </c>
      <c r="R145" s="285">
        <f>Q145*H145</f>
        <v>0</v>
      </c>
      <c r="S145" s="285">
        <v>0</v>
      </c>
      <c r="T145" s="286">
        <f>S145*H145</f>
        <v>0</v>
      </c>
      <c r="AR145" s="287" t="s">
        <v>129</v>
      </c>
      <c r="AT145" s="287" t="s">
        <v>125</v>
      </c>
      <c r="AU145" s="287" t="s">
        <v>86</v>
      </c>
      <c r="AY145" s="8" t="s">
        <v>124</v>
      </c>
      <c r="BE145" s="288">
        <f>IF(N145="základná",J145,0)</f>
        <v>0</v>
      </c>
      <c r="BF145" s="288">
        <f>IF(N145="znížená",J145,0)</f>
        <v>0</v>
      </c>
      <c r="BG145" s="288">
        <f>IF(N145="zákl. prenesená",J145,0)</f>
        <v>0</v>
      </c>
      <c r="BH145" s="288">
        <f>IF(N145="zníž. prenesená",J145,0)</f>
        <v>0</v>
      </c>
      <c r="BI145" s="288">
        <f>IF(N145="nulová",J145,0)</f>
        <v>0</v>
      </c>
      <c r="BJ145" s="8" t="s">
        <v>130</v>
      </c>
      <c r="BK145" s="288">
        <f>ROUND(I145*H145,2)</f>
        <v>0</v>
      </c>
      <c r="BL145" s="8" t="s">
        <v>129</v>
      </c>
      <c r="BM145" s="287" t="s">
        <v>176</v>
      </c>
    </row>
    <row r="146" spans="2:65" s="290" customFormat="1" x14ac:dyDescent="0.2">
      <c r="B146" s="289"/>
      <c r="D146" s="291" t="s">
        <v>132</v>
      </c>
      <c r="E146" s="292" t="s">
        <v>1</v>
      </c>
      <c r="F146" s="293" t="s">
        <v>177</v>
      </c>
      <c r="H146" s="292" t="s">
        <v>1</v>
      </c>
      <c r="L146" s="289"/>
      <c r="M146" s="294"/>
      <c r="T146" s="295"/>
      <c r="AT146" s="292" t="s">
        <v>132</v>
      </c>
      <c r="AU146" s="292" t="s">
        <v>86</v>
      </c>
      <c r="AV146" s="290" t="s">
        <v>86</v>
      </c>
      <c r="AW146" s="290" t="s">
        <v>3</v>
      </c>
      <c r="AX146" s="290" t="s">
        <v>78</v>
      </c>
      <c r="AY146" s="292" t="s">
        <v>124</v>
      </c>
    </row>
    <row r="147" spans="2:65" s="297" customFormat="1" x14ac:dyDescent="0.2">
      <c r="B147" s="296"/>
      <c r="D147" s="291" t="s">
        <v>132</v>
      </c>
      <c r="E147" s="298" t="s">
        <v>1</v>
      </c>
      <c r="F147" s="299" t="s">
        <v>86</v>
      </c>
      <c r="H147" s="300">
        <v>1</v>
      </c>
      <c r="L147" s="296"/>
      <c r="M147" s="301"/>
      <c r="T147" s="302"/>
      <c r="AT147" s="298" t="s">
        <v>132</v>
      </c>
      <c r="AU147" s="298" t="s">
        <v>86</v>
      </c>
      <c r="AV147" s="297" t="s">
        <v>130</v>
      </c>
      <c r="AW147" s="297" t="s">
        <v>3</v>
      </c>
      <c r="AX147" s="297" t="s">
        <v>86</v>
      </c>
      <c r="AY147" s="298" t="s">
        <v>124</v>
      </c>
    </row>
    <row r="148" spans="2:65" s="1" customFormat="1" ht="22.15" customHeight="1" x14ac:dyDescent="0.2">
      <c r="B148" s="22"/>
      <c r="C148" s="276" t="s">
        <v>178</v>
      </c>
      <c r="D148" s="276" t="s">
        <v>125</v>
      </c>
      <c r="E148" s="277" t="s">
        <v>179</v>
      </c>
      <c r="F148" s="278" t="s">
        <v>180</v>
      </c>
      <c r="G148" s="279" t="s">
        <v>128</v>
      </c>
      <c r="H148" s="280">
        <v>1</v>
      </c>
      <c r="I148" s="77"/>
      <c r="J148" s="281">
        <f>ROUND(I148*H148,2)</f>
        <v>0</v>
      </c>
      <c r="K148" s="282"/>
      <c r="L148" s="22"/>
      <c r="M148" s="283" t="s">
        <v>1</v>
      </c>
      <c r="N148" s="284" t="s">
        <v>44</v>
      </c>
      <c r="P148" s="285">
        <f>O148*H148</f>
        <v>0</v>
      </c>
      <c r="Q148" s="285">
        <v>0</v>
      </c>
      <c r="R148" s="285">
        <f>Q148*H148</f>
        <v>0</v>
      </c>
      <c r="S148" s="285">
        <v>0</v>
      </c>
      <c r="T148" s="286">
        <f>S148*H148</f>
        <v>0</v>
      </c>
      <c r="AR148" s="287" t="s">
        <v>129</v>
      </c>
      <c r="AT148" s="287" t="s">
        <v>125</v>
      </c>
      <c r="AU148" s="287" t="s">
        <v>86</v>
      </c>
      <c r="AY148" s="8" t="s">
        <v>124</v>
      </c>
      <c r="BE148" s="288">
        <f>IF(N148="základná",J148,0)</f>
        <v>0</v>
      </c>
      <c r="BF148" s="288">
        <f>IF(N148="znížená",J148,0)</f>
        <v>0</v>
      </c>
      <c r="BG148" s="288">
        <f>IF(N148="zákl. prenesená",J148,0)</f>
        <v>0</v>
      </c>
      <c r="BH148" s="288">
        <f>IF(N148="zníž. prenesená",J148,0)</f>
        <v>0</v>
      </c>
      <c r="BI148" s="288">
        <f>IF(N148="nulová",J148,0)</f>
        <v>0</v>
      </c>
      <c r="BJ148" s="8" t="s">
        <v>130</v>
      </c>
      <c r="BK148" s="288">
        <f>ROUND(I148*H148,2)</f>
        <v>0</v>
      </c>
      <c r="BL148" s="8" t="s">
        <v>129</v>
      </c>
      <c r="BM148" s="287" t="s">
        <v>181</v>
      </c>
    </row>
    <row r="149" spans="2:65" s="290" customFormat="1" x14ac:dyDescent="0.2">
      <c r="B149" s="289"/>
      <c r="D149" s="291" t="s">
        <v>132</v>
      </c>
      <c r="E149" s="292" t="s">
        <v>1</v>
      </c>
      <c r="F149" s="293" t="s">
        <v>182</v>
      </c>
      <c r="H149" s="292" t="s">
        <v>1</v>
      </c>
      <c r="L149" s="289"/>
      <c r="M149" s="294"/>
      <c r="T149" s="295"/>
      <c r="AT149" s="292" t="s">
        <v>132</v>
      </c>
      <c r="AU149" s="292" t="s">
        <v>86</v>
      </c>
      <c r="AV149" s="290" t="s">
        <v>86</v>
      </c>
      <c r="AW149" s="290" t="s">
        <v>3</v>
      </c>
      <c r="AX149" s="290" t="s">
        <v>78</v>
      </c>
      <c r="AY149" s="292" t="s">
        <v>124</v>
      </c>
    </row>
    <row r="150" spans="2:65" s="297" customFormat="1" x14ac:dyDescent="0.2">
      <c r="B150" s="296"/>
      <c r="D150" s="291" t="s">
        <v>132</v>
      </c>
      <c r="E150" s="298" t="s">
        <v>1</v>
      </c>
      <c r="F150" s="299" t="s">
        <v>86</v>
      </c>
      <c r="H150" s="300">
        <v>1</v>
      </c>
      <c r="L150" s="296"/>
      <c r="M150" s="303"/>
      <c r="N150" s="304"/>
      <c r="O150" s="304"/>
      <c r="P150" s="304"/>
      <c r="Q150" s="304"/>
      <c r="R150" s="304"/>
      <c r="S150" s="304"/>
      <c r="T150" s="305"/>
      <c r="AT150" s="298" t="s">
        <v>132</v>
      </c>
      <c r="AU150" s="298" t="s">
        <v>86</v>
      </c>
      <c r="AV150" s="297" t="s">
        <v>130</v>
      </c>
      <c r="AW150" s="297" t="s">
        <v>3</v>
      </c>
      <c r="AX150" s="297" t="s">
        <v>86</v>
      </c>
      <c r="AY150" s="298" t="s">
        <v>124</v>
      </c>
    </row>
    <row r="151" spans="2:65" s="1" customFormat="1" ht="6.95" customHeight="1" x14ac:dyDescent="0.2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22"/>
    </row>
  </sheetData>
  <sheetProtection algorithmName="SHA-512" hashValue="4gQ/dg4dC3ZwjcPq3XATDYTvH/GravhAEKtsA9ifyojgCUzgFLuq+uXn1XE0HBikRsh9WeuON7oEfyjaVjB/3A==" saltValue="my0FIA6dNllDBIpDERYnuQ==" spinCount="100000" sheet="1" objects="1" scenarios="1" selectLockedCells="1"/>
  <autoFilter ref="C115:K150" xr:uid="{00000000-0009-0000-0000-000001000000}"/>
  <mergeCells count="9">
    <mergeCell ref="E86:H86"/>
    <mergeCell ref="E106:H106"/>
    <mergeCell ref="E108:H108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78"/>
  <sheetViews>
    <sheetView showGridLines="0" topLeftCell="A143" zoomScaleNormal="100" workbookViewId="0">
      <selection activeCell="I130" sqref="I130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23.83203125" hidden="1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2" spans="2:46" ht="36.950000000000003" customHeight="1" x14ac:dyDescent="0.2">
      <c r="L2" s="475" t="s">
        <v>6</v>
      </c>
      <c r="M2" s="476"/>
      <c r="N2" s="476"/>
      <c r="O2" s="476"/>
      <c r="P2" s="476"/>
      <c r="Q2" s="476"/>
      <c r="R2" s="476"/>
      <c r="S2" s="476"/>
      <c r="T2" s="476"/>
      <c r="U2" s="476"/>
      <c r="V2" s="476"/>
      <c r="AT2" s="8" t="s">
        <v>90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4.95" customHeight="1" x14ac:dyDescent="0.2">
      <c r="B4" s="11"/>
      <c r="D4" s="12" t="s">
        <v>101</v>
      </c>
      <c r="L4" s="11"/>
      <c r="M4" s="228" t="s">
        <v>10</v>
      </c>
      <c r="AT4" s="8" t="s">
        <v>4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8" t="s">
        <v>16</v>
      </c>
      <c r="L6" s="11"/>
    </row>
    <row r="7" spans="2:46" ht="27" customHeight="1" x14ac:dyDescent="0.2">
      <c r="B7" s="11"/>
      <c r="E7" s="473" t="str">
        <f>'Rekapitulácia stavby'!K6</f>
        <v>Bratislava, MČ Devín - PD Dobudovanie chodníka a priechodu pre chodcov na Kremeľskej ul. v Devíne - I. etapa</v>
      </c>
      <c r="F7" s="474"/>
      <c r="G7" s="474"/>
      <c r="H7" s="474"/>
      <c r="L7" s="11"/>
    </row>
    <row r="8" spans="2:46" s="1" customFormat="1" ht="12" customHeight="1" x14ac:dyDescent="0.2">
      <c r="B8" s="22"/>
      <c r="D8" s="18" t="s">
        <v>102</v>
      </c>
      <c r="L8" s="22"/>
    </row>
    <row r="9" spans="2:46" s="1" customFormat="1" ht="15.6" customHeight="1" x14ac:dyDescent="0.2">
      <c r="B9" s="22"/>
      <c r="E9" s="457" t="s">
        <v>183</v>
      </c>
      <c r="F9" s="472"/>
      <c r="G9" s="472"/>
      <c r="H9" s="472"/>
      <c r="L9" s="22"/>
    </row>
    <row r="10" spans="2:46" s="1" customFormat="1" x14ac:dyDescent="0.2">
      <c r="B10" s="22"/>
      <c r="L10" s="22"/>
    </row>
    <row r="11" spans="2:46" s="1" customFormat="1" ht="12" customHeight="1" x14ac:dyDescent="0.2">
      <c r="B11" s="22"/>
      <c r="D11" s="18" t="s">
        <v>18</v>
      </c>
      <c r="F11" s="16" t="s">
        <v>19</v>
      </c>
      <c r="I11" s="18" t="s">
        <v>20</v>
      </c>
      <c r="J11" s="16" t="s">
        <v>21</v>
      </c>
      <c r="L11" s="22"/>
    </row>
    <row r="12" spans="2:46" s="1" customFormat="1" ht="12" customHeight="1" x14ac:dyDescent="0.2">
      <c r="B12" s="22"/>
      <c r="D12" s="18" t="s">
        <v>22</v>
      </c>
      <c r="F12" s="16" t="s">
        <v>23</v>
      </c>
      <c r="I12" s="18" t="s">
        <v>24</v>
      </c>
      <c r="J12" s="223">
        <f>'Rekapitulácia stavby'!AN8</f>
        <v>45483</v>
      </c>
      <c r="L12" s="22"/>
    </row>
    <row r="13" spans="2:46" s="1" customFormat="1" ht="21.75" customHeight="1" x14ac:dyDescent="0.2">
      <c r="B13" s="22"/>
      <c r="I13" s="15" t="s">
        <v>25</v>
      </c>
      <c r="J13" s="19" t="s">
        <v>26</v>
      </c>
      <c r="L13" s="22"/>
    </row>
    <row r="14" spans="2:46" s="1" customFormat="1" ht="12" customHeight="1" x14ac:dyDescent="0.2">
      <c r="B14" s="22"/>
      <c r="D14" s="18" t="s">
        <v>27</v>
      </c>
      <c r="I14" s="18" t="s">
        <v>28</v>
      </c>
      <c r="J14" s="16" t="s">
        <v>1</v>
      </c>
      <c r="L14" s="22"/>
    </row>
    <row r="15" spans="2:46" s="1" customFormat="1" ht="18" customHeight="1" x14ac:dyDescent="0.2">
      <c r="B15" s="22"/>
      <c r="E15" s="16" t="s">
        <v>29</v>
      </c>
      <c r="I15" s="18" t="s">
        <v>30</v>
      </c>
      <c r="J15" s="16" t="s">
        <v>1</v>
      </c>
      <c r="L15" s="22"/>
    </row>
    <row r="16" spans="2:46" s="1" customFormat="1" ht="6.95" customHeight="1" x14ac:dyDescent="0.2">
      <c r="B16" s="22"/>
      <c r="L16" s="22"/>
    </row>
    <row r="17" spans="2:12" s="1" customFormat="1" ht="12" customHeight="1" x14ac:dyDescent="0.2">
      <c r="B17" s="22"/>
      <c r="D17" s="18" t="s">
        <v>31</v>
      </c>
      <c r="I17" s="18" t="s">
        <v>28</v>
      </c>
      <c r="J17" s="230" t="str">
        <f>'Rekapitulácia stavby'!AN13</f>
        <v>Vyplň údaj</v>
      </c>
      <c r="L17" s="22"/>
    </row>
    <row r="18" spans="2:12" s="1" customFormat="1" ht="18" customHeight="1" x14ac:dyDescent="0.2">
      <c r="B18" s="22"/>
      <c r="E18" s="478" t="str">
        <f>'Rekapitulácia stavby'!E14</f>
        <v>Vyplň údaj</v>
      </c>
      <c r="F18" s="446"/>
      <c r="G18" s="446"/>
      <c r="H18" s="446"/>
      <c r="I18" s="18" t="s">
        <v>30</v>
      </c>
      <c r="J18" s="230" t="str">
        <f>'Rekapitulácia stavby'!AN14</f>
        <v>Vyplň údaj</v>
      </c>
      <c r="L18" s="22"/>
    </row>
    <row r="19" spans="2:12" s="1" customFormat="1" ht="6.95" customHeight="1" x14ac:dyDescent="0.2">
      <c r="B19" s="22"/>
      <c r="L19" s="22"/>
    </row>
    <row r="20" spans="2:12" s="1" customFormat="1" ht="12" customHeight="1" x14ac:dyDescent="0.2">
      <c r="B20" s="22"/>
      <c r="D20" s="18" t="s">
        <v>33</v>
      </c>
      <c r="I20" s="18" t="s">
        <v>28</v>
      </c>
      <c r="J20" s="16" t="s">
        <v>1</v>
      </c>
      <c r="L20" s="22"/>
    </row>
    <row r="21" spans="2:12" s="1" customFormat="1" ht="18" customHeight="1" x14ac:dyDescent="0.2">
      <c r="B21" s="22"/>
      <c r="E21" s="16" t="s">
        <v>34</v>
      </c>
      <c r="I21" s="18" t="s">
        <v>30</v>
      </c>
      <c r="J21" s="16" t="s">
        <v>1</v>
      </c>
      <c r="L21" s="22"/>
    </row>
    <row r="22" spans="2:12" s="1" customFormat="1" ht="6.95" customHeight="1" x14ac:dyDescent="0.2">
      <c r="B22" s="22"/>
      <c r="L22" s="22"/>
    </row>
    <row r="23" spans="2:12" s="1" customFormat="1" ht="12" customHeight="1" x14ac:dyDescent="0.2">
      <c r="B23" s="22"/>
      <c r="D23" s="18" t="s">
        <v>35</v>
      </c>
      <c r="I23" s="18" t="s">
        <v>28</v>
      </c>
      <c r="J23" s="16" t="s">
        <v>1</v>
      </c>
      <c r="L23" s="22"/>
    </row>
    <row r="24" spans="2:12" s="1" customFormat="1" ht="18" customHeight="1" x14ac:dyDescent="0.2">
      <c r="B24" s="22"/>
      <c r="E24" s="16" t="s">
        <v>36</v>
      </c>
      <c r="I24" s="18" t="s">
        <v>30</v>
      </c>
      <c r="J24" s="16" t="s">
        <v>1</v>
      </c>
      <c r="L24" s="22"/>
    </row>
    <row r="25" spans="2:12" s="1" customFormat="1" ht="6.95" customHeight="1" x14ac:dyDescent="0.2">
      <c r="B25" s="22"/>
      <c r="L25" s="22"/>
    </row>
    <row r="26" spans="2:12" s="1" customFormat="1" ht="12" customHeight="1" x14ac:dyDescent="0.2">
      <c r="B26" s="22"/>
      <c r="D26" s="18" t="s">
        <v>37</v>
      </c>
      <c r="L26" s="22"/>
    </row>
    <row r="27" spans="2:12" s="232" customFormat="1" ht="14.45" customHeight="1" x14ac:dyDescent="0.2">
      <c r="B27" s="231"/>
      <c r="E27" s="450" t="s">
        <v>1</v>
      </c>
      <c r="F27" s="450"/>
      <c r="G27" s="450"/>
      <c r="H27" s="450"/>
      <c r="L27" s="231"/>
    </row>
    <row r="28" spans="2:12" s="1" customFormat="1" ht="6.95" customHeight="1" x14ac:dyDescent="0.2">
      <c r="B28" s="22"/>
      <c r="L28" s="22"/>
    </row>
    <row r="29" spans="2:12" s="1" customFormat="1" ht="6.95" customHeight="1" x14ac:dyDescent="0.2">
      <c r="B29" s="22"/>
      <c r="D29" s="44"/>
      <c r="E29" s="44"/>
      <c r="F29" s="44"/>
      <c r="G29" s="44"/>
      <c r="H29" s="44"/>
      <c r="I29" s="44"/>
      <c r="J29" s="44"/>
      <c r="K29" s="44"/>
      <c r="L29" s="22"/>
    </row>
    <row r="30" spans="2:12" s="1" customFormat="1" ht="25.35" customHeight="1" x14ac:dyDescent="0.2">
      <c r="B30" s="22"/>
      <c r="D30" s="233" t="s">
        <v>38</v>
      </c>
      <c r="J30" s="234">
        <f>ROUND(J120, 2)</f>
        <v>0</v>
      </c>
      <c r="L30" s="22"/>
    </row>
    <row r="31" spans="2:12" s="1" customFormat="1" ht="6.95" customHeight="1" x14ac:dyDescent="0.2">
      <c r="B31" s="22"/>
      <c r="D31" s="44"/>
      <c r="E31" s="44"/>
      <c r="F31" s="44"/>
      <c r="G31" s="44"/>
      <c r="H31" s="44"/>
      <c r="I31" s="44"/>
      <c r="J31" s="44"/>
      <c r="K31" s="44"/>
      <c r="L31" s="22"/>
    </row>
    <row r="32" spans="2:12" s="1" customFormat="1" ht="14.45" customHeight="1" x14ac:dyDescent="0.2">
      <c r="B32" s="22"/>
      <c r="F32" s="222" t="s">
        <v>40</v>
      </c>
      <c r="I32" s="222" t="s">
        <v>39</v>
      </c>
      <c r="J32" s="222" t="s">
        <v>41</v>
      </c>
      <c r="L32" s="22"/>
    </row>
    <row r="33" spans="2:12" s="1" customFormat="1" ht="14.45" customHeight="1" x14ac:dyDescent="0.2">
      <c r="B33" s="22"/>
      <c r="D33" s="224" t="s">
        <v>42</v>
      </c>
      <c r="E33" s="26" t="s">
        <v>43</v>
      </c>
      <c r="F33" s="235">
        <f>ROUND((SUM(BE120:BE277)),  2)</f>
        <v>0</v>
      </c>
      <c r="G33" s="236"/>
      <c r="H33" s="236"/>
      <c r="I33" s="237">
        <v>0.23</v>
      </c>
      <c r="J33" s="235">
        <f>ROUND(((SUM(BE120:BE277))*I33),  2)</f>
        <v>0</v>
      </c>
      <c r="L33" s="22"/>
    </row>
    <row r="34" spans="2:12" s="1" customFormat="1" ht="14.45" customHeight="1" x14ac:dyDescent="0.2">
      <c r="B34" s="22"/>
      <c r="E34" s="26" t="s">
        <v>44</v>
      </c>
      <c r="F34" s="235">
        <f>ROUND((SUM(BF120:BF277)),  2)</f>
        <v>0</v>
      </c>
      <c r="G34" s="236"/>
      <c r="H34" s="236"/>
      <c r="I34" s="237">
        <v>0.23</v>
      </c>
      <c r="J34" s="235">
        <f>ROUND(((SUM(BF120:BF277))*I34),  2)</f>
        <v>0</v>
      </c>
      <c r="L34" s="22"/>
    </row>
    <row r="35" spans="2:12" s="1" customFormat="1" ht="14.45" hidden="1" customHeight="1" x14ac:dyDescent="0.2">
      <c r="B35" s="22"/>
      <c r="E35" s="18" t="s">
        <v>45</v>
      </c>
      <c r="F35" s="238">
        <f>ROUND((SUM(BG120:BG277)),  2)</f>
        <v>0</v>
      </c>
      <c r="I35" s="239">
        <v>0.2</v>
      </c>
      <c r="J35" s="238">
        <f>0</f>
        <v>0</v>
      </c>
      <c r="L35" s="22"/>
    </row>
    <row r="36" spans="2:12" s="1" customFormat="1" ht="14.45" hidden="1" customHeight="1" x14ac:dyDescent="0.2">
      <c r="B36" s="22"/>
      <c r="E36" s="18" t="s">
        <v>46</v>
      </c>
      <c r="F36" s="238">
        <f>ROUND((SUM(BH120:BH277)),  2)</f>
        <v>0</v>
      </c>
      <c r="I36" s="239">
        <v>0.2</v>
      </c>
      <c r="J36" s="238">
        <f>0</f>
        <v>0</v>
      </c>
      <c r="L36" s="22"/>
    </row>
    <row r="37" spans="2:12" s="1" customFormat="1" ht="14.45" hidden="1" customHeight="1" x14ac:dyDescent="0.2">
      <c r="B37" s="22"/>
      <c r="E37" s="26" t="s">
        <v>47</v>
      </c>
      <c r="F37" s="235">
        <f>ROUND((SUM(BI120:BI277)),  2)</f>
        <v>0</v>
      </c>
      <c r="G37" s="236"/>
      <c r="H37" s="236"/>
      <c r="I37" s="237">
        <v>0</v>
      </c>
      <c r="J37" s="235">
        <f>0</f>
        <v>0</v>
      </c>
      <c r="L37" s="22"/>
    </row>
    <row r="38" spans="2:12" s="1" customFormat="1" ht="6.95" customHeight="1" x14ac:dyDescent="0.2">
      <c r="B38" s="22"/>
      <c r="L38" s="22"/>
    </row>
    <row r="39" spans="2:12" s="1" customFormat="1" ht="25.35" customHeight="1" x14ac:dyDescent="0.2">
      <c r="B39" s="22"/>
      <c r="C39" s="240"/>
      <c r="D39" s="241" t="s">
        <v>48</v>
      </c>
      <c r="E39" s="47"/>
      <c r="F39" s="47"/>
      <c r="G39" s="242" t="s">
        <v>49</v>
      </c>
      <c r="H39" s="243" t="s">
        <v>50</v>
      </c>
      <c r="I39" s="47"/>
      <c r="J39" s="244">
        <f>SUM(J30:J37)</f>
        <v>0</v>
      </c>
      <c r="K39" s="245"/>
      <c r="L39" s="22"/>
    </row>
    <row r="40" spans="2:12" s="1" customFormat="1" ht="14.45" customHeight="1" x14ac:dyDescent="0.2">
      <c r="B40" s="22"/>
      <c r="L40" s="22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s="1" customFormat="1" ht="14.45" customHeight="1" x14ac:dyDescent="0.2">
      <c r="B49" s="22"/>
      <c r="D49" s="33" t="s">
        <v>51</v>
      </c>
      <c r="E49" s="34"/>
      <c r="F49" s="34"/>
      <c r="G49" s="33" t="s">
        <v>52</v>
      </c>
      <c r="H49" s="34"/>
      <c r="I49" s="34"/>
      <c r="J49" s="34"/>
      <c r="K49" s="34"/>
      <c r="L49" s="22"/>
    </row>
    <row r="50" spans="2:12" x14ac:dyDescent="0.2">
      <c r="B50" s="11"/>
      <c r="L50" s="11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s="1" customFormat="1" ht="12.75" x14ac:dyDescent="0.2">
      <c r="B60" s="22"/>
      <c r="D60" s="35" t="s">
        <v>53</v>
      </c>
      <c r="E60" s="24"/>
      <c r="F60" s="246" t="s">
        <v>54</v>
      </c>
      <c r="G60" s="35" t="s">
        <v>53</v>
      </c>
      <c r="H60" s="24"/>
      <c r="I60" s="24"/>
      <c r="J60" s="247" t="s">
        <v>54</v>
      </c>
      <c r="K60" s="24"/>
      <c r="L60" s="22"/>
    </row>
    <row r="61" spans="2:12" x14ac:dyDescent="0.2">
      <c r="B61" s="11"/>
      <c r="L61" s="11"/>
    </row>
    <row r="62" spans="2:12" x14ac:dyDescent="0.2">
      <c r="B62" s="11"/>
      <c r="L62" s="11"/>
    </row>
    <row r="63" spans="2:12" x14ac:dyDescent="0.2">
      <c r="B63" s="11"/>
      <c r="L63" s="11"/>
    </row>
    <row r="64" spans="2:12" s="1" customFormat="1" ht="12.75" x14ac:dyDescent="0.2">
      <c r="B64" s="22"/>
      <c r="D64" s="33" t="s">
        <v>55</v>
      </c>
      <c r="E64" s="34"/>
      <c r="F64" s="34"/>
      <c r="G64" s="33" t="s">
        <v>56</v>
      </c>
      <c r="H64" s="34"/>
      <c r="I64" s="34"/>
      <c r="J64" s="34"/>
      <c r="K64" s="34"/>
      <c r="L64" s="22"/>
    </row>
    <row r="65" spans="2:12" x14ac:dyDescent="0.2">
      <c r="B65" s="11"/>
      <c r="L65" s="11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s="1" customFormat="1" ht="12.75" x14ac:dyDescent="0.2">
      <c r="B75" s="22"/>
      <c r="D75" s="35" t="s">
        <v>53</v>
      </c>
      <c r="E75" s="24"/>
      <c r="F75" s="246" t="s">
        <v>54</v>
      </c>
      <c r="G75" s="35" t="s">
        <v>53</v>
      </c>
      <c r="H75" s="24"/>
      <c r="I75" s="24"/>
      <c r="J75" s="247" t="s">
        <v>54</v>
      </c>
      <c r="K75" s="24"/>
      <c r="L75" s="22"/>
    </row>
    <row r="76" spans="2:12" s="1" customFormat="1" ht="14.45" customHeight="1" x14ac:dyDescent="0.2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22"/>
    </row>
    <row r="80" spans="2:12" s="1" customFormat="1" ht="6.95" hidden="1" customHeight="1" x14ac:dyDescent="0.2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22"/>
    </row>
    <row r="81" spans="2:47" s="1" customFormat="1" ht="24.95" hidden="1" customHeight="1" x14ac:dyDescent="0.2">
      <c r="B81" s="22"/>
      <c r="C81" s="12" t="s">
        <v>104</v>
      </c>
      <c r="L81" s="22"/>
    </row>
    <row r="82" spans="2:47" s="1" customFormat="1" ht="6.95" hidden="1" customHeight="1" x14ac:dyDescent="0.2">
      <c r="B82" s="22"/>
      <c r="L82" s="22"/>
    </row>
    <row r="83" spans="2:47" s="1" customFormat="1" ht="12" hidden="1" customHeight="1" x14ac:dyDescent="0.2">
      <c r="B83" s="22"/>
      <c r="C83" s="18" t="s">
        <v>16</v>
      </c>
      <c r="L83" s="22"/>
    </row>
    <row r="84" spans="2:47" s="1" customFormat="1" ht="27" hidden="1" customHeight="1" x14ac:dyDescent="0.2">
      <c r="B84" s="22"/>
      <c r="E84" s="473" t="str">
        <f>E7</f>
        <v>Bratislava, MČ Devín - PD Dobudovanie chodníka a priechodu pre chodcov na Kremeľskej ul. v Devíne - I. etapa</v>
      </c>
      <c r="F84" s="474"/>
      <c r="G84" s="474"/>
      <c r="H84" s="474"/>
      <c r="L84" s="22"/>
    </row>
    <row r="85" spans="2:47" s="1" customFormat="1" ht="12" hidden="1" customHeight="1" x14ac:dyDescent="0.2">
      <c r="B85" s="22"/>
      <c r="C85" s="18" t="s">
        <v>102</v>
      </c>
      <c r="L85" s="22"/>
    </row>
    <row r="86" spans="2:47" s="1" customFormat="1" ht="15.6" hidden="1" customHeight="1" x14ac:dyDescent="0.2">
      <c r="B86" s="22"/>
      <c r="E86" s="457" t="str">
        <f>E9</f>
        <v>SO 101-10 - Úprava Kremeľskej ulice</v>
      </c>
      <c r="F86" s="472"/>
      <c r="G86" s="472"/>
      <c r="H86" s="472"/>
      <c r="L86" s="22"/>
    </row>
    <row r="87" spans="2:47" s="1" customFormat="1" ht="6.95" hidden="1" customHeight="1" x14ac:dyDescent="0.2">
      <c r="B87" s="22"/>
      <c r="L87" s="22"/>
    </row>
    <row r="88" spans="2:47" s="1" customFormat="1" ht="12" hidden="1" customHeight="1" x14ac:dyDescent="0.2">
      <c r="B88" s="22"/>
      <c r="C88" s="18" t="s">
        <v>22</v>
      </c>
      <c r="F88" s="16" t="str">
        <f>F12</f>
        <v xml:space="preserve"> </v>
      </c>
      <c r="I88" s="18" t="s">
        <v>24</v>
      </c>
      <c r="J88" s="223">
        <f>IF(J12="","",J12)</f>
        <v>45483</v>
      </c>
      <c r="L88" s="22"/>
    </row>
    <row r="89" spans="2:47" s="1" customFormat="1" ht="6.95" hidden="1" customHeight="1" x14ac:dyDescent="0.2">
      <c r="B89" s="22"/>
      <c r="L89" s="22"/>
    </row>
    <row r="90" spans="2:47" s="1" customFormat="1" ht="15.6" hidden="1" customHeight="1" x14ac:dyDescent="0.2">
      <c r="B90" s="22"/>
      <c r="C90" s="18" t="s">
        <v>27</v>
      </c>
      <c r="F90" s="16" t="str">
        <f>E15</f>
        <v>Hlavné mesto SR Bratislava</v>
      </c>
      <c r="I90" s="18" t="s">
        <v>33</v>
      </c>
      <c r="J90" s="221" t="str">
        <f>E21</f>
        <v>HADE, s.r.o.</v>
      </c>
      <c r="L90" s="22"/>
    </row>
    <row r="91" spans="2:47" s="1" customFormat="1" ht="26.45" hidden="1" customHeight="1" x14ac:dyDescent="0.2">
      <c r="B91" s="22"/>
      <c r="C91" s="18" t="s">
        <v>31</v>
      </c>
      <c r="F91" s="16" t="str">
        <f>IF(E18="","",E18)</f>
        <v>Vyplň údaj</v>
      </c>
      <c r="I91" s="18" t="s">
        <v>35</v>
      </c>
      <c r="J91" s="221" t="str">
        <f>E24</f>
        <v>Ing. Matej CHOVANČEK</v>
      </c>
      <c r="L91" s="22"/>
    </row>
    <row r="92" spans="2:47" s="1" customFormat="1" ht="10.35" hidden="1" customHeight="1" x14ac:dyDescent="0.2">
      <c r="B92" s="22"/>
      <c r="L92" s="22"/>
    </row>
    <row r="93" spans="2:47" s="1" customFormat="1" ht="29.25" hidden="1" customHeight="1" x14ac:dyDescent="0.2">
      <c r="B93" s="22"/>
      <c r="C93" s="248" t="s">
        <v>105</v>
      </c>
      <c r="D93" s="240"/>
      <c r="E93" s="240"/>
      <c r="F93" s="240"/>
      <c r="G93" s="240"/>
      <c r="H93" s="240"/>
      <c r="I93" s="240"/>
      <c r="J93" s="249" t="s">
        <v>106</v>
      </c>
      <c r="K93" s="240"/>
      <c r="L93" s="22"/>
    </row>
    <row r="94" spans="2:47" s="1" customFormat="1" ht="10.35" hidden="1" customHeight="1" x14ac:dyDescent="0.2">
      <c r="B94" s="22"/>
      <c r="L94" s="22"/>
    </row>
    <row r="95" spans="2:47" s="1" customFormat="1" ht="22.9" hidden="1" customHeight="1" x14ac:dyDescent="0.2">
      <c r="B95" s="22"/>
      <c r="C95" s="250" t="s">
        <v>107</v>
      </c>
      <c r="J95" s="234">
        <f>J120</f>
        <v>0</v>
      </c>
      <c r="L95" s="22"/>
      <c r="AU95" s="8" t="s">
        <v>108</v>
      </c>
    </row>
    <row r="96" spans="2:47" s="252" customFormat="1" ht="24.95" hidden="1" customHeight="1" x14ac:dyDescent="0.2">
      <c r="B96" s="251"/>
      <c r="D96" s="253" t="s">
        <v>184</v>
      </c>
      <c r="E96" s="254"/>
      <c r="F96" s="254"/>
      <c r="G96" s="254"/>
      <c r="H96" s="254"/>
      <c r="I96" s="254"/>
      <c r="J96" s="255">
        <f>J121</f>
        <v>0</v>
      </c>
      <c r="L96" s="251"/>
    </row>
    <row r="97" spans="2:12" s="252" customFormat="1" ht="24.95" hidden="1" customHeight="1" x14ac:dyDescent="0.2">
      <c r="B97" s="251"/>
      <c r="D97" s="253" t="s">
        <v>185</v>
      </c>
      <c r="E97" s="254"/>
      <c r="F97" s="254"/>
      <c r="G97" s="254"/>
      <c r="H97" s="254"/>
      <c r="I97" s="254"/>
      <c r="J97" s="255">
        <f>J154</f>
        <v>0</v>
      </c>
      <c r="L97" s="251"/>
    </row>
    <row r="98" spans="2:12" s="252" customFormat="1" ht="24.95" hidden="1" customHeight="1" x14ac:dyDescent="0.2">
      <c r="B98" s="251"/>
      <c r="D98" s="253" t="s">
        <v>186</v>
      </c>
      <c r="E98" s="254"/>
      <c r="F98" s="254"/>
      <c r="G98" s="254"/>
      <c r="H98" s="254"/>
      <c r="I98" s="254"/>
      <c r="J98" s="255">
        <f>J160</f>
        <v>0</v>
      </c>
      <c r="L98" s="251"/>
    </row>
    <row r="99" spans="2:12" s="252" customFormat="1" ht="24.95" hidden="1" customHeight="1" x14ac:dyDescent="0.2">
      <c r="B99" s="251"/>
      <c r="D99" s="253" t="s">
        <v>187</v>
      </c>
      <c r="E99" s="254"/>
      <c r="F99" s="254"/>
      <c r="G99" s="254"/>
      <c r="H99" s="254"/>
      <c r="I99" s="254"/>
      <c r="J99" s="255">
        <f>J197</f>
        <v>0</v>
      </c>
      <c r="L99" s="251"/>
    </row>
    <row r="100" spans="2:12" s="252" customFormat="1" ht="24.95" hidden="1" customHeight="1" x14ac:dyDescent="0.2">
      <c r="B100" s="251"/>
      <c r="D100" s="253" t="s">
        <v>188</v>
      </c>
      <c r="E100" s="254"/>
      <c r="F100" s="254"/>
      <c r="G100" s="254"/>
      <c r="H100" s="254"/>
      <c r="I100" s="254"/>
      <c r="J100" s="255">
        <f>J259</f>
        <v>0</v>
      </c>
      <c r="L100" s="251"/>
    </row>
    <row r="101" spans="2:12" s="1" customFormat="1" ht="21.75" hidden="1" customHeight="1" x14ac:dyDescent="0.2">
      <c r="B101" s="22"/>
      <c r="L101" s="22"/>
    </row>
    <row r="102" spans="2:12" s="1" customFormat="1" ht="6.95" hidden="1" customHeight="1" x14ac:dyDescent="0.2"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22"/>
    </row>
    <row r="103" spans="2:12" hidden="1" x14ac:dyDescent="0.2"/>
    <row r="104" spans="2:12" hidden="1" x14ac:dyDescent="0.2"/>
    <row r="105" spans="2:12" hidden="1" x14ac:dyDescent="0.2"/>
    <row r="106" spans="2:12" s="1" customFormat="1" ht="6.95" customHeight="1" x14ac:dyDescent="0.2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22"/>
    </row>
    <row r="107" spans="2:12" s="1" customFormat="1" ht="24.95" customHeight="1" x14ac:dyDescent="0.2">
      <c r="B107" s="22"/>
      <c r="C107" s="12" t="s">
        <v>110</v>
      </c>
      <c r="L107" s="22"/>
    </row>
    <row r="108" spans="2:12" s="1" customFormat="1" ht="6.95" customHeight="1" x14ac:dyDescent="0.2">
      <c r="B108" s="22"/>
      <c r="L108" s="22"/>
    </row>
    <row r="109" spans="2:12" s="1" customFormat="1" ht="12" customHeight="1" x14ac:dyDescent="0.2">
      <c r="B109" s="22"/>
      <c r="C109" s="18" t="s">
        <v>16</v>
      </c>
      <c r="L109" s="22"/>
    </row>
    <row r="110" spans="2:12" s="1" customFormat="1" ht="27" customHeight="1" x14ac:dyDescent="0.2">
      <c r="B110" s="22"/>
      <c r="E110" s="473" t="str">
        <f>E7</f>
        <v>Bratislava, MČ Devín - PD Dobudovanie chodníka a priechodu pre chodcov na Kremeľskej ul. v Devíne - I. etapa</v>
      </c>
      <c r="F110" s="474"/>
      <c r="G110" s="474"/>
      <c r="H110" s="474"/>
      <c r="L110" s="22"/>
    </row>
    <row r="111" spans="2:12" s="1" customFormat="1" ht="12" customHeight="1" x14ac:dyDescent="0.2">
      <c r="B111" s="22"/>
      <c r="C111" s="18" t="s">
        <v>102</v>
      </c>
      <c r="L111" s="22"/>
    </row>
    <row r="112" spans="2:12" s="1" customFormat="1" ht="15.6" customHeight="1" x14ac:dyDescent="0.2">
      <c r="B112" s="22"/>
      <c r="E112" s="457" t="str">
        <f>E9</f>
        <v>SO 101-10 - Úprava Kremeľskej ulice</v>
      </c>
      <c r="F112" s="472"/>
      <c r="G112" s="472"/>
      <c r="H112" s="472"/>
      <c r="L112" s="22"/>
    </row>
    <row r="113" spans="2:65" s="1" customFormat="1" ht="6.95" customHeight="1" x14ac:dyDescent="0.2">
      <c r="B113" s="22"/>
      <c r="L113" s="22"/>
    </row>
    <row r="114" spans="2:65" s="1" customFormat="1" ht="12" customHeight="1" x14ac:dyDescent="0.2">
      <c r="B114" s="22"/>
      <c r="C114" s="18" t="s">
        <v>22</v>
      </c>
      <c r="F114" s="16" t="str">
        <f>F12</f>
        <v xml:space="preserve"> </v>
      </c>
      <c r="I114" s="18" t="s">
        <v>24</v>
      </c>
      <c r="J114" s="223">
        <f>IF(J12="","",J12)</f>
        <v>45483</v>
      </c>
      <c r="L114" s="22"/>
    </row>
    <row r="115" spans="2:65" s="1" customFormat="1" ht="6.95" customHeight="1" x14ac:dyDescent="0.2">
      <c r="B115" s="22"/>
      <c r="L115" s="22"/>
    </row>
    <row r="116" spans="2:65" s="1" customFormat="1" ht="15.6" customHeight="1" x14ac:dyDescent="0.2">
      <c r="B116" s="22"/>
      <c r="C116" s="18" t="s">
        <v>27</v>
      </c>
      <c r="F116" s="16" t="str">
        <f>E15</f>
        <v>Hlavné mesto SR Bratislava</v>
      </c>
      <c r="I116" s="18" t="s">
        <v>33</v>
      </c>
      <c r="J116" s="221" t="str">
        <f>E21</f>
        <v>HADE, s.r.o.</v>
      </c>
      <c r="L116" s="22"/>
    </row>
    <row r="117" spans="2:65" s="1" customFormat="1" ht="26.45" customHeight="1" x14ac:dyDescent="0.2">
      <c r="B117" s="22"/>
      <c r="C117" s="18" t="s">
        <v>31</v>
      </c>
      <c r="F117" s="16" t="str">
        <f>IF(E18="","",E18)</f>
        <v>Vyplň údaj</v>
      </c>
      <c r="I117" s="18" t="s">
        <v>35</v>
      </c>
      <c r="J117" s="221" t="str">
        <f>E24</f>
        <v>Ing. Matej CHOVANČEK</v>
      </c>
      <c r="L117" s="22"/>
    </row>
    <row r="118" spans="2:65" s="1" customFormat="1" ht="10.35" customHeight="1" x14ac:dyDescent="0.2">
      <c r="B118" s="22"/>
      <c r="L118" s="22"/>
    </row>
    <row r="119" spans="2:65" s="261" customFormat="1" ht="29.25" customHeight="1" x14ac:dyDescent="0.2">
      <c r="B119" s="256"/>
      <c r="C119" s="257" t="s">
        <v>111</v>
      </c>
      <c r="D119" s="258" t="s">
        <v>63</v>
      </c>
      <c r="E119" s="258" t="s">
        <v>59</v>
      </c>
      <c r="F119" s="258" t="s">
        <v>60</v>
      </c>
      <c r="G119" s="258" t="s">
        <v>112</v>
      </c>
      <c r="H119" s="258" t="s">
        <v>113</v>
      </c>
      <c r="I119" s="258" t="s">
        <v>114</v>
      </c>
      <c r="J119" s="259" t="s">
        <v>106</v>
      </c>
      <c r="K119" s="260" t="s">
        <v>115</v>
      </c>
      <c r="L119" s="256"/>
      <c r="M119" s="49" t="s">
        <v>1</v>
      </c>
      <c r="N119" s="50" t="s">
        <v>42</v>
      </c>
      <c r="O119" s="50" t="s">
        <v>116</v>
      </c>
      <c r="P119" s="50" t="s">
        <v>117</v>
      </c>
      <c r="Q119" s="50" t="s">
        <v>118</v>
      </c>
      <c r="R119" s="50" t="s">
        <v>119</v>
      </c>
      <c r="S119" s="50" t="s">
        <v>120</v>
      </c>
      <c r="T119" s="51" t="s">
        <v>121</v>
      </c>
    </row>
    <row r="120" spans="2:65" s="1" customFormat="1" ht="22.9" customHeight="1" x14ac:dyDescent="0.25">
      <c r="B120" s="22"/>
      <c r="C120" s="54" t="s">
        <v>107</v>
      </c>
      <c r="J120" s="262">
        <f>BK120</f>
        <v>0</v>
      </c>
      <c r="L120" s="22"/>
      <c r="M120" s="52"/>
      <c r="N120" s="44"/>
      <c r="O120" s="44"/>
      <c r="P120" s="263">
        <f>P121+P154+P160+P197+P259</f>
        <v>0</v>
      </c>
      <c r="Q120" s="44"/>
      <c r="R120" s="263">
        <f>R121+R154+R160+R197+R259</f>
        <v>62.703721178000023</v>
      </c>
      <c r="S120" s="44"/>
      <c r="T120" s="264">
        <f>T121+T154+T160+T197+T259</f>
        <v>72.912499999999994</v>
      </c>
      <c r="AT120" s="8" t="s">
        <v>77</v>
      </c>
      <c r="AU120" s="8" t="s">
        <v>108</v>
      </c>
      <c r="BK120" s="265">
        <f>BK121+BK154+BK160+BK197+BK259</f>
        <v>0</v>
      </c>
    </row>
    <row r="121" spans="2:65" s="267" customFormat="1" ht="25.9" customHeight="1" x14ac:dyDescent="0.2">
      <c r="B121" s="266"/>
      <c r="D121" s="268" t="s">
        <v>77</v>
      </c>
      <c r="E121" s="269" t="s">
        <v>189</v>
      </c>
      <c r="F121" s="269" t="s">
        <v>190</v>
      </c>
      <c r="J121" s="270">
        <f>BK121</f>
        <v>0</v>
      </c>
      <c r="L121" s="266"/>
      <c r="M121" s="271"/>
      <c r="P121" s="272">
        <f>SUM(P122:P153)</f>
        <v>0</v>
      </c>
      <c r="R121" s="272">
        <f>SUM(R122:R153)</f>
        <v>21.856999999999999</v>
      </c>
      <c r="T121" s="273">
        <f>SUM(T122:T153)</f>
        <v>0</v>
      </c>
      <c r="AR121" s="268" t="s">
        <v>86</v>
      </c>
      <c r="AT121" s="274" t="s">
        <v>77</v>
      </c>
      <c r="AU121" s="274" t="s">
        <v>78</v>
      </c>
      <c r="AY121" s="268" t="s">
        <v>124</v>
      </c>
      <c r="BK121" s="275">
        <f>SUM(BK122:BK153)</f>
        <v>0</v>
      </c>
    </row>
    <row r="122" spans="2:65" s="1" customFormat="1" ht="22.15" customHeight="1" x14ac:dyDescent="0.2">
      <c r="B122" s="22"/>
      <c r="C122" s="276" t="s">
        <v>86</v>
      </c>
      <c r="D122" s="276" t="s">
        <v>125</v>
      </c>
      <c r="E122" s="277" t="s">
        <v>191</v>
      </c>
      <c r="F122" s="278" t="s">
        <v>192</v>
      </c>
      <c r="G122" s="279" t="s">
        <v>193</v>
      </c>
      <c r="H122" s="280">
        <v>5</v>
      </c>
      <c r="I122" s="77"/>
      <c r="J122" s="281">
        <f>ROUND(I122*H122,2)</f>
        <v>0</v>
      </c>
      <c r="K122" s="282"/>
      <c r="L122" s="22"/>
      <c r="M122" s="283" t="s">
        <v>1</v>
      </c>
      <c r="N122" s="284" t="s">
        <v>44</v>
      </c>
      <c r="P122" s="285">
        <f>O122*H122</f>
        <v>0</v>
      </c>
      <c r="Q122" s="285">
        <v>0</v>
      </c>
      <c r="R122" s="285">
        <f>Q122*H122</f>
        <v>0</v>
      </c>
      <c r="S122" s="285">
        <v>0</v>
      </c>
      <c r="T122" s="286">
        <f>S122*H122</f>
        <v>0</v>
      </c>
      <c r="AR122" s="287" t="s">
        <v>129</v>
      </c>
      <c r="AT122" s="287" t="s">
        <v>125</v>
      </c>
      <c r="AU122" s="287" t="s">
        <v>86</v>
      </c>
      <c r="AY122" s="8" t="s">
        <v>124</v>
      </c>
      <c r="BE122" s="288">
        <f>IF(N122="základná",J122,0)</f>
        <v>0</v>
      </c>
      <c r="BF122" s="288">
        <f>IF(N122="znížená",J122,0)</f>
        <v>0</v>
      </c>
      <c r="BG122" s="288">
        <f>IF(N122="zákl. prenesená",J122,0)</f>
        <v>0</v>
      </c>
      <c r="BH122" s="288">
        <f>IF(N122="zníž. prenesená",J122,0)</f>
        <v>0</v>
      </c>
      <c r="BI122" s="288">
        <f>IF(N122="nulová",J122,0)</f>
        <v>0</v>
      </c>
      <c r="BJ122" s="8" t="s">
        <v>130</v>
      </c>
      <c r="BK122" s="288">
        <f>ROUND(I122*H122,2)</f>
        <v>0</v>
      </c>
      <c r="BL122" s="8" t="s">
        <v>129</v>
      </c>
      <c r="BM122" s="287" t="s">
        <v>194</v>
      </c>
    </row>
    <row r="123" spans="2:65" s="290" customFormat="1" ht="22.5" x14ac:dyDescent="0.2">
      <c r="B123" s="289"/>
      <c r="D123" s="291" t="s">
        <v>132</v>
      </c>
      <c r="E123" s="292" t="s">
        <v>1</v>
      </c>
      <c r="F123" s="293" t="s">
        <v>195</v>
      </c>
      <c r="H123" s="292" t="s">
        <v>1</v>
      </c>
      <c r="L123" s="289"/>
      <c r="M123" s="294"/>
      <c r="T123" s="295"/>
      <c r="AT123" s="292" t="s">
        <v>132</v>
      </c>
      <c r="AU123" s="292" t="s">
        <v>86</v>
      </c>
      <c r="AV123" s="290" t="s">
        <v>86</v>
      </c>
      <c r="AW123" s="290" t="s">
        <v>3</v>
      </c>
      <c r="AX123" s="290" t="s">
        <v>78</v>
      </c>
      <c r="AY123" s="292" t="s">
        <v>124</v>
      </c>
    </row>
    <row r="124" spans="2:65" s="297" customFormat="1" x14ac:dyDescent="0.2">
      <c r="B124" s="296"/>
      <c r="D124" s="291" t="s">
        <v>132</v>
      </c>
      <c r="E124" s="298" t="s">
        <v>1</v>
      </c>
      <c r="F124" s="299" t="s">
        <v>196</v>
      </c>
      <c r="H124" s="300">
        <v>5</v>
      </c>
      <c r="L124" s="296"/>
      <c r="M124" s="301"/>
      <c r="T124" s="302"/>
      <c r="AT124" s="298" t="s">
        <v>132</v>
      </c>
      <c r="AU124" s="298" t="s">
        <v>86</v>
      </c>
      <c r="AV124" s="297" t="s">
        <v>130</v>
      </c>
      <c r="AW124" s="297" t="s">
        <v>3</v>
      </c>
      <c r="AX124" s="297" t="s">
        <v>86</v>
      </c>
      <c r="AY124" s="298" t="s">
        <v>124</v>
      </c>
    </row>
    <row r="125" spans="2:65" s="1" customFormat="1" ht="22.15" customHeight="1" x14ac:dyDescent="0.2">
      <c r="B125" s="22"/>
      <c r="C125" s="276" t="s">
        <v>130</v>
      </c>
      <c r="D125" s="276" t="s">
        <v>125</v>
      </c>
      <c r="E125" s="277" t="s">
        <v>197</v>
      </c>
      <c r="F125" s="278" t="s">
        <v>198</v>
      </c>
      <c r="G125" s="279" t="s">
        <v>193</v>
      </c>
      <c r="H125" s="280">
        <v>6.3</v>
      </c>
      <c r="I125" s="77"/>
      <c r="J125" s="281">
        <f>ROUND(I125*H125,2)</f>
        <v>0</v>
      </c>
      <c r="K125" s="282"/>
      <c r="L125" s="22"/>
      <c r="M125" s="283" t="s">
        <v>1</v>
      </c>
      <c r="N125" s="284" t="s">
        <v>44</v>
      </c>
      <c r="P125" s="285">
        <f>O125*H125</f>
        <v>0</v>
      </c>
      <c r="Q125" s="285">
        <v>0</v>
      </c>
      <c r="R125" s="285">
        <f>Q125*H125</f>
        <v>0</v>
      </c>
      <c r="S125" s="285">
        <v>0</v>
      </c>
      <c r="T125" s="286">
        <f>S125*H125</f>
        <v>0</v>
      </c>
      <c r="AR125" s="287" t="s">
        <v>129</v>
      </c>
      <c r="AT125" s="287" t="s">
        <v>125</v>
      </c>
      <c r="AU125" s="287" t="s">
        <v>86</v>
      </c>
      <c r="AY125" s="8" t="s">
        <v>124</v>
      </c>
      <c r="BE125" s="288">
        <f>IF(N125="základná",J125,0)</f>
        <v>0</v>
      </c>
      <c r="BF125" s="288">
        <f>IF(N125="znížená",J125,0)</f>
        <v>0</v>
      </c>
      <c r="BG125" s="288">
        <f>IF(N125="zákl. prenesená",J125,0)</f>
        <v>0</v>
      </c>
      <c r="BH125" s="288">
        <f>IF(N125="zníž. prenesená",J125,0)</f>
        <v>0</v>
      </c>
      <c r="BI125" s="288">
        <f>IF(N125="nulová",J125,0)</f>
        <v>0</v>
      </c>
      <c r="BJ125" s="8" t="s">
        <v>130</v>
      </c>
      <c r="BK125" s="288">
        <f>ROUND(I125*H125,2)</f>
        <v>0</v>
      </c>
      <c r="BL125" s="8" t="s">
        <v>129</v>
      </c>
      <c r="BM125" s="287" t="s">
        <v>199</v>
      </c>
    </row>
    <row r="126" spans="2:65" s="290" customFormat="1" ht="22.5" x14ac:dyDescent="0.2">
      <c r="B126" s="289"/>
      <c r="D126" s="291" t="s">
        <v>132</v>
      </c>
      <c r="E126" s="292" t="s">
        <v>1</v>
      </c>
      <c r="F126" s="293" t="s">
        <v>200</v>
      </c>
      <c r="H126" s="292" t="s">
        <v>1</v>
      </c>
      <c r="L126" s="289"/>
      <c r="M126" s="294"/>
      <c r="T126" s="295"/>
      <c r="AT126" s="292" t="s">
        <v>132</v>
      </c>
      <c r="AU126" s="292" t="s">
        <v>86</v>
      </c>
      <c r="AV126" s="290" t="s">
        <v>86</v>
      </c>
      <c r="AW126" s="290" t="s">
        <v>3</v>
      </c>
      <c r="AX126" s="290" t="s">
        <v>78</v>
      </c>
      <c r="AY126" s="292" t="s">
        <v>124</v>
      </c>
    </row>
    <row r="127" spans="2:65" s="297" customFormat="1" x14ac:dyDescent="0.2">
      <c r="B127" s="296"/>
      <c r="D127" s="291" t="s">
        <v>132</v>
      </c>
      <c r="E127" s="298" t="s">
        <v>1</v>
      </c>
      <c r="F127" s="299" t="s">
        <v>201</v>
      </c>
      <c r="H127" s="300">
        <v>6.3</v>
      </c>
      <c r="L127" s="296"/>
      <c r="M127" s="301"/>
      <c r="T127" s="302"/>
      <c r="AT127" s="298" t="s">
        <v>132</v>
      </c>
      <c r="AU127" s="298" t="s">
        <v>86</v>
      </c>
      <c r="AV127" s="297" t="s">
        <v>130</v>
      </c>
      <c r="AW127" s="297" t="s">
        <v>3</v>
      </c>
      <c r="AX127" s="297" t="s">
        <v>86</v>
      </c>
      <c r="AY127" s="298" t="s">
        <v>124</v>
      </c>
    </row>
    <row r="128" spans="2:65" s="1" customFormat="1" ht="22.15" customHeight="1" x14ac:dyDescent="0.2">
      <c r="B128" s="22"/>
      <c r="C128" s="276" t="s">
        <v>138</v>
      </c>
      <c r="D128" s="276" t="s">
        <v>125</v>
      </c>
      <c r="E128" s="277" t="s">
        <v>202</v>
      </c>
      <c r="F128" s="278" t="s">
        <v>203</v>
      </c>
      <c r="G128" s="279" t="s">
        <v>204</v>
      </c>
      <c r="H128" s="280">
        <v>42.034999999999997</v>
      </c>
      <c r="I128" s="77"/>
      <c r="J128" s="281">
        <f>ROUND(I128*H128,2)</f>
        <v>0</v>
      </c>
      <c r="K128" s="282"/>
      <c r="L128" s="22"/>
      <c r="M128" s="283" t="s">
        <v>1</v>
      </c>
      <c r="N128" s="284" t="s">
        <v>44</v>
      </c>
      <c r="P128" s="285">
        <f>O128*H128</f>
        <v>0</v>
      </c>
      <c r="Q128" s="285">
        <v>0</v>
      </c>
      <c r="R128" s="285">
        <f>Q128*H128</f>
        <v>0</v>
      </c>
      <c r="S128" s="285">
        <v>0</v>
      </c>
      <c r="T128" s="286">
        <f>S128*H128</f>
        <v>0</v>
      </c>
      <c r="AR128" s="287" t="s">
        <v>129</v>
      </c>
      <c r="AT128" s="287" t="s">
        <v>125</v>
      </c>
      <c r="AU128" s="287" t="s">
        <v>86</v>
      </c>
      <c r="AY128" s="8" t="s">
        <v>124</v>
      </c>
      <c r="BE128" s="288">
        <f>IF(N128="základná",J128,0)</f>
        <v>0</v>
      </c>
      <c r="BF128" s="288">
        <f>IF(N128="znížená",J128,0)</f>
        <v>0</v>
      </c>
      <c r="BG128" s="288">
        <f>IF(N128="zákl. prenesená",J128,0)</f>
        <v>0</v>
      </c>
      <c r="BH128" s="288">
        <f>IF(N128="zníž. prenesená",J128,0)</f>
        <v>0</v>
      </c>
      <c r="BI128" s="288">
        <f>IF(N128="nulová",J128,0)</f>
        <v>0</v>
      </c>
      <c r="BJ128" s="8" t="s">
        <v>130</v>
      </c>
      <c r="BK128" s="288">
        <f>ROUND(I128*H128,2)</f>
        <v>0</v>
      </c>
      <c r="BL128" s="8" t="s">
        <v>129</v>
      </c>
      <c r="BM128" s="287" t="s">
        <v>205</v>
      </c>
    </row>
    <row r="129" spans="2:65" s="297" customFormat="1" x14ac:dyDescent="0.2">
      <c r="B129" s="296"/>
      <c r="D129" s="291" t="s">
        <v>132</v>
      </c>
      <c r="E129" s="298" t="s">
        <v>1</v>
      </c>
      <c r="F129" s="299" t="s">
        <v>206</v>
      </c>
      <c r="H129" s="300">
        <v>42.034999999999997</v>
      </c>
      <c r="L129" s="296"/>
      <c r="M129" s="301"/>
      <c r="T129" s="302"/>
      <c r="AT129" s="298" t="s">
        <v>132</v>
      </c>
      <c r="AU129" s="298" t="s">
        <v>86</v>
      </c>
      <c r="AV129" s="297" t="s">
        <v>130</v>
      </c>
      <c r="AW129" s="297" t="s">
        <v>3</v>
      </c>
      <c r="AX129" s="297" t="s">
        <v>86</v>
      </c>
      <c r="AY129" s="298" t="s">
        <v>124</v>
      </c>
    </row>
    <row r="130" spans="2:65" s="1" customFormat="1" ht="22.15" customHeight="1" x14ac:dyDescent="0.2">
      <c r="B130" s="22"/>
      <c r="C130" s="276" t="s">
        <v>129</v>
      </c>
      <c r="D130" s="276" t="s">
        <v>125</v>
      </c>
      <c r="E130" s="277" t="s">
        <v>207</v>
      </c>
      <c r="F130" s="278" t="s">
        <v>208</v>
      </c>
      <c r="G130" s="279" t="s">
        <v>193</v>
      </c>
      <c r="H130" s="280">
        <v>8.8849999999999998</v>
      </c>
      <c r="I130" s="77"/>
      <c r="J130" s="281">
        <f>ROUND(I130*H130,2)</f>
        <v>0</v>
      </c>
      <c r="K130" s="282"/>
      <c r="L130" s="22"/>
      <c r="M130" s="283" t="s">
        <v>1</v>
      </c>
      <c r="N130" s="284" t="s">
        <v>44</v>
      </c>
      <c r="P130" s="285">
        <f>O130*H130</f>
        <v>0</v>
      </c>
      <c r="Q130" s="285">
        <v>0</v>
      </c>
      <c r="R130" s="285">
        <f>Q130*H130</f>
        <v>0</v>
      </c>
      <c r="S130" s="285">
        <v>0</v>
      </c>
      <c r="T130" s="286">
        <f>S130*H130</f>
        <v>0</v>
      </c>
      <c r="AR130" s="287" t="s">
        <v>129</v>
      </c>
      <c r="AT130" s="287" t="s">
        <v>125</v>
      </c>
      <c r="AU130" s="287" t="s">
        <v>86</v>
      </c>
      <c r="AY130" s="8" t="s">
        <v>124</v>
      </c>
      <c r="BE130" s="288">
        <f>IF(N130="základná",J130,0)</f>
        <v>0</v>
      </c>
      <c r="BF130" s="288">
        <f>IF(N130="znížená",J130,0)</f>
        <v>0</v>
      </c>
      <c r="BG130" s="288">
        <f>IF(N130="zákl. prenesená",J130,0)</f>
        <v>0</v>
      </c>
      <c r="BH130" s="288">
        <f>IF(N130="zníž. prenesená",J130,0)</f>
        <v>0</v>
      </c>
      <c r="BI130" s="288">
        <f>IF(N130="nulová",J130,0)</f>
        <v>0</v>
      </c>
      <c r="BJ130" s="8" t="s">
        <v>130</v>
      </c>
      <c r="BK130" s="288">
        <f>ROUND(I130*H130,2)</f>
        <v>0</v>
      </c>
      <c r="BL130" s="8" t="s">
        <v>129</v>
      </c>
      <c r="BM130" s="287" t="s">
        <v>209</v>
      </c>
    </row>
    <row r="131" spans="2:65" s="290" customFormat="1" ht="22.5" x14ac:dyDescent="0.2">
      <c r="B131" s="289"/>
      <c r="D131" s="291" t="s">
        <v>132</v>
      </c>
      <c r="E131" s="292" t="s">
        <v>1</v>
      </c>
      <c r="F131" s="293" t="s">
        <v>210</v>
      </c>
      <c r="H131" s="292" t="s">
        <v>1</v>
      </c>
      <c r="L131" s="289"/>
      <c r="M131" s="294"/>
      <c r="T131" s="295"/>
      <c r="AT131" s="292" t="s">
        <v>132</v>
      </c>
      <c r="AU131" s="292" t="s">
        <v>86</v>
      </c>
      <c r="AV131" s="290" t="s">
        <v>86</v>
      </c>
      <c r="AW131" s="290" t="s">
        <v>3</v>
      </c>
      <c r="AX131" s="290" t="s">
        <v>78</v>
      </c>
      <c r="AY131" s="292" t="s">
        <v>124</v>
      </c>
    </row>
    <row r="132" spans="2:65" s="297" customFormat="1" x14ac:dyDescent="0.2">
      <c r="B132" s="296"/>
      <c r="D132" s="291" t="s">
        <v>132</v>
      </c>
      <c r="E132" s="298" t="s">
        <v>1</v>
      </c>
      <c r="F132" s="299" t="s">
        <v>211</v>
      </c>
      <c r="H132" s="300">
        <v>3.8849999999999998</v>
      </c>
      <c r="L132" s="296"/>
      <c r="M132" s="301"/>
      <c r="T132" s="302"/>
      <c r="AT132" s="298" t="s">
        <v>132</v>
      </c>
      <c r="AU132" s="298" t="s">
        <v>86</v>
      </c>
      <c r="AV132" s="297" t="s">
        <v>130</v>
      </c>
      <c r="AW132" s="297" t="s">
        <v>3</v>
      </c>
      <c r="AX132" s="297" t="s">
        <v>78</v>
      </c>
      <c r="AY132" s="298" t="s">
        <v>124</v>
      </c>
    </row>
    <row r="133" spans="2:65" s="290" customFormat="1" ht="22.5" x14ac:dyDescent="0.2">
      <c r="B133" s="289"/>
      <c r="D133" s="291" t="s">
        <v>132</v>
      </c>
      <c r="E133" s="292" t="s">
        <v>1</v>
      </c>
      <c r="F133" s="293" t="s">
        <v>212</v>
      </c>
      <c r="H133" s="292" t="s">
        <v>1</v>
      </c>
      <c r="L133" s="289"/>
      <c r="M133" s="294"/>
      <c r="T133" s="295"/>
      <c r="AT133" s="292" t="s">
        <v>132</v>
      </c>
      <c r="AU133" s="292" t="s">
        <v>86</v>
      </c>
      <c r="AV133" s="290" t="s">
        <v>86</v>
      </c>
      <c r="AW133" s="290" t="s">
        <v>3</v>
      </c>
      <c r="AX133" s="290" t="s">
        <v>78</v>
      </c>
      <c r="AY133" s="292" t="s">
        <v>124</v>
      </c>
    </row>
    <row r="134" spans="2:65" s="297" customFormat="1" x14ac:dyDescent="0.2">
      <c r="B134" s="296"/>
      <c r="D134" s="291" t="s">
        <v>132</v>
      </c>
      <c r="E134" s="298" t="s">
        <v>1</v>
      </c>
      <c r="F134" s="299" t="s">
        <v>196</v>
      </c>
      <c r="H134" s="300">
        <v>5</v>
      </c>
      <c r="L134" s="296"/>
      <c r="M134" s="301"/>
      <c r="T134" s="302"/>
      <c r="AT134" s="298" t="s">
        <v>132</v>
      </c>
      <c r="AU134" s="298" t="s">
        <v>86</v>
      </c>
      <c r="AV134" s="297" t="s">
        <v>130</v>
      </c>
      <c r="AW134" s="297" t="s">
        <v>3</v>
      </c>
      <c r="AX134" s="297" t="s">
        <v>78</v>
      </c>
      <c r="AY134" s="298" t="s">
        <v>124</v>
      </c>
    </row>
    <row r="135" spans="2:65" s="307" customFormat="1" x14ac:dyDescent="0.2">
      <c r="B135" s="306"/>
      <c r="D135" s="291" t="s">
        <v>132</v>
      </c>
      <c r="E135" s="308" t="s">
        <v>1</v>
      </c>
      <c r="F135" s="309" t="s">
        <v>213</v>
      </c>
      <c r="H135" s="310">
        <v>8.8849999999999998</v>
      </c>
      <c r="L135" s="306"/>
      <c r="M135" s="311"/>
      <c r="T135" s="312"/>
      <c r="AT135" s="308" t="s">
        <v>132</v>
      </c>
      <c r="AU135" s="308" t="s">
        <v>86</v>
      </c>
      <c r="AV135" s="307" t="s">
        <v>129</v>
      </c>
      <c r="AW135" s="307" t="s">
        <v>3</v>
      </c>
      <c r="AX135" s="307" t="s">
        <v>86</v>
      </c>
      <c r="AY135" s="308" t="s">
        <v>124</v>
      </c>
    </row>
    <row r="136" spans="2:65" s="1" customFormat="1" ht="14.45" customHeight="1" x14ac:dyDescent="0.2">
      <c r="B136" s="22"/>
      <c r="C136" s="313" t="s">
        <v>147</v>
      </c>
      <c r="D136" s="313" t="s">
        <v>214</v>
      </c>
      <c r="E136" s="314" t="s">
        <v>215</v>
      </c>
      <c r="F136" s="315" t="s">
        <v>216</v>
      </c>
      <c r="G136" s="316" t="s">
        <v>204</v>
      </c>
      <c r="H136" s="317">
        <v>19.547000000000001</v>
      </c>
      <c r="I136" s="78"/>
      <c r="J136" s="318">
        <f>ROUND(I136*H136,2)</f>
        <v>0</v>
      </c>
      <c r="K136" s="319"/>
      <c r="L136" s="320"/>
      <c r="M136" s="321" t="s">
        <v>1</v>
      </c>
      <c r="N136" s="322" t="s">
        <v>44</v>
      </c>
      <c r="P136" s="285">
        <f>O136*H136</f>
        <v>0</v>
      </c>
      <c r="Q136" s="285">
        <v>1</v>
      </c>
      <c r="R136" s="285">
        <f>Q136*H136</f>
        <v>19.547000000000001</v>
      </c>
      <c r="S136" s="285">
        <v>0</v>
      </c>
      <c r="T136" s="286">
        <f>S136*H136</f>
        <v>0</v>
      </c>
      <c r="AR136" s="287" t="s">
        <v>163</v>
      </c>
      <c r="AT136" s="287" t="s">
        <v>214</v>
      </c>
      <c r="AU136" s="287" t="s">
        <v>86</v>
      </c>
      <c r="AY136" s="8" t="s">
        <v>124</v>
      </c>
      <c r="BE136" s="288">
        <f>IF(N136="základná",J136,0)</f>
        <v>0</v>
      </c>
      <c r="BF136" s="288">
        <f>IF(N136="znížená",J136,0)</f>
        <v>0</v>
      </c>
      <c r="BG136" s="288">
        <f>IF(N136="zákl. prenesená",J136,0)</f>
        <v>0</v>
      </c>
      <c r="BH136" s="288">
        <f>IF(N136="zníž. prenesená",J136,0)</f>
        <v>0</v>
      </c>
      <c r="BI136" s="288">
        <f>IF(N136="nulová",J136,0)</f>
        <v>0</v>
      </c>
      <c r="BJ136" s="8" t="s">
        <v>130</v>
      </c>
      <c r="BK136" s="288">
        <f>ROUND(I136*H136,2)</f>
        <v>0</v>
      </c>
      <c r="BL136" s="8" t="s">
        <v>129</v>
      </c>
      <c r="BM136" s="287" t="s">
        <v>217</v>
      </c>
    </row>
    <row r="137" spans="2:65" s="297" customFormat="1" x14ac:dyDescent="0.2">
      <c r="B137" s="296"/>
      <c r="D137" s="291" t="s">
        <v>132</v>
      </c>
      <c r="F137" s="299" t="s">
        <v>218</v>
      </c>
      <c r="H137" s="300">
        <v>19.547000000000001</v>
      </c>
      <c r="L137" s="296"/>
      <c r="M137" s="301"/>
      <c r="T137" s="302"/>
      <c r="AT137" s="298" t="s">
        <v>132</v>
      </c>
      <c r="AU137" s="298" t="s">
        <v>86</v>
      </c>
      <c r="AV137" s="297" t="s">
        <v>130</v>
      </c>
      <c r="AW137" s="297" t="s">
        <v>4</v>
      </c>
      <c r="AX137" s="297" t="s">
        <v>86</v>
      </c>
      <c r="AY137" s="298" t="s">
        <v>124</v>
      </c>
    </row>
    <row r="138" spans="2:65" s="1" customFormat="1" ht="22.15" customHeight="1" x14ac:dyDescent="0.2">
      <c r="B138" s="22"/>
      <c r="C138" s="276" t="s">
        <v>152</v>
      </c>
      <c r="D138" s="276" t="s">
        <v>125</v>
      </c>
      <c r="E138" s="277" t="s">
        <v>219</v>
      </c>
      <c r="F138" s="278" t="s">
        <v>220</v>
      </c>
      <c r="G138" s="279" t="s">
        <v>193</v>
      </c>
      <c r="H138" s="280">
        <v>1.05</v>
      </c>
      <c r="I138" s="77"/>
      <c r="J138" s="281">
        <f>ROUND(I138*H138,2)</f>
        <v>0</v>
      </c>
      <c r="K138" s="282"/>
      <c r="L138" s="22"/>
      <c r="M138" s="283" t="s">
        <v>1</v>
      </c>
      <c r="N138" s="284" t="s">
        <v>44</v>
      </c>
      <c r="P138" s="285">
        <f>O138*H138</f>
        <v>0</v>
      </c>
      <c r="Q138" s="285">
        <v>0</v>
      </c>
      <c r="R138" s="285">
        <f>Q138*H138</f>
        <v>0</v>
      </c>
      <c r="S138" s="285">
        <v>0</v>
      </c>
      <c r="T138" s="286">
        <f>S138*H138</f>
        <v>0</v>
      </c>
      <c r="AR138" s="287" t="s">
        <v>129</v>
      </c>
      <c r="AT138" s="287" t="s">
        <v>125</v>
      </c>
      <c r="AU138" s="287" t="s">
        <v>86</v>
      </c>
      <c r="AY138" s="8" t="s">
        <v>124</v>
      </c>
      <c r="BE138" s="288">
        <f>IF(N138="základná",J138,0)</f>
        <v>0</v>
      </c>
      <c r="BF138" s="288">
        <f>IF(N138="znížená",J138,0)</f>
        <v>0</v>
      </c>
      <c r="BG138" s="288">
        <f>IF(N138="zákl. prenesená",J138,0)</f>
        <v>0</v>
      </c>
      <c r="BH138" s="288">
        <f>IF(N138="zníž. prenesená",J138,0)</f>
        <v>0</v>
      </c>
      <c r="BI138" s="288">
        <f>IF(N138="nulová",J138,0)</f>
        <v>0</v>
      </c>
      <c r="BJ138" s="8" t="s">
        <v>130</v>
      </c>
      <c r="BK138" s="288">
        <f>ROUND(I138*H138,2)</f>
        <v>0</v>
      </c>
      <c r="BL138" s="8" t="s">
        <v>129</v>
      </c>
      <c r="BM138" s="287" t="s">
        <v>221</v>
      </c>
    </row>
    <row r="139" spans="2:65" s="290" customFormat="1" ht="22.5" x14ac:dyDescent="0.2">
      <c r="B139" s="289"/>
      <c r="D139" s="291" t="s">
        <v>132</v>
      </c>
      <c r="E139" s="292" t="s">
        <v>1</v>
      </c>
      <c r="F139" s="293" t="s">
        <v>222</v>
      </c>
      <c r="H139" s="292" t="s">
        <v>1</v>
      </c>
      <c r="L139" s="289"/>
      <c r="M139" s="294"/>
      <c r="T139" s="295"/>
      <c r="AT139" s="292" t="s">
        <v>132</v>
      </c>
      <c r="AU139" s="292" t="s">
        <v>86</v>
      </c>
      <c r="AV139" s="290" t="s">
        <v>86</v>
      </c>
      <c r="AW139" s="290" t="s">
        <v>3</v>
      </c>
      <c r="AX139" s="290" t="s">
        <v>78</v>
      </c>
      <c r="AY139" s="292" t="s">
        <v>124</v>
      </c>
    </row>
    <row r="140" spans="2:65" s="297" customFormat="1" x14ac:dyDescent="0.2">
      <c r="B140" s="296"/>
      <c r="D140" s="291" t="s">
        <v>132</v>
      </c>
      <c r="E140" s="298" t="s">
        <v>1</v>
      </c>
      <c r="F140" s="299" t="s">
        <v>223</v>
      </c>
      <c r="H140" s="300">
        <v>1.05</v>
      </c>
      <c r="L140" s="296"/>
      <c r="M140" s="301"/>
      <c r="T140" s="302"/>
      <c r="AT140" s="298" t="s">
        <v>132</v>
      </c>
      <c r="AU140" s="298" t="s">
        <v>86</v>
      </c>
      <c r="AV140" s="297" t="s">
        <v>130</v>
      </c>
      <c r="AW140" s="297" t="s">
        <v>3</v>
      </c>
      <c r="AX140" s="297" t="s">
        <v>86</v>
      </c>
      <c r="AY140" s="298" t="s">
        <v>124</v>
      </c>
    </row>
    <row r="141" spans="2:65" s="1" customFormat="1" ht="14.45" customHeight="1" x14ac:dyDescent="0.2">
      <c r="B141" s="22"/>
      <c r="C141" s="313" t="s">
        <v>158</v>
      </c>
      <c r="D141" s="313" t="s">
        <v>214</v>
      </c>
      <c r="E141" s="314" t="s">
        <v>224</v>
      </c>
      <c r="F141" s="315" t="s">
        <v>225</v>
      </c>
      <c r="G141" s="316" t="s">
        <v>204</v>
      </c>
      <c r="H141" s="317">
        <v>2.31</v>
      </c>
      <c r="I141" s="78"/>
      <c r="J141" s="318">
        <f>ROUND(I141*H141,2)</f>
        <v>0</v>
      </c>
      <c r="K141" s="319"/>
      <c r="L141" s="320"/>
      <c r="M141" s="321" t="s">
        <v>1</v>
      </c>
      <c r="N141" s="322" t="s">
        <v>44</v>
      </c>
      <c r="P141" s="285">
        <f>O141*H141</f>
        <v>0</v>
      </c>
      <c r="Q141" s="285">
        <v>1</v>
      </c>
      <c r="R141" s="285">
        <f>Q141*H141</f>
        <v>2.31</v>
      </c>
      <c r="S141" s="285">
        <v>0</v>
      </c>
      <c r="T141" s="286">
        <f>S141*H141</f>
        <v>0</v>
      </c>
      <c r="AR141" s="287" t="s">
        <v>163</v>
      </c>
      <c r="AT141" s="287" t="s">
        <v>214</v>
      </c>
      <c r="AU141" s="287" t="s">
        <v>86</v>
      </c>
      <c r="AY141" s="8" t="s">
        <v>124</v>
      </c>
      <c r="BE141" s="288">
        <f>IF(N141="základná",J141,0)</f>
        <v>0</v>
      </c>
      <c r="BF141" s="288">
        <f>IF(N141="znížená",J141,0)</f>
        <v>0</v>
      </c>
      <c r="BG141" s="288">
        <f>IF(N141="zákl. prenesená",J141,0)</f>
        <v>0</v>
      </c>
      <c r="BH141" s="288">
        <f>IF(N141="zníž. prenesená",J141,0)</f>
        <v>0</v>
      </c>
      <c r="BI141" s="288">
        <f>IF(N141="nulová",J141,0)</f>
        <v>0</v>
      </c>
      <c r="BJ141" s="8" t="s">
        <v>130</v>
      </c>
      <c r="BK141" s="288">
        <f>ROUND(I141*H141,2)</f>
        <v>0</v>
      </c>
      <c r="BL141" s="8" t="s">
        <v>129</v>
      </c>
      <c r="BM141" s="287" t="s">
        <v>226</v>
      </c>
    </row>
    <row r="142" spans="2:65" s="297" customFormat="1" x14ac:dyDescent="0.2">
      <c r="B142" s="296"/>
      <c r="D142" s="291" t="s">
        <v>132</v>
      </c>
      <c r="F142" s="299" t="s">
        <v>227</v>
      </c>
      <c r="H142" s="300">
        <v>2.31</v>
      </c>
      <c r="L142" s="296"/>
      <c r="M142" s="301"/>
      <c r="T142" s="302"/>
      <c r="AT142" s="298" t="s">
        <v>132</v>
      </c>
      <c r="AU142" s="298" t="s">
        <v>86</v>
      </c>
      <c r="AV142" s="297" t="s">
        <v>130</v>
      </c>
      <c r="AW142" s="297" t="s">
        <v>4</v>
      </c>
      <c r="AX142" s="297" t="s">
        <v>86</v>
      </c>
      <c r="AY142" s="298" t="s">
        <v>124</v>
      </c>
    </row>
    <row r="143" spans="2:65" s="1" customFormat="1" ht="30" customHeight="1" x14ac:dyDescent="0.2">
      <c r="B143" s="22"/>
      <c r="C143" s="276" t="s">
        <v>163</v>
      </c>
      <c r="D143" s="276" t="s">
        <v>125</v>
      </c>
      <c r="E143" s="277" t="s">
        <v>228</v>
      </c>
      <c r="F143" s="278" t="s">
        <v>229</v>
      </c>
      <c r="G143" s="279" t="s">
        <v>193</v>
      </c>
      <c r="H143" s="280">
        <v>11.3</v>
      </c>
      <c r="I143" s="77"/>
      <c r="J143" s="281">
        <f>ROUND(I143*H143,2)</f>
        <v>0</v>
      </c>
      <c r="K143" s="282"/>
      <c r="L143" s="22"/>
      <c r="M143" s="283" t="s">
        <v>1</v>
      </c>
      <c r="N143" s="284" t="s">
        <v>44</v>
      </c>
      <c r="P143" s="285">
        <f>O143*H143</f>
        <v>0</v>
      </c>
      <c r="Q143" s="285">
        <v>0</v>
      </c>
      <c r="R143" s="285">
        <f>Q143*H143</f>
        <v>0</v>
      </c>
      <c r="S143" s="285">
        <v>0</v>
      </c>
      <c r="T143" s="286">
        <f>S143*H143</f>
        <v>0</v>
      </c>
      <c r="AR143" s="287" t="s">
        <v>129</v>
      </c>
      <c r="AT143" s="287" t="s">
        <v>125</v>
      </c>
      <c r="AU143" s="287" t="s">
        <v>86</v>
      </c>
      <c r="AY143" s="8" t="s">
        <v>124</v>
      </c>
      <c r="BE143" s="288">
        <f>IF(N143="základná",J143,0)</f>
        <v>0</v>
      </c>
      <c r="BF143" s="288">
        <f>IF(N143="znížená",J143,0)</f>
        <v>0</v>
      </c>
      <c r="BG143" s="288">
        <f>IF(N143="zákl. prenesená",J143,0)</f>
        <v>0</v>
      </c>
      <c r="BH143" s="288">
        <f>IF(N143="zníž. prenesená",J143,0)</f>
        <v>0</v>
      </c>
      <c r="BI143" s="288">
        <f>IF(N143="nulová",J143,0)</f>
        <v>0</v>
      </c>
      <c r="BJ143" s="8" t="s">
        <v>130</v>
      </c>
      <c r="BK143" s="288">
        <f>ROUND(I143*H143,2)</f>
        <v>0</v>
      </c>
      <c r="BL143" s="8" t="s">
        <v>129</v>
      </c>
      <c r="BM143" s="287" t="s">
        <v>230</v>
      </c>
    </row>
    <row r="144" spans="2:65" s="290" customFormat="1" x14ac:dyDescent="0.2">
      <c r="B144" s="289"/>
      <c r="D144" s="291" t="s">
        <v>132</v>
      </c>
      <c r="E144" s="292" t="s">
        <v>1</v>
      </c>
      <c r="F144" s="293" t="s">
        <v>231</v>
      </c>
      <c r="H144" s="292" t="s">
        <v>1</v>
      </c>
      <c r="L144" s="289"/>
      <c r="M144" s="294"/>
      <c r="T144" s="295"/>
      <c r="AT144" s="292" t="s">
        <v>132</v>
      </c>
      <c r="AU144" s="292" t="s">
        <v>86</v>
      </c>
      <c r="AV144" s="290" t="s">
        <v>86</v>
      </c>
      <c r="AW144" s="290" t="s">
        <v>3</v>
      </c>
      <c r="AX144" s="290" t="s">
        <v>78</v>
      </c>
      <c r="AY144" s="292" t="s">
        <v>124</v>
      </c>
    </row>
    <row r="145" spans="2:65" s="297" customFormat="1" x14ac:dyDescent="0.2">
      <c r="B145" s="296"/>
      <c r="D145" s="291" t="s">
        <v>132</v>
      </c>
      <c r="E145" s="298" t="s">
        <v>1</v>
      </c>
      <c r="F145" s="299" t="s">
        <v>232</v>
      </c>
      <c r="H145" s="300">
        <v>11.3</v>
      </c>
      <c r="L145" s="296"/>
      <c r="M145" s="301"/>
      <c r="T145" s="302"/>
      <c r="AT145" s="298" t="s">
        <v>132</v>
      </c>
      <c r="AU145" s="298" t="s">
        <v>86</v>
      </c>
      <c r="AV145" s="297" t="s">
        <v>130</v>
      </c>
      <c r="AW145" s="297" t="s">
        <v>3</v>
      </c>
      <c r="AX145" s="297" t="s">
        <v>86</v>
      </c>
      <c r="AY145" s="298" t="s">
        <v>124</v>
      </c>
    </row>
    <row r="146" spans="2:65" s="1" customFormat="1" ht="34.9" customHeight="1" x14ac:dyDescent="0.2">
      <c r="B146" s="22"/>
      <c r="C146" s="276" t="s">
        <v>168</v>
      </c>
      <c r="D146" s="276" t="s">
        <v>125</v>
      </c>
      <c r="E146" s="277" t="s">
        <v>233</v>
      </c>
      <c r="F146" s="278" t="s">
        <v>234</v>
      </c>
      <c r="G146" s="279" t="s">
        <v>193</v>
      </c>
      <c r="H146" s="280">
        <v>305.10000000000002</v>
      </c>
      <c r="I146" s="77"/>
      <c r="J146" s="281">
        <f>ROUND(I146*H146,2)</f>
        <v>0</v>
      </c>
      <c r="K146" s="282"/>
      <c r="L146" s="22"/>
      <c r="M146" s="283" t="s">
        <v>1</v>
      </c>
      <c r="N146" s="284" t="s">
        <v>44</v>
      </c>
      <c r="P146" s="285">
        <f>O146*H146</f>
        <v>0</v>
      </c>
      <c r="Q146" s="285">
        <v>0</v>
      </c>
      <c r="R146" s="285">
        <f>Q146*H146</f>
        <v>0</v>
      </c>
      <c r="S146" s="285">
        <v>0</v>
      </c>
      <c r="T146" s="286">
        <f>S146*H146</f>
        <v>0</v>
      </c>
      <c r="AR146" s="287" t="s">
        <v>129</v>
      </c>
      <c r="AT146" s="287" t="s">
        <v>125</v>
      </c>
      <c r="AU146" s="287" t="s">
        <v>86</v>
      </c>
      <c r="AY146" s="8" t="s">
        <v>124</v>
      </c>
      <c r="BE146" s="288">
        <f>IF(N146="základná",J146,0)</f>
        <v>0</v>
      </c>
      <c r="BF146" s="288">
        <f>IF(N146="znížená",J146,0)</f>
        <v>0</v>
      </c>
      <c r="BG146" s="288">
        <f>IF(N146="zákl. prenesená",J146,0)</f>
        <v>0</v>
      </c>
      <c r="BH146" s="288">
        <f>IF(N146="zníž. prenesená",J146,0)</f>
        <v>0</v>
      </c>
      <c r="BI146" s="288">
        <f>IF(N146="nulová",J146,0)</f>
        <v>0</v>
      </c>
      <c r="BJ146" s="8" t="s">
        <v>130</v>
      </c>
      <c r="BK146" s="288">
        <f>ROUND(I146*H146,2)</f>
        <v>0</v>
      </c>
      <c r="BL146" s="8" t="s">
        <v>129</v>
      </c>
      <c r="BM146" s="287" t="s">
        <v>235</v>
      </c>
    </row>
    <row r="147" spans="2:65" s="297" customFormat="1" x14ac:dyDescent="0.2">
      <c r="B147" s="296"/>
      <c r="D147" s="291" t="s">
        <v>132</v>
      </c>
      <c r="E147" s="298" t="s">
        <v>1</v>
      </c>
      <c r="F147" s="299" t="s">
        <v>236</v>
      </c>
      <c r="H147" s="300">
        <v>305.10000000000002</v>
      </c>
      <c r="L147" s="296"/>
      <c r="M147" s="301"/>
      <c r="T147" s="302"/>
      <c r="AT147" s="298" t="s">
        <v>132</v>
      </c>
      <c r="AU147" s="298" t="s">
        <v>86</v>
      </c>
      <c r="AV147" s="297" t="s">
        <v>130</v>
      </c>
      <c r="AW147" s="297" t="s">
        <v>3</v>
      </c>
      <c r="AX147" s="297" t="s">
        <v>86</v>
      </c>
      <c r="AY147" s="298" t="s">
        <v>124</v>
      </c>
    </row>
    <row r="148" spans="2:65" s="1" customFormat="1" ht="22.15" customHeight="1" x14ac:dyDescent="0.2">
      <c r="B148" s="22"/>
      <c r="C148" s="276" t="s">
        <v>173</v>
      </c>
      <c r="D148" s="276" t="s">
        <v>125</v>
      </c>
      <c r="E148" s="277" t="s">
        <v>237</v>
      </c>
      <c r="F148" s="278" t="s">
        <v>238</v>
      </c>
      <c r="G148" s="279" t="s">
        <v>239</v>
      </c>
      <c r="H148" s="280">
        <v>51.5</v>
      </c>
      <c r="I148" s="77"/>
      <c r="J148" s="281">
        <f>ROUND(I148*H148,2)</f>
        <v>0</v>
      </c>
      <c r="K148" s="282"/>
      <c r="L148" s="22"/>
      <c r="M148" s="283" t="s">
        <v>1</v>
      </c>
      <c r="N148" s="284" t="s">
        <v>44</v>
      </c>
      <c r="P148" s="285">
        <f>O148*H148</f>
        <v>0</v>
      </c>
      <c r="Q148" s="285">
        <v>0</v>
      </c>
      <c r="R148" s="285">
        <f>Q148*H148</f>
        <v>0</v>
      </c>
      <c r="S148" s="285">
        <v>0</v>
      </c>
      <c r="T148" s="286">
        <f>S148*H148</f>
        <v>0</v>
      </c>
      <c r="AR148" s="287" t="s">
        <v>129</v>
      </c>
      <c r="AT148" s="287" t="s">
        <v>125</v>
      </c>
      <c r="AU148" s="287" t="s">
        <v>86</v>
      </c>
      <c r="AY148" s="8" t="s">
        <v>124</v>
      </c>
      <c r="BE148" s="288">
        <f>IF(N148="základná",J148,0)</f>
        <v>0</v>
      </c>
      <c r="BF148" s="288">
        <f>IF(N148="znížená",J148,0)</f>
        <v>0</v>
      </c>
      <c r="BG148" s="288">
        <f>IF(N148="zákl. prenesená",J148,0)</f>
        <v>0</v>
      </c>
      <c r="BH148" s="288">
        <f>IF(N148="zníž. prenesená",J148,0)</f>
        <v>0</v>
      </c>
      <c r="BI148" s="288">
        <f>IF(N148="nulová",J148,0)</f>
        <v>0</v>
      </c>
      <c r="BJ148" s="8" t="s">
        <v>130</v>
      </c>
      <c r="BK148" s="288">
        <f>ROUND(I148*H148,2)</f>
        <v>0</v>
      </c>
      <c r="BL148" s="8" t="s">
        <v>129</v>
      </c>
      <c r="BM148" s="287" t="s">
        <v>240</v>
      </c>
    </row>
    <row r="149" spans="2:65" s="290" customFormat="1" ht="22.5" x14ac:dyDescent="0.2">
      <c r="B149" s="289"/>
      <c r="D149" s="291" t="s">
        <v>132</v>
      </c>
      <c r="E149" s="292" t="s">
        <v>1</v>
      </c>
      <c r="F149" s="293" t="s">
        <v>241</v>
      </c>
      <c r="H149" s="292" t="s">
        <v>1</v>
      </c>
      <c r="L149" s="289"/>
      <c r="M149" s="294"/>
      <c r="T149" s="295"/>
      <c r="AT149" s="292" t="s">
        <v>132</v>
      </c>
      <c r="AU149" s="292" t="s">
        <v>86</v>
      </c>
      <c r="AV149" s="290" t="s">
        <v>86</v>
      </c>
      <c r="AW149" s="290" t="s">
        <v>3</v>
      </c>
      <c r="AX149" s="290" t="s">
        <v>78</v>
      </c>
      <c r="AY149" s="292" t="s">
        <v>124</v>
      </c>
    </row>
    <row r="150" spans="2:65" s="297" customFormat="1" x14ac:dyDescent="0.2">
      <c r="B150" s="296"/>
      <c r="D150" s="291" t="s">
        <v>132</v>
      </c>
      <c r="E150" s="298" t="s">
        <v>1</v>
      </c>
      <c r="F150" s="299" t="s">
        <v>242</v>
      </c>
      <c r="H150" s="300">
        <v>11.5</v>
      </c>
      <c r="L150" s="296"/>
      <c r="M150" s="301"/>
      <c r="T150" s="302"/>
      <c r="AT150" s="298" t="s">
        <v>132</v>
      </c>
      <c r="AU150" s="298" t="s">
        <v>86</v>
      </c>
      <c r="AV150" s="297" t="s">
        <v>130</v>
      </c>
      <c r="AW150" s="297" t="s">
        <v>3</v>
      </c>
      <c r="AX150" s="297" t="s">
        <v>78</v>
      </c>
      <c r="AY150" s="298" t="s">
        <v>124</v>
      </c>
    </row>
    <row r="151" spans="2:65" s="290" customFormat="1" ht="22.5" x14ac:dyDescent="0.2">
      <c r="B151" s="289"/>
      <c r="D151" s="291" t="s">
        <v>132</v>
      </c>
      <c r="E151" s="292" t="s">
        <v>1</v>
      </c>
      <c r="F151" s="293" t="s">
        <v>243</v>
      </c>
      <c r="H151" s="292" t="s">
        <v>1</v>
      </c>
      <c r="L151" s="289"/>
      <c r="M151" s="294"/>
      <c r="T151" s="295"/>
      <c r="AT151" s="292" t="s">
        <v>132</v>
      </c>
      <c r="AU151" s="292" t="s">
        <v>86</v>
      </c>
      <c r="AV151" s="290" t="s">
        <v>86</v>
      </c>
      <c r="AW151" s="290" t="s">
        <v>3</v>
      </c>
      <c r="AX151" s="290" t="s">
        <v>78</v>
      </c>
      <c r="AY151" s="292" t="s">
        <v>124</v>
      </c>
    </row>
    <row r="152" spans="2:65" s="297" customFormat="1" x14ac:dyDescent="0.2">
      <c r="B152" s="296"/>
      <c r="D152" s="291" t="s">
        <v>132</v>
      </c>
      <c r="E152" s="298" t="s">
        <v>1</v>
      </c>
      <c r="F152" s="299" t="s">
        <v>244</v>
      </c>
      <c r="H152" s="300">
        <v>40</v>
      </c>
      <c r="L152" s="296"/>
      <c r="M152" s="301"/>
      <c r="T152" s="302"/>
      <c r="AT152" s="298" t="s">
        <v>132</v>
      </c>
      <c r="AU152" s="298" t="s">
        <v>86</v>
      </c>
      <c r="AV152" s="297" t="s">
        <v>130</v>
      </c>
      <c r="AW152" s="297" t="s">
        <v>3</v>
      </c>
      <c r="AX152" s="297" t="s">
        <v>78</v>
      </c>
      <c r="AY152" s="298" t="s">
        <v>124</v>
      </c>
    </row>
    <row r="153" spans="2:65" s="307" customFormat="1" x14ac:dyDescent="0.2">
      <c r="B153" s="306"/>
      <c r="D153" s="291" t="s">
        <v>132</v>
      </c>
      <c r="E153" s="308" t="s">
        <v>1</v>
      </c>
      <c r="F153" s="309" t="s">
        <v>213</v>
      </c>
      <c r="H153" s="310">
        <v>51.5</v>
      </c>
      <c r="L153" s="306"/>
      <c r="M153" s="311"/>
      <c r="T153" s="312"/>
      <c r="AT153" s="308" t="s">
        <v>132</v>
      </c>
      <c r="AU153" s="308" t="s">
        <v>86</v>
      </c>
      <c r="AV153" s="307" t="s">
        <v>129</v>
      </c>
      <c r="AW153" s="307" t="s">
        <v>3</v>
      </c>
      <c r="AX153" s="307" t="s">
        <v>86</v>
      </c>
      <c r="AY153" s="308" t="s">
        <v>124</v>
      </c>
    </row>
    <row r="154" spans="2:65" s="267" customFormat="1" ht="25.9" customHeight="1" x14ac:dyDescent="0.2">
      <c r="B154" s="266"/>
      <c r="D154" s="268" t="s">
        <v>77</v>
      </c>
      <c r="E154" s="269" t="s">
        <v>245</v>
      </c>
      <c r="F154" s="269" t="s">
        <v>246</v>
      </c>
      <c r="J154" s="270">
        <f>BK154</f>
        <v>0</v>
      </c>
      <c r="L154" s="266"/>
      <c r="M154" s="271"/>
      <c r="P154" s="272">
        <f>SUM(P155:P159)</f>
        <v>0</v>
      </c>
      <c r="R154" s="272">
        <f>SUM(R155:R159)</f>
        <v>2.4749999999999998E-2</v>
      </c>
      <c r="T154" s="273">
        <f>SUM(T155:T159)</f>
        <v>0</v>
      </c>
      <c r="AR154" s="268" t="s">
        <v>86</v>
      </c>
      <c r="AT154" s="274" t="s">
        <v>77</v>
      </c>
      <c r="AU154" s="274" t="s">
        <v>78</v>
      </c>
      <c r="AY154" s="268" t="s">
        <v>124</v>
      </c>
      <c r="BK154" s="275">
        <f>SUM(BK155:BK159)</f>
        <v>0</v>
      </c>
    </row>
    <row r="155" spans="2:65" s="1" customFormat="1" ht="22.15" customHeight="1" x14ac:dyDescent="0.2">
      <c r="B155" s="22"/>
      <c r="C155" s="276" t="s">
        <v>178</v>
      </c>
      <c r="D155" s="276" t="s">
        <v>125</v>
      </c>
      <c r="E155" s="277" t="s">
        <v>247</v>
      </c>
      <c r="F155" s="278" t="s">
        <v>248</v>
      </c>
      <c r="G155" s="279" t="s">
        <v>239</v>
      </c>
      <c r="H155" s="280">
        <v>66</v>
      </c>
      <c r="I155" s="77"/>
      <c r="J155" s="281">
        <f>ROUND(I155*H155,2)</f>
        <v>0</v>
      </c>
      <c r="K155" s="282"/>
      <c r="L155" s="22"/>
      <c r="M155" s="283" t="s">
        <v>1</v>
      </c>
      <c r="N155" s="284" t="s">
        <v>44</v>
      </c>
      <c r="P155" s="285">
        <f>O155*H155</f>
        <v>0</v>
      </c>
      <c r="Q155" s="285">
        <v>3.0000000000000001E-5</v>
      </c>
      <c r="R155" s="285">
        <f>Q155*H155</f>
        <v>1.98E-3</v>
      </c>
      <c r="S155" s="285">
        <v>0</v>
      </c>
      <c r="T155" s="286">
        <f>S155*H155</f>
        <v>0</v>
      </c>
      <c r="AR155" s="287" t="s">
        <v>129</v>
      </c>
      <c r="AT155" s="287" t="s">
        <v>125</v>
      </c>
      <c r="AU155" s="287" t="s">
        <v>86</v>
      </c>
      <c r="AY155" s="8" t="s">
        <v>124</v>
      </c>
      <c r="BE155" s="288">
        <f>IF(N155="základná",J155,0)</f>
        <v>0</v>
      </c>
      <c r="BF155" s="288">
        <f>IF(N155="znížená",J155,0)</f>
        <v>0</v>
      </c>
      <c r="BG155" s="288">
        <f>IF(N155="zákl. prenesená",J155,0)</f>
        <v>0</v>
      </c>
      <c r="BH155" s="288">
        <f>IF(N155="zníž. prenesená",J155,0)</f>
        <v>0</v>
      </c>
      <c r="BI155" s="288">
        <f>IF(N155="nulová",J155,0)</f>
        <v>0</v>
      </c>
      <c r="BJ155" s="8" t="s">
        <v>130</v>
      </c>
      <c r="BK155" s="288">
        <f>ROUND(I155*H155,2)</f>
        <v>0</v>
      </c>
      <c r="BL155" s="8" t="s">
        <v>129</v>
      </c>
      <c r="BM155" s="287" t="s">
        <v>249</v>
      </c>
    </row>
    <row r="156" spans="2:65" s="290" customFormat="1" ht="22.5" x14ac:dyDescent="0.2">
      <c r="B156" s="289"/>
      <c r="D156" s="291" t="s">
        <v>132</v>
      </c>
      <c r="E156" s="292" t="s">
        <v>1</v>
      </c>
      <c r="F156" s="293" t="s">
        <v>250</v>
      </c>
      <c r="H156" s="292" t="s">
        <v>1</v>
      </c>
      <c r="L156" s="289"/>
      <c r="M156" s="294"/>
      <c r="T156" s="295"/>
      <c r="AT156" s="292" t="s">
        <v>132</v>
      </c>
      <c r="AU156" s="292" t="s">
        <v>86</v>
      </c>
      <c r="AV156" s="290" t="s">
        <v>86</v>
      </c>
      <c r="AW156" s="290" t="s">
        <v>3</v>
      </c>
      <c r="AX156" s="290" t="s">
        <v>78</v>
      </c>
      <c r="AY156" s="292" t="s">
        <v>124</v>
      </c>
    </row>
    <row r="157" spans="2:65" s="297" customFormat="1" x14ac:dyDescent="0.2">
      <c r="B157" s="296"/>
      <c r="D157" s="291" t="s">
        <v>132</v>
      </c>
      <c r="E157" s="298" t="s">
        <v>1</v>
      </c>
      <c r="F157" s="299" t="s">
        <v>251</v>
      </c>
      <c r="H157" s="300">
        <v>66</v>
      </c>
      <c r="L157" s="296"/>
      <c r="M157" s="301"/>
      <c r="T157" s="302"/>
      <c r="AT157" s="298" t="s">
        <v>132</v>
      </c>
      <c r="AU157" s="298" t="s">
        <v>86</v>
      </c>
      <c r="AV157" s="297" t="s">
        <v>130</v>
      </c>
      <c r="AW157" s="297" t="s">
        <v>3</v>
      </c>
      <c r="AX157" s="297" t="s">
        <v>86</v>
      </c>
      <c r="AY157" s="298" t="s">
        <v>124</v>
      </c>
    </row>
    <row r="158" spans="2:65" s="1" customFormat="1" ht="14.45" customHeight="1" x14ac:dyDescent="0.2">
      <c r="B158" s="22"/>
      <c r="C158" s="313" t="s">
        <v>252</v>
      </c>
      <c r="D158" s="313" t="s">
        <v>214</v>
      </c>
      <c r="E158" s="314" t="s">
        <v>253</v>
      </c>
      <c r="F158" s="315" t="s">
        <v>254</v>
      </c>
      <c r="G158" s="316" t="s">
        <v>239</v>
      </c>
      <c r="H158" s="317">
        <v>75.900000000000006</v>
      </c>
      <c r="I158" s="78"/>
      <c r="J158" s="318">
        <f>ROUND(I158*H158,2)</f>
        <v>0</v>
      </c>
      <c r="K158" s="319"/>
      <c r="L158" s="320"/>
      <c r="M158" s="321" t="s">
        <v>1</v>
      </c>
      <c r="N158" s="322" t="s">
        <v>44</v>
      </c>
      <c r="P158" s="285">
        <f>O158*H158</f>
        <v>0</v>
      </c>
      <c r="Q158" s="285">
        <v>2.9999999999999997E-4</v>
      </c>
      <c r="R158" s="285">
        <f>Q158*H158</f>
        <v>2.2769999999999999E-2</v>
      </c>
      <c r="S158" s="285">
        <v>0</v>
      </c>
      <c r="T158" s="286">
        <f>S158*H158</f>
        <v>0</v>
      </c>
      <c r="AR158" s="287" t="s">
        <v>163</v>
      </c>
      <c r="AT158" s="287" t="s">
        <v>214</v>
      </c>
      <c r="AU158" s="287" t="s">
        <v>86</v>
      </c>
      <c r="AY158" s="8" t="s">
        <v>124</v>
      </c>
      <c r="BE158" s="288">
        <f>IF(N158="základná",J158,0)</f>
        <v>0</v>
      </c>
      <c r="BF158" s="288">
        <f>IF(N158="znížená",J158,0)</f>
        <v>0</v>
      </c>
      <c r="BG158" s="288">
        <f>IF(N158="zákl. prenesená",J158,0)</f>
        <v>0</v>
      </c>
      <c r="BH158" s="288">
        <f>IF(N158="zníž. prenesená",J158,0)</f>
        <v>0</v>
      </c>
      <c r="BI158" s="288">
        <f>IF(N158="nulová",J158,0)</f>
        <v>0</v>
      </c>
      <c r="BJ158" s="8" t="s">
        <v>130</v>
      </c>
      <c r="BK158" s="288">
        <f>ROUND(I158*H158,2)</f>
        <v>0</v>
      </c>
      <c r="BL158" s="8" t="s">
        <v>129</v>
      </c>
      <c r="BM158" s="287" t="s">
        <v>255</v>
      </c>
    </row>
    <row r="159" spans="2:65" s="297" customFormat="1" x14ac:dyDescent="0.2">
      <c r="B159" s="296"/>
      <c r="D159" s="291" t="s">
        <v>132</v>
      </c>
      <c r="F159" s="299" t="s">
        <v>256</v>
      </c>
      <c r="H159" s="300">
        <v>75.900000000000006</v>
      </c>
      <c r="L159" s="296"/>
      <c r="M159" s="301"/>
      <c r="T159" s="302"/>
      <c r="AT159" s="298" t="s">
        <v>132</v>
      </c>
      <c r="AU159" s="298" t="s">
        <v>86</v>
      </c>
      <c r="AV159" s="297" t="s">
        <v>130</v>
      </c>
      <c r="AW159" s="297" t="s">
        <v>4</v>
      </c>
      <c r="AX159" s="297" t="s">
        <v>86</v>
      </c>
      <c r="AY159" s="298" t="s">
        <v>124</v>
      </c>
    </row>
    <row r="160" spans="2:65" s="267" customFormat="1" ht="25.9" customHeight="1" x14ac:dyDescent="0.2">
      <c r="B160" s="266"/>
      <c r="D160" s="268" t="s">
        <v>77</v>
      </c>
      <c r="E160" s="269" t="s">
        <v>257</v>
      </c>
      <c r="F160" s="269" t="s">
        <v>258</v>
      </c>
      <c r="J160" s="270">
        <f>BK160</f>
        <v>0</v>
      </c>
      <c r="L160" s="266"/>
      <c r="M160" s="271"/>
      <c r="P160" s="272">
        <f>SUM(P161:P196)</f>
        <v>0</v>
      </c>
      <c r="R160" s="272">
        <f>SUM(R161:R196)</f>
        <v>6.6E-3</v>
      </c>
      <c r="T160" s="273">
        <f>SUM(T161:T196)</f>
        <v>72.912499999999994</v>
      </c>
      <c r="AR160" s="268" t="s">
        <v>86</v>
      </c>
      <c r="AT160" s="274" t="s">
        <v>77</v>
      </c>
      <c r="AU160" s="274" t="s">
        <v>78</v>
      </c>
      <c r="AY160" s="268" t="s">
        <v>124</v>
      </c>
      <c r="BK160" s="275">
        <f>SUM(BK161:BK196)</f>
        <v>0</v>
      </c>
    </row>
    <row r="161" spans="2:65" s="1" customFormat="1" ht="22.15" customHeight="1" x14ac:dyDescent="0.2">
      <c r="B161" s="22"/>
      <c r="C161" s="276" t="s">
        <v>259</v>
      </c>
      <c r="D161" s="276" t="s">
        <v>125</v>
      </c>
      <c r="E161" s="277" t="s">
        <v>260</v>
      </c>
      <c r="F161" s="278" t="s">
        <v>261</v>
      </c>
      <c r="G161" s="279" t="s">
        <v>239</v>
      </c>
      <c r="H161" s="280">
        <v>51.5</v>
      </c>
      <c r="I161" s="77"/>
      <c r="J161" s="281">
        <f>ROUND(I161*H161,2)</f>
        <v>0</v>
      </c>
      <c r="K161" s="282"/>
      <c r="L161" s="22"/>
      <c r="M161" s="283" t="s">
        <v>1</v>
      </c>
      <c r="N161" s="284" t="s">
        <v>44</v>
      </c>
      <c r="P161" s="285">
        <f>O161*H161</f>
        <v>0</v>
      </c>
      <c r="Q161" s="285">
        <v>0</v>
      </c>
      <c r="R161" s="285">
        <f>Q161*H161</f>
        <v>0</v>
      </c>
      <c r="S161" s="285">
        <v>0.375</v>
      </c>
      <c r="T161" s="286">
        <f>S161*H161</f>
        <v>19.3125</v>
      </c>
      <c r="AR161" s="287" t="s">
        <v>129</v>
      </c>
      <c r="AT161" s="287" t="s">
        <v>125</v>
      </c>
      <c r="AU161" s="287" t="s">
        <v>86</v>
      </c>
      <c r="AY161" s="8" t="s">
        <v>124</v>
      </c>
      <c r="BE161" s="288">
        <f>IF(N161="základná",J161,0)</f>
        <v>0</v>
      </c>
      <c r="BF161" s="288">
        <f>IF(N161="znížená",J161,0)</f>
        <v>0</v>
      </c>
      <c r="BG161" s="288">
        <f>IF(N161="zákl. prenesená",J161,0)</f>
        <v>0</v>
      </c>
      <c r="BH161" s="288">
        <f>IF(N161="zníž. prenesená",J161,0)</f>
        <v>0</v>
      </c>
      <c r="BI161" s="288">
        <f>IF(N161="nulová",J161,0)</f>
        <v>0</v>
      </c>
      <c r="BJ161" s="8" t="s">
        <v>130</v>
      </c>
      <c r="BK161" s="288">
        <f>ROUND(I161*H161,2)</f>
        <v>0</v>
      </c>
      <c r="BL161" s="8" t="s">
        <v>129</v>
      </c>
      <c r="BM161" s="287" t="s">
        <v>262</v>
      </c>
    </row>
    <row r="162" spans="2:65" s="290" customFormat="1" ht="22.5" x14ac:dyDescent="0.2">
      <c r="B162" s="289"/>
      <c r="D162" s="291" t="s">
        <v>132</v>
      </c>
      <c r="E162" s="292" t="s">
        <v>1</v>
      </c>
      <c r="F162" s="293" t="s">
        <v>263</v>
      </c>
      <c r="H162" s="292" t="s">
        <v>1</v>
      </c>
      <c r="L162" s="289"/>
      <c r="M162" s="294"/>
      <c r="T162" s="295"/>
      <c r="AT162" s="292" t="s">
        <v>132</v>
      </c>
      <c r="AU162" s="292" t="s">
        <v>86</v>
      </c>
      <c r="AV162" s="290" t="s">
        <v>86</v>
      </c>
      <c r="AW162" s="290" t="s">
        <v>3</v>
      </c>
      <c r="AX162" s="290" t="s">
        <v>78</v>
      </c>
      <c r="AY162" s="292" t="s">
        <v>124</v>
      </c>
    </row>
    <row r="163" spans="2:65" s="297" customFormat="1" x14ac:dyDescent="0.2">
      <c r="B163" s="296"/>
      <c r="D163" s="291" t="s">
        <v>132</v>
      </c>
      <c r="E163" s="298" t="s">
        <v>1</v>
      </c>
      <c r="F163" s="299" t="s">
        <v>242</v>
      </c>
      <c r="H163" s="300">
        <v>11.5</v>
      </c>
      <c r="L163" s="296"/>
      <c r="M163" s="301"/>
      <c r="T163" s="302"/>
      <c r="AT163" s="298" t="s">
        <v>132</v>
      </c>
      <c r="AU163" s="298" t="s">
        <v>86</v>
      </c>
      <c r="AV163" s="297" t="s">
        <v>130</v>
      </c>
      <c r="AW163" s="297" t="s">
        <v>3</v>
      </c>
      <c r="AX163" s="297" t="s">
        <v>78</v>
      </c>
      <c r="AY163" s="298" t="s">
        <v>124</v>
      </c>
    </row>
    <row r="164" spans="2:65" s="290" customFormat="1" ht="22.5" x14ac:dyDescent="0.2">
      <c r="B164" s="289"/>
      <c r="D164" s="291" t="s">
        <v>132</v>
      </c>
      <c r="E164" s="292" t="s">
        <v>1</v>
      </c>
      <c r="F164" s="293" t="s">
        <v>264</v>
      </c>
      <c r="H164" s="292" t="s">
        <v>1</v>
      </c>
      <c r="L164" s="289"/>
      <c r="M164" s="294"/>
      <c r="T164" s="295"/>
      <c r="AT164" s="292" t="s">
        <v>132</v>
      </c>
      <c r="AU164" s="292" t="s">
        <v>86</v>
      </c>
      <c r="AV164" s="290" t="s">
        <v>86</v>
      </c>
      <c r="AW164" s="290" t="s">
        <v>3</v>
      </c>
      <c r="AX164" s="290" t="s">
        <v>78</v>
      </c>
      <c r="AY164" s="292" t="s">
        <v>124</v>
      </c>
    </row>
    <row r="165" spans="2:65" s="297" customFormat="1" x14ac:dyDescent="0.2">
      <c r="B165" s="296"/>
      <c r="D165" s="291" t="s">
        <v>132</v>
      </c>
      <c r="E165" s="298" t="s">
        <v>1</v>
      </c>
      <c r="F165" s="299" t="s">
        <v>244</v>
      </c>
      <c r="H165" s="300">
        <v>40</v>
      </c>
      <c r="L165" s="296"/>
      <c r="M165" s="301"/>
      <c r="T165" s="302"/>
      <c r="AT165" s="298" t="s">
        <v>132</v>
      </c>
      <c r="AU165" s="298" t="s">
        <v>86</v>
      </c>
      <c r="AV165" s="297" t="s">
        <v>130</v>
      </c>
      <c r="AW165" s="297" t="s">
        <v>3</v>
      </c>
      <c r="AX165" s="297" t="s">
        <v>78</v>
      </c>
      <c r="AY165" s="298" t="s">
        <v>124</v>
      </c>
    </row>
    <row r="166" spans="2:65" s="307" customFormat="1" x14ac:dyDescent="0.2">
      <c r="B166" s="306"/>
      <c r="D166" s="291" t="s">
        <v>132</v>
      </c>
      <c r="E166" s="308" t="s">
        <v>1</v>
      </c>
      <c r="F166" s="309" t="s">
        <v>213</v>
      </c>
      <c r="H166" s="310">
        <v>51.5</v>
      </c>
      <c r="L166" s="306"/>
      <c r="M166" s="311"/>
      <c r="T166" s="312"/>
      <c r="AT166" s="308" t="s">
        <v>132</v>
      </c>
      <c r="AU166" s="308" t="s">
        <v>86</v>
      </c>
      <c r="AV166" s="307" t="s">
        <v>129</v>
      </c>
      <c r="AW166" s="307" t="s">
        <v>3</v>
      </c>
      <c r="AX166" s="307" t="s">
        <v>86</v>
      </c>
      <c r="AY166" s="308" t="s">
        <v>124</v>
      </c>
    </row>
    <row r="167" spans="2:65" s="1" customFormat="1" ht="30" customHeight="1" x14ac:dyDescent="0.2">
      <c r="B167" s="22"/>
      <c r="C167" s="276" t="s">
        <v>265</v>
      </c>
      <c r="D167" s="276" t="s">
        <v>125</v>
      </c>
      <c r="E167" s="277" t="s">
        <v>266</v>
      </c>
      <c r="F167" s="278" t="s">
        <v>267</v>
      </c>
      <c r="G167" s="279" t="s">
        <v>239</v>
      </c>
      <c r="H167" s="280">
        <v>51.5</v>
      </c>
      <c r="I167" s="77"/>
      <c r="J167" s="281">
        <f>ROUND(I167*H167,2)</f>
        <v>0</v>
      </c>
      <c r="K167" s="282"/>
      <c r="L167" s="22"/>
      <c r="M167" s="283" t="s">
        <v>1</v>
      </c>
      <c r="N167" s="284" t="s">
        <v>44</v>
      </c>
      <c r="P167" s="285">
        <f>O167*H167</f>
        <v>0</v>
      </c>
      <c r="Q167" s="285">
        <v>0</v>
      </c>
      <c r="R167" s="285">
        <f>Q167*H167</f>
        <v>0</v>
      </c>
      <c r="S167" s="285">
        <v>0.5</v>
      </c>
      <c r="T167" s="286">
        <f>S167*H167</f>
        <v>25.75</v>
      </c>
      <c r="AR167" s="287" t="s">
        <v>129</v>
      </c>
      <c r="AT167" s="287" t="s">
        <v>125</v>
      </c>
      <c r="AU167" s="287" t="s">
        <v>86</v>
      </c>
      <c r="AY167" s="8" t="s">
        <v>124</v>
      </c>
      <c r="BE167" s="288">
        <f>IF(N167="základná",J167,0)</f>
        <v>0</v>
      </c>
      <c r="BF167" s="288">
        <f>IF(N167="znížená",J167,0)</f>
        <v>0</v>
      </c>
      <c r="BG167" s="288">
        <f>IF(N167="zákl. prenesená",J167,0)</f>
        <v>0</v>
      </c>
      <c r="BH167" s="288">
        <f>IF(N167="zníž. prenesená",J167,0)</f>
        <v>0</v>
      </c>
      <c r="BI167" s="288">
        <f>IF(N167="nulová",J167,0)</f>
        <v>0</v>
      </c>
      <c r="BJ167" s="8" t="s">
        <v>130</v>
      </c>
      <c r="BK167" s="288">
        <f>ROUND(I167*H167,2)</f>
        <v>0</v>
      </c>
      <c r="BL167" s="8" t="s">
        <v>129</v>
      </c>
      <c r="BM167" s="287" t="s">
        <v>268</v>
      </c>
    </row>
    <row r="168" spans="2:65" s="290" customFormat="1" ht="22.5" x14ac:dyDescent="0.2">
      <c r="B168" s="289"/>
      <c r="D168" s="291" t="s">
        <v>132</v>
      </c>
      <c r="E168" s="292" t="s">
        <v>1</v>
      </c>
      <c r="F168" s="293" t="s">
        <v>263</v>
      </c>
      <c r="H168" s="292" t="s">
        <v>1</v>
      </c>
      <c r="L168" s="289"/>
      <c r="M168" s="294"/>
      <c r="T168" s="295"/>
      <c r="AT168" s="292" t="s">
        <v>132</v>
      </c>
      <c r="AU168" s="292" t="s">
        <v>86</v>
      </c>
      <c r="AV168" s="290" t="s">
        <v>86</v>
      </c>
      <c r="AW168" s="290" t="s">
        <v>3</v>
      </c>
      <c r="AX168" s="290" t="s">
        <v>78</v>
      </c>
      <c r="AY168" s="292" t="s">
        <v>124</v>
      </c>
    </row>
    <row r="169" spans="2:65" s="297" customFormat="1" x14ac:dyDescent="0.2">
      <c r="B169" s="296"/>
      <c r="D169" s="291" t="s">
        <v>132</v>
      </c>
      <c r="E169" s="298" t="s">
        <v>1</v>
      </c>
      <c r="F169" s="299" t="s">
        <v>242</v>
      </c>
      <c r="H169" s="300">
        <v>11.5</v>
      </c>
      <c r="L169" s="296"/>
      <c r="M169" s="301"/>
      <c r="T169" s="302"/>
      <c r="AT169" s="298" t="s">
        <v>132</v>
      </c>
      <c r="AU169" s="298" t="s">
        <v>86</v>
      </c>
      <c r="AV169" s="297" t="s">
        <v>130</v>
      </c>
      <c r="AW169" s="297" t="s">
        <v>3</v>
      </c>
      <c r="AX169" s="297" t="s">
        <v>78</v>
      </c>
      <c r="AY169" s="298" t="s">
        <v>124</v>
      </c>
    </row>
    <row r="170" spans="2:65" s="290" customFormat="1" ht="22.5" x14ac:dyDescent="0.2">
      <c r="B170" s="289"/>
      <c r="D170" s="291" t="s">
        <v>132</v>
      </c>
      <c r="E170" s="292" t="s">
        <v>1</v>
      </c>
      <c r="F170" s="293" t="s">
        <v>264</v>
      </c>
      <c r="H170" s="292" t="s">
        <v>1</v>
      </c>
      <c r="L170" s="289"/>
      <c r="M170" s="294"/>
      <c r="T170" s="295"/>
      <c r="AT170" s="292" t="s">
        <v>132</v>
      </c>
      <c r="AU170" s="292" t="s">
        <v>86</v>
      </c>
      <c r="AV170" s="290" t="s">
        <v>86</v>
      </c>
      <c r="AW170" s="290" t="s">
        <v>3</v>
      </c>
      <c r="AX170" s="290" t="s">
        <v>78</v>
      </c>
      <c r="AY170" s="292" t="s">
        <v>124</v>
      </c>
    </row>
    <row r="171" spans="2:65" s="297" customFormat="1" x14ac:dyDescent="0.2">
      <c r="B171" s="296"/>
      <c r="D171" s="291" t="s">
        <v>132</v>
      </c>
      <c r="E171" s="298" t="s">
        <v>1</v>
      </c>
      <c r="F171" s="299" t="s">
        <v>244</v>
      </c>
      <c r="H171" s="300">
        <v>40</v>
      </c>
      <c r="L171" s="296"/>
      <c r="M171" s="301"/>
      <c r="T171" s="302"/>
      <c r="AT171" s="298" t="s">
        <v>132</v>
      </c>
      <c r="AU171" s="298" t="s">
        <v>86</v>
      </c>
      <c r="AV171" s="297" t="s">
        <v>130</v>
      </c>
      <c r="AW171" s="297" t="s">
        <v>3</v>
      </c>
      <c r="AX171" s="297" t="s">
        <v>78</v>
      </c>
      <c r="AY171" s="298" t="s">
        <v>124</v>
      </c>
    </row>
    <row r="172" spans="2:65" s="307" customFormat="1" x14ac:dyDescent="0.2">
      <c r="B172" s="306"/>
      <c r="D172" s="291" t="s">
        <v>132</v>
      </c>
      <c r="E172" s="308" t="s">
        <v>1</v>
      </c>
      <c r="F172" s="309" t="s">
        <v>213</v>
      </c>
      <c r="H172" s="310">
        <v>51.5</v>
      </c>
      <c r="L172" s="306"/>
      <c r="M172" s="311"/>
      <c r="T172" s="312"/>
      <c r="AT172" s="308" t="s">
        <v>132</v>
      </c>
      <c r="AU172" s="308" t="s">
        <v>86</v>
      </c>
      <c r="AV172" s="307" t="s">
        <v>129</v>
      </c>
      <c r="AW172" s="307" t="s">
        <v>3</v>
      </c>
      <c r="AX172" s="307" t="s">
        <v>86</v>
      </c>
      <c r="AY172" s="308" t="s">
        <v>124</v>
      </c>
    </row>
    <row r="173" spans="2:65" s="1" customFormat="1" ht="30" customHeight="1" x14ac:dyDescent="0.2">
      <c r="B173" s="22"/>
      <c r="C173" s="276" t="s">
        <v>269</v>
      </c>
      <c r="D173" s="276" t="s">
        <v>125</v>
      </c>
      <c r="E173" s="277" t="s">
        <v>270</v>
      </c>
      <c r="F173" s="278" t="s">
        <v>271</v>
      </c>
      <c r="G173" s="279" t="s">
        <v>239</v>
      </c>
      <c r="H173" s="280">
        <v>49</v>
      </c>
      <c r="I173" s="77"/>
      <c r="J173" s="281">
        <f>ROUND(I173*H173,2)</f>
        <v>0</v>
      </c>
      <c r="K173" s="282"/>
      <c r="L173" s="22"/>
      <c r="M173" s="283" t="s">
        <v>1</v>
      </c>
      <c r="N173" s="284" t="s">
        <v>44</v>
      </c>
      <c r="P173" s="285">
        <f>O173*H173</f>
        <v>0</v>
      </c>
      <c r="Q173" s="285">
        <v>0</v>
      </c>
      <c r="R173" s="285">
        <f>Q173*H173</f>
        <v>0</v>
      </c>
      <c r="S173" s="285">
        <v>0.4</v>
      </c>
      <c r="T173" s="286">
        <f>S173*H173</f>
        <v>19.600000000000001</v>
      </c>
      <c r="AR173" s="287" t="s">
        <v>129</v>
      </c>
      <c r="AT173" s="287" t="s">
        <v>125</v>
      </c>
      <c r="AU173" s="287" t="s">
        <v>86</v>
      </c>
      <c r="AY173" s="8" t="s">
        <v>124</v>
      </c>
      <c r="BE173" s="288">
        <f>IF(N173="základná",J173,0)</f>
        <v>0</v>
      </c>
      <c r="BF173" s="288">
        <f>IF(N173="znížená",J173,0)</f>
        <v>0</v>
      </c>
      <c r="BG173" s="288">
        <f>IF(N173="zákl. prenesená",J173,0)</f>
        <v>0</v>
      </c>
      <c r="BH173" s="288">
        <f>IF(N173="zníž. prenesená",J173,0)</f>
        <v>0</v>
      </c>
      <c r="BI173" s="288">
        <f>IF(N173="nulová",J173,0)</f>
        <v>0</v>
      </c>
      <c r="BJ173" s="8" t="s">
        <v>130</v>
      </c>
      <c r="BK173" s="288">
        <f>ROUND(I173*H173,2)</f>
        <v>0</v>
      </c>
      <c r="BL173" s="8" t="s">
        <v>129</v>
      </c>
      <c r="BM173" s="287" t="s">
        <v>272</v>
      </c>
    </row>
    <row r="174" spans="2:65" s="290" customFormat="1" ht="22.5" x14ac:dyDescent="0.2">
      <c r="B174" s="289"/>
      <c r="D174" s="291" t="s">
        <v>132</v>
      </c>
      <c r="E174" s="292" t="s">
        <v>1</v>
      </c>
      <c r="F174" s="293" t="s">
        <v>263</v>
      </c>
      <c r="H174" s="292" t="s">
        <v>1</v>
      </c>
      <c r="L174" s="289"/>
      <c r="M174" s="294"/>
      <c r="T174" s="295"/>
      <c r="AT174" s="292" t="s">
        <v>132</v>
      </c>
      <c r="AU174" s="292" t="s">
        <v>86</v>
      </c>
      <c r="AV174" s="290" t="s">
        <v>86</v>
      </c>
      <c r="AW174" s="290" t="s">
        <v>3</v>
      </c>
      <c r="AX174" s="290" t="s">
        <v>78</v>
      </c>
      <c r="AY174" s="292" t="s">
        <v>124</v>
      </c>
    </row>
    <row r="175" spans="2:65" s="297" customFormat="1" x14ac:dyDescent="0.2">
      <c r="B175" s="296"/>
      <c r="D175" s="291" t="s">
        <v>132</v>
      </c>
      <c r="E175" s="298" t="s">
        <v>1</v>
      </c>
      <c r="F175" s="299" t="s">
        <v>147</v>
      </c>
      <c r="H175" s="300">
        <v>5</v>
      </c>
      <c r="L175" s="296"/>
      <c r="M175" s="301"/>
      <c r="T175" s="302"/>
      <c r="AT175" s="298" t="s">
        <v>132</v>
      </c>
      <c r="AU175" s="298" t="s">
        <v>86</v>
      </c>
      <c r="AV175" s="297" t="s">
        <v>130</v>
      </c>
      <c r="AW175" s="297" t="s">
        <v>3</v>
      </c>
      <c r="AX175" s="297" t="s">
        <v>78</v>
      </c>
      <c r="AY175" s="298" t="s">
        <v>124</v>
      </c>
    </row>
    <row r="176" spans="2:65" s="290" customFormat="1" ht="22.5" x14ac:dyDescent="0.2">
      <c r="B176" s="289"/>
      <c r="D176" s="291" t="s">
        <v>132</v>
      </c>
      <c r="E176" s="292" t="s">
        <v>1</v>
      </c>
      <c r="F176" s="293" t="s">
        <v>264</v>
      </c>
      <c r="H176" s="292" t="s">
        <v>1</v>
      </c>
      <c r="L176" s="289"/>
      <c r="M176" s="294"/>
      <c r="T176" s="295"/>
      <c r="AT176" s="292" t="s">
        <v>132</v>
      </c>
      <c r="AU176" s="292" t="s">
        <v>86</v>
      </c>
      <c r="AV176" s="290" t="s">
        <v>86</v>
      </c>
      <c r="AW176" s="290" t="s">
        <v>3</v>
      </c>
      <c r="AX176" s="290" t="s">
        <v>78</v>
      </c>
      <c r="AY176" s="292" t="s">
        <v>124</v>
      </c>
    </row>
    <row r="177" spans="2:65" s="297" customFormat="1" x14ac:dyDescent="0.2">
      <c r="B177" s="296"/>
      <c r="D177" s="291" t="s">
        <v>132</v>
      </c>
      <c r="E177" s="298" t="s">
        <v>1</v>
      </c>
      <c r="F177" s="299" t="s">
        <v>273</v>
      </c>
      <c r="H177" s="300">
        <v>44</v>
      </c>
      <c r="L177" s="296"/>
      <c r="M177" s="301"/>
      <c r="T177" s="302"/>
      <c r="AT177" s="298" t="s">
        <v>132</v>
      </c>
      <c r="AU177" s="298" t="s">
        <v>86</v>
      </c>
      <c r="AV177" s="297" t="s">
        <v>130</v>
      </c>
      <c r="AW177" s="297" t="s">
        <v>3</v>
      </c>
      <c r="AX177" s="297" t="s">
        <v>78</v>
      </c>
      <c r="AY177" s="298" t="s">
        <v>124</v>
      </c>
    </row>
    <row r="178" spans="2:65" s="307" customFormat="1" x14ac:dyDescent="0.2">
      <c r="B178" s="306"/>
      <c r="D178" s="291" t="s">
        <v>132</v>
      </c>
      <c r="E178" s="308" t="s">
        <v>1</v>
      </c>
      <c r="F178" s="309" t="s">
        <v>213</v>
      </c>
      <c r="H178" s="310">
        <v>49</v>
      </c>
      <c r="L178" s="306"/>
      <c r="M178" s="311"/>
      <c r="T178" s="312"/>
      <c r="AT178" s="308" t="s">
        <v>132</v>
      </c>
      <c r="AU178" s="308" t="s">
        <v>86</v>
      </c>
      <c r="AV178" s="307" t="s">
        <v>129</v>
      </c>
      <c r="AW178" s="307" t="s">
        <v>3</v>
      </c>
      <c r="AX178" s="307" t="s">
        <v>86</v>
      </c>
      <c r="AY178" s="308" t="s">
        <v>124</v>
      </c>
    </row>
    <row r="179" spans="2:65" s="1" customFormat="1" ht="22.15" customHeight="1" x14ac:dyDescent="0.2">
      <c r="B179" s="22"/>
      <c r="C179" s="276" t="s">
        <v>274</v>
      </c>
      <c r="D179" s="276" t="s">
        <v>125</v>
      </c>
      <c r="E179" s="277" t="s">
        <v>275</v>
      </c>
      <c r="F179" s="278" t="s">
        <v>276</v>
      </c>
      <c r="G179" s="279" t="s">
        <v>204</v>
      </c>
      <c r="H179" s="280">
        <v>73.8</v>
      </c>
      <c r="I179" s="77"/>
      <c r="J179" s="281">
        <f>ROUND(I179*H179,2)</f>
        <v>0</v>
      </c>
      <c r="K179" s="282"/>
      <c r="L179" s="22"/>
      <c r="M179" s="283" t="s">
        <v>1</v>
      </c>
      <c r="N179" s="284" t="s">
        <v>44</v>
      </c>
      <c r="P179" s="285">
        <f>O179*H179</f>
        <v>0</v>
      </c>
      <c r="Q179" s="285">
        <v>0</v>
      </c>
      <c r="R179" s="285">
        <f>Q179*H179</f>
        <v>0</v>
      </c>
      <c r="S179" s="285">
        <v>0</v>
      </c>
      <c r="T179" s="286">
        <f>S179*H179</f>
        <v>0</v>
      </c>
      <c r="AR179" s="287" t="s">
        <v>129</v>
      </c>
      <c r="AT179" s="287" t="s">
        <v>125</v>
      </c>
      <c r="AU179" s="287" t="s">
        <v>86</v>
      </c>
      <c r="AY179" s="8" t="s">
        <v>124</v>
      </c>
      <c r="BE179" s="288">
        <f>IF(N179="základná",J179,0)</f>
        <v>0</v>
      </c>
      <c r="BF179" s="288">
        <f>IF(N179="znížená",J179,0)</f>
        <v>0</v>
      </c>
      <c r="BG179" s="288">
        <f>IF(N179="zákl. prenesená",J179,0)</f>
        <v>0</v>
      </c>
      <c r="BH179" s="288">
        <f>IF(N179="zníž. prenesená",J179,0)</f>
        <v>0</v>
      </c>
      <c r="BI179" s="288">
        <f>IF(N179="nulová",J179,0)</f>
        <v>0</v>
      </c>
      <c r="BJ179" s="8" t="s">
        <v>130</v>
      </c>
      <c r="BK179" s="288">
        <f>ROUND(I179*H179,2)</f>
        <v>0</v>
      </c>
      <c r="BL179" s="8" t="s">
        <v>129</v>
      </c>
      <c r="BM179" s="287" t="s">
        <v>277</v>
      </c>
    </row>
    <row r="180" spans="2:65" s="290" customFormat="1" x14ac:dyDescent="0.2">
      <c r="B180" s="289"/>
      <c r="D180" s="291" t="s">
        <v>132</v>
      </c>
      <c r="E180" s="292" t="s">
        <v>1</v>
      </c>
      <c r="F180" s="293" t="s">
        <v>278</v>
      </c>
      <c r="H180" s="292" t="s">
        <v>1</v>
      </c>
      <c r="L180" s="289"/>
      <c r="M180" s="294"/>
      <c r="T180" s="295"/>
      <c r="AT180" s="292" t="s">
        <v>132</v>
      </c>
      <c r="AU180" s="292" t="s">
        <v>86</v>
      </c>
      <c r="AV180" s="290" t="s">
        <v>86</v>
      </c>
      <c r="AW180" s="290" t="s">
        <v>3</v>
      </c>
      <c r="AX180" s="290" t="s">
        <v>78</v>
      </c>
      <c r="AY180" s="292" t="s">
        <v>124</v>
      </c>
    </row>
    <row r="181" spans="2:65" s="297" customFormat="1" x14ac:dyDescent="0.2">
      <c r="B181" s="296"/>
      <c r="D181" s="291" t="s">
        <v>132</v>
      </c>
      <c r="E181" s="298" t="s">
        <v>1</v>
      </c>
      <c r="F181" s="299" t="s">
        <v>279</v>
      </c>
      <c r="H181" s="300">
        <v>28</v>
      </c>
      <c r="L181" s="296"/>
      <c r="M181" s="301"/>
      <c r="T181" s="302"/>
      <c r="AT181" s="298" t="s">
        <v>132</v>
      </c>
      <c r="AU181" s="298" t="s">
        <v>86</v>
      </c>
      <c r="AV181" s="297" t="s">
        <v>130</v>
      </c>
      <c r="AW181" s="297" t="s">
        <v>3</v>
      </c>
      <c r="AX181" s="297" t="s">
        <v>78</v>
      </c>
      <c r="AY181" s="298" t="s">
        <v>124</v>
      </c>
    </row>
    <row r="182" spans="2:65" s="297" customFormat="1" x14ac:dyDescent="0.2">
      <c r="B182" s="296"/>
      <c r="D182" s="291" t="s">
        <v>132</v>
      </c>
      <c r="E182" s="298" t="s">
        <v>1</v>
      </c>
      <c r="F182" s="299" t="s">
        <v>280</v>
      </c>
      <c r="H182" s="300">
        <v>25.8</v>
      </c>
      <c r="L182" s="296"/>
      <c r="M182" s="301"/>
      <c r="T182" s="302"/>
      <c r="AT182" s="298" t="s">
        <v>132</v>
      </c>
      <c r="AU182" s="298" t="s">
        <v>86</v>
      </c>
      <c r="AV182" s="297" t="s">
        <v>130</v>
      </c>
      <c r="AW182" s="297" t="s">
        <v>3</v>
      </c>
      <c r="AX182" s="297" t="s">
        <v>78</v>
      </c>
      <c r="AY182" s="298" t="s">
        <v>124</v>
      </c>
    </row>
    <row r="183" spans="2:65" s="297" customFormat="1" x14ac:dyDescent="0.2">
      <c r="B183" s="296"/>
      <c r="D183" s="291" t="s">
        <v>132</v>
      </c>
      <c r="E183" s="298" t="s">
        <v>1</v>
      </c>
      <c r="F183" s="299" t="s">
        <v>281</v>
      </c>
      <c r="H183" s="300">
        <v>20</v>
      </c>
      <c r="L183" s="296"/>
      <c r="M183" s="301"/>
      <c r="T183" s="302"/>
      <c r="AT183" s="298" t="s">
        <v>132</v>
      </c>
      <c r="AU183" s="298" t="s">
        <v>86</v>
      </c>
      <c r="AV183" s="297" t="s">
        <v>130</v>
      </c>
      <c r="AW183" s="297" t="s">
        <v>3</v>
      </c>
      <c r="AX183" s="297" t="s">
        <v>78</v>
      </c>
      <c r="AY183" s="298" t="s">
        <v>124</v>
      </c>
    </row>
    <row r="184" spans="2:65" s="307" customFormat="1" x14ac:dyDescent="0.2">
      <c r="B184" s="306"/>
      <c r="D184" s="291" t="s">
        <v>132</v>
      </c>
      <c r="E184" s="308" t="s">
        <v>1</v>
      </c>
      <c r="F184" s="309" t="s">
        <v>213</v>
      </c>
      <c r="H184" s="310">
        <v>73.8</v>
      </c>
      <c r="L184" s="306"/>
      <c r="M184" s="311"/>
      <c r="T184" s="312"/>
      <c r="AT184" s="308" t="s">
        <v>132</v>
      </c>
      <c r="AU184" s="308" t="s">
        <v>86</v>
      </c>
      <c r="AV184" s="307" t="s">
        <v>129</v>
      </c>
      <c r="AW184" s="307" t="s">
        <v>3</v>
      </c>
      <c r="AX184" s="307" t="s">
        <v>86</v>
      </c>
      <c r="AY184" s="308" t="s">
        <v>124</v>
      </c>
    </row>
    <row r="185" spans="2:65" s="1" customFormat="1" ht="22.15" customHeight="1" x14ac:dyDescent="0.2">
      <c r="B185" s="22"/>
      <c r="C185" s="276" t="s">
        <v>282</v>
      </c>
      <c r="D185" s="276" t="s">
        <v>125</v>
      </c>
      <c r="E185" s="277" t="s">
        <v>283</v>
      </c>
      <c r="F185" s="278" t="s">
        <v>284</v>
      </c>
      <c r="G185" s="279" t="s">
        <v>204</v>
      </c>
      <c r="H185" s="280">
        <v>2140.1999999999998</v>
      </c>
      <c r="I185" s="77"/>
      <c r="J185" s="281">
        <f>ROUND(I185*H185,2)</f>
        <v>0</v>
      </c>
      <c r="K185" s="282"/>
      <c r="L185" s="22"/>
      <c r="M185" s="283" t="s">
        <v>1</v>
      </c>
      <c r="N185" s="284" t="s">
        <v>44</v>
      </c>
      <c r="P185" s="285">
        <f>O185*H185</f>
        <v>0</v>
      </c>
      <c r="Q185" s="285">
        <v>0</v>
      </c>
      <c r="R185" s="285">
        <f>Q185*H185</f>
        <v>0</v>
      </c>
      <c r="S185" s="285">
        <v>0</v>
      </c>
      <c r="T185" s="286">
        <f>S185*H185</f>
        <v>0</v>
      </c>
      <c r="AR185" s="287" t="s">
        <v>129</v>
      </c>
      <c r="AT185" s="287" t="s">
        <v>125</v>
      </c>
      <c r="AU185" s="287" t="s">
        <v>86</v>
      </c>
      <c r="AY185" s="8" t="s">
        <v>124</v>
      </c>
      <c r="BE185" s="288">
        <f>IF(N185="základná",J185,0)</f>
        <v>0</v>
      </c>
      <c r="BF185" s="288">
        <f>IF(N185="znížená",J185,0)</f>
        <v>0</v>
      </c>
      <c r="BG185" s="288">
        <f>IF(N185="zákl. prenesená",J185,0)</f>
        <v>0</v>
      </c>
      <c r="BH185" s="288">
        <f>IF(N185="zníž. prenesená",J185,0)</f>
        <v>0</v>
      </c>
      <c r="BI185" s="288">
        <f>IF(N185="nulová",J185,0)</f>
        <v>0</v>
      </c>
      <c r="BJ185" s="8" t="s">
        <v>130</v>
      </c>
      <c r="BK185" s="288">
        <f>ROUND(I185*H185,2)</f>
        <v>0</v>
      </c>
      <c r="BL185" s="8" t="s">
        <v>129</v>
      </c>
      <c r="BM185" s="287" t="s">
        <v>285</v>
      </c>
    </row>
    <row r="186" spans="2:65" s="297" customFormat="1" x14ac:dyDescent="0.2">
      <c r="B186" s="296"/>
      <c r="D186" s="291" t="s">
        <v>132</v>
      </c>
      <c r="E186" s="298" t="s">
        <v>1</v>
      </c>
      <c r="F186" s="299" t="s">
        <v>286</v>
      </c>
      <c r="H186" s="300">
        <v>2140.1999999999998</v>
      </c>
      <c r="L186" s="296"/>
      <c r="M186" s="301"/>
      <c r="T186" s="302"/>
      <c r="AT186" s="298" t="s">
        <v>132</v>
      </c>
      <c r="AU186" s="298" t="s">
        <v>86</v>
      </c>
      <c r="AV186" s="297" t="s">
        <v>130</v>
      </c>
      <c r="AW186" s="297" t="s">
        <v>3</v>
      </c>
      <c r="AX186" s="297" t="s">
        <v>86</v>
      </c>
      <c r="AY186" s="298" t="s">
        <v>124</v>
      </c>
    </row>
    <row r="187" spans="2:65" s="1" customFormat="1" ht="22.15" customHeight="1" x14ac:dyDescent="0.2">
      <c r="B187" s="22"/>
      <c r="C187" s="276" t="s">
        <v>287</v>
      </c>
      <c r="D187" s="276" t="s">
        <v>125</v>
      </c>
      <c r="E187" s="277" t="s">
        <v>288</v>
      </c>
      <c r="F187" s="278" t="s">
        <v>289</v>
      </c>
      <c r="G187" s="279" t="s">
        <v>204</v>
      </c>
      <c r="H187" s="280">
        <v>25.8</v>
      </c>
      <c r="I187" s="77"/>
      <c r="J187" s="281">
        <f>ROUND(I187*H187,2)</f>
        <v>0</v>
      </c>
      <c r="K187" s="282"/>
      <c r="L187" s="22"/>
      <c r="M187" s="283" t="s">
        <v>1</v>
      </c>
      <c r="N187" s="284" t="s">
        <v>44</v>
      </c>
      <c r="P187" s="285">
        <f>O187*H187</f>
        <v>0</v>
      </c>
      <c r="Q187" s="285">
        <v>0</v>
      </c>
      <c r="R187" s="285">
        <f>Q187*H187</f>
        <v>0</v>
      </c>
      <c r="S187" s="285">
        <v>0</v>
      </c>
      <c r="T187" s="286">
        <f>S187*H187</f>
        <v>0</v>
      </c>
      <c r="AR187" s="287" t="s">
        <v>129</v>
      </c>
      <c r="AT187" s="287" t="s">
        <v>125</v>
      </c>
      <c r="AU187" s="287" t="s">
        <v>86</v>
      </c>
      <c r="AY187" s="8" t="s">
        <v>124</v>
      </c>
      <c r="BE187" s="288">
        <f>IF(N187="základná",J187,0)</f>
        <v>0</v>
      </c>
      <c r="BF187" s="288">
        <f>IF(N187="znížená",J187,0)</f>
        <v>0</v>
      </c>
      <c r="BG187" s="288">
        <f>IF(N187="zákl. prenesená",J187,0)</f>
        <v>0</v>
      </c>
      <c r="BH187" s="288">
        <f>IF(N187="zníž. prenesená",J187,0)</f>
        <v>0</v>
      </c>
      <c r="BI187" s="288">
        <f>IF(N187="nulová",J187,0)</f>
        <v>0</v>
      </c>
      <c r="BJ187" s="8" t="s">
        <v>130</v>
      </c>
      <c r="BK187" s="288">
        <f>ROUND(I187*H187,2)</f>
        <v>0</v>
      </c>
      <c r="BL187" s="8" t="s">
        <v>129</v>
      </c>
      <c r="BM187" s="287" t="s">
        <v>290</v>
      </c>
    </row>
    <row r="188" spans="2:65" s="297" customFormat="1" x14ac:dyDescent="0.2">
      <c r="B188" s="296"/>
      <c r="D188" s="291" t="s">
        <v>132</v>
      </c>
      <c r="E188" s="298" t="s">
        <v>1</v>
      </c>
      <c r="F188" s="299" t="s">
        <v>291</v>
      </c>
      <c r="H188" s="300">
        <v>25.8</v>
      </c>
      <c r="L188" s="296"/>
      <c r="M188" s="301"/>
      <c r="T188" s="302"/>
      <c r="AT188" s="298" t="s">
        <v>132</v>
      </c>
      <c r="AU188" s="298" t="s">
        <v>86</v>
      </c>
      <c r="AV188" s="297" t="s">
        <v>130</v>
      </c>
      <c r="AW188" s="297" t="s">
        <v>3</v>
      </c>
      <c r="AX188" s="297" t="s">
        <v>86</v>
      </c>
      <c r="AY188" s="298" t="s">
        <v>124</v>
      </c>
    </row>
    <row r="189" spans="2:65" s="1" customFormat="1" ht="22.15" customHeight="1" x14ac:dyDescent="0.2">
      <c r="B189" s="22"/>
      <c r="C189" s="276" t="s">
        <v>292</v>
      </c>
      <c r="D189" s="276" t="s">
        <v>125</v>
      </c>
      <c r="E189" s="277" t="s">
        <v>293</v>
      </c>
      <c r="F189" s="278" t="s">
        <v>294</v>
      </c>
      <c r="G189" s="279" t="s">
        <v>204</v>
      </c>
      <c r="H189" s="280">
        <v>28</v>
      </c>
      <c r="I189" s="77"/>
      <c r="J189" s="281">
        <f>ROUND(I189*H189,2)</f>
        <v>0</v>
      </c>
      <c r="K189" s="282"/>
      <c r="L189" s="22"/>
      <c r="M189" s="283" t="s">
        <v>1</v>
      </c>
      <c r="N189" s="284" t="s">
        <v>44</v>
      </c>
      <c r="P189" s="285">
        <f>O189*H189</f>
        <v>0</v>
      </c>
      <c r="Q189" s="285">
        <v>0</v>
      </c>
      <c r="R189" s="285">
        <f>Q189*H189</f>
        <v>0</v>
      </c>
      <c r="S189" s="285">
        <v>0</v>
      </c>
      <c r="T189" s="286">
        <f>S189*H189</f>
        <v>0</v>
      </c>
      <c r="AR189" s="287" t="s">
        <v>129</v>
      </c>
      <c r="AT189" s="287" t="s">
        <v>125</v>
      </c>
      <c r="AU189" s="287" t="s">
        <v>86</v>
      </c>
      <c r="AY189" s="8" t="s">
        <v>124</v>
      </c>
      <c r="BE189" s="288">
        <f>IF(N189="základná",J189,0)</f>
        <v>0</v>
      </c>
      <c r="BF189" s="288">
        <f>IF(N189="znížená",J189,0)</f>
        <v>0</v>
      </c>
      <c r="BG189" s="288">
        <f>IF(N189="zákl. prenesená",J189,0)</f>
        <v>0</v>
      </c>
      <c r="BH189" s="288">
        <f>IF(N189="zníž. prenesená",J189,0)</f>
        <v>0</v>
      </c>
      <c r="BI189" s="288">
        <f>IF(N189="nulová",J189,0)</f>
        <v>0</v>
      </c>
      <c r="BJ189" s="8" t="s">
        <v>130</v>
      </c>
      <c r="BK189" s="288">
        <f>ROUND(I189*H189,2)</f>
        <v>0</v>
      </c>
      <c r="BL189" s="8" t="s">
        <v>129</v>
      </c>
      <c r="BM189" s="287" t="s">
        <v>295</v>
      </c>
    </row>
    <row r="190" spans="2:65" s="297" customFormat="1" x14ac:dyDescent="0.2">
      <c r="B190" s="296"/>
      <c r="D190" s="291" t="s">
        <v>132</v>
      </c>
      <c r="E190" s="298" t="s">
        <v>1</v>
      </c>
      <c r="F190" s="299" t="s">
        <v>296</v>
      </c>
      <c r="H190" s="300">
        <v>28</v>
      </c>
      <c r="L190" s="296"/>
      <c r="M190" s="301"/>
      <c r="T190" s="302"/>
      <c r="AT190" s="298" t="s">
        <v>132</v>
      </c>
      <c r="AU190" s="298" t="s">
        <v>86</v>
      </c>
      <c r="AV190" s="297" t="s">
        <v>130</v>
      </c>
      <c r="AW190" s="297" t="s">
        <v>3</v>
      </c>
      <c r="AX190" s="297" t="s">
        <v>86</v>
      </c>
      <c r="AY190" s="298" t="s">
        <v>124</v>
      </c>
    </row>
    <row r="191" spans="2:65" s="1" customFormat="1" ht="30" customHeight="1" x14ac:dyDescent="0.2">
      <c r="B191" s="22"/>
      <c r="C191" s="276" t="s">
        <v>8</v>
      </c>
      <c r="D191" s="276" t="s">
        <v>125</v>
      </c>
      <c r="E191" s="277" t="s">
        <v>297</v>
      </c>
      <c r="F191" s="278" t="s">
        <v>298</v>
      </c>
      <c r="G191" s="279" t="s">
        <v>239</v>
      </c>
      <c r="H191" s="280">
        <v>66</v>
      </c>
      <c r="I191" s="77"/>
      <c r="J191" s="281">
        <f>ROUND(I191*H191,2)</f>
        <v>0</v>
      </c>
      <c r="K191" s="282"/>
      <c r="L191" s="22"/>
      <c r="M191" s="283" t="s">
        <v>1</v>
      </c>
      <c r="N191" s="284" t="s">
        <v>44</v>
      </c>
      <c r="P191" s="285">
        <f>O191*H191</f>
        <v>0</v>
      </c>
      <c r="Q191" s="285">
        <v>1E-4</v>
      </c>
      <c r="R191" s="285">
        <f>Q191*H191</f>
        <v>6.6E-3</v>
      </c>
      <c r="S191" s="285">
        <v>0.125</v>
      </c>
      <c r="T191" s="286">
        <f>S191*H191</f>
        <v>8.25</v>
      </c>
      <c r="AR191" s="287" t="s">
        <v>129</v>
      </c>
      <c r="AT191" s="287" t="s">
        <v>125</v>
      </c>
      <c r="AU191" s="287" t="s">
        <v>86</v>
      </c>
      <c r="AY191" s="8" t="s">
        <v>124</v>
      </c>
      <c r="BE191" s="288">
        <f>IF(N191="základná",J191,0)</f>
        <v>0</v>
      </c>
      <c r="BF191" s="288">
        <f>IF(N191="znížená",J191,0)</f>
        <v>0</v>
      </c>
      <c r="BG191" s="288">
        <f>IF(N191="zákl. prenesená",J191,0)</f>
        <v>0</v>
      </c>
      <c r="BH191" s="288">
        <f>IF(N191="zníž. prenesená",J191,0)</f>
        <v>0</v>
      </c>
      <c r="BI191" s="288">
        <f>IF(N191="nulová",J191,0)</f>
        <v>0</v>
      </c>
      <c r="BJ191" s="8" t="s">
        <v>130</v>
      </c>
      <c r="BK191" s="288">
        <f>ROUND(I191*H191,2)</f>
        <v>0</v>
      </c>
      <c r="BL191" s="8" t="s">
        <v>129</v>
      </c>
      <c r="BM191" s="287" t="s">
        <v>299</v>
      </c>
    </row>
    <row r="192" spans="2:65" s="290" customFormat="1" ht="22.5" x14ac:dyDescent="0.2">
      <c r="B192" s="289"/>
      <c r="D192" s="291" t="s">
        <v>132</v>
      </c>
      <c r="E192" s="292" t="s">
        <v>1</v>
      </c>
      <c r="F192" s="293" t="s">
        <v>300</v>
      </c>
      <c r="H192" s="292" t="s">
        <v>1</v>
      </c>
      <c r="L192" s="289"/>
      <c r="M192" s="294"/>
      <c r="T192" s="295"/>
      <c r="AT192" s="292" t="s">
        <v>132</v>
      </c>
      <c r="AU192" s="292" t="s">
        <v>86</v>
      </c>
      <c r="AV192" s="290" t="s">
        <v>86</v>
      </c>
      <c r="AW192" s="290" t="s">
        <v>3</v>
      </c>
      <c r="AX192" s="290" t="s">
        <v>78</v>
      </c>
      <c r="AY192" s="292" t="s">
        <v>124</v>
      </c>
    </row>
    <row r="193" spans="2:65" s="297" customFormat="1" x14ac:dyDescent="0.2">
      <c r="B193" s="296"/>
      <c r="D193" s="291" t="s">
        <v>132</v>
      </c>
      <c r="E193" s="298" t="s">
        <v>1</v>
      </c>
      <c r="F193" s="299" t="s">
        <v>251</v>
      </c>
      <c r="H193" s="300">
        <v>66</v>
      </c>
      <c r="L193" s="296"/>
      <c r="M193" s="301"/>
      <c r="T193" s="302"/>
      <c r="AT193" s="298" t="s">
        <v>132</v>
      </c>
      <c r="AU193" s="298" t="s">
        <v>86</v>
      </c>
      <c r="AV193" s="297" t="s">
        <v>130</v>
      </c>
      <c r="AW193" s="297" t="s">
        <v>3</v>
      </c>
      <c r="AX193" s="297" t="s">
        <v>86</v>
      </c>
      <c r="AY193" s="298" t="s">
        <v>124</v>
      </c>
    </row>
    <row r="194" spans="2:65" s="1" customFormat="1" ht="22.15" customHeight="1" x14ac:dyDescent="0.2">
      <c r="B194" s="22"/>
      <c r="C194" s="276" t="s">
        <v>301</v>
      </c>
      <c r="D194" s="276" t="s">
        <v>125</v>
      </c>
      <c r="E194" s="277" t="s">
        <v>302</v>
      </c>
      <c r="F194" s="278" t="s">
        <v>303</v>
      </c>
      <c r="G194" s="279" t="s">
        <v>304</v>
      </c>
      <c r="H194" s="280">
        <v>94</v>
      </c>
      <c r="I194" s="77"/>
      <c r="J194" s="281">
        <f>ROUND(I194*H194,2)</f>
        <v>0</v>
      </c>
      <c r="K194" s="282"/>
      <c r="L194" s="22"/>
      <c r="M194" s="283" t="s">
        <v>1</v>
      </c>
      <c r="N194" s="284" t="s">
        <v>44</v>
      </c>
      <c r="P194" s="285">
        <f>O194*H194</f>
        <v>0</v>
      </c>
      <c r="Q194" s="285">
        <v>0</v>
      </c>
      <c r="R194" s="285">
        <f>Q194*H194</f>
        <v>0</v>
      </c>
      <c r="S194" s="285">
        <v>0</v>
      </c>
      <c r="T194" s="286">
        <f>S194*H194</f>
        <v>0</v>
      </c>
      <c r="AR194" s="287" t="s">
        <v>129</v>
      </c>
      <c r="AT194" s="287" t="s">
        <v>125</v>
      </c>
      <c r="AU194" s="287" t="s">
        <v>86</v>
      </c>
      <c r="AY194" s="8" t="s">
        <v>124</v>
      </c>
      <c r="BE194" s="288">
        <f>IF(N194="základná",J194,0)</f>
        <v>0</v>
      </c>
      <c r="BF194" s="288">
        <f>IF(N194="znížená",J194,0)</f>
        <v>0</v>
      </c>
      <c r="BG194" s="288">
        <f>IF(N194="zákl. prenesená",J194,0)</f>
        <v>0</v>
      </c>
      <c r="BH194" s="288">
        <f>IF(N194="zníž. prenesená",J194,0)</f>
        <v>0</v>
      </c>
      <c r="BI194" s="288">
        <f>IF(N194="nulová",J194,0)</f>
        <v>0</v>
      </c>
      <c r="BJ194" s="8" t="s">
        <v>130</v>
      </c>
      <c r="BK194" s="288">
        <f>ROUND(I194*H194,2)</f>
        <v>0</v>
      </c>
      <c r="BL194" s="8" t="s">
        <v>129</v>
      </c>
      <c r="BM194" s="287" t="s">
        <v>305</v>
      </c>
    </row>
    <row r="195" spans="2:65" s="290" customFormat="1" ht="22.5" x14ac:dyDescent="0.2">
      <c r="B195" s="289"/>
      <c r="D195" s="291" t="s">
        <v>132</v>
      </c>
      <c r="E195" s="292" t="s">
        <v>1</v>
      </c>
      <c r="F195" s="293" t="s">
        <v>306</v>
      </c>
      <c r="H195" s="292" t="s">
        <v>1</v>
      </c>
      <c r="L195" s="289"/>
      <c r="M195" s="294"/>
      <c r="T195" s="295"/>
      <c r="AT195" s="292" t="s">
        <v>132</v>
      </c>
      <c r="AU195" s="292" t="s">
        <v>86</v>
      </c>
      <c r="AV195" s="290" t="s">
        <v>86</v>
      </c>
      <c r="AW195" s="290" t="s">
        <v>3</v>
      </c>
      <c r="AX195" s="290" t="s">
        <v>78</v>
      </c>
      <c r="AY195" s="292" t="s">
        <v>124</v>
      </c>
    </row>
    <row r="196" spans="2:65" s="297" customFormat="1" x14ac:dyDescent="0.2">
      <c r="B196" s="296"/>
      <c r="D196" s="291" t="s">
        <v>132</v>
      </c>
      <c r="E196" s="298" t="s">
        <v>1</v>
      </c>
      <c r="F196" s="299" t="s">
        <v>307</v>
      </c>
      <c r="H196" s="300">
        <v>94</v>
      </c>
      <c r="L196" s="296"/>
      <c r="M196" s="301"/>
      <c r="T196" s="302"/>
      <c r="AT196" s="298" t="s">
        <v>132</v>
      </c>
      <c r="AU196" s="298" t="s">
        <v>86</v>
      </c>
      <c r="AV196" s="297" t="s">
        <v>130</v>
      </c>
      <c r="AW196" s="297" t="s">
        <v>3</v>
      </c>
      <c r="AX196" s="297" t="s">
        <v>86</v>
      </c>
      <c r="AY196" s="298" t="s">
        <v>124</v>
      </c>
    </row>
    <row r="197" spans="2:65" s="267" customFormat="1" ht="25.9" customHeight="1" x14ac:dyDescent="0.2">
      <c r="B197" s="266"/>
      <c r="D197" s="268" t="s">
        <v>77</v>
      </c>
      <c r="E197" s="269" t="s">
        <v>308</v>
      </c>
      <c r="F197" s="269" t="s">
        <v>309</v>
      </c>
      <c r="J197" s="270">
        <f>BK197</f>
        <v>0</v>
      </c>
      <c r="L197" s="266"/>
      <c r="M197" s="271"/>
      <c r="P197" s="272">
        <f>SUM(P198:P258)</f>
        <v>0</v>
      </c>
      <c r="R197" s="272">
        <f>SUM(R198:R258)</f>
        <v>39.845643628000019</v>
      </c>
      <c r="T197" s="273">
        <f>SUM(T198:T258)</f>
        <v>0</v>
      </c>
      <c r="AR197" s="268" t="s">
        <v>86</v>
      </c>
      <c r="AT197" s="274" t="s">
        <v>77</v>
      </c>
      <c r="AU197" s="274" t="s">
        <v>78</v>
      </c>
      <c r="AY197" s="268" t="s">
        <v>124</v>
      </c>
      <c r="BK197" s="275">
        <f>SUM(BK198:BK258)</f>
        <v>0</v>
      </c>
    </row>
    <row r="198" spans="2:65" s="1" customFormat="1" ht="22.15" customHeight="1" x14ac:dyDescent="0.2">
      <c r="B198" s="22"/>
      <c r="C198" s="276" t="s">
        <v>308</v>
      </c>
      <c r="D198" s="276" t="s">
        <v>125</v>
      </c>
      <c r="E198" s="277" t="s">
        <v>310</v>
      </c>
      <c r="F198" s="278" t="s">
        <v>311</v>
      </c>
      <c r="G198" s="279" t="s">
        <v>239</v>
      </c>
      <c r="H198" s="280">
        <v>11.5</v>
      </c>
      <c r="I198" s="77"/>
      <c r="J198" s="281">
        <f>ROUND(I198*H198,2)</f>
        <v>0</v>
      </c>
      <c r="K198" s="282"/>
      <c r="L198" s="22"/>
      <c r="M198" s="283" t="s">
        <v>1</v>
      </c>
      <c r="N198" s="284" t="s">
        <v>44</v>
      </c>
      <c r="P198" s="285">
        <f>O198*H198</f>
        <v>0</v>
      </c>
      <c r="Q198" s="285">
        <v>0.37080000000000002</v>
      </c>
      <c r="R198" s="285">
        <f>Q198*H198</f>
        <v>4.2642000000000007</v>
      </c>
      <c r="S198" s="285">
        <v>0</v>
      </c>
      <c r="T198" s="286">
        <f>S198*H198</f>
        <v>0</v>
      </c>
      <c r="AR198" s="287" t="s">
        <v>129</v>
      </c>
      <c r="AT198" s="287" t="s">
        <v>125</v>
      </c>
      <c r="AU198" s="287" t="s">
        <v>86</v>
      </c>
      <c r="AY198" s="8" t="s">
        <v>124</v>
      </c>
      <c r="BE198" s="288">
        <f>IF(N198="základná",J198,0)</f>
        <v>0</v>
      </c>
      <c r="BF198" s="288">
        <f>IF(N198="znížená",J198,0)</f>
        <v>0</v>
      </c>
      <c r="BG198" s="288">
        <f>IF(N198="zákl. prenesená",J198,0)</f>
        <v>0</v>
      </c>
      <c r="BH198" s="288">
        <f>IF(N198="zníž. prenesená",J198,0)</f>
        <v>0</v>
      </c>
      <c r="BI198" s="288">
        <f>IF(N198="nulová",J198,0)</f>
        <v>0</v>
      </c>
      <c r="BJ198" s="8" t="s">
        <v>130</v>
      </c>
      <c r="BK198" s="288">
        <f>ROUND(I198*H198,2)</f>
        <v>0</v>
      </c>
      <c r="BL198" s="8" t="s">
        <v>129</v>
      </c>
      <c r="BM198" s="287" t="s">
        <v>312</v>
      </c>
    </row>
    <row r="199" spans="2:65" s="290" customFormat="1" ht="22.5" x14ac:dyDescent="0.2">
      <c r="B199" s="289"/>
      <c r="D199" s="291" t="s">
        <v>132</v>
      </c>
      <c r="E199" s="292" t="s">
        <v>1</v>
      </c>
      <c r="F199" s="293" t="s">
        <v>313</v>
      </c>
      <c r="H199" s="292" t="s">
        <v>1</v>
      </c>
      <c r="L199" s="289"/>
      <c r="M199" s="294"/>
      <c r="T199" s="295"/>
      <c r="AT199" s="292" t="s">
        <v>132</v>
      </c>
      <c r="AU199" s="292" t="s">
        <v>86</v>
      </c>
      <c r="AV199" s="290" t="s">
        <v>86</v>
      </c>
      <c r="AW199" s="290" t="s">
        <v>3</v>
      </c>
      <c r="AX199" s="290" t="s">
        <v>78</v>
      </c>
      <c r="AY199" s="292" t="s">
        <v>124</v>
      </c>
    </row>
    <row r="200" spans="2:65" s="297" customFormat="1" x14ac:dyDescent="0.2">
      <c r="B200" s="296"/>
      <c r="D200" s="291" t="s">
        <v>132</v>
      </c>
      <c r="E200" s="298" t="s">
        <v>1</v>
      </c>
      <c r="F200" s="299" t="s">
        <v>242</v>
      </c>
      <c r="H200" s="300">
        <v>11.5</v>
      </c>
      <c r="L200" s="296"/>
      <c r="M200" s="301"/>
      <c r="T200" s="302"/>
      <c r="AT200" s="298" t="s">
        <v>132</v>
      </c>
      <c r="AU200" s="298" t="s">
        <v>86</v>
      </c>
      <c r="AV200" s="297" t="s">
        <v>130</v>
      </c>
      <c r="AW200" s="297" t="s">
        <v>3</v>
      </c>
      <c r="AX200" s="297" t="s">
        <v>86</v>
      </c>
      <c r="AY200" s="298" t="s">
        <v>124</v>
      </c>
    </row>
    <row r="201" spans="2:65" s="1" customFormat="1" ht="34.9" customHeight="1" x14ac:dyDescent="0.2">
      <c r="B201" s="22"/>
      <c r="C201" s="276" t="s">
        <v>314</v>
      </c>
      <c r="D201" s="276" t="s">
        <v>125</v>
      </c>
      <c r="E201" s="277" t="s">
        <v>315</v>
      </c>
      <c r="F201" s="278" t="s">
        <v>316</v>
      </c>
      <c r="G201" s="279" t="s">
        <v>239</v>
      </c>
      <c r="H201" s="280">
        <v>11.5</v>
      </c>
      <c r="I201" s="77"/>
      <c r="J201" s="281">
        <f>ROUND(I201*H201,2)</f>
        <v>0</v>
      </c>
      <c r="K201" s="282"/>
      <c r="L201" s="22"/>
      <c r="M201" s="283" t="s">
        <v>1</v>
      </c>
      <c r="N201" s="284" t="s">
        <v>44</v>
      </c>
      <c r="P201" s="285">
        <f>O201*H201</f>
        <v>0</v>
      </c>
      <c r="Q201" s="285">
        <v>0.43097000000000002</v>
      </c>
      <c r="R201" s="285">
        <f>Q201*H201</f>
        <v>4.9561549999999999</v>
      </c>
      <c r="S201" s="285">
        <v>0</v>
      </c>
      <c r="T201" s="286">
        <f>S201*H201</f>
        <v>0</v>
      </c>
      <c r="AR201" s="287" t="s">
        <v>129</v>
      </c>
      <c r="AT201" s="287" t="s">
        <v>125</v>
      </c>
      <c r="AU201" s="287" t="s">
        <v>86</v>
      </c>
      <c r="AY201" s="8" t="s">
        <v>124</v>
      </c>
      <c r="BE201" s="288">
        <f>IF(N201="základná",J201,0)</f>
        <v>0</v>
      </c>
      <c r="BF201" s="288">
        <f>IF(N201="znížená",J201,0)</f>
        <v>0</v>
      </c>
      <c r="BG201" s="288">
        <f>IF(N201="zákl. prenesená",J201,0)</f>
        <v>0</v>
      </c>
      <c r="BH201" s="288">
        <f>IF(N201="zníž. prenesená",J201,0)</f>
        <v>0</v>
      </c>
      <c r="BI201" s="288">
        <f>IF(N201="nulová",J201,0)</f>
        <v>0</v>
      </c>
      <c r="BJ201" s="8" t="s">
        <v>130</v>
      </c>
      <c r="BK201" s="288">
        <f>ROUND(I201*H201,2)</f>
        <v>0</v>
      </c>
      <c r="BL201" s="8" t="s">
        <v>129</v>
      </c>
      <c r="BM201" s="287" t="s">
        <v>317</v>
      </c>
    </row>
    <row r="202" spans="2:65" s="290" customFormat="1" ht="22.5" x14ac:dyDescent="0.2">
      <c r="B202" s="289"/>
      <c r="D202" s="291" t="s">
        <v>132</v>
      </c>
      <c r="E202" s="292" t="s">
        <v>1</v>
      </c>
      <c r="F202" s="293" t="s">
        <v>250</v>
      </c>
      <c r="H202" s="292" t="s">
        <v>1</v>
      </c>
      <c r="L202" s="289"/>
      <c r="M202" s="294"/>
      <c r="T202" s="295"/>
      <c r="AT202" s="292" t="s">
        <v>132</v>
      </c>
      <c r="AU202" s="292" t="s">
        <v>86</v>
      </c>
      <c r="AV202" s="290" t="s">
        <v>86</v>
      </c>
      <c r="AW202" s="290" t="s">
        <v>3</v>
      </c>
      <c r="AX202" s="290" t="s">
        <v>78</v>
      </c>
      <c r="AY202" s="292" t="s">
        <v>124</v>
      </c>
    </row>
    <row r="203" spans="2:65" s="297" customFormat="1" x14ac:dyDescent="0.2">
      <c r="B203" s="296"/>
      <c r="D203" s="291" t="s">
        <v>132</v>
      </c>
      <c r="E203" s="298" t="s">
        <v>1</v>
      </c>
      <c r="F203" s="299" t="s">
        <v>242</v>
      </c>
      <c r="H203" s="300">
        <v>11.5</v>
      </c>
      <c r="L203" s="296"/>
      <c r="M203" s="301"/>
      <c r="T203" s="302"/>
      <c r="AT203" s="298" t="s">
        <v>132</v>
      </c>
      <c r="AU203" s="298" t="s">
        <v>86</v>
      </c>
      <c r="AV203" s="297" t="s">
        <v>130</v>
      </c>
      <c r="AW203" s="297" t="s">
        <v>3</v>
      </c>
      <c r="AX203" s="297" t="s">
        <v>86</v>
      </c>
      <c r="AY203" s="298" t="s">
        <v>124</v>
      </c>
    </row>
    <row r="204" spans="2:65" s="1" customFormat="1" ht="22.15" customHeight="1" x14ac:dyDescent="0.2">
      <c r="B204" s="22"/>
      <c r="C204" s="276" t="s">
        <v>318</v>
      </c>
      <c r="D204" s="276" t="s">
        <v>125</v>
      </c>
      <c r="E204" s="277" t="s">
        <v>319</v>
      </c>
      <c r="F204" s="278" t="s">
        <v>320</v>
      </c>
      <c r="G204" s="279" t="s">
        <v>239</v>
      </c>
      <c r="H204" s="280">
        <v>11.5</v>
      </c>
      <c r="I204" s="77"/>
      <c r="J204" s="281">
        <f>ROUND(I204*H204,2)</f>
        <v>0</v>
      </c>
      <c r="K204" s="282"/>
      <c r="L204" s="22"/>
      <c r="M204" s="283" t="s">
        <v>1</v>
      </c>
      <c r="N204" s="284" t="s">
        <v>44</v>
      </c>
      <c r="P204" s="285">
        <f>O204*H204</f>
        <v>0</v>
      </c>
      <c r="Q204" s="285">
        <v>6.0099999999999997E-3</v>
      </c>
      <c r="R204" s="285">
        <f>Q204*H204</f>
        <v>6.9114999999999996E-2</v>
      </c>
      <c r="S204" s="285">
        <v>0</v>
      </c>
      <c r="T204" s="286">
        <f>S204*H204</f>
        <v>0</v>
      </c>
      <c r="AR204" s="287" t="s">
        <v>129</v>
      </c>
      <c r="AT204" s="287" t="s">
        <v>125</v>
      </c>
      <c r="AU204" s="287" t="s">
        <v>86</v>
      </c>
      <c r="AY204" s="8" t="s">
        <v>124</v>
      </c>
      <c r="BE204" s="288">
        <f>IF(N204="základná",J204,0)</f>
        <v>0</v>
      </c>
      <c r="BF204" s="288">
        <f>IF(N204="znížená",J204,0)</f>
        <v>0</v>
      </c>
      <c r="BG204" s="288">
        <f>IF(N204="zákl. prenesená",J204,0)</f>
        <v>0</v>
      </c>
      <c r="BH204" s="288">
        <f>IF(N204="zníž. prenesená",J204,0)</f>
        <v>0</v>
      </c>
      <c r="BI204" s="288">
        <f>IF(N204="nulová",J204,0)</f>
        <v>0</v>
      </c>
      <c r="BJ204" s="8" t="s">
        <v>130</v>
      </c>
      <c r="BK204" s="288">
        <f>ROUND(I204*H204,2)</f>
        <v>0</v>
      </c>
      <c r="BL204" s="8" t="s">
        <v>129</v>
      </c>
      <c r="BM204" s="287" t="s">
        <v>321</v>
      </c>
    </row>
    <row r="205" spans="2:65" s="290" customFormat="1" ht="22.5" x14ac:dyDescent="0.2">
      <c r="B205" s="289"/>
      <c r="D205" s="291" t="s">
        <v>132</v>
      </c>
      <c r="E205" s="292" t="s">
        <v>1</v>
      </c>
      <c r="F205" s="293" t="s">
        <v>322</v>
      </c>
      <c r="H205" s="292" t="s">
        <v>1</v>
      </c>
      <c r="L205" s="289"/>
      <c r="M205" s="294"/>
      <c r="T205" s="295"/>
      <c r="AT205" s="292" t="s">
        <v>132</v>
      </c>
      <c r="AU205" s="292" t="s">
        <v>86</v>
      </c>
      <c r="AV205" s="290" t="s">
        <v>86</v>
      </c>
      <c r="AW205" s="290" t="s">
        <v>3</v>
      </c>
      <c r="AX205" s="290" t="s">
        <v>78</v>
      </c>
      <c r="AY205" s="292" t="s">
        <v>124</v>
      </c>
    </row>
    <row r="206" spans="2:65" s="297" customFormat="1" x14ac:dyDescent="0.2">
      <c r="B206" s="296"/>
      <c r="D206" s="291" t="s">
        <v>132</v>
      </c>
      <c r="E206" s="298" t="s">
        <v>1</v>
      </c>
      <c r="F206" s="299" t="s">
        <v>242</v>
      </c>
      <c r="H206" s="300">
        <v>11.5</v>
      </c>
      <c r="L206" s="296"/>
      <c r="M206" s="301"/>
      <c r="T206" s="302"/>
      <c r="AT206" s="298" t="s">
        <v>132</v>
      </c>
      <c r="AU206" s="298" t="s">
        <v>86</v>
      </c>
      <c r="AV206" s="297" t="s">
        <v>130</v>
      </c>
      <c r="AW206" s="297" t="s">
        <v>3</v>
      </c>
      <c r="AX206" s="297" t="s">
        <v>86</v>
      </c>
      <c r="AY206" s="298" t="s">
        <v>124</v>
      </c>
    </row>
    <row r="207" spans="2:65" s="1" customFormat="1" ht="22.15" customHeight="1" x14ac:dyDescent="0.2">
      <c r="B207" s="22"/>
      <c r="C207" s="276" t="s">
        <v>323</v>
      </c>
      <c r="D207" s="276" t="s">
        <v>125</v>
      </c>
      <c r="E207" s="277" t="s">
        <v>324</v>
      </c>
      <c r="F207" s="278" t="s">
        <v>325</v>
      </c>
      <c r="G207" s="279" t="s">
        <v>239</v>
      </c>
      <c r="H207" s="280">
        <v>86</v>
      </c>
      <c r="I207" s="77"/>
      <c r="J207" s="281">
        <f>ROUND(I207*H207,2)</f>
        <v>0</v>
      </c>
      <c r="K207" s="282"/>
      <c r="L207" s="22"/>
      <c r="M207" s="283" t="s">
        <v>1</v>
      </c>
      <c r="N207" s="284" t="s">
        <v>44</v>
      </c>
      <c r="P207" s="285">
        <f>O207*H207</f>
        <v>0</v>
      </c>
      <c r="Q207" s="285">
        <v>5.1000000000000004E-4</v>
      </c>
      <c r="R207" s="285">
        <f>Q207*H207</f>
        <v>4.3860000000000003E-2</v>
      </c>
      <c r="S207" s="285">
        <v>0</v>
      </c>
      <c r="T207" s="286">
        <f>S207*H207</f>
        <v>0</v>
      </c>
      <c r="AR207" s="287" t="s">
        <v>129</v>
      </c>
      <c r="AT207" s="287" t="s">
        <v>125</v>
      </c>
      <c r="AU207" s="287" t="s">
        <v>86</v>
      </c>
      <c r="AY207" s="8" t="s">
        <v>124</v>
      </c>
      <c r="BE207" s="288">
        <f>IF(N207="základná",J207,0)</f>
        <v>0</v>
      </c>
      <c r="BF207" s="288">
        <f>IF(N207="znížená",J207,0)</f>
        <v>0</v>
      </c>
      <c r="BG207" s="288">
        <f>IF(N207="zákl. prenesená",J207,0)</f>
        <v>0</v>
      </c>
      <c r="BH207" s="288">
        <f>IF(N207="zníž. prenesená",J207,0)</f>
        <v>0</v>
      </c>
      <c r="BI207" s="288">
        <f>IF(N207="nulová",J207,0)</f>
        <v>0</v>
      </c>
      <c r="BJ207" s="8" t="s">
        <v>130</v>
      </c>
      <c r="BK207" s="288">
        <f>ROUND(I207*H207,2)</f>
        <v>0</v>
      </c>
      <c r="BL207" s="8" t="s">
        <v>129</v>
      </c>
      <c r="BM207" s="287" t="s">
        <v>326</v>
      </c>
    </row>
    <row r="208" spans="2:65" s="290" customFormat="1" ht="22.5" x14ac:dyDescent="0.2">
      <c r="B208" s="289"/>
      <c r="D208" s="291" t="s">
        <v>132</v>
      </c>
      <c r="E208" s="292" t="s">
        <v>1</v>
      </c>
      <c r="F208" s="293" t="s">
        <v>327</v>
      </c>
      <c r="H208" s="292" t="s">
        <v>1</v>
      </c>
      <c r="L208" s="289"/>
      <c r="M208" s="294"/>
      <c r="T208" s="295"/>
      <c r="AT208" s="292" t="s">
        <v>132</v>
      </c>
      <c r="AU208" s="292" t="s">
        <v>86</v>
      </c>
      <c r="AV208" s="290" t="s">
        <v>86</v>
      </c>
      <c r="AW208" s="290" t="s">
        <v>3</v>
      </c>
      <c r="AX208" s="290" t="s">
        <v>78</v>
      </c>
      <c r="AY208" s="292" t="s">
        <v>124</v>
      </c>
    </row>
    <row r="209" spans="2:65" s="297" customFormat="1" x14ac:dyDescent="0.2">
      <c r="B209" s="296"/>
      <c r="D209" s="291" t="s">
        <v>132</v>
      </c>
      <c r="E209" s="298" t="s">
        <v>1</v>
      </c>
      <c r="F209" s="299" t="s">
        <v>251</v>
      </c>
      <c r="H209" s="300">
        <v>66</v>
      </c>
      <c r="L209" s="296"/>
      <c r="M209" s="301"/>
      <c r="T209" s="302"/>
      <c r="AT209" s="298" t="s">
        <v>132</v>
      </c>
      <c r="AU209" s="298" t="s">
        <v>86</v>
      </c>
      <c r="AV209" s="297" t="s">
        <v>130</v>
      </c>
      <c r="AW209" s="297" t="s">
        <v>3</v>
      </c>
      <c r="AX209" s="297" t="s">
        <v>78</v>
      </c>
      <c r="AY209" s="298" t="s">
        <v>124</v>
      </c>
    </row>
    <row r="210" spans="2:65" s="290" customFormat="1" ht="22.5" x14ac:dyDescent="0.2">
      <c r="B210" s="289"/>
      <c r="D210" s="291" t="s">
        <v>132</v>
      </c>
      <c r="E210" s="292" t="s">
        <v>1</v>
      </c>
      <c r="F210" s="293" t="s">
        <v>328</v>
      </c>
      <c r="H210" s="292" t="s">
        <v>1</v>
      </c>
      <c r="L210" s="289"/>
      <c r="M210" s="294"/>
      <c r="T210" s="295"/>
      <c r="AT210" s="292" t="s">
        <v>132</v>
      </c>
      <c r="AU210" s="292" t="s">
        <v>86</v>
      </c>
      <c r="AV210" s="290" t="s">
        <v>86</v>
      </c>
      <c r="AW210" s="290" t="s">
        <v>3</v>
      </c>
      <c r="AX210" s="290" t="s">
        <v>78</v>
      </c>
      <c r="AY210" s="292" t="s">
        <v>124</v>
      </c>
    </row>
    <row r="211" spans="2:65" s="297" customFormat="1" x14ac:dyDescent="0.2">
      <c r="B211" s="296"/>
      <c r="D211" s="291" t="s">
        <v>132</v>
      </c>
      <c r="E211" s="298" t="s">
        <v>1</v>
      </c>
      <c r="F211" s="299" t="s">
        <v>8</v>
      </c>
      <c r="H211" s="300">
        <v>20</v>
      </c>
      <c r="L211" s="296"/>
      <c r="M211" s="301"/>
      <c r="T211" s="302"/>
      <c r="AT211" s="298" t="s">
        <v>132</v>
      </c>
      <c r="AU211" s="298" t="s">
        <v>86</v>
      </c>
      <c r="AV211" s="297" t="s">
        <v>130</v>
      </c>
      <c r="AW211" s="297" t="s">
        <v>3</v>
      </c>
      <c r="AX211" s="297" t="s">
        <v>78</v>
      </c>
      <c r="AY211" s="298" t="s">
        <v>124</v>
      </c>
    </row>
    <row r="212" spans="2:65" s="307" customFormat="1" x14ac:dyDescent="0.2">
      <c r="B212" s="306"/>
      <c r="D212" s="291" t="s">
        <v>132</v>
      </c>
      <c r="E212" s="308" t="s">
        <v>1</v>
      </c>
      <c r="F212" s="309" t="s">
        <v>213</v>
      </c>
      <c r="H212" s="310">
        <v>86</v>
      </c>
      <c r="L212" s="306"/>
      <c r="M212" s="311"/>
      <c r="T212" s="312"/>
      <c r="AT212" s="308" t="s">
        <v>132</v>
      </c>
      <c r="AU212" s="308" t="s">
        <v>86</v>
      </c>
      <c r="AV212" s="307" t="s">
        <v>129</v>
      </c>
      <c r="AW212" s="307" t="s">
        <v>3</v>
      </c>
      <c r="AX212" s="307" t="s">
        <v>86</v>
      </c>
      <c r="AY212" s="308" t="s">
        <v>124</v>
      </c>
    </row>
    <row r="213" spans="2:65" s="1" customFormat="1" ht="30" customHeight="1" x14ac:dyDescent="0.2">
      <c r="B213" s="22"/>
      <c r="C213" s="276" t="s">
        <v>329</v>
      </c>
      <c r="D213" s="276" t="s">
        <v>125</v>
      </c>
      <c r="E213" s="277" t="s">
        <v>330</v>
      </c>
      <c r="F213" s="278" t="s">
        <v>331</v>
      </c>
      <c r="G213" s="279" t="s">
        <v>239</v>
      </c>
      <c r="H213" s="280">
        <v>86</v>
      </c>
      <c r="I213" s="77"/>
      <c r="J213" s="281">
        <f>ROUND(I213*H213,2)</f>
        <v>0</v>
      </c>
      <c r="K213" s="282"/>
      <c r="L213" s="22"/>
      <c r="M213" s="283" t="s">
        <v>1</v>
      </c>
      <c r="N213" s="284" t="s">
        <v>44</v>
      </c>
      <c r="P213" s="285">
        <f>O213*H213</f>
        <v>0</v>
      </c>
      <c r="Q213" s="285">
        <v>0.12966</v>
      </c>
      <c r="R213" s="285">
        <f>Q213*H213</f>
        <v>11.15076</v>
      </c>
      <c r="S213" s="285">
        <v>0</v>
      </c>
      <c r="T213" s="286">
        <f>S213*H213</f>
        <v>0</v>
      </c>
      <c r="AR213" s="287" t="s">
        <v>129</v>
      </c>
      <c r="AT213" s="287" t="s">
        <v>125</v>
      </c>
      <c r="AU213" s="287" t="s">
        <v>86</v>
      </c>
      <c r="AY213" s="8" t="s">
        <v>124</v>
      </c>
      <c r="BE213" s="288">
        <f>IF(N213="základná",J213,0)</f>
        <v>0</v>
      </c>
      <c r="BF213" s="288">
        <f>IF(N213="znížená",J213,0)</f>
        <v>0</v>
      </c>
      <c r="BG213" s="288">
        <f>IF(N213="zákl. prenesená",J213,0)</f>
        <v>0</v>
      </c>
      <c r="BH213" s="288">
        <f>IF(N213="zníž. prenesená",J213,0)</f>
        <v>0</v>
      </c>
      <c r="BI213" s="288">
        <f>IF(N213="nulová",J213,0)</f>
        <v>0</v>
      </c>
      <c r="BJ213" s="8" t="s">
        <v>130</v>
      </c>
      <c r="BK213" s="288">
        <f>ROUND(I213*H213,2)</f>
        <v>0</v>
      </c>
      <c r="BL213" s="8" t="s">
        <v>129</v>
      </c>
      <c r="BM213" s="287" t="s">
        <v>332</v>
      </c>
    </row>
    <row r="214" spans="2:65" s="290" customFormat="1" ht="22.5" x14ac:dyDescent="0.2">
      <c r="B214" s="289"/>
      <c r="D214" s="291" t="s">
        <v>132</v>
      </c>
      <c r="E214" s="292" t="s">
        <v>1</v>
      </c>
      <c r="F214" s="293" t="s">
        <v>327</v>
      </c>
      <c r="H214" s="292" t="s">
        <v>1</v>
      </c>
      <c r="L214" s="289"/>
      <c r="M214" s="294"/>
      <c r="T214" s="295"/>
      <c r="AT214" s="292" t="s">
        <v>132</v>
      </c>
      <c r="AU214" s="292" t="s">
        <v>86</v>
      </c>
      <c r="AV214" s="290" t="s">
        <v>86</v>
      </c>
      <c r="AW214" s="290" t="s">
        <v>3</v>
      </c>
      <c r="AX214" s="290" t="s">
        <v>78</v>
      </c>
      <c r="AY214" s="292" t="s">
        <v>124</v>
      </c>
    </row>
    <row r="215" spans="2:65" s="297" customFormat="1" x14ac:dyDescent="0.2">
      <c r="B215" s="296"/>
      <c r="D215" s="291" t="s">
        <v>132</v>
      </c>
      <c r="E215" s="298" t="s">
        <v>1</v>
      </c>
      <c r="F215" s="299" t="s">
        <v>251</v>
      </c>
      <c r="H215" s="300">
        <v>66</v>
      </c>
      <c r="L215" s="296"/>
      <c r="M215" s="301"/>
      <c r="T215" s="302"/>
      <c r="AT215" s="298" t="s">
        <v>132</v>
      </c>
      <c r="AU215" s="298" t="s">
        <v>86</v>
      </c>
      <c r="AV215" s="297" t="s">
        <v>130</v>
      </c>
      <c r="AW215" s="297" t="s">
        <v>3</v>
      </c>
      <c r="AX215" s="297" t="s">
        <v>78</v>
      </c>
      <c r="AY215" s="298" t="s">
        <v>124</v>
      </c>
    </row>
    <row r="216" spans="2:65" s="290" customFormat="1" ht="22.5" x14ac:dyDescent="0.2">
      <c r="B216" s="289"/>
      <c r="D216" s="291" t="s">
        <v>132</v>
      </c>
      <c r="E216" s="292" t="s">
        <v>1</v>
      </c>
      <c r="F216" s="293" t="s">
        <v>328</v>
      </c>
      <c r="H216" s="292" t="s">
        <v>1</v>
      </c>
      <c r="L216" s="289"/>
      <c r="M216" s="294"/>
      <c r="T216" s="295"/>
      <c r="AT216" s="292" t="s">
        <v>132</v>
      </c>
      <c r="AU216" s="292" t="s">
        <v>86</v>
      </c>
      <c r="AV216" s="290" t="s">
        <v>86</v>
      </c>
      <c r="AW216" s="290" t="s">
        <v>3</v>
      </c>
      <c r="AX216" s="290" t="s">
        <v>78</v>
      </c>
      <c r="AY216" s="292" t="s">
        <v>124</v>
      </c>
    </row>
    <row r="217" spans="2:65" s="297" customFormat="1" x14ac:dyDescent="0.2">
      <c r="B217" s="296"/>
      <c r="D217" s="291" t="s">
        <v>132</v>
      </c>
      <c r="E217" s="298" t="s">
        <v>1</v>
      </c>
      <c r="F217" s="299" t="s">
        <v>8</v>
      </c>
      <c r="H217" s="300">
        <v>20</v>
      </c>
      <c r="L217" s="296"/>
      <c r="M217" s="301"/>
      <c r="T217" s="302"/>
      <c r="AT217" s="298" t="s">
        <v>132</v>
      </c>
      <c r="AU217" s="298" t="s">
        <v>86</v>
      </c>
      <c r="AV217" s="297" t="s">
        <v>130</v>
      </c>
      <c r="AW217" s="297" t="s">
        <v>3</v>
      </c>
      <c r="AX217" s="297" t="s">
        <v>78</v>
      </c>
      <c r="AY217" s="298" t="s">
        <v>124</v>
      </c>
    </row>
    <row r="218" spans="2:65" s="307" customFormat="1" x14ac:dyDescent="0.2">
      <c r="B218" s="306"/>
      <c r="D218" s="291" t="s">
        <v>132</v>
      </c>
      <c r="E218" s="308" t="s">
        <v>1</v>
      </c>
      <c r="F218" s="309" t="s">
        <v>213</v>
      </c>
      <c r="H218" s="310">
        <v>86</v>
      </c>
      <c r="L218" s="306"/>
      <c r="M218" s="311"/>
      <c r="T218" s="312"/>
      <c r="AT218" s="308" t="s">
        <v>132</v>
      </c>
      <c r="AU218" s="308" t="s">
        <v>86</v>
      </c>
      <c r="AV218" s="307" t="s">
        <v>129</v>
      </c>
      <c r="AW218" s="307" t="s">
        <v>3</v>
      </c>
      <c r="AX218" s="307" t="s">
        <v>86</v>
      </c>
      <c r="AY218" s="308" t="s">
        <v>124</v>
      </c>
    </row>
    <row r="219" spans="2:65" s="1" customFormat="1" ht="30" customHeight="1" x14ac:dyDescent="0.2">
      <c r="B219" s="22"/>
      <c r="C219" s="276" t="s">
        <v>333</v>
      </c>
      <c r="D219" s="276" t="s">
        <v>125</v>
      </c>
      <c r="E219" s="277" t="s">
        <v>334</v>
      </c>
      <c r="F219" s="278" t="s">
        <v>335</v>
      </c>
      <c r="G219" s="279" t="s">
        <v>239</v>
      </c>
      <c r="H219" s="280">
        <v>11.5</v>
      </c>
      <c r="I219" s="77"/>
      <c r="J219" s="281">
        <f>ROUND(I219*H219,2)</f>
        <v>0</v>
      </c>
      <c r="K219" s="282"/>
      <c r="L219" s="22"/>
      <c r="M219" s="283" t="s">
        <v>1</v>
      </c>
      <c r="N219" s="284" t="s">
        <v>44</v>
      </c>
      <c r="P219" s="285">
        <f>O219*H219</f>
        <v>0</v>
      </c>
      <c r="Q219" s="285">
        <v>0.23338999999999999</v>
      </c>
      <c r="R219" s="285">
        <f>Q219*H219</f>
        <v>2.6839849999999998</v>
      </c>
      <c r="S219" s="285">
        <v>0</v>
      </c>
      <c r="T219" s="286">
        <f>S219*H219</f>
        <v>0</v>
      </c>
      <c r="AR219" s="287" t="s">
        <v>129</v>
      </c>
      <c r="AT219" s="287" t="s">
        <v>125</v>
      </c>
      <c r="AU219" s="287" t="s">
        <v>86</v>
      </c>
      <c r="AY219" s="8" t="s">
        <v>124</v>
      </c>
      <c r="BE219" s="288">
        <f>IF(N219="základná",J219,0)</f>
        <v>0</v>
      </c>
      <c r="BF219" s="288">
        <f>IF(N219="znížená",J219,0)</f>
        <v>0</v>
      </c>
      <c r="BG219" s="288">
        <f>IF(N219="zákl. prenesená",J219,0)</f>
        <v>0</v>
      </c>
      <c r="BH219" s="288">
        <f>IF(N219="zníž. prenesená",J219,0)</f>
        <v>0</v>
      </c>
      <c r="BI219" s="288">
        <f>IF(N219="nulová",J219,0)</f>
        <v>0</v>
      </c>
      <c r="BJ219" s="8" t="s">
        <v>130</v>
      </c>
      <c r="BK219" s="288">
        <f>ROUND(I219*H219,2)</f>
        <v>0</v>
      </c>
      <c r="BL219" s="8" t="s">
        <v>129</v>
      </c>
      <c r="BM219" s="287" t="s">
        <v>336</v>
      </c>
    </row>
    <row r="220" spans="2:65" s="290" customFormat="1" ht="22.5" x14ac:dyDescent="0.2">
      <c r="B220" s="289"/>
      <c r="D220" s="291" t="s">
        <v>132</v>
      </c>
      <c r="E220" s="292" t="s">
        <v>1</v>
      </c>
      <c r="F220" s="293" t="s">
        <v>322</v>
      </c>
      <c r="H220" s="292" t="s">
        <v>1</v>
      </c>
      <c r="L220" s="289"/>
      <c r="M220" s="294"/>
      <c r="T220" s="295"/>
      <c r="AT220" s="292" t="s">
        <v>132</v>
      </c>
      <c r="AU220" s="292" t="s">
        <v>86</v>
      </c>
      <c r="AV220" s="290" t="s">
        <v>86</v>
      </c>
      <c r="AW220" s="290" t="s">
        <v>3</v>
      </c>
      <c r="AX220" s="290" t="s">
        <v>78</v>
      </c>
      <c r="AY220" s="292" t="s">
        <v>124</v>
      </c>
    </row>
    <row r="221" spans="2:65" s="297" customFormat="1" x14ac:dyDescent="0.2">
      <c r="B221" s="296"/>
      <c r="D221" s="291" t="s">
        <v>132</v>
      </c>
      <c r="E221" s="298" t="s">
        <v>1</v>
      </c>
      <c r="F221" s="299" t="s">
        <v>242</v>
      </c>
      <c r="H221" s="300">
        <v>11.5</v>
      </c>
      <c r="L221" s="296"/>
      <c r="M221" s="301"/>
      <c r="T221" s="302"/>
      <c r="AT221" s="298" t="s">
        <v>132</v>
      </c>
      <c r="AU221" s="298" t="s">
        <v>86</v>
      </c>
      <c r="AV221" s="297" t="s">
        <v>130</v>
      </c>
      <c r="AW221" s="297" t="s">
        <v>3</v>
      </c>
      <c r="AX221" s="297" t="s">
        <v>86</v>
      </c>
      <c r="AY221" s="298" t="s">
        <v>124</v>
      </c>
    </row>
    <row r="222" spans="2:65" s="1" customFormat="1" ht="30" customHeight="1" x14ac:dyDescent="0.2">
      <c r="B222" s="22"/>
      <c r="C222" s="276" t="s">
        <v>337</v>
      </c>
      <c r="D222" s="276" t="s">
        <v>125</v>
      </c>
      <c r="E222" s="277" t="s">
        <v>338</v>
      </c>
      <c r="F222" s="278" t="s">
        <v>339</v>
      </c>
      <c r="G222" s="279" t="s">
        <v>239</v>
      </c>
      <c r="H222" s="280">
        <v>17</v>
      </c>
      <c r="I222" s="77"/>
      <c r="J222" s="281">
        <f>ROUND(I222*H222,2)</f>
        <v>0</v>
      </c>
      <c r="K222" s="282"/>
      <c r="L222" s="22"/>
      <c r="M222" s="283" t="s">
        <v>1</v>
      </c>
      <c r="N222" s="284" t="s">
        <v>44</v>
      </c>
      <c r="P222" s="285">
        <f>O222*H222</f>
        <v>0</v>
      </c>
      <c r="Q222" s="285">
        <v>0.86272000000000004</v>
      </c>
      <c r="R222" s="285">
        <f>Q222*H222</f>
        <v>14.66624</v>
      </c>
      <c r="S222" s="285">
        <v>0</v>
      </c>
      <c r="T222" s="286">
        <f>S222*H222</f>
        <v>0</v>
      </c>
      <c r="AR222" s="287" t="s">
        <v>129</v>
      </c>
      <c r="AT222" s="287" t="s">
        <v>125</v>
      </c>
      <c r="AU222" s="287" t="s">
        <v>86</v>
      </c>
      <c r="AY222" s="8" t="s">
        <v>124</v>
      </c>
      <c r="BE222" s="288">
        <f>IF(N222="základná",J222,0)</f>
        <v>0</v>
      </c>
      <c r="BF222" s="288">
        <f>IF(N222="znížená",J222,0)</f>
        <v>0</v>
      </c>
      <c r="BG222" s="288">
        <f>IF(N222="zákl. prenesená",J222,0)</f>
        <v>0</v>
      </c>
      <c r="BH222" s="288">
        <f>IF(N222="zníž. prenesená",J222,0)</f>
        <v>0</v>
      </c>
      <c r="BI222" s="288">
        <f>IF(N222="nulová",J222,0)</f>
        <v>0</v>
      </c>
      <c r="BJ222" s="8" t="s">
        <v>130</v>
      </c>
      <c r="BK222" s="288">
        <f>ROUND(I222*H222,2)</f>
        <v>0</v>
      </c>
      <c r="BL222" s="8" t="s">
        <v>129</v>
      </c>
      <c r="BM222" s="287" t="s">
        <v>340</v>
      </c>
    </row>
    <row r="223" spans="2:65" s="290" customFormat="1" ht="22.5" x14ac:dyDescent="0.2">
      <c r="B223" s="289"/>
      <c r="D223" s="291" t="s">
        <v>132</v>
      </c>
      <c r="E223" s="292" t="s">
        <v>1</v>
      </c>
      <c r="F223" s="293" t="s">
        <v>341</v>
      </c>
      <c r="H223" s="292" t="s">
        <v>1</v>
      </c>
      <c r="L223" s="289"/>
      <c r="M223" s="294"/>
      <c r="T223" s="295"/>
      <c r="AT223" s="292" t="s">
        <v>132</v>
      </c>
      <c r="AU223" s="292" t="s">
        <v>86</v>
      </c>
      <c r="AV223" s="290" t="s">
        <v>86</v>
      </c>
      <c r="AW223" s="290" t="s">
        <v>3</v>
      </c>
      <c r="AX223" s="290" t="s">
        <v>78</v>
      </c>
      <c r="AY223" s="292" t="s">
        <v>124</v>
      </c>
    </row>
    <row r="224" spans="2:65" s="297" customFormat="1" x14ac:dyDescent="0.2">
      <c r="B224" s="296"/>
      <c r="D224" s="291" t="s">
        <v>132</v>
      </c>
      <c r="E224" s="298" t="s">
        <v>1</v>
      </c>
      <c r="F224" s="299" t="s">
        <v>342</v>
      </c>
      <c r="H224" s="300">
        <v>17</v>
      </c>
      <c r="L224" s="296"/>
      <c r="M224" s="301"/>
      <c r="T224" s="302"/>
      <c r="AT224" s="298" t="s">
        <v>132</v>
      </c>
      <c r="AU224" s="298" t="s">
        <v>86</v>
      </c>
      <c r="AV224" s="297" t="s">
        <v>130</v>
      </c>
      <c r="AW224" s="297" t="s">
        <v>3</v>
      </c>
      <c r="AX224" s="297" t="s">
        <v>86</v>
      </c>
      <c r="AY224" s="298" t="s">
        <v>124</v>
      </c>
    </row>
    <row r="225" spans="2:65" s="1" customFormat="1" ht="22.15" customHeight="1" x14ac:dyDescent="0.2">
      <c r="B225" s="22"/>
      <c r="C225" s="276" t="s">
        <v>343</v>
      </c>
      <c r="D225" s="276" t="s">
        <v>125</v>
      </c>
      <c r="E225" s="277" t="s">
        <v>344</v>
      </c>
      <c r="F225" s="278" t="s">
        <v>345</v>
      </c>
      <c r="G225" s="279" t="s">
        <v>304</v>
      </c>
      <c r="H225" s="280">
        <v>178</v>
      </c>
      <c r="I225" s="77"/>
      <c r="J225" s="281">
        <f>ROUND(I225*H225,2)</f>
        <v>0</v>
      </c>
      <c r="K225" s="282"/>
      <c r="L225" s="22"/>
      <c r="M225" s="283" t="s">
        <v>1</v>
      </c>
      <c r="N225" s="284" t="s">
        <v>44</v>
      </c>
      <c r="P225" s="285">
        <f>O225*H225</f>
        <v>0</v>
      </c>
      <c r="Q225" s="285">
        <v>0</v>
      </c>
      <c r="R225" s="285">
        <f>Q225*H225</f>
        <v>0</v>
      </c>
      <c r="S225" s="285">
        <v>0</v>
      </c>
      <c r="T225" s="286">
        <f>S225*H225</f>
        <v>0</v>
      </c>
      <c r="AR225" s="287" t="s">
        <v>129</v>
      </c>
      <c r="AT225" s="287" t="s">
        <v>125</v>
      </c>
      <c r="AU225" s="287" t="s">
        <v>86</v>
      </c>
      <c r="AY225" s="8" t="s">
        <v>124</v>
      </c>
      <c r="BE225" s="288">
        <f>IF(N225="základná",J225,0)</f>
        <v>0</v>
      </c>
      <c r="BF225" s="288">
        <f>IF(N225="znížená",J225,0)</f>
        <v>0</v>
      </c>
      <c r="BG225" s="288">
        <f>IF(N225="zákl. prenesená",J225,0)</f>
        <v>0</v>
      </c>
      <c r="BH225" s="288">
        <f>IF(N225="zníž. prenesená",J225,0)</f>
        <v>0</v>
      </c>
      <c r="BI225" s="288">
        <f>IF(N225="nulová",J225,0)</f>
        <v>0</v>
      </c>
      <c r="BJ225" s="8" t="s">
        <v>130</v>
      </c>
      <c r="BK225" s="288">
        <f>ROUND(I225*H225,2)</f>
        <v>0</v>
      </c>
      <c r="BL225" s="8" t="s">
        <v>129</v>
      </c>
      <c r="BM225" s="287" t="s">
        <v>346</v>
      </c>
    </row>
    <row r="226" spans="2:65" s="297" customFormat="1" x14ac:dyDescent="0.2">
      <c r="B226" s="296"/>
      <c r="D226" s="291" t="s">
        <v>132</v>
      </c>
      <c r="E226" s="298" t="s">
        <v>1</v>
      </c>
      <c r="F226" s="299" t="s">
        <v>347</v>
      </c>
      <c r="H226" s="300">
        <v>178</v>
      </c>
      <c r="L226" s="296"/>
      <c r="M226" s="301"/>
      <c r="T226" s="302"/>
      <c r="AT226" s="298" t="s">
        <v>132</v>
      </c>
      <c r="AU226" s="298" t="s">
        <v>86</v>
      </c>
      <c r="AV226" s="297" t="s">
        <v>130</v>
      </c>
      <c r="AW226" s="297" t="s">
        <v>3</v>
      </c>
      <c r="AX226" s="297" t="s">
        <v>86</v>
      </c>
      <c r="AY226" s="298" t="s">
        <v>124</v>
      </c>
    </row>
    <row r="227" spans="2:65" s="1" customFormat="1" ht="22.15" customHeight="1" x14ac:dyDescent="0.2">
      <c r="B227" s="22"/>
      <c r="C227" s="276" t="s">
        <v>348</v>
      </c>
      <c r="D227" s="276" t="s">
        <v>125</v>
      </c>
      <c r="E227" s="277" t="s">
        <v>349</v>
      </c>
      <c r="F227" s="278" t="s">
        <v>350</v>
      </c>
      <c r="G227" s="279" t="s">
        <v>239</v>
      </c>
      <c r="H227" s="280">
        <v>14</v>
      </c>
      <c r="I227" s="77"/>
      <c r="J227" s="281">
        <f>ROUND(I227*H227,2)</f>
        <v>0</v>
      </c>
      <c r="K227" s="282"/>
      <c r="L227" s="22"/>
      <c r="M227" s="283" t="s">
        <v>1</v>
      </c>
      <c r="N227" s="284" t="s">
        <v>44</v>
      </c>
      <c r="P227" s="285">
        <f>O227*H227</f>
        <v>0</v>
      </c>
      <c r="Q227" s="285">
        <v>1.0000000000000001E-5</v>
      </c>
      <c r="R227" s="285">
        <f>Q227*H227</f>
        <v>1.4000000000000001E-4</v>
      </c>
      <c r="S227" s="285">
        <v>0</v>
      </c>
      <c r="T227" s="286">
        <f>S227*H227</f>
        <v>0</v>
      </c>
      <c r="AR227" s="287" t="s">
        <v>129</v>
      </c>
      <c r="AT227" s="287" t="s">
        <v>125</v>
      </c>
      <c r="AU227" s="287" t="s">
        <v>86</v>
      </c>
      <c r="AY227" s="8" t="s">
        <v>124</v>
      </c>
      <c r="BE227" s="288">
        <f>IF(N227="základná",J227,0)</f>
        <v>0</v>
      </c>
      <c r="BF227" s="288">
        <f>IF(N227="znížená",J227,0)</f>
        <v>0</v>
      </c>
      <c r="BG227" s="288">
        <f>IF(N227="zákl. prenesená",J227,0)</f>
        <v>0</v>
      </c>
      <c r="BH227" s="288">
        <f>IF(N227="zníž. prenesená",J227,0)</f>
        <v>0</v>
      </c>
      <c r="BI227" s="288">
        <f>IF(N227="nulová",J227,0)</f>
        <v>0</v>
      </c>
      <c r="BJ227" s="8" t="s">
        <v>130</v>
      </c>
      <c r="BK227" s="288">
        <f>ROUND(I227*H227,2)</f>
        <v>0</v>
      </c>
      <c r="BL227" s="8" t="s">
        <v>129</v>
      </c>
      <c r="BM227" s="287" t="s">
        <v>351</v>
      </c>
    </row>
    <row r="228" spans="2:65" s="297" customFormat="1" x14ac:dyDescent="0.2">
      <c r="B228" s="296"/>
      <c r="D228" s="291" t="s">
        <v>132</v>
      </c>
      <c r="E228" s="298" t="s">
        <v>1</v>
      </c>
      <c r="F228" s="299" t="s">
        <v>265</v>
      </c>
      <c r="H228" s="300">
        <v>14</v>
      </c>
      <c r="L228" s="296"/>
      <c r="M228" s="301"/>
      <c r="T228" s="302"/>
      <c r="AT228" s="298" t="s">
        <v>132</v>
      </c>
      <c r="AU228" s="298" t="s">
        <v>86</v>
      </c>
      <c r="AV228" s="297" t="s">
        <v>130</v>
      </c>
      <c r="AW228" s="297" t="s">
        <v>3</v>
      </c>
      <c r="AX228" s="297" t="s">
        <v>86</v>
      </c>
      <c r="AY228" s="298" t="s">
        <v>124</v>
      </c>
    </row>
    <row r="229" spans="2:65" s="1" customFormat="1" ht="34.9" customHeight="1" x14ac:dyDescent="0.2">
      <c r="B229" s="22"/>
      <c r="C229" s="276" t="s">
        <v>352</v>
      </c>
      <c r="D229" s="276" t="s">
        <v>125</v>
      </c>
      <c r="E229" s="277" t="s">
        <v>353</v>
      </c>
      <c r="F229" s="278" t="s">
        <v>354</v>
      </c>
      <c r="G229" s="279" t="s">
        <v>304</v>
      </c>
      <c r="H229" s="280">
        <v>108</v>
      </c>
      <c r="I229" s="77"/>
      <c r="J229" s="281">
        <f>ROUND(I229*H229,2)</f>
        <v>0</v>
      </c>
      <c r="K229" s="282"/>
      <c r="L229" s="22"/>
      <c r="M229" s="283" t="s">
        <v>1</v>
      </c>
      <c r="N229" s="284" t="s">
        <v>44</v>
      </c>
      <c r="P229" s="285">
        <f>O229*H229</f>
        <v>0</v>
      </c>
      <c r="Q229" s="285">
        <v>7.2999999999999996E-4</v>
      </c>
      <c r="R229" s="285">
        <f>Q229*H229</f>
        <v>7.8839999999999993E-2</v>
      </c>
      <c r="S229" s="285">
        <v>0</v>
      </c>
      <c r="T229" s="286">
        <f>S229*H229</f>
        <v>0</v>
      </c>
      <c r="AR229" s="287" t="s">
        <v>129</v>
      </c>
      <c r="AT229" s="287" t="s">
        <v>125</v>
      </c>
      <c r="AU229" s="287" t="s">
        <v>86</v>
      </c>
      <c r="AY229" s="8" t="s">
        <v>124</v>
      </c>
      <c r="BE229" s="288">
        <f>IF(N229="základná",J229,0)</f>
        <v>0</v>
      </c>
      <c r="BF229" s="288">
        <f>IF(N229="znížená",J229,0)</f>
        <v>0</v>
      </c>
      <c r="BG229" s="288">
        <f>IF(N229="zákl. prenesená",J229,0)</f>
        <v>0</v>
      </c>
      <c r="BH229" s="288">
        <f>IF(N229="zníž. prenesená",J229,0)</f>
        <v>0</v>
      </c>
      <c r="BI229" s="288">
        <f>IF(N229="nulová",J229,0)</f>
        <v>0</v>
      </c>
      <c r="BJ229" s="8" t="s">
        <v>130</v>
      </c>
      <c r="BK229" s="288">
        <f>ROUND(I229*H229,2)</f>
        <v>0</v>
      </c>
      <c r="BL229" s="8" t="s">
        <v>129</v>
      </c>
      <c r="BM229" s="287" t="s">
        <v>355</v>
      </c>
    </row>
    <row r="230" spans="2:65" s="297" customFormat="1" x14ac:dyDescent="0.2">
      <c r="B230" s="296"/>
      <c r="D230" s="291" t="s">
        <v>132</v>
      </c>
      <c r="E230" s="298" t="s">
        <v>1</v>
      </c>
      <c r="F230" s="299" t="s">
        <v>356</v>
      </c>
      <c r="H230" s="300">
        <v>108</v>
      </c>
      <c r="L230" s="296"/>
      <c r="M230" s="301"/>
      <c r="T230" s="302"/>
      <c r="AT230" s="298" t="s">
        <v>132</v>
      </c>
      <c r="AU230" s="298" t="s">
        <v>86</v>
      </c>
      <c r="AV230" s="297" t="s">
        <v>130</v>
      </c>
      <c r="AW230" s="297" t="s">
        <v>3</v>
      </c>
      <c r="AX230" s="297" t="s">
        <v>86</v>
      </c>
      <c r="AY230" s="298" t="s">
        <v>124</v>
      </c>
    </row>
    <row r="231" spans="2:65" s="1" customFormat="1" ht="34.9" customHeight="1" x14ac:dyDescent="0.2">
      <c r="B231" s="22"/>
      <c r="C231" s="276" t="s">
        <v>357</v>
      </c>
      <c r="D231" s="276" t="s">
        <v>125</v>
      </c>
      <c r="E231" s="277" t="s">
        <v>358</v>
      </c>
      <c r="F231" s="278" t="s">
        <v>359</v>
      </c>
      <c r="G231" s="279" t="s">
        <v>304</v>
      </c>
      <c r="H231" s="280">
        <v>12</v>
      </c>
      <c r="I231" s="77"/>
      <c r="J231" s="281">
        <f>ROUND(I231*H231,2)</f>
        <v>0</v>
      </c>
      <c r="K231" s="282"/>
      <c r="L231" s="22"/>
      <c r="M231" s="283" t="s">
        <v>1</v>
      </c>
      <c r="N231" s="284" t="s">
        <v>44</v>
      </c>
      <c r="P231" s="285">
        <f>O231*H231</f>
        <v>0</v>
      </c>
      <c r="Q231" s="285">
        <v>2.5000000000000001E-4</v>
      </c>
      <c r="R231" s="285">
        <f>Q231*H231</f>
        <v>3.0000000000000001E-3</v>
      </c>
      <c r="S231" s="285">
        <v>0</v>
      </c>
      <c r="T231" s="286">
        <f>S231*H231</f>
        <v>0</v>
      </c>
      <c r="AR231" s="287" t="s">
        <v>129</v>
      </c>
      <c r="AT231" s="287" t="s">
        <v>125</v>
      </c>
      <c r="AU231" s="287" t="s">
        <v>86</v>
      </c>
      <c r="AY231" s="8" t="s">
        <v>124</v>
      </c>
      <c r="BE231" s="288">
        <f>IF(N231="základná",J231,0)</f>
        <v>0</v>
      </c>
      <c r="BF231" s="288">
        <f>IF(N231="znížená",J231,0)</f>
        <v>0</v>
      </c>
      <c r="BG231" s="288">
        <f>IF(N231="zákl. prenesená",J231,0)</f>
        <v>0</v>
      </c>
      <c r="BH231" s="288">
        <f>IF(N231="zníž. prenesená",J231,0)</f>
        <v>0</v>
      </c>
      <c r="BI231" s="288">
        <f>IF(N231="nulová",J231,0)</f>
        <v>0</v>
      </c>
      <c r="BJ231" s="8" t="s">
        <v>130</v>
      </c>
      <c r="BK231" s="288">
        <f>ROUND(I231*H231,2)</f>
        <v>0</v>
      </c>
      <c r="BL231" s="8" t="s">
        <v>129</v>
      </c>
      <c r="BM231" s="287" t="s">
        <v>360</v>
      </c>
    </row>
    <row r="232" spans="2:65" s="297" customFormat="1" x14ac:dyDescent="0.2">
      <c r="B232" s="296"/>
      <c r="D232" s="291" t="s">
        <v>132</v>
      </c>
      <c r="E232" s="298" t="s">
        <v>1</v>
      </c>
      <c r="F232" s="299" t="s">
        <v>252</v>
      </c>
      <c r="H232" s="300">
        <v>12</v>
      </c>
      <c r="L232" s="296"/>
      <c r="M232" s="301"/>
      <c r="T232" s="302"/>
      <c r="AT232" s="298" t="s">
        <v>132</v>
      </c>
      <c r="AU232" s="298" t="s">
        <v>86</v>
      </c>
      <c r="AV232" s="297" t="s">
        <v>130</v>
      </c>
      <c r="AW232" s="297" t="s">
        <v>3</v>
      </c>
      <c r="AX232" s="297" t="s">
        <v>86</v>
      </c>
      <c r="AY232" s="298" t="s">
        <v>124</v>
      </c>
    </row>
    <row r="233" spans="2:65" s="1" customFormat="1" ht="34.9" customHeight="1" x14ac:dyDescent="0.2">
      <c r="B233" s="22"/>
      <c r="C233" s="276" t="s">
        <v>361</v>
      </c>
      <c r="D233" s="276" t="s">
        <v>125</v>
      </c>
      <c r="E233" s="277" t="s">
        <v>362</v>
      </c>
      <c r="F233" s="278" t="s">
        <v>363</v>
      </c>
      <c r="G233" s="279" t="s">
        <v>304</v>
      </c>
      <c r="H233" s="280">
        <v>10</v>
      </c>
      <c r="I233" s="77"/>
      <c r="J233" s="281">
        <f>ROUND(I233*H233,2)</f>
        <v>0</v>
      </c>
      <c r="K233" s="282"/>
      <c r="L233" s="22"/>
      <c r="M233" s="283" t="s">
        <v>1</v>
      </c>
      <c r="N233" s="284" t="s">
        <v>44</v>
      </c>
      <c r="P233" s="285">
        <f>O233*H233</f>
        <v>0</v>
      </c>
      <c r="Q233" s="285">
        <v>3.5E-4</v>
      </c>
      <c r="R233" s="285">
        <f>Q233*H233</f>
        <v>3.5000000000000001E-3</v>
      </c>
      <c r="S233" s="285">
        <v>0</v>
      </c>
      <c r="T233" s="286">
        <f>S233*H233</f>
        <v>0</v>
      </c>
      <c r="AR233" s="287" t="s">
        <v>129</v>
      </c>
      <c r="AT233" s="287" t="s">
        <v>125</v>
      </c>
      <c r="AU233" s="287" t="s">
        <v>86</v>
      </c>
      <c r="AY233" s="8" t="s">
        <v>124</v>
      </c>
      <c r="BE233" s="288">
        <f>IF(N233="základná",J233,0)</f>
        <v>0</v>
      </c>
      <c r="BF233" s="288">
        <f>IF(N233="znížená",J233,0)</f>
        <v>0</v>
      </c>
      <c r="BG233" s="288">
        <f>IF(N233="zákl. prenesená",J233,0)</f>
        <v>0</v>
      </c>
      <c r="BH233" s="288">
        <f>IF(N233="zníž. prenesená",J233,0)</f>
        <v>0</v>
      </c>
      <c r="BI233" s="288">
        <f>IF(N233="nulová",J233,0)</f>
        <v>0</v>
      </c>
      <c r="BJ233" s="8" t="s">
        <v>130</v>
      </c>
      <c r="BK233" s="288">
        <f>ROUND(I233*H233,2)</f>
        <v>0</v>
      </c>
      <c r="BL233" s="8" t="s">
        <v>129</v>
      </c>
      <c r="BM233" s="287" t="s">
        <v>364</v>
      </c>
    </row>
    <row r="234" spans="2:65" s="297" customFormat="1" x14ac:dyDescent="0.2">
      <c r="B234" s="296"/>
      <c r="D234" s="291" t="s">
        <v>132</v>
      </c>
      <c r="E234" s="298" t="s">
        <v>1</v>
      </c>
      <c r="F234" s="299" t="s">
        <v>173</v>
      </c>
      <c r="H234" s="300">
        <v>10</v>
      </c>
      <c r="L234" s="296"/>
      <c r="M234" s="301"/>
      <c r="T234" s="302"/>
      <c r="AT234" s="298" t="s">
        <v>132</v>
      </c>
      <c r="AU234" s="298" t="s">
        <v>86</v>
      </c>
      <c r="AV234" s="297" t="s">
        <v>130</v>
      </c>
      <c r="AW234" s="297" t="s">
        <v>3</v>
      </c>
      <c r="AX234" s="297" t="s">
        <v>86</v>
      </c>
      <c r="AY234" s="298" t="s">
        <v>124</v>
      </c>
    </row>
    <row r="235" spans="2:65" s="1" customFormat="1" ht="34.9" customHeight="1" x14ac:dyDescent="0.2">
      <c r="B235" s="22"/>
      <c r="C235" s="276" t="s">
        <v>365</v>
      </c>
      <c r="D235" s="276" t="s">
        <v>125</v>
      </c>
      <c r="E235" s="277" t="s">
        <v>366</v>
      </c>
      <c r="F235" s="278" t="s">
        <v>367</v>
      </c>
      <c r="G235" s="279" t="s">
        <v>304</v>
      </c>
      <c r="H235" s="280">
        <v>48</v>
      </c>
      <c r="I235" s="77"/>
      <c r="J235" s="281">
        <f>ROUND(I235*H235,2)</f>
        <v>0</v>
      </c>
      <c r="K235" s="282"/>
      <c r="L235" s="22"/>
      <c r="M235" s="283" t="s">
        <v>1</v>
      </c>
      <c r="N235" s="284" t="s">
        <v>44</v>
      </c>
      <c r="P235" s="285">
        <f>O235*H235</f>
        <v>0</v>
      </c>
      <c r="Q235" s="285">
        <v>1.2E-4</v>
      </c>
      <c r="R235" s="285">
        <f>Q235*H235</f>
        <v>5.7600000000000004E-3</v>
      </c>
      <c r="S235" s="285">
        <v>0</v>
      </c>
      <c r="T235" s="286">
        <f>S235*H235</f>
        <v>0</v>
      </c>
      <c r="AR235" s="287" t="s">
        <v>129</v>
      </c>
      <c r="AT235" s="287" t="s">
        <v>125</v>
      </c>
      <c r="AU235" s="287" t="s">
        <v>86</v>
      </c>
      <c r="AY235" s="8" t="s">
        <v>124</v>
      </c>
      <c r="BE235" s="288">
        <f>IF(N235="základná",J235,0)</f>
        <v>0</v>
      </c>
      <c r="BF235" s="288">
        <f>IF(N235="znížená",J235,0)</f>
        <v>0</v>
      </c>
      <c r="BG235" s="288">
        <f>IF(N235="zákl. prenesená",J235,0)</f>
        <v>0</v>
      </c>
      <c r="BH235" s="288">
        <f>IF(N235="zníž. prenesená",J235,0)</f>
        <v>0</v>
      </c>
      <c r="BI235" s="288">
        <f>IF(N235="nulová",J235,0)</f>
        <v>0</v>
      </c>
      <c r="BJ235" s="8" t="s">
        <v>130</v>
      </c>
      <c r="BK235" s="288">
        <f>ROUND(I235*H235,2)</f>
        <v>0</v>
      </c>
      <c r="BL235" s="8" t="s">
        <v>129</v>
      </c>
      <c r="BM235" s="287" t="s">
        <v>368</v>
      </c>
    </row>
    <row r="236" spans="2:65" s="297" customFormat="1" x14ac:dyDescent="0.2">
      <c r="B236" s="296"/>
      <c r="D236" s="291" t="s">
        <v>132</v>
      </c>
      <c r="E236" s="298" t="s">
        <v>1</v>
      </c>
      <c r="F236" s="299" t="s">
        <v>369</v>
      </c>
      <c r="H236" s="300">
        <v>48</v>
      </c>
      <c r="L236" s="296"/>
      <c r="M236" s="301"/>
      <c r="T236" s="302"/>
      <c r="AT236" s="298" t="s">
        <v>132</v>
      </c>
      <c r="AU236" s="298" t="s">
        <v>86</v>
      </c>
      <c r="AV236" s="297" t="s">
        <v>130</v>
      </c>
      <c r="AW236" s="297" t="s">
        <v>3</v>
      </c>
      <c r="AX236" s="297" t="s">
        <v>86</v>
      </c>
      <c r="AY236" s="298" t="s">
        <v>124</v>
      </c>
    </row>
    <row r="237" spans="2:65" s="1" customFormat="1" ht="34.9" customHeight="1" x14ac:dyDescent="0.2">
      <c r="B237" s="22"/>
      <c r="C237" s="276" t="s">
        <v>370</v>
      </c>
      <c r="D237" s="276" t="s">
        <v>125</v>
      </c>
      <c r="E237" s="277" t="s">
        <v>371</v>
      </c>
      <c r="F237" s="278" t="s">
        <v>372</v>
      </c>
      <c r="G237" s="279" t="s">
        <v>239</v>
      </c>
      <c r="H237" s="280">
        <v>14</v>
      </c>
      <c r="I237" s="77"/>
      <c r="J237" s="281">
        <f>ROUND(I237*H237,2)</f>
        <v>0</v>
      </c>
      <c r="K237" s="282"/>
      <c r="L237" s="22"/>
      <c r="M237" s="283" t="s">
        <v>1</v>
      </c>
      <c r="N237" s="284" t="s">
        <v>44</v>
      </c>
      <c r="P237" s="285">
        <f>O237*H237</f>
        <v>0</v>
      </c>
      <c r="Q237" s="285">
        <v>2.9299999999999999E-3</v>
      </c>
      <c r="R237" s="285">
        <f>Q237*H237</f>
        <v>4.1020000000000001E-2</v>
      </c>
      <c r="S237" s="285">
        <v>0</v>
      </c>
      <c r="T237" s="286">
        <f>S237*H237</f>
        <v>0</v>
      </c>
      <c r="AR237" s="287" t="s">
        <v>129</v>
      </c>
      <c r="AT237" s="287" t="s">
        <v>125</v>
      </c>
      <c r="AU237" s="287" t="s">
        <v>86</v>
      </c>
      <c r="AY237" s="8" t="s">
        <v>124</v>
      </c>
      <c r="BE237" s="288">
        <f>IF(N237="základná",J237,0)</f>
        <v>0</v>
      </c>
      <c r="BF237" s="288">
        <f>IF(N237="znížená",J237,0)</f>
        <v>0</v>
      </c>
      <c r="BG237" s="288">
        <f>IF(N237="zákl. prenesená",J237,0)</f>
        <v>0</v>
      </c>
      <c r="BH237" s="288">
        <f>IF(N237="zníž. prenesená",J237,0)</f>
        <v>0</v>
      </c>
      <c r="BI237" s="288">
        <f>IF(N237="nulová",J237,0)</f>
        <v>0</v>
      </c>
      <c r="BJ237" s="8" t="s">
        <v>130</v>
      </c>
      <c r="BK237" s="288">
        <f>ROUND(I237*H237,2)</f>
        <v>0</v>
      </c>
      <c r="BL237" s="8" t="s">
        <v>129</v>
      </c>
      <c r="BM237" s="287" t="s">
        <v>373</v>
      </c>
    </row>
    <row r="238" spans="2:65" s="297" customFormat="1" x14ac:dyDescent="0.2">
      <c r="B238" s="296"/>
      <c r="D238" s="291" t="s">
        <v>132</v>
      </c>
      <c r="E238" s="298" t="s">
        <v>1</v>
      </c>
      <c r="F238" s="299" t="s">
        <v>374</v>
      </c>
      <c r="H238" s="300">
        <v>14</v>
      </c>
      <c r="L238" s="296"/>
      <c r="M238" s="301"/>
      <c r="T238" s="302"/>
      <c r="AT238" s="298" t="s">
        <v>132</v>
      </c>
      <c r="AU238" s="298" t="s">
        <v>86</v>
      </c>
      <c r="AV238" s="297" t="s">
        <v>130</v>
      </c>
      <c r="AW238" s="297" t="s">
        <v>3</v>
      </c>
      <c r="AX238" s="297" t="s">
        <v>86</v>
      </c>
      <c r="AY238" s="298" t="s">
        <v>124</v>
      </c>
    </row>
    <row r="239" spans="2:65" s="1" customFormat="1" ht="22.15" customHeight="1" x14ac:dyDescent="0.2">
      <c r="B239" s="22"/>
      <c r="C239" s="276" t="s">
        <v>375</v>
      </c>
      <c r="D239" s="276" t="s">
        <v>125</v>
      </c>
      <c r="E239" s="277" t="s">
        <v>376</v>
      </c>
      <c r="F239" s="278" t="s">
        <v>377</v>
      </c>
      <c r="G239" s="279" t="s">
        <v>304</v>
      </c>
      <c r="H239" s="280">
        <v>82</v>
      </c>
      <c r="I239" s="77"/>
      <c r="J239" s="281">
        <f>ROUND(I239*H239,2)</f>
        <v>0</v>
      </c>
      <c r="K239" s="282"/>
      <c r="L239" s="22"/>
      <c r="M239" s="283" t="s">
        <v>1</v>
      </c>
      <c r="N239" s="284" t="s">
        <v>44</v>
      </c>
      <c r="P239" s="285">
        <f>O239*H239</f>
        <v>0</v>
      </c>
      <c r="Q239" s="285">
        <v>2.2020000000000001E-4</v>
      </c>
      <c r="R239" s="285">
        <f>Q239*H239</f>
        <v>1.80564E-2</v>
      </c>
      <c r="S239" s="285">
        <v>0</v>
      </c>
      <c r="T239" s="286">
        <f>S239*H239</f>
        <v>0</v>
      </c>
      <c r="AR239" s="287" t="s">
        <v>129</v>
      </c>
      <c r="AT239" s="287" t="s">
        <v>125</v>
      </c>
      <c r="AU239" s="287" t="s">
        <v>86</v>
      </c>
      <c r="AY239" s="8" t="s">
        <v>124</v>
      </c>
      <c r="BE239" s="288">
        <f>IF(N239="základná",J239,0)</f>
        <v>0</v>
      </c>
      <c r="BF239" s="288">
        <f>IF(N239="znížená",J239,0)</f>
        <v>0</v>
      </c>
      <c r="BG239" s="288">
        <f>IF(N239="zákl. prenesená",J239,0)</f>
        <v>0</v>
      </c>
      <c r="BH239" s="288">
        <f>IF(N239="zníž. prenesená",J239,0)</f>
        <v>0</v>
      </c>
      <c r="BI239" s="288">
        <f>IF(N239="nulová",J239,0)</f>
        <v>0</v>
      </c>
      <c r="BJ239" s="8" t="s">
        <v>130</v>
      </c>
      <c r="BK239" s="288">
        <f>ROUND(I239*H239,2)</f>
        <v>0</v>
      </c>
      <c r="BL239" s="8" t="s">
        <v>129</v>
      </c>
      <c r="BM239" s="287" t="s">
        <v>378</v>
      </c>
    </row>
    <row r="240" spans="2:65" s="290" customFormat="1" ht="22.5" x14ac:dyDescent="0.2">
      <c r="B240" s="289"/>
      <c r="D240" s="291" t="s">
        <v>132</v>
      </c>
      <c r="E240" s="292" t="s">
        <v>1</v>
      </c>
      <c r="F240" s="293" t="s">
        <v>379</v>
      </c>
      <c r="H240" s="292" t="s">
        <v>1</v>
      </c>
      <c r="L240" s="289"/>
      <c r="M240" s="294"/>
      <c r="T240" s="295"/>
      <c r="AT240" s="292" t="s">
        <v>132</v>
      </c>
      <c r="AU240" s="292" t="s">
        <v>86</v>
      </c>
      <c r="AV240" s="290" t="s">
        <v>86</v>
      </c>
      <c r="AW240" s="290" t="s">
        <v>3</v>
      </c>
      <c r="AX240" s="290" t="s">
        <v>78</v>
      </c>
      <c r="AY240" s="292" t="s">
        <v>124</v>
      </c>
    </row>
    <row r="241" spans="2:65" s="297" customFormat="1" x14ac:dyDescent="0.2">
      <c r="B241" s="296"/>
      <c r="D241" s="291" t="s">
        <v>132</v>
      </c>
      <c r="E241" s="298" t="s">
        <v>1</v>
      </c>
      <c r="F241" s="299" t="s">
        <v>380</v>
      </c>
      <c r="H241" s="300">
        <v>82</v>
      </c>
      <c r="L241" s="296"/>
      <c r="M241" s="301"/>
      <c r="T241" s="302"/>
      <c r="AT241" s="298" t="s">
        <v>132</v>
      </c>
      <c r="AU241" s="298" t="s">
        <v>86</v>
      </c>
      <c r="AV241" s="297" t="s">
        <v>130</v>
      </c>
      <c r="AW241" s="297" t="s">
        <v>3</v>
      </c>
      <c r="AX241" s="297" t="s">
        <v>86</v>
      </c>
      <c r="AY241" s="298" t="s">
        <v>124</v>
      </c>
    </row>
    <row r="242" spans="2:65" s="1" customFormat="1" ht="22.15" customHeight="1" x14ac:dyDescent="0.2">
      <c r="B242" s="22"/>
      <c r="C242" s="276" t="s">
        <v>381</v>
      </c>
      <c r="D242" s="276" t="s">
        <v>125</v>
      </c>
      <c r="E242" s="277" t="s">
        <v>382</v>
      </c>
      <c r="F242" s="278" t="s">
        <v>383</v>
      </c>
      <c r="G242" s="279" t="s">
        <v>304</v>
      </c>
      <c r="H242" s="280">
        <v>82</v>
      </c>
      <c r="I242" s="77"/>
      <c r="J242" s="281">
        <f>ROUND(I242*H242,2)</f>
        <v>0</v>
      </c>
      <c r="K242" s="282"/>
      <c r="L242" s="22"/>
      <c r="M242" s="283" t="s">
        <v>1</v>
      </c>
      <c r="N242" s="284" t="s">
        <v>44</v>
      </c>
      <c r="P242" s="285">
        <f>O242*H242</f>
        <v>0</v>
      </c>
      <c r="Q242" s="285">
        <v>4.3540000000000002E-6</v>
      </c>
      <c r="R242" s="285">
        <f>Q242*H242</f>
        <v>3.5702800000000001E-4</v>
      </c>
      <c r="S242" s="285">
        <v>0</v>
      </c>
      <c r="T242" s="286">
        <f>S242*H242</f>
        <v>0</v>
      </c>
      <c r="AR242" s="287" t="s">
        <v>129</v>
      </c>
      <c r="AT242" s="287" t="s">
        <v>125</v>
      </c>
      <c r="AU242" s="287" t="s">
        <v>86</v>
      </c>
      <c r="AY242" s="8" t="s">
        <v>124</v>
      </c>
      <c r="BE242" s="288">
        <f>IF(N242="základná",J242,0)</f>
        <v>0</v>
      </c>
      <c r="BF242" s="288">
        <f>IF(N242="znížená",J242,0)</f>
        <v>0</v>
      </c>
      <c r="BG242" s="288">
        <f>IF(N242="zákl. prenesená",J242,0)</f>
        <v>0</v>
      </c>
      <c r="BH242" s="288">
        <f>IF(N242="zníž. prenesená",J242,0)</f>
        <v>0</v>
      </c>
      <c r="BI242" s="288">
        <f>IF(N242="nulová",J242,0)</f>
        <v>0</v>
      </c>
      <c r="BJ242" s="8" t="s">
        <v>130</v>
      </c>
      <c r="BK242" s="288">
        <f>ROUND(I242*H242,2)</f>
        <v>0</v>
      </c>
      <c r="BL242" s="8" t="s">
        <v>129</v>
      </c>
      <c r="BM242" s="287" t="s">
        <v>384</v>
      </c>
    </row>
    <row r="243" spans="2:65" s="290" customFormat="1" ht="22.5" x14ac:dyDescent="0.2">
      <c r="B243" s="289"/>
      <c r="D243" s="291" t="s">
        <v>132</v>
      </c>
      <c r="E243" s="292" t="s">
        <v>1</v>
      </c>
      <c r="F243" s="293" t="s">
        <v>385</v>
      </c>
      <c r="H243" s="292" t="s">
        <v>1</v>
      </c>
      <c r="L243" s="289"/>
      <c r="M243" s="294"/>
      <c r="T243" s="295"/>
      <c r="AT243" s="292" t="s">
        <v>132</v>
      </c>
      <c r="AU243" s="292" t="s">
        <v>86</v>
      </c>
      <c r="AV243" s="290" t="s">
        <v>86</v>
      </c>
      <c r="AW243" s="290" t="s">
        <v>3</v>
      </c>
      <c r="AX243" s="290" t="s">
        <v>78</v>
      </c>
      <c r="AY243" s="292" t="s">
        <v>124</v>
      </c>
    </row>
    <row r="244" spans="2:65" s="297" customFormat="1" x14ac:dyDescent="0.2">
      <c r="B244" s="296"/>
      <c r="D244" s="291" t="s">
        <v>132</v>
      </c>
      <c r="E244" s="298" t="s">
        <v>1</v>
      </c>
      <c r="F244" s="299" t="s">
        <v>380</v>
      </c>
      <c r="H244" s="300">
        <v>82</v>
      </c>
      <c r="L244" s="296"/>
      <c r="M244" s="301"/>
      <c r="T244" s="302"/>
      <c r="AT244" s="298" t="s">
        <v>132</v>
      </c>
      <c r="AU244" s="298" t="s">
        <v>86</v>
      </c>
      <c r="AV244" s="297" t="s">
        <v>130</v>
      </c>
      <c r="AW244" s="297" t="s">
        <v>3</v>
      </c>
      <c r="AX244" s="297" t="s">
        <v>86</v>
      </c>
      <c r="AY244" s="298" t="s">
        <v>124</v>
      </c>
    </row>
    <row r="245" spans="2:65" s="1" customFormat="1" ht="34.9" customHeight="1" x14ac:dyDescent="0.2">
      <c r="B245" s="22"/>
      <c r="C245" s="276" t="s">
        <v>386</v>
      </c>
      <c r="D245" s="276" t="s">
        <v>125</v>
      </c>
      <c r="E245" s="277" t="s">
        <v>387</v>
      </c>
      <c r="F245" s="278" t="s">
        <v>388</v>
      </c>
      <c r="G245" s="279" t="s">
        <v>239</v>
      </c>
      <c r="H245" s="280">
        <v>29.25</v>
      </c>
      <c r="I245" s="77"/>
      <c r="J245" s="281">
        <f>ROUND(I245*H245,2)</f>
        <v>0</v>
      </c>
      <c r="K245" s="282"/>
      <c r="L245" s="22"/>
      <c r="M245" s="283" t="s">
        <v>1</v>
      </c>
      <c r="N245" s="284" t="s">
        <v>44</v>
      </c>
      <c r="P245" s="285">
        <f>O245*H245</f>
        <v>0</v>
      </c>
      <c r="Q245" s="285">
        <v>0</v>
      </c>
      <c r="R245" s="285">
        <f>Q245*H245</f>
        <v>0</v>
      </c>
      <c r="S245" s="285">
        <v>0</v>
      </c>
      <c r="T245" s="286">
        <f>S245*H245</f>
        <v>0</v>
      </c>
      <c r="AR245" s="287" t="s">
        <v>129</v>
      </c>
      <c r="AT245" s="287" t="s">
        <v>125</v>
      </c>
      <c r="AU245" s="287" t="s">
        <v>86</v>
      </c>
      <c r="AY245" s="8" t="s">
        <v>124</v>
      </c>
      <c r="BE245" s="288">
        <f>IF(N245="základná",J245,0)</f>
        <v>0</v>
      </c>
      <c r="BF245" s="288">
        <f>IF(N245="znížená",J245,0)</f>
        <v>0</v>
      </c>
      <c r="BG245" s="288">
        <f>IF(N245="zákl. prenesená",J245,0)</f>
        <v>0</v>
      </c>
      <c r="BH245" s="288">
        <f>IF(N245="zníž. prenesená",J245,0)</f>
        <v>0</v>
      </c>
      <c r="BI245" s="288">
        <f>IF(N245="nulová",J245,0)</f>
        <v>0</v>
      </c>
      <c r="BJ245" s="8" t="s">
        <v>130</v>
      </c>
      <c r="BK245" s="288">
        <f>ROUND(I245*H245,2)</f>
        <v>0</v>
      </c>
      <c r="BL245" s="8" t="s">
        <v>129</v>
      </c>
      <c r="BM245" s="287" t="s">
        <v>389</v>
      </c>
    </row>
    <row r="246" spans="2:65" s="290" customFormat="1" ht="22.5" x14ac:dyDescent="0.2">
      <c r="B246" s="289"/>
      <c r="D246" s="291" t="s">
        <v>132</v>
      </c>
      <c r="E246" s="292" t="s">
        <v>1</v>
      </c>
      <c r="F246" s="293" t="s">
        <v>390</v>
      </c>
      <c r="H246" s="292" t="s">
        <v>1</v>
      </c>
      <c r="L246" s="289"/>
      <c r="M246" s="294"/>
      <c r="T246" s="295"/>
      <c r="AT246" s="292" t="s">
        <v>132</v>
      </c>
      <c r="AU246" s="292" t="s">
        <v>86</v>
      </c>
      <c r="AV246" s="290" t="s">
        <v>86</v>
      </c>
      <c r="AW246" s="290" t="s">
        <v>3</v>
      </c>
      <c r="AX246" s="290" t="s">
        <v>78</v>
      </c>
      <c r="AY246" s="292" t="s">
        <v>124</v>
      </c>
    </row>
    <row r="247" spans="2:65" s="297" customFormat="1" x14ac:dyDescent="0.2">
      <c r="B247" s="296"/>
      <c r="D247" s="291" t="s">
        <v>132</v>
      </c>
      <c r="E247" s="298" t="s">
        <v>1</v>
      </c>
      <c r="F247" s="299" t="s">
        <v>391</v>
      </c>
      <c r="H247" s="300">
        <v>29.25</v>
      </c>
      <c r="L247" s="296"/>
      <c r="M247" s="301"/>
      <c r="T247" s="302"/>
      <c r="AT247" s="298" t="s">
        <v>132</v>
      </c>
      <c r="AU247" s="298" t="s">
        <v>86</v>
      </c>
      <c r="AV247" s="297" t="s">
        <v>130</v>
      </c>
      <c r="AW247" s="297" t="s">
        <v>3</v>
      </c>
      <c r="AX247" s="297" t="s">
        <v>86</v>
      </c>
      <c r="AY247" s="298" t="s">
        <v>124</v>
      </c>
    </row>
    <row r="248" spans="2:65" s="1" customFormat="1" ht="22.15" customHeight="1" x14ac:dyDescent="0.2">
      <c r="B248" s="22"/>
      <c r="C248" s="313" t="s">
        <v>392</v>
      </c>
      <c r="D248" s="313" t="s">
        <v>214</v>
      </c>
      <c r="E248" s="314" t="s">
        <v>393</v>
      </c>
      <c r="F248" s="315" t="s">
        <v>394</v>
      </c>
      <c r="G248" s="316" t="s">
        <v>239</v>
      </c>
      <c r="H248" s="317">
        <v>33.637999999999998</v>
      </c>
      <c r="I248" s="78"/>
      <c r="J248" s="318">
        <f>ROUND(I248*H248,2)</f>
        <v>0</v>
      </c>
      <c r="K248" s="319"/>
      <c r="L248" s="320"/>
      <c r="M248" s="321" t="s">
        <v>1</v>
      </c>
      <c r="N248" s="322" t="s">
        <v>44</v>
      </c>
      <c r="P248" s="285">
        <f>O248*H248</f>
        <v>0</v>
      </c>
      <c r="Q248" s="285">
        <v>4.0000000000000002E-4</v>
      </c>
      <c r="R248" s="285">
        <f>Q248*H248</f>
        <v>1.34552E-2</v>
      </c>
      <c r="S248" s="285">
        <v>0</v>
      </c>
      <c r="T248" s="286">
        <f>S248*H248</f>
        <v>0</v>
      </c>
      <c r="AR248" s="287" t="s">
        <v>163</v>
      </c>
      <c r="AT248" s="287" t="s">
        <v>214</v>
      </c>
      <c r="AU248" s="287" t="s">
        <v>86</v>
      </c>
      <c r="AY248" s="8" t="s">
        <v>124</v>
      </c>
      <c r="BE248" s="288">
        <f>IF(N248="základná",J248,0)</f>
        <v>0</v>
      </c>
      <c r="BF248" s="288">
        <f>IF(N248="znížená",J248,0)</f>
        <v>0</v>
      </c>
      <c r="BG248" s="288">
        <f>IF(N248="zákl. prenesená",J248,0)</f>
        <v>0</v>
      </c>
      <c r="BH248" s="288">
        <f>IF(N248="zníž. prenesená",J248,0)</f>
        <v>0</v>
      </c>
      <c r="BI248" s="288">
        <f>IF(N248="nulová",J248,0)</f>
        <v>0</v>
      </c>
      <c r="BJ248" s="8" t="s">
        <v>130</v>
      </c>
      <c r="BK248" s="288">
        <f>ROUND(I248*H248,2)</f>
        <v>0</v>
      </c>
      <c r="BL248" s="8" t="s">
        <v>129</v>
      </c>
      <c r="BM248" s="287" t="s">
        <v>395</v>
      </c>
    </row>
    <row r="249" spans="2:65" s="297" customFormat="1" x14ac:dyDescent="0.2">
      <c r="B249" s="296"/>
      <c r="D249" s="291" t="s">
        <v>132</v>
      </c>
      <c r="F249" s="299" t="s">
        <v>396</v>
      </c>
      <c r="H249" s="300">
        <v>33.637999999999998</v>
      </c>
      <c r="L249" s="296"/>
      <c r="M249" s="301"/>
      <c r="T249" s="302"/>
      <c r="AT249" s="298" t="s">
        <v>132</v>
      </c>
      <c r="AU249" s="298" t="s">
        <v>86</v>
      </c>
      <c r="AV249" s="297" t="s">
        <v>130</v>
      </c>
      <c r="AW249" s="297" t="s">
        <v>4</v>
      </c>
      <c r="AX249" s="297" t="s">
        <v>86</v>
      </c>
      <c r="AY249" s="298" t="s">
        <v>124</v>
      </c>
    </row>
    <row r="250" spans="2:65" s="1" customFormat="1" ht="34.9" customHeight="1" x14ac:dyDescent="0.2">
      <c r="B250" s="22"/>
      <c r="C250" s="276" t="s">
        <v>244</v>
      </c>
      <c r="D250" s="276" t="s">
        <v>125</v>
      </c>
      <c r="E250" s="277" t="s">
        <v>397</v>
      </c>
      <c r="F250" s="278" t="s">
        <v>398</v>
      </c>
      <c r="G250" s="279" t="s">
        <v>239</v>
      </c>
      <c r="H250" s="280">
        <v>500</v>
      </c>
      <c r="I250" s="77"/>
      <c r="J250" s="281">
        <f>ROUND(I250*H250,2)</f>
        <v>0</v>
      </c>
      <c r="K250" s="282"/>
      <c r="L250" s="22"/>
      <c r="M250" s="283" t="s">
        <v>1</v>
      </c>
      <c r="N250" s="284" t="s">
        <v>44</v>
      </c>
      <c r="P250" s="285">
        <f>O250*H250</f>
        <v>0</v>
      </c>
      <c r="Q250" s="285">
        <v>0</v>
      </c>
      <c r="R250" s="285">
        <f>Q250*H250</f>
        <v>0</v>
      </c>
      <c r="S250" s="285">
        <v>0</v>
      </c>
      <c r="T250" s="286">
        <f>S250*H250</f>
        <v>0</v>
      </c>
      <c r="AR250" s="287" t="s">
        <v>129</v>
      </c>
      <c r="AT250" s="287" t="s">
        <v>125</v>
      </c>
      <c r="AU250" s="287" t="s">
        <v>86</v>
      </c>
      <c r="AY250" s="8" t="s">
        <v>124</v>
      </c>
      <c r="BE250" s="288">
        <f>IF(N250="základná",J250,0)</f>
        <v>0</v>
      </c>
      <c r="BF250" s="288">
        <f>IF(N250="znížená",J250,0)</f>
        <v>0</v>
      </c>
      <c r="BG250" s="288">
        <f>IF(N250="zákl. prenesená",J250,0)</f>
        <v>0</v>
      </c>
      <c r="BH250" s="288">
        <f>IF(N250="zníž. prenesená",J250,0)</f>
        <v>0</v>
      </c>
      <c r="BI250" s="288">
        <f>IF(N250="nulová",J250,0)</f>
        <v>0</v>
      </c>
      <c r="BJ250" s="8" t="s">
        <v>130</v>
      </c>
      <c r="BK250" s="288">
        <f>ROUND(I250*H250,2)</f>
        <v>0</v>
      </c>
      <c r="BL250" s="8" t="s">
        <v>129</v>
      </c>
      <c r="BM250" s="287" t="s">
        <v>399</v>
      </c>
    </row>
    <row r="251" spans="2:65" s="290" customFormat="1" ht="22.5" x14ac:dyDescent="0.2">
      <c r="B251" s="289"/>
      <c r="D251" s="291" t="s">
        <v>132</v>
      </c>
      <c r="E251" s="292" t="s">
        <v>1</v>
      </c>
      <c r="F251" s="293" t="s">
        <v>400</v>
      </c>
      <c r="H251" s="292" t="s">
        <v>1</v>
      </c>
      <c r="L251" s="289"/>
      <c r="M251" s="294"/>
      <c r="T251" s="295"/>
      <c r="AT251" s="292" t="s">
        <v>132</v>
      </c>
      <c r="AU251" s="292" t="s">
        <v>86</v>
      </c>
      <c r="AV251" s="290" t="s">
        <v>86</v>
      </c>
      <c r="AW251" s="290" t="s">
        <v>3</v>
      </c>
      <c r="AX251" s="290" t="s">
        <v>78</v>
      </c>
      <c r="AY251" s="292" t="s">
        <v>124</v>
      </c>
    </row>
    <row r="252" spans="2:65" s="297" customFormat="1" x14ac:dyDescent="0.2">
      <c r="B252" s="296"/>
      <c r="D252" s="291" t="s">
        <v>132</v>
      </c>
      <c r="E252" s="298" t="s">
        <v>1</v>
      </c>
      <c r="F252" s="299" t="s">
        <v>401</v>
      </c>
      <c r="H252" s="300">
        <v>500</v>
      </c>
      <c r="L252" s="296"/>
      <c r="M252" s="301"/>
      <c r="T252" s="302"/>
      <c r="AT252" s="298" t="s">
        <v>132</v>
      </c>
      <c r="AU252" s="298" t="s">
        <v>86</v>
      </c>
      <c r="AV252" s="297" t="s">
        <v>130</v>
      </c>
      <c r="AW252" s="297" t="s">
        <v>3</v>
      </c>
      <c r="AX252" s="297" t="s">
        <v>86</v>
      </c>
      <c r="AY252" s="298" t="s">
        <v>124</v>
      </c>
    </row>
    <row r="253" spans="2:65" s="1" customFormat="1" ht="14.45" customHeight="1" x14ac:dyDescent="0.2">
      <c r="B253" s="22"/>
      <c r="C253" s="313" t="s">
        <v>402</v>
      </c>
      <c r="D253" s="313" t="s">
        <v>214</v>
      </c>
      <c r="E253" s="314" t="s">
        <v>403</v>
      </c>
      <c r="F253" s="315" t="s">
        <v>404</v>
      </c>
      <c r="G253" s="316" t="s">
        <v>405</v>
      </c>
      <c r="H253" s="317">
        <v>1</v>
      </c>
      <c r="I253" s="78"/>
      <c r="J253" s="318">
        <f t="shared" ref="J253:J258" si="0">ROUND(I253*H253,2)</f>
        <v>0</v>
      </c>
      <c r="K253" s="319"/>
      <c r="L253" s="320"/>
      <c r="M253" s="321" t="s">
        <v>1</v>
      </c>
      <c r="N253" s="322" t="s">
        <v>44</v>
      </c>
      <c r="P253" s="285">
        <f t="shared" ref="P253:P258" si="1">O253*H253</f>
        <v>0</v>
      </c>
      <c r="Q253" s="285">
        <v>3.7000000000000002E-3</v>
      </c>
      <c r="R253" s="285">
        <f t="shared" ref="R253:R258" si="2">Q253*H253</f>
        <v>3.7000000000000002E-3</v>
      </c>
      <c r="S253" s="285">
        <v>0</v>
      </c>
      <c r="T253" s="286">
        <f t="shared" ref="T253:T258" si="3">S253*H253</f>
        <v>0</v>
      </c>
      <c r="AR253" s="287" t="s">
        <v>163</v>
      </c>
      <c r="AT253" s="287" t="s">
        <v>214</v>
      </c>
      <c r="AU253" s="287" t="s">
        <v>86</v>
      </c>
      <c r="AY253" s="8" t="s">
        <v>124</v>
      </c>
      <c r="BE253" s="288">
        <f t="shared" ref="BE253:BE258" si="4">IF(N253="základná",J253,0)</f>
        <v>0</v>
      </c>
      <c r="BF253" s="288">
        <f t="shared" ref="BF253:BF258" si="5">IF(N253="znížená",J253,0)</f>
        <v>0</v>
      </c>
      <c r="BG253" s="288">
        <f t="shared" ref="BG253:BG258" si="6">IF(N253="zákl. prenesená",J253,0)</f>
        <v>0</v>
      </c>
      <c r="BH253" s="288">
        <f t="shared" ref="BH253:BH258" si="7">IF(N253="zníž. prenesená",J253,0)</f>
        <v>0</v>
      </c>
      <c r="BI253" s="288">
        <f t="shared" ref="BI253:BI258" si="8">IF(N253="nulová",J253,0)</f>
        <v>0</v>
      </c>
      <c r="BJ253" s="8" t="s">
        <v>130</v>
      </c>
      <c r="BK253" s="288">
        <f t="shared" ref="BK253:BK258" si="9">ROUND(I253*H253,2)</f>
        <v>0</v>
      </c>
      <c r="BL253" s="8" t="s">
        <v>129</v>
      </c>
      <c r="BM253" s="287" t="s">
        <v>406</v>
      </c>
    </row>
    <row r="254" spans="2:65" s="1" customFormat="1" ht="22.15" customHeight="1" x14ac:dyDescent="0.2">
      <c r="B254" s="22"/>
      <c r="C254" s="313" t="s">
        <v>407</v>
      </c>
      <c r="D254" s="313" t="s">
        <v>214</v>
      </c>
      <c r="E254" s="314" t="s">
        <v>408</v>
      </c>
      <c r="F254" s="315" t="s">
        <v>409</v>
      </c>
      <c r="G254" s="316" t="s">
        <v>405</v>
      </c>
      <c r="H254" s="317">
        <v>1</v>
      </c>
      <c r="I254" s="78"/>
      <c r="J254" s="318">
        <f t="shared" si="0"/>
        <v>0</v>
      </c>
      <c r="K254" s="319"/>
      <c r="L254" s="320"/>
      <c r="M254" s="321" t="s">
        <v>1</v>
      </c>
      <c r="N254" s="322" t="s">
        <v>44</v>
      </c>
      <c r="P254" s="285">
        <f t="shared" si="1"/>
        <v>0</v>
      </c>
      <c r="Q254" s="285">
        <v>7.5999999999999998E-2</v>
      </c>
      <c r="R254" s="285">
        <f t="shared" si="2"/>
        <v>7.5999999999999998E-2</v>
      </c>
      <c r="S254" s="285">
        <v>0</v>
      </c>
      <c r="T254" s="286">
        <f t="shared" si="3"/>
        <v>0</v>
      </c>
      <c r="AR254" s="287" t="s">
        <v>163</v>
      </c>
      <c r="AT254" s="287" t="s">
        <v>214</v>
      </c>
      <c r="AU254" s="287" t="s">
        <v>86</v>
      </c>
      <c r="AY254" s="8" t="s">
        <v>124</v>
      </c>
      <c r="BE254" s="288">
        <f t="shared" si="4"/>
        <v>0</v>
      </c>
      <c r="BF254" s="288">
        <f t="shared" si="5"/>
        <v>0</v>
      </c>
      <c r="BG254" s="288">
        <f t="shared" si="6"/>
        <v>0</v>
      </c>
      <c r="BH254" s="288">
        <f t="shared" si="7"/>
        <v>0</v>
      </c>
      <c r="BI254" s="288">
        <f t="shared" si="8"/>
        <v>0</v>
      </c>
      <c r="BJ254" s="8" t="s">
        <v>130</v>
      </c>
      <c r="BK254" s="288">
        <f t="shared" si="9"/>
        <v>0</v>
      </c>
      <c r="BL254" s="8" t="s">
        <v>129</v>
      </c>
      <c r="BM254" s="287" t="s">
        <v>410</v>
      </c>
    </row>
    <row r="255" spans="2:65" s="1" customFormat="1" ht="22.15" customHeight="1" x14ac:dyDescent="0.2">
      <c r="B255" s="22"/>
      <c r="C255" s="313" t="s">
        <v>411</v>
      </c>
      <c r="D255" s="313" t="s">
        <v>214</v>
      </c>
      <c r="E255" s="314" t="s">
        <v>412</v>
      </c>
      <c r="F255" s="315" t="s">
        <v>413</v>
      </c>
      <c r="G255" s="316" t="s">
        <v>405</v>
      </c>
      <c r="H255" s="317">
        <v>1</v>
      </c>
      <c r="I255" s="78"/>
      <c r="J255" s="318">
        <f t="shared" si="0"/>
        <v>0</v>
      </c>
      <c r="K255" s="319"/>
      <c r="L255" s="320"/>
      <c r="M255" s="321" t="s">
        <v>1</v>
      </c>
      <c r="N255" s="322" t="s">
        <v>44</v>
      </c>
      <c r="P255" s="285">
        <f t="shared" si="1"/>
        <v>0</v>
      </c>
      <c r="Q255" s="285">
        <v>2.5000000000000001E-3</v>
      </c>
      <c r="R255" s="285">
        <f t="shared" si="2"/>
        <v>2.5000000000000001E-3</v>
      </c>
      <c r="S255" s="285">
        <v>0</v>
      </c>
      <c r="T255" s="286">
        <f t="shared" si="3"/>
        <v>0</v>
      </c>
      <c r="AR255" s="287" t="s">
        <v>163</v>
      </c>
      <c r="AT255" s="287" t="s">
        <v>214</v>
      </c>
      <c r="AU255" s="287" t="s">
        <v>86</v>
      </c>
      <c r="AY255" s="8" t="s">
        <v>124</v>
      </c>
      <c r="BE255" s="288">
        <f t="shared" si="4"/>
        <v>0</v>
      </c>
      <c r="BF255" s="288">
        <f t="shared" si="5"/>
        <v>0</v>
      </c>
      <c r="BG255" s="288">
        <f t="shared" si="6"/>
        <v>0</v>
      </c>
      <c r="BH255" s="288">
        <f t="shared" si="7"/>
        <v>0</v>
      </c>
      <c r="BI255" s="288">
        <f t="shared" si="8"/>
        <v>0</v>
      </c>
      <c r="BJ255" s="8" t="s">
        <v>130</v>
      </c>
      <c r="BK255" s="288">
        <f t="shared" si="9"/>
        <v>0</v>
      </c>
      <c r="BL255" s="8" t="s">
        <v>129</v>
      </c>
      <c r="BM255" s="287" t="s">
        <v>414</v>
      </c>
    </row>
    <row r="256" spans="2:65" s="1" customFormat="1" ht="14.45" customHeight="1" x14ac:dyDescent="0.2">
      <c r="B256" s="22"/>
      <c r="C256" s="313" t="s">
        <v>415</v>
      </c>
      <c r="D256" s="313" t="s">
        <v>214</v>
      </c>
      <c r="E256" s="314" t="s">
        <v>416</v>
      </c>
      <c r="F256" s="315" t="s">
        <v>417</v>
      </c>
      <c r="G256" s="316" t="s">
        <v>405</v>
      </c>
      <c r="H256" s="317">
        <v>1</v>
      </c>
      <c r="I256" s="78"/>
      <c r="J256" s="318">
        <f t="shared" si="0"/>
        <v>0</v>
      </c>
      <c r="K256" s="319"/>
      <c r="L256" s="320"/>
      <c r="M256" s="321" t="s">
        <v>1</v>
      </c>
      <c r="N256" s="322" t="s">
        <v>44</v>
      </c>
      <c r="P256" s="285">
        <f t="shared" si="1"/>
        <v>0</v>
      </c>
      <c r="Q256" s="285">
        <v>6.5000000000000002E-2</v>
      </c>
      <c r="R256" s="285">
        <f t="shared" si="2"/>
        <v>6.5000000000000002E-2</v>
      </c>
      <c r="S256" s="285">
        <v>0</v>
      </c>
      <c r="T256" s="286">
        <f t="shared" si="3"/>
        <v>0</v>
      </c>
      <c r="AR256" s="287" t="s">
        <v>163</v>
      </c>
      <c r="AT256" s="287" t="s">
        <v>214</v>
      </c>
      <c r="AU256" s="287" t="s">
        <v>86</v>
      </c>
      <c r="AY256" s="8" t="s">
        <v>124</v>
      </c>
      <c r="BE256" s="288">
        <f t="shared" si="4"/>
        <v>0</v>
      </c>
      <c r="BF256" s="288">
        <f t="shared" si="5"/>
        <v>0</v>
      </c>
      <c r="BG256" s="288">
        <f t="shared" si="6"/>
        <v>0</v>
      </c>
      <c r="BH256" s="288">
        <f t="shared" si="7"/>
        <v>0</v>
      </c>
      <c r="BI256" s="288">
        <f t="shared" si="8"/>
        <v>0</v>
      </c>
      <c r="BJ256" s="8" t="s">
        <v>130</v>
      </c>
      <c r="BK256" s="288">
        <f t="shared" si="9"/>
        <v>0</v>
      </c>
      <c r="BL256" s="8" t="s">
        <v>129</v>
      </c>
      <c r="BM256" s="287" t="s">
        <v>418</v>
      </c>
    </row>
    <row r="257" spans="2:65" s="1" customFormat="1" ht="14.45" customHeight="1" x14ac:dyDescent="0.2">
      <c r="B257" s="22"/>
      <c r="C257" s="313" t="s">
        <v>419</v>
      </c>
      <c r="D257" s="313" t="s">
        <v>214</v>
      </c>
      <c r="E257" s="314" t="s">
        <v>420</v>
      </c>
      <c r="F257" s="315" t="s">
        <v>421</v>
      </c>
      <c r="G257" s="316" t="s">
        <v>405</v>
      </c>
      <c r="H257" s="317">
        <v>1</v>
      </c>
      <c r="I257" s="78"/>
      <c r="J257" s="318">
        <f t="shared" si="0"/>
        <v>0</v>
      </c>
      <c r="K257" s="319"/>
      <c r="L257" s="320"/>
      <c r="M257" s="321" t="s">
        <v>1</v>
      </c>
      <c r="N257" s="322" t="s">
        <v>44</v>
      </c>
      <c r="P257" s="285">
        <f t="shared" si="1"/>
        <v>0</v>
      </c>
      <c r="Q257" s="285">
        <v>1.7</v>
      </c>
      <c r="R257" s="285">
        <f t="shared" si="2"/>
        <v>1.7</v>
      </c>
      <c r="S257" s="285">
        <v>0</v>
      </c>
      <c r="T257" s="286">
        <f t="shared" si="3"/>
        <v>0</v>
      </c>
      <c r="AR257" s="287" t="s">
        <v>163</v>
      </c>
      <c r="AT257" s="287" t="s">
        <v>214</v>
      </c>
      <c r="AU257" s="287" t="s">
        <v>86</v>
      </c>
      <c r="AY257" s="8" t="s">
        <v>124</v>
      </c>
      <c r="BE257" s="288">
        <f t="shared" si="4"/>
        <v>0</v>
      </c>
      <c r="BF257" s="288">
        <f t="shared" si="5"/>
        <v>0</v>
      </c>
      <c r="BG257" s="288">
        <f t="shared" si="6"/>
        <v>0</v>
      </c>
      <c r="BH257" s="288">
        <f t="shared" si="7"/>
        <v>0</v>
      </c>
      <c r="BI257" s="288">
        <f t="shared" si="8"/>
        <v>0</v>
      </c>
      <c r="BJ257" s="8" t="s">
        <v>130</v>
      </c>
      <c r="BK257" s="288">
        <f t="shared" si="9"/>
        <v>0</v>
      </c>
      <c r="BL257" s="8" t="s">
        <v>129</v>
      </c>
      <c r="BM257" s="287" t="s">
        <v>422</v>
      </c>
    </row>
    <row r="258" spans="2:65" s="1" customFormat="1" ht="22.15" customHeight="1" x14ac:dyDescent="0.2">
      <c r="B258" s="22"/>
      <c r="C258" s="276" t="s">
        <v>423</v>
      </c>
      <c r="D258" s="276" t="s">
        <v>125</v>
      </c>
      <c r="E258" s="277" t="s">
        <v>424</v>
      </c>
      <c r="F258" s="278" t="s">
        <v>425</v>
      </c>
      <c r="G258" s="279" t="s">
        <v>204</v>
      </c>
      <c r="H258" s="280">
        <v>61.725000000000001</v>
      </c>
      <c r="I258" s="77"/>
      <c r="J258" s="281">
        <f t="shared" si="0"/>
        <v>0</v>
      </c>
      <c r="K258" s="282"/>
      <c r="L258" s="22"/>
      <c r="M258" s="283" t="s">
        <v>1</v>
      </c>
      <c r="N258" s="284" t="s">
        <v>44</v>
      </c>
      <c r="P258" s="285">
        <f t="shared" si="1"/>
        <v>0</v>
      </c>
      <c r="Q258" s="285">
        <v>0</v>
      </c>
      <c r="R258" s="285">
        <f t="shared" si="2"/>
        <v>0</v>
      </c>
      <c r="S258" s="285">
        <v>0</v>
      </c>
      <c r="T258" s="286">
        <f t="shared" si="3"/>
        <v>0</v>
      </c>
      <c r="AR258" s="287" t="s">
        <v>129</v>
      </c>
      <c r="AT258" s="287" t="s">
        <v>125</v>
      </c>
      <c r="AU258" s="287" t="s">
        <v>86</v>
      </c>
      <c r="AY258" s="8" t="s">
        <v>124</v>
      </c>
      <c r="BE258" s="288">
        <f t="shared" si="4"/>
        <v>0</v>
      </c>
      <c r="BF258" s="288">
        <f t="shared" si="5"/>
        <v>0</v>
      </c>
      <c r="BG258" s="288">
        <f t="shared" si="6"/>
        <v>0</v>
      </c>
      <c r="BH258" s="288">
        <f t="shared" si="7"/>
        <v>0</v>
      </c>
      <c r="BI258" s="288">
        <f t="shared" si="8"/>
        <v>0</v>
      </c>
      <c r="BJ258" s="8" t="s">
        <v>130</v>
      </c>
      <c r="BK258" s="288">
        <f t="shared" si="9"/>
        <v>0</v>
      </c>
      <c r="BL258" s="8" t="s">
        <v>129</v>
      </c>
      <c r="BM258" s="287" t="s">
        <v>426</v>
      </c>
    </row>
    <row r="259" spans="2:65" s="267" customFormat="1" ht="25.9" customHeight="1" x14ac:dyDescent="0.2">
      <c r="B259" s="266"/>
      <c r="D259" s="268" t="s">
        <v>77</v>
      </c>
      <c r="E259" s="269" t="s">
        <v>333</v>
      </c>
      <c r="F259" s="269" t="s">
        <v>427</v>
      </c>
      <c r="J259" s="270">
        <f>BK259</f>
        <v>0</v>
      </c>
      <c r="L259" s="266"/>
      <c r="M259" s="271"/>
      <c r="P259" s="272">
        <f>SUM(P260:P277)</f>
        <v>0</v>
      </c>
      <c r="R259" s="272">
        <f>SUM(R260:R277)</f>
        <v>0.96972754999999999</v>
      </c>
      <c r="T259" s="273">
        <f>SUM(T260:T277)</f>
        <v>0</v>
      </c>
      <c r="AR259" s="268" t="s">
        <v>86</v>
      </c>
      <c r="AT259" s="274" t="s">
        <v>77</v>
      </c>
      <c r="AU259" s="274" t="s">
        <v>78</v>
      </c>
      <c r="AY259" s="268" t="s">
        <v>124</v>
      </c>
      <c r="BK259" s="275">
        <f>SUM(BK260:BK277)</f>
        <v>0</v>
      </c>
    </row>
    <row r="260" spans="2:65" s="1" customFormat="1" ht="22.15" customHeight="1" x14ac:dyDescent="0.2">
      <c r="B260" s="22"/>
      <c r="C260" s="276" t="s">
        <v>428</v>
      </c>
      <c r="D260" s="276" t="s">
        <v>125</v>
      </c>
      <c r="E260" s="277" t="s">
        <v>429</v>
      </c>
      <c r="F260" s="278" t="s">
        <v>430</v>
      </c>
      <c r="G260" s="279" t="s">
        <v>405</v>
      </c>
      <c r="H260" s="280">
        <v>1</v>
      </c>
      <c r="I260" s="77"/>
      <c r="J260" s="281">
        <f>ROUND(I260*H260,2)</f>
        <v>0</v>
      </c>
      <c r="K260" s="282"/>
      <c r="L260" s="22"/>
      <c r="M260" s="283" t="s">
        <v>1</v>
      </c>
      <c r="N260" s="284" t="s">
        <v>44</v>
      </c>
      <c r="P260" s="285">
        <f>O260*H260</f>
        <v>0</v>
      </c>
      <c r="Q260" s="285">
        <v>0</v>
      </c>
      <c r="R260" s="285">
        <f>Q260*H260</f>
        <v>0</v>
      </c>
      <c r="S260" s="285">
        <v>0</v>
      </c>
      <c r="T260" s="286">
        <f>S260*H260</f>
        <v>0</v>
      </c>
      <c r="AR260" s="287" t="s">
        <v>129</v>
      </c>
      <c r="AT260" s="287" t="s">
        <v>125</v>
      </c>
      <c r="AU260" s="287" t="s">
        <v>86</v>
      </c>
      <c r="AY260" s="8" t="s">
        <v>124</v>
      </c>
      <c r="BE260" s="288">
        <f>IF(N260="základná",J260,0)</f>
        <v>0</v>
      </c>
      <c r="BF260" s="288">
        <f>IF(N260="znížená",J260,0)</f>
        <v>0</v>
      </c>
      <c r="BG260" s="288">
        <f>IF(N260="zákl. prenesená",J260,0)</f>
        <v>0</v>
      </c>
      <c r="BH260" s="288">
        <f>IF(N260="zníž. prenesená",J260,0)</f>
        <v>0</v>
      </c>
      <c r="BI260" s="288">
        <f>IF(N260="nulová",J260,0)</f>
        <v>0</v>
      </c>
      <c r="BJ260" s="8" t="s">
        <v>130</v>
      </c>
      <c r="BK260" s="288">
        <f>ROUND(I260*H260,2)</f>
        <v>0</v>
      </c>
      <c r="BL260" s="8" t="s">
        <v>129</v>
      </c>
      <c r="BM260" s="287" t="s">
        <v>431</v>
      </c>
    </row>
    <row r="261" spans="2:65" s="290" customFormat="1" ht="22.5" x14ac:dyDescent="0.2">
      <c r="B261" s="289"/>
      <c r="D261" s="291" t="s">
        <v>132</v>
      </c>
      <c r="E261" s="292" t="s">
        <v>1</v>
      </c>
      <c r="F261" s="293" t="s">
        <v>432</v>
      </c>
      <c r="H261" s="292" t="s">
        <v>1</v>
      </c>
      <c r="L261" s="289"/>
      <c r="M261" s="294"/>
      <c r="T261" s="295"/>
      <c r="AT261" s="292" t="s">
        <v>132</v>
      </c>
      <c r="AU261" s="292" t="s">
        <v>86</v>
      </c>
      <c r="AV261" s="290" t="s">
        <v>86</v>
      </c>
      <c r="AW261" s="290" t="s">
        <v>3</v>
      </c>
      <c r="AX261" s="290" t="s">
        <v>78</v>
      </c>
      <c r="AY261" s="292" t="s">
        <v>124</v>
      </c>
    </row>
    <row r="262" spans="2:65" s="297" customFormat="1" x14ac:dyDescent="0.2">
      <c r="B262" s="296"/>
      <c r="D262" s="291" t="s">
        <v>132</v>
      </c>
      <c r="E262" s="298" t="s">
        <v>1</v>
      </c>
      <c r="F262" s="299" t="s">
        <v>86</v>
      </c>
      <c r="H262" s="300">
        <v>1</v>
      </c>
      <c r="L262" s="296"/>
      <c r="M262" s="301"/>
      <c r="T262" s="302"/>
      <c r="AT262" s="298" t="s">
        <v>132</v>
      </c>
      <c r="AU262" s="298" t="s">
        <v>86</v>
      </c>
      <c r="AV262" s="297" t="s">
        <v>130</v>
      </c>
      <c r="AW262" s="297" t="s">
        <v>3</v>
      </c>
      <c r="AX262" s="297" t="s">
        <v>86</v>
      </c>
      <c r="AY262" s="298" t="s">
        <v>124</v>
      </c>
    </row>
    <row r="263" spans="2:65" s="1" customFormat="1" ht="22.15" customHeight="1" x14ac:dyDescent="0.2">
      <c r="B263" s="22"/>
      <c r="C263" s="276" t="s">
        <v>369</v>
      </c>
      <c r="D263" s="276" t="s">
        <v>125</v>
      </c>
      <c r="E263" s="277" t="s">
        <v>433</v>
      </c>
      <c r="F263" s="278" t="s">
        <v>434</v>
      </c>
      <c r="G263" s="279" t="s">
        <v>304</v>
      </c>
      <c r="H263" s="280">
        <v>3.5</v>
      </c>
      <c r="I263" s="77"/>
      <c r="J263" s="281">
        <f>ROUND(I263*H263,2)</f>
        <v>0</v>
      </c>
      <c r="K263" s="282"/>
      <c r="L263" s="22"/>
      <c r="M263" s="283" t="s">
        <v>1</v>
      </c>
      <c r="N263" s="284" t="s">
        <v>44</v>
      </c>
      <c r="P263" s="285">
        <f>O263*H263</f>
        <v>0</v>
      </c>
      <c r="Q263" s="285">
        <v>7.0699999999999999E-3</v>
      </c>
      <c r="R263" s="285">
        <f>Q263*H263</f>
        <v>2.4745E-2</v>
      </c>
      <c r="S263" s="285">
        <v>0</v>
      </c>
      <c r="T263" s="286">
        <f>S263*H263</f>
        <v>0</v>
      </c>
      <c r="AR263" s="287" t="s">
        <v>129</v>
      </c>
      <c r="AT263" s="287" t="s">
        <v>125</v>
      </c>
      <c r="AU263" s="287" t="s">
        <v>86</v>
      </c>
      <c r="AY263" s="8" t="s">
        <v>124</v>
      </c>
      <c r="BE263" s="288">
        <f>IF(N263="základná",J263,0)</f>
        <v>0</v>
      </c>
      <c r="BF263" s="288">
        <f>IF(N263="znížená",J263,0)</f>
        <v>0</v>
      </c>
      <c r="BG263" s="288">
        <f>IF(N263="zákl. prenesená",J263,0)</f>
        <v>0</v>
      </c>
      <c r="BH263" s="288">
        <f>IF(N263="zníž. prenesená",J263,0)</f>
        <v>0</v>
      </c>
      <c r="BI263" s="288">
        <f>IF(N263="nulová",J263,0)</f>
        <v>0</v>
      </c>
      <c r="BJ263" s="8" t="s">
        <v>130</v>
      </c>
      <c r="BK263" s="288">
        <f>ROUND(I263*H263,2)</f>
        <v>0</v>
      </c>
      <c r="BL263" s="8" t="s">
        <v>129</v>
      </c>
      <c r="BM263" s="287" t="s">
        <v>435</v>
      </c>
    </row>
    <row r="264" spans="2:65" s="290" customFormat="1" x14ac:dyDescent="0.2">
      <c r="B264" s="289"/>
      <c r="D264" s="291" t="s">
        <v>132</v>
      </c>
      <c r="E264" s="292" t="s">
        <v>1</v>
      </c>
      <c r="F264" s="293" t="s">
        <v>436</v>
      </c>
      <c r="H264" s="292" t="s">
        <v>1</v>
      </c>
      <c r="L264" s="289"/>
      <c r="M264" s="294"/>
      <c r="T264" s="295"/>
      <c r="AT264" s="292" t="s">
        <v>132</v>
      </c>
      <c r="AU264" s="292" t="s">
        <v>86</v>
      </c>
      <c r="AV264" s="290" t="s">
        <v>86</v>
      </c>
      <c r="AW264" s="290" t="s">
        <v>3</v>
      </c>
      <c r="AX264" s="290" t="s">
        <v>78</v>
      </c>
      <c r="AY264" s="292" t="s">
        <v>124</v>
      </c>
    </row>
    <row r="265" spans="2:65" s="297" customFormat="1" x14ac:dyDescent="0.2">
      <c r="B265" s="296"/>
      <c r="D265" s="291" t="s">
        <v>132</v>
      </c>
      <c r="E265" s="298" t="s">
        <v>1</v>
      </c>
      <c r="F265" s="299" t="s">
        <v>437</v>
      </c>
      <c r="H265" s="300">
        <v>3.5</v>
      </c>
      <c r="L265" s="296"/>
      <c r="M265" s="301"/>
      <c r="T265" s="302"/>
      <c r="AT265" s="298" t="s">
        <v>132</v>
      </c>
      <c r="AU265" s="298" t="s">
        <v>86</v>
      </c>
      <c r="AV265" s="297" t="s">
        <v>130</v>
      </c>
      <c r="AW265" s="297" t="s">
        <v>3</v>
      </c>
      <c r="AX265" s="297" t="s">
        <v>86</v>
      </c>
      <c r="AY265" s="298" t="s">
        <v>124</v>
      </c>
    </row>
    <row r="266" spans="2:65" s="1" customFormat="1" ht="22.15" customHeight="1" x14ac:dyDescent="0.2">
      <c r="B266" s="22"/>
      <c r="C266" s="276" t="s">
        <v>438</v>
      </c>
      <c r="D266" s="276" t="s">
        <v>125</v>
      </c>
      <c r="E266" s="277" t="s">
        <v>439</v>
      </c>
      <c r="F266" s="278" t="s">
        <v>440</v>
      </c>
      <c r="G266" s="279" t="s">
        <v>405</v>
      </c>
      <c r="H266" s="280">
        <v>1</v>
      </c>
      <c r="I266" s="77"/>
      <c r="J266" s="281">
        <f>ROUND(I266*H266,2)</f>
        <v>0</v>
      </c>
      <c r="K266" s="282"/>
      <c r="L266" s="22"/>
      <c r="M266" s="283" t="s">
        <v>1</v>
      </c>
      <c r="N266" s="284" t="s">
        <v>44</v>
      </c>
      <c r="P266" s="285">
        <f>O266*H266</f>
        <v>0</v>
      </c>
      <c r="Q266" s="285">
        <v>0.34099000000000002</v>
      </c>
      <c r="R266" s="285">
        <f>Q266*H266</f>
        <v>0.34099000000000002</v>
      </c>
      <c r="S266" s="285">
        <v>0</v>
      </c>
      <c r="T266" s="286">
        <f>S266*H266</f>
        <v>0</v>
      </c>
      <c r="AR266" s="287" t="s">
        <v>129</v>
      </c>
      <c r="AT266" s="287" t="s">
        <v>125</v>
      </c>
      <c r="AU266" s="287" t="s">
        <v>86</v>
      </c>
      <c r="AY266" s="8" t="s">
        <v>124</v>
      </c>
      <c r="BE266" s="288">
        <f>IF(N266="základná",J266,0)</f>
        <v>0</v>
      </c>
      <c r="BF266" s="288">
        <f>IF(N266="znížená",J266,0)</f>
        <v>0</v>
      </c>
      <c r="BG266" s="288">
        <f>IF(N266="zákl. prenesená",J266,0)</f>
        <v>0</v>
      </c>
      <c r="BH266" s="288">
        <f>IF(N266="zníž. prenesená",J266,0)</f>
        <v>0</v>
      </c>
      <c r="BI266" s="288">
        <f>IF(N266="nulová",J266,0)</f>
        <v>0</v>
      </c>
      <c r="BJ266" s="8" t="s">
        <v>130</v>
      </c>
      <c r="BK266" s="288">
        <f>ROUND(I266*H266,2)</f>
        <v>0</v>
      </c>
      <c r="BL266" s="8" t="s">
        <v>129</v>
      </c>
      <c r="BM266" s="287" t="s">
        <v>441</v>
      </c>
    </row>
    <row r="267" spans="2:65" s="290" customFormat="1" ht="33.75" x14ac:dyDescent="0.2">
      <c r="B267" s="289"/>
      <c r="D267" s="291" t="s">
        <v>132</v>
      </c>
      <c r="E267" s="292" t="s">
        <v>1</v>
      </c>
      <c r="F267" s="293" t="s">
        <v>442</v>
      </c>
      <c r="H267" s="292" t="s">
        <v>1</v>
      </c>
      <c r="L267" s="289"/>
      <c r="M267" s="294"/>
      <c r="T267" s="295"/>
      <c r="AT267" s="292" t="s">
        <v>132</v>
      </c>
      <c r="AU267" s="292" t="s">
        <v>86</v>
      </c>
      <c r="AV267" s="290" t="s">
        <v>86</v>
      </c>
      <c r="AW267" s="290" t="s">
        <v>3</v>
      </c>
      <c r="AX267" s="290" t="s">
        <v>78</v>
      </c>
      <c r="AY267" s="292" t="s">
        <v>124</v>
      </c>
    </row>
    <row r="268" spans="2:65" s="297" customFormat="1" x14ac:dyDescent="0.2">
      <c r="B268" s="296"/>
      <c r="D268" s="291" t="s">
        <v>132</v>
      </c>
      <c r="E268" s="298" t="s">
        <v>1</v>
      </c>
      <c r="F268" s="299" t="s">
        <v>86</v>
      </c>
      <c r="H268" s="300">
        <v>1</v>
      </c>
      <c r="L268" s="296"/>
      <c r="M268" s="301"/>
      <c r="T268" s="302"/>
      <c r="AT268" s="298" t="s">
        <v>132</v>
      </c>
      <c r="AU268" s="298" t="s">
        <v>86</v>
      </c>
      <c r="AV268" s="297" t="s">
        <v>130</v>
      </c>
      <c r="AW268" s="297" t="s">
        <v>3</v>
      </c>
      <c r="AX268" s="297" t="s">
        <v>86</v>
      </c>
      <c r="AY268" s="298" t="s">
        <v>124</v>
      </c>
    </row>
    <row r="269" spans="2:65" s="1" customFormat="1" ht="22.15" customHeight="1" x14ac:dyDescent="0.2">
      <c r="B269" s="22"/>
      <c r="C269" s="276" t="s">
        <v>443</v>
      </c>
      <c r="D269" s="276" t="s">
        <v>125</v>
      </c>
      <c r="E269" s="277" t="s">
        <v>444</v>
      </c>
      <c r="F269" s="278" t="s">
        <v>445</v>
      </c>
      <c r="G269" s="279" t="s">
        <v>405</v>
      </c>
      <c r="H269" s="280">
        <v>1</v>
      </c>
      <c r="I269" s="77"/>
      <c r="J269" s="281">
        <f>ROUND(I269*H269,2)</f>
        <v>0</v>
      </c>
      <c r="K269" s="282"/>
      <c r="L269" s="22"/>
      <c r="M269" s="283" t="s">
        <v>1</v>
      </c>
      <c r="N269" s="284" t="s">
        <v>44</v>
      </c>
      <c r="P269" s="285">
        <f>O269*H269</f>
        <v>0</v>
      </c>
      <c r="Q269" s="285">
        <v>0</v>
      </c>
      <c r="R269" s="285">
        <f>Q269*H269</f>
        <v>0</v>
      </c>
      <c r="S269" s="285">
        <v>0</v>
      </c>
      <c r="T269" s="286">
        <f>S269*H269</f>
        <v>0</v>
      </c>
      <c r="AR269" s="287" t="s">
        <v>129</v>
      </c>
      <c r="AT269" s="287" t="s">
        <v>125</v>
      </c>
      <c r="AU269" s="287" t="s">
        <v>86</v>
      </c>
      <c r="AY269" s="8" t="s">
        <v>124</v>
      </c>
      <c r="BE269" s="288">
        <f>IF(N269="základná",J269,0)</f>
        <v>0</v>
      </c>
      <c r="BF269" s="288">
        <f>IF(N269="znížená",J269,0)</f>
        <v>0</v>
      </c>
      <c r="BG269" s="288">
        <f>IF(N269="zákl. prenesená",J269,0)</f>
        <v>0</v>
      </c>
      <c r="BH269" s="288">
        <f>IF(N269="zníž. prenesená",J269,0)</f>
        <v>0</v>
      </c>
      <c r="BI269" s="288">
        <f>IF(N269="nulová",J269,0)</f>
        <v>0</v>
      </c>
      <c r="BJ269" s="8" t="s">
        <v>130</v>
      </c>
      <c r="BK269" s="288">
        <f>ROUND(I269*H269,2)</f>
        <v>0</v>
      </c>
      <c r="BL269" s="8" t="s">
        <v>129</v>
      </c>
      <c r="BM269" s="287" t="s">
        <v>446</v>
      </c>
    </row>
    <row r="270" spans="2:65" s="290" customFormat="1" ht="22.5" x14ac:dyDescent="0.2">
      <c r="B270" s="289"/>
      <c r="D270" s="291" t="s">
        <v>132</v>
      </c>
      <c r="E270" s="292" t="s">
        <v>1</v>
      </c>
      <c r="F270" s="293" t="s">
        <v>447</v>
      </c>
      <c r="H270" s="292" t="s">
        <v>1</v>
      </c>
      <c r="L270" s="289"/>
      <c r="M270" s="294"/>
      <c r="T270" s="295"/>
      <c r="AT270" s="292" t="s">
        <v>132</v>
      </c>
      <c r="AU270" s="292" t="s">
        <v>86</v>
      </c>
      <c r="AV270" s="290" t="s">
        <v>86</v>
      </c>
      <c r="AW270" s="290" t="s">
        <v>3</v>
      </c>
      <c r="AX270" s="290" t="s">
        <v>78</v>
      </c>
      <c r="AY270" s="292" t="s">
        <v>124</v>
      </c>
    </row>
    <row r="271" spans="2:65" s="297" customFormat="1" x14ac:dyDescent="0.2">
      <c r="B271" s="296"/>
      <c r="D271" s="291" t="s">
        <v>132</v>
      </c>
      <c r="E271" s="298" t="s">
        <v>1</v>
      </c>
      <c r="F271" s="299" t="s">
        <v>86</v>
      </c>
      <c r="H271" s="300">
        <v>1</v>
      </c>
      <c r="L271" s="296"/>
      <c r="M271" s="301"/>
      <c r="T271" s="302"/>
      <c r="AT271" s="298" t="s">
        <v>132</v>
      </c>
      <c r="AU271" s="298" t="s">
        <v>86</v>
      </c>
      <c r="AV271" s="297" t="s">
        <v>130</v>
      </c>
      <c r="AW271" s="297" t="s">
        <v>3</v>
      </c>
      <c r="AX271" s="297" t="s">
        <v>86</v>
      </c>
      <c r="AY271" s="298" t="s">
        <v>124</v>
      </c>
    </row>
    <row r="272" spans="2:65" s="1" customFormat="1" ht="22.15" customHeight="1" x14ac:dyDescent="0.2">
      <c r="B272" s="22"/>
      <c r="C272" s="276" t="s">
        <v>448</v>
      </c>
      <c r="D272" s="276" t="s">
        <v>125</v>
      </c>
      <c r="E272" s="277" t="s">
        <v>449</v>
      </c>
      <c r="F272" s="278" t="s">
        <v>450</v>
      </c>
      <c r="G272" s="279" t="s">
        <v>405</v>
      </c>
      <c r="H272" s="280">
        <v>1</v>
      </c>
      <c r="I272" s="77"/>
      <c r="J272" s="281">
        <f>ROUND(I272*H272,2)</f>
        <v>0</v>
      </c>
      <c r="K272" s="282"/>
      <c r="L272" s="22"/>
      <c r="M272" s="283" t="s">
        <v>1</v>
      </c>
      <c r="N272" s="284" t="s">
        <v>44</v>
      </c>
      <c r="P272" s="285">
        <f>O272*H272</f>
        <v>0</v>
      </c>
      <c r="Q272" s="285">
        <v>8.3999999999999995E-3</v>
      </c>
      <c r="R272" s="285">
        <f>Q272*H272</f>
        <v>8.3999999999999995E-3</v>
      </c>
      <c r="S272" s="285">
        <v>0</v>
      </c>
      <c r="T272" s="286">
        <f>S272*H272</f>
        <v>0</v>
      </c>
      <c r="AR272" s="287" t="s">
        <v>129</v>
      </c>
      <c r="AT272" s="287" t="s">
        <v>125</v>
      </c>
      <c r="AU272" s="287" t="s">
        <v>86</v>
      </c>
      <c r="AY272" s="8" t="s">
        <v>124</v>
      </c>
      <c r="BE272" s="288">
        <f>IF(N272="základná",J272,0)</f>
        <v>0</v>
      </c>
      <c r="BF272" s="288">
        <f>IF(N272="znížená",J272,0)</f>
        <v>0</v>
      </c>
      <c r="BG272" s="288">
        <f>IF(N272="zákl. prenesená",J272,0)</f>
        <v>0</v>
      </c>
      <c r="BH272" s="288">
        <f>IF(N272="zníž. prenesená",J272,0)</f>
        <v>0</v>
      </c>
      <c r="BI272" s="288">
        <f>IF(N272="nulová",J272,0)</f>
        <v>0</v>
      </c>
      <c r="BJ272" s="8" t="s">
        <v>130</v>
      </c>
      <c r="BK272" s="288">
        <f>ROUND(I272*H272,2)</f>
        <v>0</v>
      </c>
      <c r="BL272" s="8" t="s">
        <v>129</v>
      </c>
      <c r="BM272" s="287" t="s">
        <v>451</v>
      </c>
    </row>
    <row r="273" spans="2:65" s="290" customFormat="1" ht="22.5" x14ac:dyDescent="0.2">
      <c r="B273" s="289"/>
      <c r="D273" s="291" t="s">
        <v>132</v>
      </c>
      <c r="E273" s="292" t="s">
        <v>1</v>
      </c>
      <c r="F273" s="293" t="s">
        <v>452</v>
      </c>
      <c r="H273" s="292" t="s">
        <v>1</v>
      </c>
      <c r="L273" s="289"/>
      <c r="M273" s="294"/>
      <c r="T273" s="295"/>
      <c r="AT273" s="292" t="s">
        <v>132</v>
      </c>
      <c r="AU273" s="292" t="s">
        <v>86</v>
      </c>
      <c r="AV273" s="290" t="s">
        <v>86</v>
      </c>
      <c r="AW273" s="290" t="s">
        <v>3</v>
      </c>
      <c r="AX273" s="290" t="s">
        <v>78</v>
      </c>
      <c r="AY273" s="292" t="s">
        <v>124</v>
      </c>
    </row>
    <row r="274" spans="2:65" s="297" customFormat="1" x14ac:dyDescent="0.2">
      <c r="B274" s="296"/>
      <c r="D274" s="291" t="s">
        <v>132</v>
      </c>
      <c r="E274" s="298" t="s">
        <v>1</v>
      </c>
      <c r="F274" s="299" t="s">
        <v>86</v>
      </c>
      <c r="H274" s="300">
        <v>1</v>
      </c>
      <c r="L274" s="296"/>
      <c r="M274" s="301"/>
      <c r="T274" s="302"/>
      <c r="AT274" s="298" t="s">
        <v>132</v>
      </c>
      <c r="AU274" s="298" t="s">
        <v>86</v>
      </c>
      <c r="AV274" s="297" t="s">
        <v>130</v>
      </c>
      <c r="AW274" s="297" t="s">
        <v>3</v>
      </c>
      <c r="AX274" s="297" t="s">
        <v>86</v>
      </c>
      <c r="AY274" s="298" t="s">
        <v>124</v>
      </c>
    </row>
    <row r="275" spans="2:65" s="1" customFormat="1" ht="30" customHeight="1" x14ac:dyDescent="0.2">
      <c r="B275" s="22"/>
      <c r="C275" s="276" t="s">
        <v>453</v>
      </c>
      <c r="D275" s="276" t="s">
        <v>125</v>
      </c>
      <c r="E275" s="277" t="s">
        <v>454</v>
      </c>
      <c r="F275" s="278" t="s">
        <v>455</v>
      </c>
      <c r="G275" s="279" t="s">
        <v>193</v>
      </c>
      <c r="H275" s="280">
        <v>0.315</v>
      </c>
      <c r="I275" s="77"/>
      <c r="J275" s="281">
        <f>ROUND(I275*H275,2)</f>
        <v>0</v>
      </c>
      <c r="K275" s="282"/>
      <c r="L275" s="22"/>
      <c r="M275" s="283" t="s">
        <v>1</v>
      </c>
      <c r="N275" s="284" t="s">
        <v>44</v>
      </c>
      <c r="P275" s="285">
        <f>O275*H275</f>
        <v>0</v>
      </c>
      <c r="Q275" s="285">
        <v>1.8907700000000001</v>
      </c>
      <c r="R275" s="285">
        <f>Q275*H275</f>
        <v>0.59559255</v>
      </c>
      <c r="S275" s="285">
        <v>0</v>
      </c>
      <c r="T275" s="286">
        <f>S275*H275</f>
        <v>0</v>
      </c>
      <c r="AR275" s="287" t="s">
        <v>129</v>
      </c>
      <c r="AT275" s="287" t="s">
        <v>125</v>
      </c>
      <c r="AU275" s="287" t="s">
        <v>86</v>
      </c>
      <c r="AY275" s="8" t="s">
        <v>124</v>
      </c>
      <c r="BE275" s="288">
        <f>IF(N275="základná",J275,0)</f>
        <v>0</v>
      </c>
      <c r="BF275" s="288">
        <f>IF(N275="znížená",J275,0)</f>
        <v>0</v>
      </c>
      <c r="BG275" s="288">
        <f>IF(N275="zákl. prenesená",J275,0)</f>
        <v>0</v>
      </c>
      <c r="BH275" s="288">
        <f>IF(N275="zníž. prenesená",J275,0)</f>
        <v>0</v>
      </c>
      <c r="BI275" s="288">
        <f>IF(N275="nulová",J275,0)</f>
        <v>0</v>
      </c>
      <c r="BJ275" s="8" t="s">
        <v>130</v>
      </c>
      <c r="BK275" s="288">
        <f>ROUND(I275*H275,2)</f>
        <v>0</v>
      </c>
      <c r="BL275" s="8" t="s">
        <v>129</v>
      </c>
      <c r="BM275" s="287" t="s">
        <v>456</v>
      </c>
    </row>
    <row r="276" spans="2:65" s="290" customFormat="1" ht="22.5" x14ac:dyDescent="0.2">
      <c r="B276" s="289"/>
      <c r="D276" s="291" t="s">
        <v>132</v>
      </c>
      <c r="E276" s="292" t="s">
        <v>1</v>
      </c>
      <c r="F276" s="293" t="s">
        <v>457</v>
      </c>
      <c r="H276" s="292" t="s">
        <v>1</v>
      </c>
      <c r="L276" s="289"/>
      <c r="M276" s="294"/>
      <c r="T276" s="295"/>
      <c r="AT276" s="292" t="s">
        <v>132</v>
      </c>
      <c r="AU276" s="292" t="s">
        <v>86</v>
      </c>
      <c r="AV276" s="290" t="s">
        <v>86</v>
      </c>
      <c r="AW276" s="290" t="s">
        <v>3</v>
      </c>
      <c r="AX276" s="290" t="s">
        <v>78</v>
      </c>
      <c r="AY276" s="292" t="s">
        <v>124</v>
      </c>
    </row>
    <row r="277" spans="2:65" s="297" customFormat="1" x14ac:dyDescent="0.2">
      <c r="B277" s="296"/>
      <c r="D277" s="291" t="s">
        <v>132</v>
      </c>
      <c r="E277" s="298" t="s">
        <v>1</v>
      </c>
      <c r="F277" s="299" t="s">
        <v>458</v>
      </c>
      <c r="H277" s="300">
        <v>0.315</v>
      </c>
      <c r="L277" s="296"/>
      <c r="M277" s="303"/>
      <c r="N277" s="304"/>
      <c r="O277" s="304"/>
      <c r="P277" s="304"/>
      <c r="Q277" s="304"/>
      <c r="R277" s="304"/>
      <c r="S277" s="304"/>
      <c r="T277" s="305"/>
      <c r="AT277" s="298" t="s">
        <v>132</v>
      </c>
      <c r="AU277" s="298" t="s">
        <v>86</v>
      </c>
      <c r="AV277" s="297" t="s">
        <v>130</v>
      </c>
      <c r="AW277" s="297" t="s">
        <v>3</v>
      </c>
      <c r="AX277" s="297" t="s">
        <v>86</v>
      </c>
      <c r="AY277" s="298" t="s">
        <v>124</v>
      </c>
    </row>
    <row r="278" spans="2:65" s="1" customFormat="1" ht="6.95" customHeight="1" x14ac:dyDescent="0.2">
      <c r="B278" s="36"/>
      <c r="C278" s="37"/>
      <c r="D278" s="37"/>
      <c r="E278" s="37"/>
      <c r="F278" s="37"/>
      <c r="G278" s="37"/>
      <c r="H278" s="37"/>
      <c r="I278" s="37"/>
      <c r="J278" s="37"/>
      <c r="K278" s="37"/>
      <c r="L278" s="22"/>
    </row>
  </sheetData>
  <sheetProtection algorithmName="SHA-512" hashValue="qHs4R/7gOGfV8bvgMusXdRv21LGbITc/Iqc6Ce+GUPxi91WZk5AnaYqQQk23gVeqpc75F5qJWSFLNZc4as5hdw==" saltValue="GbzX5JR9iOLNDKfeJ/sz9A==" spinCount="100000" sheet="1" objects="1" scenarios="1" selectLockedCells="1"/>
  <autoFilter ref="C119:K277" xr:uid="{00000000-0009-0000-0000-000002000000}"/>
  <mergeCells count="9">
    <mergeCell ref="E86:H86"/>
    <mergeCell ref="E110:H110"/>
    <mergeCell ref="E112:H112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48"/>
  <sheetViews>
    <sheetView showGridLines="0" topLeftCell="A73" zoomScaleNormal="100" workbookViewId="0">
      <selection activeCell="I124" sqref="I124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23.83203125" hidden="1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2" spans="2:46" ht="36.950000000000003" customHeight="1" x14ac:dyDescent="0.2">
      <c r="L2" s="431" t="s">
        <v>6</v>
      </c>
      <c r="M2" s="432"/>
      <c r="N2" s="432"/>
      <c r="O2" s="432"/>
      <c r="P2" s="432"/>
      <c r="Q2" s="432"/>
      <c r="R2" s="432"/>
      <c r="S2" s="432"/>
      <c r="T2" s="432"/>
      <c r="U2" s="432"/>
      <c r="V2" s="432"/>
      <c r="AT2" s="8" t="s">
        <v>93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4.95" customHeight="1" x14ac:dyDescent="0.2">
      <c r="B4" s="11"/>
      <c r="D4" s="12" t="s">
        <v>101</v>
      </c>
      <c r="L4" s="11"/>
      <c r="M4" s="228" t="s">
        <v>10</v>
      </c>
      <c r="AT4" s="8" t="s">
        <v>4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8" t="s">
        <v>16</v>
      </c>
      <c r="L6" s="11"/>
    </row>
    <row r="7" spans="2:46" ht="27" customHeight="1" x14ac:dyDescent="0.2">
      <c r="B7" s="11"/>
      <c r="E7" s="473" t="str">
        <f>'Rekapitulácia stavby'!K6</f>
        <v>Bratislava, MČ Devín - PD Dobudovanie chodníka a priechodu pre chodcov na Kremeľskej ul. v Devíne - I. etapa</v>
      </c>
      <c r="F7" s="474"/>
      <c r="G7" s="474"/>
      <c r="H7" s="474"/>
      <c r="L7" s="11"/>
    </row>
    <row r="8" spans="2:46" s="1" customFormat="1" ht="12" customHeight="1" x14ac:dyDescent="0.2">
      <c r="B8" s="22"/>
      <c r="D8" s="18" t="s">
        <v>102</v>
      </c>
      <c r="L8" s="22"/>
    </row>
    <row r="9" spans="2:46" s="1" customFormat="1" ht="15.6" customHeight="1" x14ac:dyDescent="0.2">
      <c r="B9" s="22"/>
      <c r="E9" s="457" t="s">
        <v>459</v>
      </c>
      <c r="F9" s="472"/>
      <c r="G9" s="472"/>
      <c r="H9" s="472"/>
      <c r="L9" s="22"/>
    </row>
    <row r="10" spans="2:46" s="1" customFormat="1" x14ac:dyDescent="0.2">
      <c r="B10" s="22"/>
      <c r="L10" s="22"/>
    </row>
    <row r="11" spans="2:46" s="1" customFormat="1" ht="12" customHeight="1" x14ac:dyDescent="0.2">
      <c r="B11" s="22"/>
      <c r="D11" s="18" t="s">
        <v>18</v>
      </c>
      <c r="F11" s="16" t="s">
        <v>19</v>
      </c>
      <c r="I11" s="18" t="s">
        <v>20</v>
      </c>
      <c r="J11" s="16" t="s">
        <v>21</v>
      </c>
      <c r="L11" s="22"/>
      <c r="X11" s="227"/>
    </row>
    <row r="12" spans="2:46" s="1" customFormat="1" ht="12" customHeight="1" x14ac:dyDescent="0.2">
      <c r="B12" s="22"/>
      <c r="D12" s="18" t="s">
        <v>22</v>
      </c>
      <c r="F12" s="16" t="s">
        <v>23</v>
      </c>
      <c r="I12" s="18" t="s">
        <v>24</v>
      </c>
      <c r="J12" s="223">
        <f>'Rekapitulácia stavby'!AN8</f>
        <v>45483</v>
      </c>
      <c r="L12" s="22"/>
    </row>
    <row r="13" spans="2:46" s="1" customFormat="1" ht="21.75" customHeight="1" x14ac:dyDescent="0.2">
      <c r="B13" s="22"/>
      <c r="I13" s="15" t="s">
        <v>25</v>
      </c>
      <c r="J13" s="19" t="s">
        <v>26</v>
      </c>
      <c r="L13" s="22"/>
    </row>
    <row r="14" spans="2:46" s="1" customFormat="1" ht="12" customHeight="1" x14ac:dyDescent="0.2">
      <c r="B14" s="22"/>
      <c r="D14" s="18" t="s">
        <v>27</v>
      </c>
      <c r="I14" s="18" t="s">
        <v>28</v>
      </c>
      <c r="J14" s="16" t="s">
        <v>1</v>
      </c>
      <c r="L14" s="22"/>
    </row>
    <row r="15" spans="2:46" s="1" customFormat="1" ht="18" customHeight="1" x14ac:dyDescent="0.2">
      <c r="B15" s="22"/>
      <c r="E15" s="16" t="s">
        <v>29</v>
      </c>
      <c r="I15" s="18" t="s">
        <v>30</v>
      </c>
      <c r="J15" s="16" t="s">
        <v>1</v>
      </c>
      <c r="L15" s="22"/>
    </row>
    <row r="16" spans="2:46" s="1" customFormat="1" ht="6.95" customHeight="1" x14ac:dyDescent="0.2">
      <c r="B16" s="22"/>
      <c r="L16" s="22"/>
    </row>
    <row r="17" spans="2:12" s="1" customFormat="1" ht="12" customHeight="1" x14ac:dyDescent="0.2">
      <c r="B17" s="22"/>
      <c r="D17" s="18" t="s">
        <v>31</v>
      </c>
      <c r="I17" s="18" t="s">
        <v>28</v>
      </c>
      <c r="J17" s="230" t="str">
        <f>'Rekapitulácia stavby'!AN13</f>
        <v>Vyplň údaj</v>
      </c>
      <c r="L17" s="22"/>
    </row>
    <row r="18" spans="2:12" s="1" customFormat="1" ht="18" customHeight="1" x14ac:dyDescent="0.2">
      <c r="B18" s="22"/>
      <c r="E18" s="478" t="str">
        <f>'Rekapitulácia stavby'!E14</f>
        <v>Vyplň údaj</v>
      </c>
      <c r="F18" s="446"/>
      <c r="G18" s="446"/>
      <c r="H18" s="446"/>
      <c r="I18" s="18" t="s">
        <v>30</v>
      </c>
      <c r="J18" s="230" t="str">
        <f>'Rekapitulácia stavby'!AN14</f>
        <v>Vyplň údaj</v>
      </c>
      <c r="L18" s="22"/>
    </row>
    <row r="19" spans="2:12" s="1" customFormat="1" ht="6.95" customHeight="1" x14ac:dyDescent="0.2">
      <c r="B19" s="22"/>
      <c r="L19" s="22"/>
    </row>
    <row r="20" spans="2:12" s="1" customFormat="1" ht="12" customHeight="1" x14ac:dyDescent="0.2">
      <c r="B20" s="22"/>
      <c r="D20" s="18" t="s">
        <v>33</v>
      </c>
      <c r="I20" s="18" t="s">
        <v>28</v>
      </c>
      <c r="J20" s="16" t="s">
        <v>1</v>
      </c>
      <c r="L20" s="22"/>
    </row>
    <row r="21" spans="2:12" s="1" customFormat="1" ht="18" customHeight="1" x14ac:dyDescent="0.2">
      <c r="B21" s="22"/>
      <c r="E21" s="16" t="s">
        <v>34</v>
      </c>
      <c r="I21" s="18" t="s">
        <v>30</v>
      </c>
      <c r="J21" s="16" t="s">
        <v>1</v>
      </c>
      <c r="L21" s="22"/>
    </row>
    <row r="22" spans="2:12" s="1" customFormat="1" ht="6.95" customHeight="1" x14ac:dyDescent="0.2">
      <c r="B22" s="22"/>
      <c r="L22" s="22"/>
    </row>
    <row r="23" spans="2:12" s="1" customFormat="1" ht="12" customHeight="1" x14ac:dyDescent="0.2">
      <c r="B23" s="22"/>
      <c r="D23" s="18" t="s">
        <v>35</v>
      </c>
      <c r="I23" s="18" t="s">
        <v>28</v>
      </c>
      <c r="J23" s="16" t="s">
        <v>1</v>
      </c>
      <c r="L23" s="22"/>
    </row>
    <row r="24" spans="2:12" s="1" customFormat="1" ht="18" customHeight="1" x14ac:dyDescent="0.2">
      <c r="B24" s="22"/>
      <c r="E24" s="16" t="s">
        <v>36</v>
      </c>
      <c r="I24" s="18" t="s">
        <v>30</v>
      </c>
      <c r="J24" s="16" t="s">
        <v>1</v>
      </c>
      <c r="L24" s="22"/>
    </row>
    <row r="25" spans="2:12" s="1" customFormat="1" ht="6.95" customHeight="1" x14ac:dyDescent="0.2">
      <c r="B25" s="22"/>
      <c r="L25" s="22"/>
    </row>
    <row r="26" spans="2:12" s="1" customFormat="1" ht="12" customHeight="1" x14ac:dyDescent="0.2">
      <c r="B26" s="22"/>
      <c r="D26" s="18" t="s">
        <v>37</v>
      </c>
      <c r="L26" s="22"/>
    </row>
    <row r="27" spans="2:12" s="232" customFormat="1" ht="14.45" customHeight="1" x14ac:dyDescent="0.2">
      <c r="B27" s="231"/>
      <c r="E27" s="450" t="s">
        <v>1</v>
      </c>
      <c r="F27" s="450"/>
      <c r="G27" s="450"/>
      <c r="H27" s="450"/>
      <c r="L27" s="231"/>
    </row>
    <row r="28" spans="2:12" s="1" customFormat="1" ht="6.95" customHeight="1" x14ac:dyDescent="0.2">
      <c r="B28" s="22"/>
      <c r="L28" s="22"/>
    </row>
    <row r="29" spans="2:12" s="1" customFormat="1" ht="6.95" customHeight="1" x14ac:dyDescent="0.2">
      <c r="B29" s="22"/>
      <c r="D29" s="44"/>
      <c r="E29" s="44"/>
      <c r="F29" s="44"/>
      <c r="G29" s="44"/>
      <c r="H29" s="44"/>
      <c r="I29" s="44"/>
      <c r="J29" s="44"/>
      <c r="K29" s="44"/>
      <c r="L29" s="22"/>
    </row>
    <row r="30" spans="2:12" s="1" customFormat="1" ht="25.35" customHeight="1" x14ac:dyDescent="0.2">
      <c r="B30" s="22"/>
      <c r="D30" s="233" t="s">
        <v>38</v>
      </c>
      <c r="J30" s="234">
        <f>ROUND(J119, 2)</f>
        <v>0</v>
      </c>
      <c r="L30" s="22"/>
    </row>
    <row r="31" spans="2:12" s="1" customFormat="1" ht="6.95" customHeight="1" x14ac:dyDescent="0.2">
      <c r="B31" s="22"/>
      <c r="D31" s="44"/>
      <c r="E31" s="44"/>
      <c r="F31" s="44"/>
      <c r="G31" s="44"/>
      <c r="H31" s="44"/>
      <c r="I31" s="44"/>
      <c r="J31" s="44"/>
      <c r="K31" s="44"/>
      <c r="L31" s="22"/>
    </row>
    <row r="32" spans="2:12" s="1" customFormat="1" ht="14.45" customHeight="1" x14ac:dyDescent="0.2">
      <c r="B32" s="22"/>
      <c r="F32" s="222" t="s">
        <v>40</v>
      </c>
      <c r="I32" s="222" t="s">
        <v>39</v>
      </c>
      <c r="J32" s="222" t="s">
        <v>41</v>
      </c>
      <c r="L32" s="22"/>
    </row>
    <row r="33" spans="2:12" s="1" customFormat="1" ht="14.45" customHeight="1" x14ac:dyDescent="0.2">
      <c r="B33" s="22"/>
      <c r="D33" s="224" t="s">
        <v>42</v>
      </c>
      <c r="E33" s="26" t="s">
        <v>43</v>
      </c>
      <c r="F33" s="235">
        <f>ROUND((SUM(BE119:BE247)),  2)</f>
        <v>0</v>
      </c>
      <c r="G33" s="236"/>
      <c r="H33" s="236"/>
      <c r="I33" s="237">
        <v>0.23</v>
      </c>
      <c r="J33" s="235">
        <f>ROUND(((SUM(BE119:BE247))*I33),  2)</f>
        <v>0</v>
      </c>
      <c r="L33" s="22"/>
    </row>
    <row r="34" spans="2:12" s="1" customFormat="1" ht="14.45" customHeight="1" x14ac:dyDescent="0.2">
      <c r="B34" s="22"/>
      <c r="E34" s="26" t="s">
        <v>44</v>
      </c>
      <c r="F34" s="235">
        <f>ROUND((SUM(BF119:BF247)),  2)</f>
        <v>0</v>
      </c>
      <c r="G34" s="236"/>
      <c r="H34" s="236"/>
      <c r="I34" s="237">
        <v>0.23</v>
      </c>
      <c r="J34" s="235">
        <f>ROUND(((SUM(BF119:BF247))*I34),  2)</f>
        <v>0</v>
      </c>
      <c r="L34" s="22"/>
    </row>
    <row r="35" spans="2:12" s="1" customFormat="1" ht="14.45" hidden="1" customHeight="1" x14ac:dyDescent="0.2">
      <c r="B35" s="22"/>
      <c r="E35" s="18" t="s">
        <v>45</v>
      </c>
      <c r="F35" s="238">
        <f>ROUND((SUM(BG119:BG247)),  2)</f>
        <v>0</v>
      </c>
      <c r="I35" s="239">
        <v>0.2</v>
      </c>
      <c r="J35" s="238">
        <f>0</f>
        <v>0</v>
      </c>
      <c r="L35" s="22"/>
    </row>
    <row r="36" spans="2:12" s="1" customFormat="1" ht="14.45" hidden="1" customHeight="1" x14ac:dyDescent="0.2">
      <c r="B36" s="22"/>
      <c r="E36" s="18" t="s">
        <v>46</v>
      </c>
      <c r="F36" s="238">
        <f>ROUND((SUM(BH119:BH247)),  2)</f>
        <v>0</v>
      </c>
      <c r="I36" s="239">
        <v>0.2</v>
      </c>
      <c r="J36" s="238">
        <f>0</f>
        <v>0</v>
      </c>
      <c r="L36" s="22"/>
    </row>
    <row r="37" spans="2:12" s="1" customFormat="1" ht="14.45" hidden="1" customHeight="1" x14ac:dyDescent="0.2">
      <c r="B37" s="22"/>
      <c r="E37" s="26" t="s">
        <v>47</v>
      </c>
      <c r="F37" s="235">
        <f>ROUND((SUM(BI119:BI247)),  2)</f>
        <v>0</v>
      </c>
      <c r="G37" s="236"/>
      <c r="H37" s="236"/>
      <c r="I37" s="237">
        <v>0</v>
      </c>
      <c r="J37" s="235">
        <f>0</f>
        <v>0</v>
      </c>
      <c r="L37" s="22"/>
    </row>
    <row r="38" spans="2:12" s="1" customFormat="1" ht="6.95" customHeight="1" x14ac:dyDescent="0.2">
      <c r="B38" s="22"/>
      <c r="L38" s="22"/>
    </row>
    <row r="39" spans="2:12" s="1" customFormat="1" ht="25.35" customHeight="1" x14ac:dyDescent="0.2">
      <c r="B39" s="22"/>
      <c r="C39" s="240"/>
      <c r="D39" s="241" t="s">
        <v>48</v>
      </c>
      <c r="E39" s="47"/>
      <c r="F39" s="47"/>
      <c r="G39" s="242" t="s">
        <v>49</v>
      </c>
      <c r="H39" s="243" t="s">
        <v>50</v>
      </c>
      <c r="I39" s="47"/>
      <c r="J39" s="244">
        <f>SUM(J30:J37)</f>
        <v>0</v>
      </c>
      <c r="K39" s="245"/>
      <c r="L39" s="22"/>
    </row>
    <row r="40" spans="2:12" s="1" customFormat="1" ht="14.45" customHeight="1" x14ac:dyDescent="0.2">
      <c r="B40" s="22"/>
      <c r="L40" s="22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s="1" customFormat="1" ht="14.45" customHeight="1" x14ac:dyDescent="0.2">
      <c r="B49" s="22"/>
      <c r="D49" s="33" t="s">
        <v>51</v>
      </c>
      <c r="E49" s="34"/>
      <c r="F49" s="34"/>
      <c r="G49" s="33" t="s">
        <v>52</v>
      </c>
      <c r="H49" s="34"/>
      <c r="I49" s="34"/>
      <c r="J49" s="34"/>
      <c r="K49" s="34"/>
      <c r="L49" s="22"/>
    </row>
    <row r="50" spans="2:12" x14ac:dyDescent="0.2">
      <c r="B50" s="11"/>
      <c r="L50" s="11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s="1" customFormat="1" ht="12.75" x14ac:dyDescent="0.2">
      <c r="B60" s="22"/>
      <c r="D60" s="35" t="s">
        <v>53</v>
      </c>
      <c r="E60" s="24"/>
      <c r="F60" s="246" t="s">
        <v>54</v>
      </c>
      <c r="G60" s="35" t="s">
        <v>53</v>
      </c>
      <c r="H60" s="24"/>
      <c r="I60" s="24"/>
      <c r="J60" s="247" t="s">
        <v>54</v>
      </c>
      <c r="K60" s="24"/>
      <c r="L60" s="22"/>
    </row>
    <row r="61" spans="2:12" x14ac:dyDescent="0.2">
      <c r="B61" s="11"/>
      <c r="L61" s="11"/>
    </row>
    <row r="62" spans="2:12" x14ac:dyDescent="0.2">
      <c r="B62" s="11"/>
      <c r="L62" s="11"/>
    </row>
    <row r="63" spans="2:12" x14ac:dyDescent="0.2">
      <c r="B63" s="11"/>
      <c r="L63" s="11"/>
    </row>
    <row r="64" spans="2:12" s="1" customFormat="1" ht="12.75" x14ac:dyDescent="0.2">
      <c r="B64" s="22"/>
      <c r="D64" s="33" t="s">
        <v>55</v>
      </c>
      <c r="E64" s="34"/>
      <c r="F64" s="34"/>
      <c r="G64" s="33" t="s">
        <v>56</v>
      </c>
      <c r="H64" s="34"/>
      <c r="I64" s="34"/>
      <c r="J64" s="34"/>
      <c r="K64" s="34"/>
      <c r="L64" s="22"/>
    </row>
    <row r="65" spans="2:12" x14ac:dyDescent="0.2">
      <c r="B65" s="11"/>
      <c r="L65" s="11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s="1" customFormat="1" ht="12.75" x14ac:dyDescent="0.2">
      <c r="B75" s="22"/>
      <c r="D75" s="35" t="s">
        <v>53</v>
      </c>
      <c r="E75" s="24"/>
      <c r="F75" s="246" t="s">
        <v>54</v>
      </c>
      <c r="G75" s="35" t="s">
        <v>53</v>
      </c>
      <c r="H75" s="24"/>
      <c r="I75" s="24"/>
      <c r="J75" s="247" t="s">
        <v>54</v>
      </c>
      <c r="K75" s="24"/>
      <c r="L75" s="22"/>
    </row>
    <row r="76" spans="2:12" s="1" customFormat="1" ht="14.45" customHeight="1" x14ac:dyDescent="0.2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22"/>
    </row>
    <row r="80" spans="2:12" s="1" customFormat="1" ht="6.95" hidden="1" customHeight="1" x14ac:dyDescent="0.2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22"/>
    </row>
    <row r="81" spans="2:47" s="1" customFormat="1" ht="24.95" hidden="1" customHeight="1" x14ac:dyDescent="0.2">
      <c r="B81" s="22"/>
      <c r="C81" s="12" t="s">
        <v>104</v>
      </c>
      <c r="L81" s="22"/>
    </row>
    <row r="82" spans="2:47" s="1" customFormat="1" ht="6.95" hidden="1" customHeight="1" x14ac:dyDescent="0.2">
      <c r="B82" s="22"/>
      <c r="L82" s="22"/>
    </row>
    <row r="83" spans="2:47" s="1" customFormat="1" ht="12" hidden="1" customHeight="1" x14ac:dyDescent="0.2">
      <c r="B83" s="22"/>
      <c r="C83" s="18" t="s">
        <v>16</v>
      </c>
      <c r="L83" s="22"/>
    </row>
    <row r="84" spans="2:47" s="1" customFormat="1" ht="27" hidden="1" customHeight="1" x14ac:dyDescent="0.2">
      <c r="B84" s="22"/>
      <c r="E84" s="473" t="str">
        <f>E7</f>
        <v>Bratislava, MČ Devín - PD Dobudovanie chodníka a priechodu pre chodcov na Kremeľskej ul. v Devíne - I. etapa</v>
      </c>
      <c r="F84" s="474"/>
      <c r="G84" s="474"/>
      <c r="H84" s="474"/>
      <c r="L84" s="22"/>
    </row>
    <row r="85" spans="2:47" s="1" customFormat="1" ht="12" hidden="1" customHeight="1" x14ac:dyDescent="0.2">
      <c r="B85" s="22"/>
      <c r="C85" s="18" t="s">
        <v>102</v>
      </c>
      <c r="L85" s="22"/>
    </row>
    <row r="86" spans="2:47" s="1" customFormat="1" ht="15.6" hidden="1" customHeight="1" x14ac:dyDescent="0.2">
      <c r="B86" s="22"/>
      <c r="E86" s="457" t="str">
        <f>E9</f>
        <v>SO 102-10 - Chodníky</v>
      </c>
      <c r="F86" s="472"/>
      <c r="G86" s="472"/>
      <c r="H86" s="472"/>
      <c r="L86" s="22"/>
    </row>
    <row r="87" spans="2:47" s="1" customFormat="1" ht="6.95" hidden="1" customHeight="1" x14ac:dyDescent="0.2">
      <c r="B87" s="22"/>
      <c r="L87" s="22"/>
    </row>
    <row r="88" spans="2:47" s="1" customFormat="1" ht="12" hidden="1" customHeight="1" x14ac:dyDescent="0.2">
      <c r="B88" s="22"/>
      <c r="C88" s="18" t="s">
        <v>22</v>
      </c>
      <c r="F88" s="16" t="str">
        <f>F12</f>
        <v xml:space="preserve"> </v>
      </c>
      <c r="I88" s="18" t="s">
        <v>24</v>
      </c>
      <c r="J88" s="223">
        <f>IF(J12="","",J12)</f>
        <v>45483</v>
      </c>
      <c r="L88" s="22"/>
    </row>
    <row r="89" spans="2:47" s="1" customFormat="1" ht="6.95" hidden="1" customHeight="1" x14ac:dyDescent="0.2">
      <c r="B89" s="22"/>
      <c r="L89" s="22"/>
    </row>
    <row r="90" spans="2:47" s="1" customFormat="1" ht="15.6" hidden="1" customHeight="1" x14ac:dyDescent="0.2">
      <c r="B90" s="22"/>
      <c r="C90" s="18" t="s">
        <v>27</v>
      </c>
      <c r="F90" s="16" t="str">
        <f>E15</f>
        <v>Hlavné mesto SR Bratislava</v>
      </c>
      <c r="I90" s="18" t="s">
        <v>33</v>
      </c>
      <c r="J90" s="221" t="str">
        <f>E21</f>
        <v>HADE, s.r.o.</v>
      </c>
      <c r="L90" s="22"/>
    </row>
    <row r="91" spans="2:47" s="1" customFormat="1" ht="26.45" hidden="1" customHeight="1" x14ac:dyDescent="0.2">
      <c r="B91" s="22"/>
      <c r="C91" s="18" t="s">
        <v>31</v>
      </c>
      <c r="F91" s="16" t="str">
        <f>IF(E18="","",E18)</f>
        <v>Vyplň údaj</v>
      </c>
      <c r="I91" s="18" t="s">
        <v>35</v>
      </c>
      <c r="J91" s="221" t="str">
        <f>E24</f>
        <v>Ing. Matej CHOVANČEK</v>
      </c>
      <c r="L91" s="22"/>
    </row>
    <row r="92" spans="2:47" s="1" customFormat="1" ht="10.35" hidden="1" customHeight="1" x14ac:dyDescent="0.2">
      <c r="B92" s="22"/>
      <c r="L92" s="22"/>
    </row>
    <row r="93" spans="2:47" s="1" customFormat="1" ht="29.25" hidden="1" customHeight="1" x14ac:dyDescent="0.2">
      <c r="B93" s="22"/>
      <c r="C93" s="248" t="s">
        <v>105</v>
      </c>
      <c r="D93" s="240"/>
      <c r="E93" s="240"/>
      <c r="F93" s="240"/>
      <c r="G93" s="240"/>
      <c r="H93" s="240"/>
      <c r="I93" s="240"/>
      <c r="J93" s="249" t="s">
        <v>106</v>
      </c>
      <c r="K93" s="240"/>
      <c r="L93" s="22"/>
    </row>
    <row r="94" spans="2:47" s="1" customFormat="1" ht="10.35" hidden="1" customHeight="1" x14ac:dyDescent="0.2">
      <c r="B94" s="22"/>
      <c r="L94" s="22"/>
    </row>
    <row r="95" spans="2:47" s="1" customFormat="1" ht="22.9" hidden="1" customHeight="1" x14ac:dyDescent="0.2">
      <c r="B95" s="22"/>
      <c r="C95" s="250" t="s">
        <v>107</v>
      </c>
      <c r="J95" s="234">
        <f>J119</f>
        <v>0</v>
      </c>
      <c r="L95" s="22"/>
      <c r="AU95" s="8" t="s">
        <v>108</v>
      </c>
    </row>
    <row r="96" spans="2:47" s="252" customFormat="1" ht="24.95" hidden="1" customHeight="1" x14ac:dyDescent="0.2">
      <c r="B96" s="251"/>
      <c r="D96" s="253" t="s">
        <v>184</v>
      </c>
      <c r="E96" s="254"/>
      <c r="F96" s="254"/>
      <c r="G96" s="254"/>
      <c r="H96" s="254"/>
      <c r="I96" s="254"/>
      <c r="J96" s="255">
        <f>J120</f>
        <v>0</v>
      </c>
      <c r="L96" s="251"/>
    </row>
    <row r="97" spans="2:12" s="252" customFormat="1" ht="24.95" hidden="1" customHeight="1" x14ac:dyDescent="0.2">
      <c r="B97" s="251"/>
      <c r="D97" s="253" t="s">
        <v>185</v>
      </c>
      <c r="E97" s="254"/>
      <c r="F97" s="254"/>
      <c r="G97" s="254"/>
      <c r="H97" s="254"/>
      <c r="I97" s="254"/>
      <c r="J97" s="255">
        <f>J165</f>
        <v>0</v>
      </c>
      <c r="L97" s="251"/>
    </row>
    <row r="98" spans="2:12" s="252" customFormat="1" ht="24.95" hidden="1" customHeight="1" x14ac:dyDescent="0.2">
      <c r="B98" s="251"/>
      <c r="D98" s="253" t="s">
        <v>186</v>
      </c>
      <c r="E98" s="254"/>
      <c r="F98" s="254"/>
      <c r="G98" s="254"/>
      <c r="H98" s="254"/>
      <c r="I98" s="254"/>
      <c r="J98" s="255">
        <f>J171</f>
        <v>0</v>
      </c>
      <c r="L98" s="251"/>
    </row>
    <row r="99" spans="2:12" s="252" customFormat="1" ht="24.95" hidden="1" customHeight="1" x14ac:dyDescent="0.2">
      <c r="B99" s="251"/>
      <c r="D99" s="253" t="s">
        <v>187</v>
      </c>
      <c r="E99" s="254"/>
      <c r="F99" s="254"/>
      <c r="G99" s="254"/>
      <c r="H99" s="254"/>
      <c r="I99" s="254"/>
      <c r="J99" s="255">
        <f>J202</f>
        <v>0</v>
      </c>
      <c r="L99" s="251"/>
    </row>
    <row r="100" spans="2:12" s="1" customFormat="1" ht="21.75" hidden="1" customHeight="1" x14ac:dyDescent="0.2">
      <c r="B100" s="22"/>
      <c r="L100" s="22"/>
    </row>
    <row r="101" spans="2:12" s="1" customFormat="1" ht="6.95" hidden="1" customHeight="1" x14ac:dyDescent="0.2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22"/>
    </row>
    <row r="102" spans="2:12" hidden="1" x14ac:dyDescent="0.2"/>
    <row r="103" spans="2:12" hidden="1" x14ac:dyDescent="0.2"/>
    <row r="104" spans="2:12" hidden="1" x14ac:dyDescent="0.2"/>
    <row r="105" spans="2:12" s="1" customFormat="1" ht="6.95" customHeight="1" x14ac:dyDescent="0.2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22"/>
    </row>
    <row r="106" spans="2:12" s="1" customFormat="1" ht="24.95" customHeight="1" x14ac:dyDescent="0.2">
      <c r="B106" s="22"/>
      <c r="C106" s="12" t="s">
        <v>110</v>
      </c>
      <c r="L106" s="22"/>
    </row>
    <row r="107" spans="2:12" s="1" customFormat="1" ht="6.95" customHeight="1" x14ac:dyDescent="0.2">
      <c r="B107" s="22"/>
      <c r="L107" s="22"/>
    </row>
    <row r="108" spans="2:12" s="1" customFormat="1" ht="12" customHeight="1" x14ac:dyDescent="0.2">
      <c r="B108" s="22"/>
      <c r="C108" s="18" t="s">
        <v>16</v>
      </c>
      <c r="L108" s="22"/>
    </row>
    <row r="109" spans="2:12" s="1" customFormat="1" ht="27" customHeight="1" x14ac:dyDescent="0.2">
      <c r="B109" s="22"/>
      <c r="E109" s="473" t="str">
        <f>E7</f>
        <v>Bratislava, MČ Devín - PD Dobudovanie chodníka a priechodu pre chodcov na Kremeľskej ul. v Devíne - I. etapa</v>
      </c>
      <c r="F109" s="474"/>
      <c r="G109" s="474"/>
      <c r="H109" s="474"/>
      <c r="L109" s="22"/>
    </row>
    <row r="110" spans="2:12" s="1" customFormat="1" ht="12" customHeight="1" x14ac:dyDescent="0.2">
      <c r="B110" s="22"/>
      <c r="C110" s="18" t="s">
        <v>102</v>
      </c>
      <c r="L110" s="22"/>
    </row>
    <row r="111" spans="2:12" s="1" customFormat="1" ht="15.6" customHeight="1" x14ac:dyDescent="0.2">
      <c r="B111" s="22"/>
      <c r="E111" s="457" t="str">
        <f>E9</f>
        <v>SO 102-10 - Chodníky</v>
      </c>
      <c r="F111" s="472"/>
      <c r="G111" s="472"/>
      <c r="H111" s="472"/>
      <c r="L111" s="22"/>
    </row>
    <row r="112" spans="2:12" s="1" customFormat="1" ht="6.95" customHeight="1" x14ac:dyDescent="0.2">
      <c r="B112" s="22"/>
      <c r="L112" s="22"/>
    </row>
    <row r="113" spans="2:65" s="1" customFormat="1" ht="12" customHeight="1" x14ac:dyDescent="0.2">
      <c r="B113" s="22"/>
      <c r="C113" s="18" t="s">
        <v>22</v>
      </c>
      <c r="F113" s="16" t="str">
        <f>F12</f>
        <v xml:space="preserve"> </v>
      </c>
      <c r="I113" s="18" t="s">
        <v>24</v>
      </c>
      <c r="J113" s="223">
        <f>IF(J12="","",J12)</f>
        <v>45483</v>
      </c>
      <c r="L113" s="22"/>
    </row>
    <row r="114" spans="2:65" s="1" customFormat="1" ht="6.95" customHeight="1" x14ac:dyDescent="0.2">
      <c r="B114" s="22"/>
      <c r="L114" s="22"/>
    </row>
    <row r="115" spans="2:65" s="1" customFormat="1" ht="15.6" customHeight="1" x14ac:dyDescent="0.2">
      <c r="B115" s="22"/>
      <c r="C115" s="18" t="s">
        <v>27</v>
      </c>
      <c r="F115" s="16" t="str">
        <f>E15</f>
        <v>Hlavné mesto SR Bratislava</v>
      </c>
      <c r="I115" s="18" t="s">
        <v>33</v>
      </c>
      <c r="J115" s="221" t="str">
        <f>E21</f>
        <v>HADE, s.r.o.</v>
      </c>
      <c r="L115" s="22"/>
    </row>
    <row r="116" spans="2:65" s="1" customFormat="1" ht="26.45" customHeight="1" x14ac:dyDescent="0.2">
      <c r="B116" s="22"/>
      <c r="C116" s="18" t="s">
        <v>31</v>
      </c>
      <c r="F116" s="16" t="str">
        <f>IF(E18="","",E18)</f>
        <v>Vyplň údaj</v>
      </c>
      <c r="I116" s="18" t="s">
        <v>35</v>
      </c>
      <c r="J116" s="221" t="str">
        <f>E24</f>
        <v>Ing. Matej CHOVANČEK</v>
      </c>
      <c r="L116" s="22"/>
    </row>
    <row r="117" spans="2:65" s="1" customFormat="1" ht="10.35" customHeight="1" x14ac:dyDescent="0.2">
      <c r="B117" s="22"/>
      <c r="L117" s="22"/>
    </row>
    <row r="118" spans="2:65" s="261" customFormat="1" ht="29.25" customHeight="1" x14ac:dyDescent="0.2">
      <c r="B118" s="256"/>
      <c r="C118" s="257" t="s">
        <v>111</v>
      </c>
      <c r="D118" s="258" t="s">
        <v>63</v>
      </c>
      <c r="E118" s="258" t="s">
        <v>59</v>
      </c>
      <c r="F118" s="258" t="s">
        <v>60</v>
      </c>
      <c r="G118" s="258" t="s">
        <v>112</v>
      </c>
      <c r="H118" s="258" t="s">
        <v>113</v>
      </c>
      <c r="I118" s="258" t="s">
        <v>114</v>
      </c>
      <c r="J118" s="259" t="s">
        <v>106</v>
      </c>
      <c r="K118" s="260" t="s">
        <v>115</v>
      </c>
      <c r="L118" s="256"/>
      <c r="M118" s="49" t="s">
        <v>1</v>
      </c>
      <c r="N118" s="50" t="s">
        <v>42</v>
      </c>
      <c r="O118" s="50" t="s">
        <v>116</v>
      </c>
      <c r="P118" s="50" t="s">
        <v>117</v>
      </c>
      <c r="Q118" s="50" t="s">
        <v>118</v>
      </c>
      <c r="R118" s="50" t="s">
        <v>119</v>
      </c>
      <c r="S118" s="50" t="s">
        <v>120</v>
      </c>
      <c r="T118" s="51" t="s">
        <v>121</v>
      </c>
    </row>
    <row r="119" spans="2:65" s="1" customFormat="1" ht="22.9" customHeight="1" x14ac:dyDescent="0.25">
      <c r="B119" s="22"/>
      <c r="C119" s="54" t="s">
        <v>107</v>
      </c>
      <c r="J119" s="262">
        <f>BK119</f>
        <v>0</v>
      </c>
      <c r="L119" s="22"/>
      <c r="M119" s="52"/>
      <c r="N119" s="44"/>
      <c r="O119" s="44"/>
      <c r="P119" s="263">
        <f>P120+P165+P171+P202</f>
        <v>0</v>
      </c>
      <c r="Q119" s="44"/>
      <c r="R119" s="263">
        <f>R120+R165+R171+R202</f>
        <v>197.72210486000003</v>
      </c>
      <c r="S119" s="44"/>
      <c r="T119" s="264">
        <f>T120+T165+T171+T202</f>
        <v>171.94300000000001</v>
      </c>
      <c r="AT119" s="8" t="s">
        <v>77</v>
      </c>
      <c r="AU119" s="8" t="s">
        <v>108</v>
      </c>
      <c r="BK119" s="265">
        <f>BK120+BK165+BK171+BK202</f>
        <v>0</v>
      </c>
    </row>
    <row r="120" spans="2:65" s="267" customFormat="1" ht="25.9" customHeight="1" x14ac:dyDescent="0.2">
      <c r="B120" s="266"/>
      <c r="D120" s="268" t="s">
        <v>77</v>
      </c>
      <c r="E120" s="269" t="s">
        <v>189</v>
      </c>
      <c r="F120" s="269" t="s">
        <v>190</v>
      </c>
      <c r="J120" s="270">
        <f>BK120</f>
        <v>0</v>
      </c>
      <c r="L120" s="266"/>
      <c r="M120" s="271"/>
      <c r="P120" s="272">
        <f>SUM(P121:P164)</f>
        <v>0</v>
      </c>
      <c r="R120" s="272">
        <f>SUM(R121:R164)</f>
        <v>25.37724</v>
      </c>
      <c r="T120" s="273">
        <f>SUM(T121:T164)</f>
        <v>0</v>
      </c>
      <c r="AR120" s="268" t="s">
        <v>86</v>
      </c>
      <c r="AT120" s="274" t="s">
        <v>77</v>
      </c>
      <c r="AU120" s="274" t="s">
        <v>78</v>
      </c>
      <c r="AY120" s="268" t="s">
        <v>124</v>
      </c>
      <c r="BK120" s="275">
        <f>SUM(BK121:BK164)</f>
        <v>0</v>
      </c>
    </row>
    <row r="121" spans="2:65" s="1" customFormat="1" ht="22.15" customHeight="1" x14ac:dyDescent="0.2">
      <c r="B121" s="22"/>
      <c r="C121" s="276" t="s">
        <v>86</v>
      </c>
      <c r="D121" s="276" t="s">
        <v>125</v>
      </c>
      <c r="E121" s="277" t="s">
        <v>460</v>
      </c>
      <c r="F121" s="278" t="s">
        <v>461</v>
      </c>
      <c r="G121" s="279" t="s">
        <v>193</v>
      </c>
      <c r="H121" s="280">
        <v>36.25</v>
      </c>
      <c r="I121" s="77"/>
      <c r="J121" s="281">
        <f>ROUND(I121*H121,2)</f>
        <v>0</v>
      </c>
      <c r="K121" s="282"/>
      <c r="L121" s="22"/>
      <c r="M121" s="283" t="s">
        <v>1</v>
      </c>
      <c r="N121" s="284" t="s">
        <v>44</v>
      </c>
      <c r="P121" s="285">
        <f>O121*H121</f>
        <v>0</v>
      </c>
      <c r="Q121" s="285">
        <v>0</v>
      </c>
      <c r="R121" s="285">
        <f>Q121*H121</f>
        <v>0</v>
      </c>
      <c r="S121" s="285">
        <v>0</v>
      </c>
      <c r="T121" s="286">
        <f>S121*H121</f>
        <v>0</v>
      </c>
      <c r="AR121" s="287" t="s">
        <v>129</v>
      </c>
      <c r="AT121" s="287" t="s">
        <v>125</v>
      </c>
      <c r="AU121" s="287" t="s">
        <v>86</v>
      </c>
      <c r="AY121" s="8" t="s">
        <v>124</v>
      </c>
      <c r="BE121" s="288">
        <f>IF(N121="základná",J121,0)</f>
        <v>0</v>
      </c>
      <c r="BF121" s="288">
        <f>IF(N121="znížená",J121,0)</f>
        <v>0</v>
      </c>
      <c r="BG121" s="288">
        <f>IF(N121="zákl. prenesená",J121,0)</f>
        <v>0</v>
      </c>
      <c r="BH121" s="288">
        <f>IF(N121="zníž. prenesená",J121,0)</f>
        <v>0</v>
      </c>
      <c r="BI121" s="288">
        <f>IF(N121="nulová",J121,0)</f>
        <v>0</v>
      </c>
      <c r="BJ121" s="8" t="s">
        <v>130</v>
      </c>
      <c r="BK121" s="288">
        <f>ROUND(I121*H121,2)</f>
        <v>0</v>
      </c>
      <c r="BL121" s="8" t="s">
        <v>129</v>
      </c>
      <c r="BM121" s="287" t="s">
        <v>462</v>
      </c>
    </row>
    <row r="122" spans="2:65" s="290" customFormat="1" x14ac:dyDescent="0.2">
      <c r="B122" s="289"/>
      <c r="D122" s="291" t="s">
        <v>132</v>
      </c>
      <c r="E122" s="292" t="s">
        <v>1</v>
      </c>
      <c r="F122" s="293" t="s">
        <v>463</v>
      </c>
      <c r="H122" s="292" t="s">
        <v>1</v>
      </c>
      <c r="L122" s="289"/>
      <c r="M122" s="294"/>
      <c r="T122" s="295"/>
      <c r="AT122" s="292" t="s">
        <v>132</v>
      </c>
      <c r="AU122" s="292" t="s">
        <v>86</v>
      </c>
      <c r="AV122" s="290" t="s">
        <v>86</v>
      </c>
      <c r="AW122" s="290" t="s">
        <v>3</v>
      </c>
      <c r="AX122" s="290" t="s">
        <v>78</v>
      </c>
      <c r="AY122" s="292" t="s">
        <v>124</v>
      </c>
    </row>
    <row r="123" spans="2:65" s="297" customFormat="1" x14ac:dyDescent="0.2">
      <c r="B123" s="296"/>
      <c r="D123" s="291" t="s">
        <v>132</v>
      </c>
      <c r="E123" s="298" t="s">
        <v>1</v>
      </c>
      <c r="F123" s="299" t="s">
        <v>464</v>
      </c>
      <c r="H123" s="300">
        <v>36.25</v>
      </c>
      <c r="L123" s="296"/>
      <c r="M123" s="301"/>
      <c r="T123" s="302"/>
      <c r="AT123" s="298" t="s">
        <v>132</v>
      </c>
      <c r="AU123" s="298" t="s">
        <v>86</v>
      </c>
      <c r="AV123" s="297" t="s">
        <v>130</v>
      </c>
      <c r="AW123" s="297" t="s">
        <v>3</v>
      </c>
      <c r="AX123" s="297" t="s">
        <v>86</v>
      </c>
      <c r="AY123" s="298" t="s">
        <v>124</v>
      </c>
    </row>
    <row r="124" spans="2:65" s="1" customFormat="1" ht="22.15" customHeight="1" x14ac:dyDescent="0.2">
      <c r="B124" s="22"/>
      <c r="C124" s="276" t="s">
        <v>130</v>
      </c>
      <c r="D124" s="276" t="s">
        <v>125</v>
      </c>
      <c r="E124" s="277" t="s">
        <v>191</v>
      </c>
      <c r="F124" s="278" t="s">
        <v>192</v>
      </c>
      <c r="G124" s="279" t="s">
        <v>193</v>
      </c>
      <c r="H124" s="280">
        <v>165</v>
      </c>
      <c r="I124" s="77"/>
      <c r="J124" s="281">
        <f>ROUND(I124*H124,2)</f>
        <v>0</v>
      </c>
      <c r="K124" s="282"/>
      <c r="L124" s="22"/>
      <c r="M124" s="283" t="s">
        <v>1</v>
      </c>
      <c r="N124" s="284" t="s">
        <v>44</v>
      </c>
      <c r="P124" s="285">
        <f>O124*H124</f>
        <v>0</v>
      </c>
      <c r="Q124" s="285">
        <v>0</v>
      </c>
      <c r="R124" s="285">
        <f>Q124*H124</f>
        <v>0</v>
      </c>
      <c r="S124" s="285">
        <v>0</v>
      </c>
      <c r="T124" s="286">
        <f>S124*H124</f>
        <v>0</v>
      </c>
      <c r="AR124" s="287" t="s">
        <v>129</v>
      </c>
      <c r="AT124" s="287" t="s">
        <v>125</v>
      </c>
      <c r="AU124" s="287" t="s">
        <v>86</v>
      </c>
      <c r="AY124" s="8" t="s">
        <v>124</v>
      </c>
      <c r="BE124" s="288">
        <f>IF(N124="základná",J124,0)</f>
        <v>0</v>
      </c>
      <c r="BF124" s="288">
        <f>IF(N124="znížená",J124,0)</f>
        <v>0</v>
      </c>
      <c r="BG124" s="288">
        <f>IF(N124="zákl. prenesená",J124,0)</f>
        <v>0</v>
      </c>
      <c r="BH124" s="288">
        <f>IF(N124="zníž. prenesená",J124,0)</f>
        <v>0</v>
      </c>
      <c r="BI124" s="288">
        <f>IF(N124="nulová",J124,0)</f>
        <v>0</v>
      </c>
      <c r="BJ124" s="8" t="s">
        <v>130</v>
      </c>
      <c r="BK124" s="288">
        <f>ROUND(I124*H124,2)</f>
        <v>0</v>
      </c>
      <c r="BL124" s="8" t="s">
        <v>129</v>
      </c>
      <c r="BM124" s="287" t="s">
        <v>465</v>
      </c>
    </row>
    <row r="125" spans="2:65" s="290" customFormat="1" ht="22.5" x14ac:dyDescent="0.2">
      <c r="B125" s="289"/>
      <c r="D125" s="291" t="s">
        <v>132</v>
      </c>
      <c r="E125" s="292" t="s">
        <v>1</v>
      </c>
      <c r="F125" s="293" t="s">
        <v>466</v>
      </c>
      <c r="H125" s="292" t="s">
        <v>1</v>
      </c>
      <c r="L125" s="289"/>
      <c r="M125" s="294"/>
      <c r="T125" s="295"/>
      <c r="AT125" s="292" t="s">
        <v>132</v>
      </c>
      <c r="AU125" s="292" t="s">
        <v>86</v>
      </c>
      <c r="AV125" s="290" t="s">
        <v>86</v>
      </c>
      <c r="AW125" s="290" t="s">
        <v>3</v>
      </c>
      <c r="AX125" s="290" t="s">
        <v>78</v>
      </c>
      <c r="AY125" s="292" t="s">
        <v>124</v>
      </c>
    </row>
    <row r="126" spans="2:65" s="297" customFormat="1" x14ac:dyDescent="0.2">
      <c r="B126" s="296"/>
      <c r="D126" s="291" t="s">
        <v>132</v>
      </c>
      <c r="E126" s="298" t="s">
        <v>1</v>
      </c>
      <c r="F126" s="299" t="s">
        <v>467</v>
      </c>
      <c r="H126" s="300">
        <v>165</v>
      </c>
      <c r="L126" s="296"/>
      <c r="M126" s="301"/>
      <c r="T126" s="302"/>
      <c r="AT126" s="298" t="s">
        <v>132</v>
      </c>
      <c r="AU126" s="298" t="s">
        <v>86</v>
      </c>
      <c r="AV126" s="297" t="s">
        <v>130</v>
      </c>
      <c r="AW126" s="297" t="s">
        <v>3</v>
      </c>
      <c r="AX126" s="297" t="s">
        <v>86</v>
      </c>
      <c r="AY126" s="298" t="s">
        <v>124</v>
      </c>
    </row>
    <row r="127" spans="2:65" s="1" customFormat="1" ht="22.15" customHeight="1" x14ac:dyDescent="0.2">
      <c r="B127" s="22"/>
      <c r="C127" s="276" t="s">
        <v>138</v>
      </c>
      <c r="D127" s="276" t="s">
        <v>125</v>
      </c>
      <c r="E127" s="277" t="s">
        <v>202</v>
      </c>
      <c r="F127" s="278" t="s">
        <v>203</v>
      </c>
      <c r="G127" s="279" t="s">
        <v>204</v>
      </c>
      <c r="H127" s="280">
        <v>66.537999999999997</v>
      </c>
      <c r="I127" s="77"/>
      <c r="J127" s="281">
        <f>ROUND(I127*H127,2)</f>
        <v>0</v>
      </c>
      <c r="K127" s="282"/>
      <c r="L127" s="22"/>
      <c r="M127" s="283" t="s">
        <v>1</v>
      </c>
      <c r="N127" s="284" t="s">
        <v>44</v>
      </c>
      <c r="P127" s="285">
        <f>O127*H127</f>
        <v>0</v>
      </c>
      <c r="Q127" s="285">
        <v>0</v>
      </c>
      <c r="R127" s="285">
        <f>Q127*H127</f>
        <v>0</v>
      </c>
      <c r="S127" s="285">
        <v>0</v>
      </c>
      <c r="T127" s="286">
        <f>S127*H127</f>
        <v>0</v>
      </c>
      <c r="AR127" s="287" t="s">
        <v>129</v>
      </c>
      <c r="AT127" s="287" t="s">
        <v>125</v>
      </c>
      <c r="AU127" s="287" t="s">
        <v>86</v>
      </c>
      <c r="AY127" s="8" t="s">
        <v>124</v>
      </c>
      <c r="BE127" s="288">
        <f>IF(N127="základná",J127,0)</f>
        <v>0</v>
      </c>
      <c r="BF127" s="288">
        <f>IF(N127="znížená",J127,0)</f>
        <v>0</v>
      </c>
      <c r="BG127" s="288">
        <f>IF(N127="zákl. prenesená",J127,0)</f>
        <v>0</v>
      </c>
      <c r="BH127" s="288">
        <f>IF(N127="zníž. prenesená",J127,0)</f>
        <v>0</v>
      </c>
      <c r="BI127" s="288">
        <f>IF(N127="nulová",J127,0)</f>
        <v>0</v>
      </c>
      <c r="BJ127" s="8" t="s">
        <v>130</v>
      </c>
      <c r="BK127" s="288">
        <f>ROUND(I127*H127,2)</f>
        <v>0</v>
      </c>
      <c r="BL127" s="8" t="s">
        <v>129</v>
      </c>
      <c r="BM127" s="287" t="s">
        <v>468</v>
      </c>
    </row>
    <row r="128" spans="2:65" s="297" customFormat="1" x14ac:dyDescent="0.2">
      <c r="B128" s="296"/>
      <c r="D128" s="291" t="s">
        <v>132</v>
      </c>
      <c r="E128" s="298" t="s">
        <v>1</v>
      </c>
      <c r="F128" s="299" t="s">
        <v>469</v>
      </c>
      <c r="H128" s="300">
        <v>66.537999999999997</v>
      </c>
      <c r="L128" s="296"/>
      <c r="M128" s="301"/>
      <c r="T128" s="302"/>
      <c r="AT128" s="298" t="s">
        <v>132</v>
      </c>
      <c r="AU128" s="298" t="s">
        <v>86</v>
      </c>
      <c r="AV128" s="297" t="s">
        <v>130</v>
      </c>
      <c r="AW128" s="297" t="s">
        <v>3</v>
      </c>
      <c r="AX128" s="297" t="s">
        <v>86</v>
      </c>
      <c r="AY128" s="298" t="s">
        <v>124</v>
      </c>
    </row>
    <row r="129" spans="2:65" s="1" customFormat="1" ht="30" customHeight="1" x14ac:dyDescent="0.2">
      <c r="B129" s="22"/>
      <c r="C129" s="276" t="s">
        <v>129</v>
      </c>
      <c r="D129" s="276" t="s">
        <v>125</v>
      </c>
      <c r="E129" s="277" t="s">
        <v>470</v>
      </c>
      <c r="F129" s="278" t="s">
        <v>471</v>
      </c>
      <c r="G129" s="279" t="s">
        <v>193</v>
      </c>
      <c r="H129" s="280">
        <v>194</v>
      </c>
      <c r="I129" s="77"/>
      <c r="J129" s="281">
        <f>ROUND(I129*H129,2)</f>
        <v>0</v>
      </c>
      <c r="K129" s="282"/>
      <c r="L129" s="22"/>
      <c r="M129" s="283" t="s">
        <v>1</v>
      </c>
      <c r="N129" s="284" t="s">
        <v>44</v>
      </c>
      <c r="P129" s="285">
        <f>O129*H129</f>
        <v>0</v>
      </c>
      <c r="Q129" s="285">
        <v>0</v>
      </c>
      <c r="R129" s="285">
        <f>Q129*H129</f>
        <v>0</v>
      </c>
      <c r="S129" s="285">
        <v>0</v>
      </c>
      <c r="T129" s="286">
        <f>S129*H129</f>
        <v>0</v>
      </c>
      <c r="AR129" s="287" t="s">
        <v>129</v>
      </c>
      <c r="AT129" s="287" t="s">
        <v>125</v>
      </c>
      <c r="AU129" s="287" t="s">
        <v>86</v>
      </c>
      <c r="AY129" s="8" t="s">
        <v>124</v>
      </c>
      <c r="BE129" s="288">
        <f>IF(N129="základná",J129,0)</f>
        <v>0</v>
      </c>
      <c r="BF129" s="288">
        <f>IF(N129="znížená",J129,0)</f>
        <v>0</v>
      </c>
      <c r="BG129" s="288">
        <f>IF(N129="zákl. prenesená",J129,0)</f>
        <v>0</v>
      </c>
      <c r="BH129" s="288">
        <f>IF(N129="zníž. prenesená",J129,0)</f>
        <v>0</v>
      </c>
      <c r="BI129" s="288">
        <f>IF(N129="nulová",J129,0)</f>
        <v>0</v>
      </c>
      <c r="BJ129" s="8" t="s">
        <v>130</v>
      </c>
      <c r="BK129" s="288">
        <f>ROUND(I129*H129,2)</f>
        <v>0</v>
      </c>
      <c r="BL129" s="8" t="s">
        <v>129</v>
      </c>
      <c r="BM129" s="287" t="s">
        <v>472</v>
      </c>
    </row>
    <row r="130" spans="2:65" s="290" customFormat="1" ht="22.5" x14ac:dyDescent="0.2">
      <c r="B130" s="289"/>
      <c r="D130" s="291" t="s">
        <v>132</v>
      </c>
      <c r="E130" s="292" t="s">
        <v>1</v>
      </c>
      <c r="F130" s="293" t="s">
        <v>473</v>
      </c>
      <c r="H130" s="292" t="s">
        <v>1</v>
      </c>
      <c r="L130" s="289"/>
      <c r="M130" s="294"/>
      <c r="T130" s="295"/>
      <c r="AT130" s="292" t="s">
        <v>132</v>
      </c>
      <c r="AU130" s="292" t="s">
        <v>86</v>
      </c>
      <c r="AV130" s="290" t="s">
        <v>86</v>
      </c>
      <c r="AW130" s="290" t="s">
        <v>3</v>
      </c>
      <c r="AX130" s="290" t="s">
        <v>78</v>
      </c>
      <c r="AY130" s="292" t="s">
        <v>124</v>
      </c>
    </row>
    <row r="131" spans="2:65" s="297" customFormat="1" x14ac:dyDescent="0.2">
      <c r="B131" s="296"/>
      <c r="D131" s="291" t="s">
        <v>132</v>
      </c>
      <c r="E131" s="298" t="s">
        <v>1</v>
      </c>
      <c r="F131" s="299" t="s">
        <v>474</v>
      </c>
      <c r="H131" s="300">
        <v>29</v>
      </c>
      <c r="L131" s="296"/>
      <c r="M131" s="301"/>
      <c r="T131" s="302"/>
      <c r="AT131" s="298" t="s">
        <v>132</v>
      </c>
      <c r="AU131" s="298" t="s">
        <v>86</v>
      </c>
      <c r="AV131" s="297" t="s">
        <v>130</v>
      </c>
      <c r="AW131" s="297" t="s">
        <v>3</v>
      </c>
      <c r="AX131" s="297" t="s">
        <v>78</v>
      </c>
      <c r="AY131" s="298" t="s">
        <v>124</v>
      </c>
    </row>
    <row r="132" spans="2:65" s="290" customFormat="1" x14ac:dyDescent="0.2">
      <c r="B132" s="289"/>
      <c r="D132" s="291" t="s">
        <v>132</v>
      </c>
      <c r="E132" s="292" t="s">
        <v>1</v>
      </c>
      <c r="F132" s="293" t="s">
        <v>475</v>
      </c>
      <c r="H132" s="292" t="s">
        <v>1</v>
      </c>
      <c r="L132" s="289"/>
      <c r="M132" s="294"/>
      <c r="T132" s="295"/>
      <c r="AT132" s="292" t="s">
        <v>132</v>
      </c>
      <c r="AU132" s="292" t="s">
        <v>86</v>
      </c>
      <c r="AV132" s="290" t="s">
        <v>86</v>
      </c>
      <c r="AW132" s="290" t="s">
        <v>3</v>
      </c>
      <c r="AX132" s="290" t="s">
        <v>78</v>
      </c>
      <c r="AY132" s="292" t="s">
        <v>124</v>
      </c>
    </row>
    <row r="133" spans="2:65" s="297" customFormat="1" x14ac:dyDescent="0.2">
      <c r="B133" s="296"/>
      <c r="D133" s="291" t="s">
        <v>132</v>
      </c>
      <c r="E133" s="298" t="s">
        <v>1</v>
      </c>
      <c r="F133" s="299" t="s">
        <v>476</v>
      </c>
      <c r="H133" s="300">
        <v>165</v>
      </c>
      <c r="L133" s="296"/>
      <c r="M133" s="301"/>
      <c r="T133" s="302"/>
      <c r="AT133" s="298" t="s">
        <v>132</v>
      </c>
      <c r="AU133" s="298" t="s">
        <v>86</v>
      </c>
      <c r="AV133" s="297" t="s">
        <v>130</v>
      </c>
      <c r="AW133" s="297" t="s">
        <v>3</v>
      </c>
      <c r="AX133" s="297" t="s">
        <v>78</v>
      </c>
      <c r="AY133" s="298" t="s">
        <v>124</v>
      </c>
    </row>
    <row r="134" spans="2:65" s="307" customFormat="1" x14ac:dyDescent="0.2">
      <c r="B134" s="306"/>
      <c r="D134" s="291" t="s">
        <v>132</v>
      </c>
      <c r="E134" s="308" t="s">
        <v>1</v>
      </c>
      <c r="F134" s="309" t="s">
        <v>213</v>
      </c>
      <c r="H134" s="310">
        <v>194</v>
      </c>
      <c r="L134" s="306"/>
      <c r="M134" s="311"/>
      <c r="T134" s="312"/>
      <c r="AT134" s="308" t="s">
        <v>132</v>
      </c>
      <c r="AU134" s="308" t="s">
        <v>86</v>
      </c>
      <c r="AV134" s="307" t="s">
        <v>129</v>
      </c>
      <c r="AW134" s="307" t="s">
        <v>3</v>
      </c>
      <c r="AX134" s="307" t="s">
        <v>86</v>
      </c>
      <c r="AY134" s="308" t="s">
        <v>124</v>
      </c>
    </row>
    <row r="135" spans="2:65" s="1" customFormat="1" ht="30" customHeight="1" x14ac:dyDescent="0.2">
      <c r="B135" s="22"/>
      <c r="C135" s="276" t="s">
        <v>147</v>
      </c>
      <c r="D135" s="276" t="s">
        <v>125</v>
      </c>
      <c r="E135" s="277" t="s">
        <v>477</v>
      </c>
      <c r="F135" s="278" t="s">
        <v>478</v>
      </c>
      <c r="G135" s="279" t="s">
        <v>193</v>
      </c>
      <c r="H135" s="280">
        <v>65.25</v>
      </c>
      <c r="I135" s="77"/>
      <c r="J135" s="281">
        <f>ROUND(I135*H135,2)</f>
        <v>0</v>
      </c>
      <c r="K135" s="282"/>
      <c r="L135" s="22"/>
      <c r="M135" s="283" t="s">
        <v>1</v>
      </c>
      <c r="N135" s="284" t="s">
        <v>44</v>
      </c>
      <c r="P135" s="285">
        <f>O135*H135</f>
        <v>0</v>
      </c>
      <c r="Q135" s="285">
        <v>0</v>
      </c>
      <c r="R135" s="285">
        <f>Q135*H135</f>
        <v>0</v>
      </c>
      <c r="S135" s="285">
        <v>0</v>
      </c>
      <c r="T135" s="286">
        <f>S135*H135</f>
        <v>0</v>
      </c>
      <c r="AR135" s="287" t="s">
        <v>129</v>
      </c>
      <c r="AT135" s="287" t="s">
        <v>125</v>
      </c>
      <c r="AU135" s="287" t="s">
        <v>86</v>
      </c>
      <c r="AY135" s="8" t="s">
        <v>124</v>
      </c>
      <c r="BE135" s="288">
        <f>IF(N135="základná",J135,0)</f>
        <v>0</v>
      </c>
      <c r="BF135" s="288">
        <f>IF(N135="znížená",J135,0)</f>
        <v>0</v>
      </c>
      <c r="BG135" s="288">
        <f>IF(N135="zákl. prenesená",J135,0)</f>
        <v>0</v>
      </c>
      <c r="BH135" s="288">
        <f>IF(N135="zníž. prenesená",J135,0)</f>
        <v>0</v>
      </c>
      <c r="BI135" s="288">
        <f>IF(N135="nulová",J135,0)</f>
        <v>0</v>
      </c>
      <c r="BJ135" s="8" t="s">
        <v>130</v>
      </c>
      <c r="BK135" s="288">
        <f>ROUND(I135*H135,2)</f>
        <v>0</v>
      </c>
      <c r="BL135" s="8" t="s">
        <v>129</v>
      </c>
      <c r="BM135" s="287" t="s">
        <v>479</v>
      </c>
    </row>
    <row r="136" spans="2:65" s="290" customFormat="1" x14ac:dyDescent="0.2">
      <c r="B136" s="289"/>
      <c r="D136" s="291" t="s">
        <v>132</v>
      </c>
      <c r="E136" s="292" t="s">
        <v>1</v>
      </c>
      <c r="F136" s="293" t="s">
        <v>480</v>
      </c>
      <c r="H136" s="292" t="s">
        <v>1</v>
      </c>
      <c r="L136" s="289"/>
      <c r="M136" s="294"/>
      <c r="T136" s="295"/>
      <c r="AT136" s="292" t="s">
        <v>132</v>
      </c>
      <c r="AU136" s="292" t="s">
        <v>86</v>
      </c>
      <c r="AV136" s="290" t="s">
        <v>86</v>
      </c>
      <c r="AW136" s="290" t="s">
        <v>3</v>
      </c>
      <c r="AX136" s="290" t="s">
        <v>78</v>
      </c>
      <c r="AY136" s="292" t="s">
        <v>124</v>
      </c>
    </row>
    <row r="137" spans="2:65" s="297" customFormat="1" x14ac:dyDescent="0.2">
      <c r="B137" s="296"/>
      <c r="D137" s="291" t="s">
        <v>132</v>
      </c>
      <c r="E137" s="298" t="s">
        <v>1</v>
      </c>
      <c r="F137" s="299" t="s">
        <v>481</v>
      </c>
      <c r="H137" s="300">
        <v>36.25</v>
      </c>
      <c r="L137" s="296"/>
      <c r="M137" s="301"/>
      <c r="T137" s="302"/>
      <c r="AT137" s="298" t="s">
        <v>132</v>
      </c>
      <c r="AU137" s="298" t="s">
        <v>86</v>
      </c>
      <c r="AV137" s="297" t="s">
        <v>130</v>
      </c>
      <c r="AW137" s="297" t="s">
        <v>3</v>
      </c>
      <c r="AX137" s="297" t="s">
        <v>78</v>
      </c>
      <c r="AY137" s="298" t="s">
        <v>124</v>
      </c>
    </row>
    <row r="138" spans="2:65" s="290" customFormat="1" x14ac:dyDescent="0.2">
      <c r="B138" s="289"/>
      <c r="D138" s="291" t="s">
        <v>132</v>
      </c>
      <c r="E138" s="292" t="s">
        <v>1</v>
      </c>
      <c r="F138" s="293" t="s">
        <v>482</v>
      </c>
      <c r="H138" s="292" t="s">
        <v>1</v>
      </c>
      <c r="L138" s="289"/>
      <c r="M138" s="294"/>
      <c r="T138" s="295"/>
      <c r="AT138" s="292" t="s">
        <v>132</v>
      </c>
      <c r="AU138" s="292" t="s">
        <v>86</v>
      </c>
      <c r="AV138" s="290" t="s">
        <v>86</v>
      </c>
      <c r="AW138" s="290" t="s">
        <v>3</v>
      </c>
      <c r="AX138" s="290" t="s">
        <v>78</v>
      </c>
      <c r="AY138" s="292" t="s">
        <v>124</v>
      </c>
    </row>
    <row r="139" spans="2:65" s="297" customFormat="1" x14ac:dyDescent="0.2">
      <c r="B139" s="296"/>
      <c r="D139" s="291" t="s">
        <v>132</v>
      </c>
      <c r="E139" s="298" t="s">
        <v>1</v>
      </c>
      <c r="F139" s="299" t="s">
        <v>343</v>
      </c>
      <c r="H139" s="300">
        <v>29</v>
      </c>
      <c r="L139" s="296"/>
      <c r="M139" s="301"/>
      <c r="T139" s="302"/>
      <c r="AT139" s="298" t="s">
        <v>132</v>
      </c>
      <c r="AU139" s="298" t="s">
        <v>86</v>
      </c>
      <c r="AV139" s="297" t="s">
        <v>130</v>
      </c>
      <c r="AW139" s="297" t="s">
        <v>3</v>
      </c>
      <c r="AX139" s="297" t="s">
        <v>78</v>
      </c>
      <c r="AY139" s="298" t="s">
        <v>124</v>
      </c>
    </row>
    <row r="140" spans="2:65" s="307" customFormat="1" x14ac:dyDescent="0.2">
      <c r="B140" s="306"/>
      <c r="D140" s="291" t="s">
        <v>132</v>
      </c>
      <c r="E140" s="308" t="s">
        <v>1</v>
      </c>
      <c r="F140" s="309" t="s">
        <v>213</v>
      </c>
      <c r="H140" s="310">
        <v>65.25</v>
      </c>
      <c r="L140" s="306"/>
      <c r="M140" s="311"/>
      <c r="T140" s="312"/>
      <c r="AT140" s="308" t="s">
        <v>132</v>
      </c>
      <c r="AU140" s="308" t="s">
        <v>86</v>
      </c>
      <c r="AV140" s="307" t="s">
        <v>129</v>
      </c>
      <c r="AW140" s="307" t="s">
        <v>3</v>
      </c>
      <c r="AX140" s="307" t="s">
        <v>86</v>
      </c>
      <c r="AY140" s="308" t="s">
        <v>124</v>
      </c>
    </row>
    <row r="141" spans="2:65" s="1" customFormat="1" ht="30" customHeight="1" x14ac:dyDescent="0.2">
      <c r="B141" s="22"/>
      <c r="C141" s="276" t="s">
        <v>152</v>
      </c>
      <c r="D141" s="276" t="s">
        <v>125</v>
      </c>
      <c r="E141" s="277" t="s">
        <v>228</v>
      </c>
      <c r="F141" s="278" t="s">
        <v>229</v>
      </c>
      <c r="G141" s="279" t="s">
        <v>193</v>
      </c>
      <c r="H141" s="280">
        <v>7.25</v>
      </c>
      <c r="I141" s="77"/>
      <c r="J141" s="281">
        <f>ROUND(I141*H141,2)</f>
        <v>0</v>
      </c>
      <c r="K141" s="282"/>
      <c r="L141" s="22"/>
      <c r="M141" s="283" t="s">
        <v>1</v>
      </c>
      <c r="N141" s="284" t="s">
        <v>44</v>
      </c>
      <c r="P141" s="285">
        <f>O141*H141</f>
        <v>0</v>
      </c>
      <c r="Q141" s="285">
        <v>0</v>
      </c>
      <c r="R141" s="285">
        <f>Q141*H141</f>
        <v>0</v>
      </c>
      <c r="S141" s="285">
        <v>0</v>
      </c>
      <c r="T141" s="286">
        <f>S141*H141</f>
        <v>0</v>
      </c>
      <c r="AR141" s="287" t="s">
        <v>129</v>
      </c>
      <c r="AT141" s="287" t="s">
        <v>125</v>
      </c>
      <c r="AU141" s="287" t="s">
        <v>86</v>
      </c>
      <c r="AY141" s="8" t="s">
        <v>124</v>
      </c>
      <c r="BE141" s="288">
        <f>IF(N141="základná",J141,0)</f>
        <v>0</v>
      </c>
      <c r="BF141" s="288">
        <f>IF(N141="znížená",J141,0)</f>
        <v>0</v>
      </c>
      <c r="BG141" s="288">
        <f>IF(N141="zákl. prenesená",J141,0)</f>
        <v>0</v>
      </c>
      <c r="BH141" s="288">
        <f>IF(N141="zníž. prenesená",J141,0)</f>
        <v>0</v>
      </c>
      <c r="BI141" s="288">
        <f>IF(N141="nulová",J141,0)</f>
        <v>0</v>
      </c>
      <c r="BJ141" s="8" t="s">
        <v>130</v>
      </c>
      <c r="BK141" s="288">
        <f>ROUND(I141*H141,2)</f>
        <v>0</v>
      </c>
      <c r="BL141" s="8" t="s">
        <v>129</v>
      </c>
      <c r="BM141" s="287" t="s">
        <v>483</v>
      </c>
    </row>
    <row r="142" spans="2:65" s="290" customFormat="1" x14ac:dyDescent="0.2">
      <c r="B142" s="289"/>
      <c r="D142" s="291" t="s">
        <v>132</v>
      </c>
      <c r="E142" s="292" t="s">
        <v>1</v>
      </c>
      <c r="F142" s="293" t="s">
        <v>231</v>
      </c>
      <c r="H142" s="292" t="s">
        <v>1</v>
      </c>
      <c r="L142" s="289"/>
      <c r="M142" s="294"/>
      <c r="T142" s="295"/>
      <c r="AT142" s="292" t="s">
        <v>132</v>
      </c>
      <c r="AU142" s="292" t="s">
        <v>86</v>
      </c>
      <c r="AV142" s="290" t="s">
        <v>86</v>
      </c>
      <c r="AW142" s="290" t="s">
        <v>3</v>
      </c>
      <c r="AX142" s="290" t="s">
        <v>78</v>
      </c>
      <c r="AY142" s="292" t="s">
        <v>124</v>
      </c>
    </row>
    <row r="143" spans="2:65" s="297" customFormat="1" x14ac:dyDescent="0.2">
      <c r="B143" s="296"/>
      <c r="D143" s="291" t="s">
        <v>132</v>
      </c>
      <c r="E143" s="298" t="s">
        <v>1</v>
      </c>
      <c r="F143" s="299" t="s">
        <v>484</v>
      </c>
      <c r="H143" s="300">
        <v>7.25</v>
      </c>
      <c r="L143" s="296"/>
      <c r="M143" s="301"/>
      <c r="T143" s="302"/>
      <c r="AT143" s="298" t="s">
        <v>132</v>
      </c>
      <c r="AU143" s="298" t="s">
        <v>86</v>
      </c>
      <c r="AV143" s="297" t="s">
        <v>130</v>
      </c>
      <c r="AW143" s="297" t="s">
        <v>3</v>
      </c>
      <c r="AX143" s="297" t="s">
        <v>86</v>
      </c>
      <c r="AY143" s="298" t="s">
        <v>124</v>
      </c>
    </row>
    <row r="144" spans="2:65" s="1" customFormat="1" ht="34.9" customHeight="1" x14ac:dyDescent="0.2">
      <c r="B144" s="22"/>
      <c r="C144" s="276" t="s">
        <v>158</v>
      </c>
      <c r="D144" s="276" t="s">
        <v>125</v>
      </c>
      <c r="E144" s="277" t="s">
        <v>233</v>
      </c>
      <c r="F144" s="278" t="s">
        <v>234</v>
      </c>
      <c r="G144" s="279" t="s">
        <v>193</v>
      </c>
      <c r="H144" s="280">
        <v>195.75</v>
      </c>
      <c r="I144" s="77"/>
      <c r="J144" s="281">
        <f>ROUND(I144*H144,2)</f>
        <v>0</v>
      </c>
      <c r="K144" s="282"/>
      <c r="L144" s="22"/>
      <c r="M144" s="283" t="s">
        <v>1</v>
      </c>
      <c r="N144" s="284" t="s">
        <v>44</v>
      </c>
      <c r="P144" s="285">
        <f>O144*H144</f>
        <v>0</v>
      </c>
      <c r="Q144" s="285">
        <v>0</v>
      </c>
      <c r="R144" s="285">
        <f>Q144*H144</f>
        <v>0</v>
      </c>
      <c r="S144" s="285">
        <v>0</v>
      </c>
      <c r="T144" s="286">
        <f>S144*H144</f>
        <v>0</v>
      </c>
      <c r="AR144" s="287" t="s">
        <v>129</v>
      </c>
      <c r="AT144" s="287" t="s">
        <v>125</v>
      </c>
      <c r="AU144" s="287" t="s">
        <v>86</v>
      </c>
      <c r="AY144" s="8" t="s">
        <v>124</v>
      </c>
      <c r="BE144" s="288">
        <f>IF(N144="základná",J144,0)</f>
        <v>0</v>
      </c>
      <c r="BF144" s="288">
        <f>IF(N144="znížená",J144,0)</f>
        <v>0</v>
      </c>
      <c r="BG144" s="288">
        <f>IF(N144="zákl. prenesená",J144,0)</f>
        <v>0</v>
      </c>
      <c r="BH144" s="288">
        <f>IF(N144="zníž. prenesená",J144,0)</f>
        <v>0</v>
      </c>
      <c r="BI144" s="288">
        <f>IF(N144="nulová",J144,0)</f>
        <v>0</v>
      </c>
      <c r="BJ144" s="8" t="s">
        <v>130</v>
      </c>
      <c r="BK144" s="288">
        <f>ROUND(I144*H144,2)</f>
        <v>0</v>
      </c>
      <c r="BL144" s="8" t="s">
        <v>129</v>
      </c>
      <c r="BM144" s="287" t="s">
        <v>485</v>
      </c>
    </row>
    <row r="145" spans="2:65" s="297" customFormat="1" x14ac:dyDescent="0.2">
      <c r="B145" s="296"/>
      <c r="D145" s="291" t="s">
        <v>132</v>
      </c>
      <c r="E145" s="298" t="s">
        <v>1</v>
      </c>
      <c r="F145" s="299" t="s">
        <v>486</v>
      </c>
      <c r="H145" s="300">
        <v>195.75</v>
      </c>
      <c r="L145" s="296"/>
      <c r="M145" s="301"/>
      <c r="T145" s="302"/>
      <c r="AT145" s="298" t="s">
        <v>132</v>
      </c>
      <c r="AU145" s="298" t="s">
        <v>86</v>
      </c>
      <c r="AV145" s="297" t="s">
        <v>130</v>
      </c>
      <c r="AW145" s="297" t="s">
        <v>3</v>
      </c>
      <c r="AX145" s="297" t="s">
        <v>86</v>
      </c>
      <c r="AY145" s="298" t="s">
        <v>124</v>
      </c>
    </row>
    <row r="146" spans="2:65" s="1" customFormat="1" ht="22.15" customHeight="1" x14ac:dyDescent="0.2">
      <c r="B146" s="22"/>
      <c r="C146" s="276" t="s">
        <v>163</v>
      </c>
      <c r="D146" s="276" t="s">
        <v>125</v>
      </c>
      <c r="E146" s="277" t="s">
        <v>487</v>
      </c>
      <c r="F146" s="278" t="s">
        <v>488</v>
      </c>
      <c r="G146" s="279" t="s">
        <v>193</v>
      </c>
      <c r="H146" s="280">
        <v>165</v>
      </c>
      <c r="I146" s="77"/>
      <c r="J146" s="281">
        <f>ROUND(I146*H146,2)</f>
        <v>0</v>
      </c>
      <c r="K146" s="282"/>
      <c r="L146" s="22"/>
      <c r="M146" s="283" t="s">
        <v>1</v>
      </c>
      <c r="N146" s="284" t="s">
        <v>44</v>
      </c>
      <c r="P146" s="285">
        <f>O146*H146</f>
        <v>0</v>
      </c>
      <c r="Q146" s="285">
        <v>0</v>
      </c>
      <c r="R146" s="285">
        <f>Q146*H146</f>
        <v>0</v>
      </c>
      <c r="S146" s="285">
        <v>0</v>
      </c>
      <c r="T146" s="286">
        <f>S146*H146</f>
        <v>0</v>
      </c>
      <c r="AR146" s="287" t="s">
        <v>129</v>
      </c>
      <c r="AT146" s="287" t="s">
        <v>125</v>
      </c>
      <c r="AU146" s="287" t="s">
        <v>86</v>
      </c>
      <c r="AY146" s="8" t="s">
        <v>124</v>
      </c>
      <c r="BE146" s="288">
        <f>IF(N146="základná",J146,0)</f>
        <v>0</v>
      </c>
      <c r="BF146" s="288">
        <f>IF(N146="znížená",J146,0)</f>
        <v>0</v>
      </c>
      <c r="BG146" s="288">
        <f>IF(N146="zákl. prenesená",J146,0)</f>
        <v>0</v>
      </c>
      <c r="BH146" s="288">
        <f>IF(N146="zníž. prenesená",J146,0)</f>
        <v>0</v>
      </c>
      <c r="BI146" s="288">
        <f>IF(N146="nulová",J146,0)</f>
        <v>0</v>
      </c>
      <c r="BJ146" s="8" t="s">
        <v>130</v>
      </c>
      <c r="BK146" s="288">
        <f>ROUND(I146*H146,2)</f>
        <v>0</v>
      </c>
      <c r="BL146" s="8" t="s">
        <v>129</v>
      </c>
      <c r="BM146" s="287" t="s">
        <v>489</v>
      </c>
    </row>
    <row r="147" spans="2:65" s="290" customFormat="1" x14ac:dyDescent="0.2">
      <c r="B147" s="289"/>
      <c r="D147" s="291" t="s">
        <v>132</v>
      </c>
      <c r="E147" s="292" t="s">
        <v>1</v>
      </c>
      <c r="F147" s="293" t="s">
        <v>490</v>
      </c>
      <c r="H147" s="292" t="s">
        <v>1</v>
      </c>
      <c r="L147" s="289"/>
      <c r="M147" s="294"/>
      <c r="T147" s="295"/>
      <c r="AT147" s="292" t="s">
        <v>132</v>
      </c>
      <c r="AU147" s="292" t="s">
        <v>86</v>
      </c>
      <c r="AV147" s="290" t="s">
        <v>86</v>
      </c>
      <c r="AW147" s="290" t="s">
        <v>3</v>
      </c>
      <c r="AX147" s="290" t="s">
        <v>78</v>
      </c>
      <c r="AY147" s="292" t="s">
        <v>124</v>
      </c>
    </row>
    <row r="148" spans="2:65" s="297" customFormat="1" x14ac:dyDescent="0.2">
      <c r="B148" s="296"/>
      <c r="D148" s="291" t="s">
        <v>132</v>
      </c>
      <c r="E148" s="298" t="s">
        <v>1</v>
      </c>
      <c r="F148" s="299" t="s">
        <v>476</v>
      </c>
      <c r="H148" s="300">
        <v>165</v>
      </c>
      <c r="L148" s="296"/>
      <c r="M148" s="301"/>
      <c r="T148" s="302"/>
      <c r="AT148" s="298" t="s">
        <v>132</v>
      </c>
      <c r="AU148" s="298" t="s">
        <v>86</v>
      </c>
      <c r="AV148" s="297" t="s">
        <v>130</v>
      </c>
      <c r="AW148" s="297" t="s">
        <v>3</v>
      </c>
      <c r="AX148" s="297" t="s">
        <v>86</v>
      </c>
      <c r="AY148" s="298" t="s">
        <v>124</v>
      </c>
    </row>
    <row r="149" spans="2:65" s="1" customFormat="1" ht="22.15" customHeight="1" x14ac:dyDescent="0.2">
      <c r="B149" s="22"/>
      <c r="C149" s="276" t="s">
        <v>168</v>
      </c>
      <c r="D149" s="276" t="s">
        <v>125</v>
      </c>
      <c r="E149" s="277" t="s">
        <v>491</v>
      </c>
      <c r="F149" s="278" t="s">
        <v>492</v>
      </c>
      <c r="G149" s="279" t="s">
        <v>193</v>
      </c>
      <c r="H149" s="280">
        <v>29</v>
      </c>
      <c r="I149" s="77"/>
      <c r="J149" s="281">
        <f>ROUND(I149*H149,2)</f>
        <v>0</v>
      </c>
      <c r="K149" s="282"/>
      <c r="L149" s="22"/>
      <c r="M149" s="283" t="s">
        <v>1</v>
      </c>
      <c r="N149" s="284" t="s">
        <v>44</v>
      </c>
      <c r="P149" s="285">
        <f>O149*H149</f>
        <v>0</v>
      </c>
      <c r="Q149" s="285">
        <v>0</v>
      </c>
      <c r="R149" s="285">
        <f>Q149*H149</f>
        <v>0</v>
      </c>
      <c r="S149" s="285">
        <v>0</v>
      </c>
      <c r="T149" s="286">
        <f>S149*H149</f>
        <v>0</v>
      </c>
      <c r="AR149" s="287" t="s">
        <v>129</v>
      </c>
      <c r="AT149" s="287" t="s">
        <v>125</v>
      </c>
      <c r="AU149" s="287" t="s">
        <v>86</v>
      </c>
      <c r="AY149" s="8" t="s">
        <v>124</v>
      </c>
      <c r="BE149" s="288">
        <f>IF(N149="základná",J149,0)</f>
        <v>0</v>
      </c>
      <c r="BF149" s="288">
        <f>IF(N149="znížená",J149,0)</f>
        <v>0</v>
      </c>
      <c r="BG149" s="288">
        <f>IF(N149="zákl. prenesená",J149,0)</f>
        <v>0</v>
      </c>
      <c r="BH149" s="288">
        <f>IF(N149="zníž. prenesená",J149,0)</f>
        <v>0</v>
      </c>
      <c r="BI149" s="288">
        <f>IF(N149="nulová",J149,0)</f>
        <v>0</v>
      </c>
      <c r="BJ149" s="8" t="s">
        <v>130</v>
      </c>
      <c r="BK149" s="288">
        <f>ROUND(I149*H149,2)</f>
        <v>0</v>
      </c>
      <c r="BL149" s="8" t="s">
        <v>129</v>
      </c>
      <c r="BM149" s="287" t="s">
        <v>493</v>
      </c>
    </row>
    <row r="150" spans="2:65" s="290" customFormat="1" ht="22.5" x14ac:dyDescent="0.2">
      <c r="B150" s="289"/>
      <c r="D150" s="291" t="s">
        <v>132</v>
      </c>
      <c r="E150" s="292" t="s">
        <v>1</v>
      </c>
      <c r="F150" s="293" t="s">
        <v>494</v>
      </c>
      <c r="H150" s="292" t="s">
        <v>1</v>
      </c>
      <c r="L150" s="289"/>
      <c r="M150" s="294"/>
      <c r="T150" s="295"/>
      <c r="AT150" s="292" t="s">
        <v>132</v>
      </c>
      <c r="AU150" s="292" t="s">
        <v>86</v>
      </c>
      <c r="AV150" s="290" t="s">
        <v>86</v>
      </c>
      <c r="AW150" s="290" t="s">
        <v>3</v>
      </c>
      <c r="AX150" s="290" t="s">
        <v>78</v>
      </c>
      <c r="AY150" s="292" t="s">
        <v>124</v>
      </c>
    </row>
    <row r="151" spans="2:65" s="297" customFormat="1" x14ac:dyDescent="0.2">
      <c r="B151" s="296"/>
      <c r="D151" s="291" t="s">
        <v>132</v>
      </c>
      <c r="E151" s="298" t="s">
        <v>1</v>
      </c>
      <c r="F151" s="299" t="s">
        <v>343</v>
      </c>
      <c r="H151" s="300">
        <v>29</v>
      </c>
      <c r="L151" s="296"/>
      <c r="M151" s="301"/>
      <c r="T151" s="302"/>
      <c r="AT151" s="298" t="s">
        <v>132</v>
      </c>
      <c r="AU151" s="298" t="s">
        <v>86</v>
      </c>
      <c r="AV151" s="297" t="s">
        <v>130</v>
      </c>
      <c r="AW151" s="297" t="s">
        <v>3</v>
      </c>
      <c r="AX151" s="297" t="s">
        <v>86</v>
      </c>
      <c r="AY151" s="298" t="s">
        <v>124</v>
      </c>
    </row>
    <row r="152" spans="2:65" s="1" customFormat="1" ht="22.15" customHeight="1" x14ac:dyDescent="0.2">
      <c r="B152" s="22"/>
      <c r="C152" s="276" t="s">
        <v>173</v>
      </c>
      <c r="D152" s="276" t="s">
        <v>125</v>
      </c>
      <c r="E152" s="277" t="s">
        <v>237</v>
      </c>
      <c r="F152" s="278" t="s">
        <v>238</v>
      </c>
      <c r="G152" s="279" t="s">
        <v>239</v>
      </c>
      <c r="H152" s="280">
        <v>137.74</v>
      </c>
      <c r="I152" s="77"/>
      <c r="J152" s="281">
        <f>ROUND(I152*H152,2)</f>
        <v>0</v>
      </c>
      <c r="K152" s="282"/>
      <c r="L152" s="22"/>
      <c r="M152" s="283" t="s">
        <v>1</v>
      </c>
      <c r="N152" s="284" t="s">
        <v>44</v>
      </c>
      <c r="P152" s="285">
        <f>O152*H152</f>
        <v>0</v>
      </c>
      <c r="Q152" s="285">
        <v>0</v>
      </c>
      <c r="R152" s="285">
        <f>Q152*H152</f>
        <v>0</v>
      </c>
      <c r="S152" s="285">
        <v>0</v>
      </c>
      <c r="T152" s="286">
        <f>S152*H152</f>
        <v>0</v>
      </c>
      <c r="AR152" s="287" t="s">
        <v>129</v>
      </c>
      <c r="AT152" s="287" t="s">
        <v>125</v>
      </c>
      <c r="AU152" s="287" t="s">
        <v>86</v>
      </c>
      <c r="AY152" s="8" t="s">
        <v>124</v>
      </c>
      <c r="BE152" s="288">
        <f>IF(N152="základná",J152,0)</f>
        <v>0</v>
      </c>
      <c r="BF152" s="288">
        <f>IF(N152="znížená",J152,0)</f>
        <v>0</v>
      </c>
      <c r="BG152" s="288">
        <f>IF(N152="zákl. prenesená",J152,0)</f>
        <v>0</v>
      </c>
      <c r="BH152" s="288">
        <f>IF(N152="zníž. prenesená",J152,0)</f>
        <v>0</v>
      </c>
      <c r="BI152" s="288">
        <f>IF(N152="nulová",J152,0)</f>
        <v>0</v>
      </c>
      <c r="BJ152" s="8" t="s">
        <v>130</v>
      </c>
      <c r="BK152" s="288">
        <f>ROUND(I152*H152,2)</f>
        <v>0</v>
      </c>
      <c r="BL152" s="8" t="s">
        <v>129</v>
      </c>
      <c r="BM152" s="287" t="s">
        <v>495</v>
      </c>
    </row>
    <row r="153" spans="2:65" s="290" customFormat="1" ht="22.5" x14ac:dyDescent="0.2">
      <c r="B153" s="289"/>
      <c r="D153" s="291" t="s">
        <v>132</v>
      </c>
      <c r="E153" s="292" t="s">
        <v>1</v>
      </c>
      <c r="F153" s="293" t="s">
        <v>496</v>
      </c>
      <c r="H153" s="292" t="s">
        <v>1</v>
      </c>
      <c r="L153" s="289"/>
      <c r="M153" s="294"/>
      <c r="T153" s="295"/>
      <c r="AT153" s="292" t="s">
        <v>132</v>
      </c>
      <c r="AU153" s="292" t="s">
        <v>86</v>
      </c>
      <c r="AV153" s="290" t="s">
        <v>86</v>
      </c>
      <c r="AW153" s="290" t="s">
        <v>3</v>
      </c>
      <c r="AX153" s="290" t="s">
        <v>78</v>
      </c>
      <c r="AY153" s="292" t="s">
        <v>124</v>
      </c>
    </row>
    <row r="154" spans="2:65" s="297" customFormat="1" x14ac:dyDescent="0.2">
      <c r="B154" s="296"/>
      <c r="D154" s="291" t="s">
        <v>132</v>
      </c>
      <c r="E154" s="298" t="s">
        <v>1</v>
      </c>
      <c r="F154" s="299" t="s">
        <v>497</v>
      </c>
      <c r="H154" s="300">
        <v>137.74</v>
      </c>
      <c r="L154" s="296"/>
      <c r="M154" s="301"/>
      <c r="T154" s="302"/>
      <c r="AT154" s="298" t="s">
        <v>132</v>
      </c>
      <c r="AU154" s="298" t="s">
        <v>86</v>
      </c>
      <c r="AV154" s="297" t="s">
        <v>130</v>
      </c>
      <c r="AW154" s="297" t="s">
        <v>3</v>
      </c>
      <c r="AX154" s="297" t="s">
        <v>86</v>
      </c>
      <c r="AY154" s="298" t="s">
        <v>124</v>
      </c>
    </row>
    <row r="155" spans="2:65" s="1" customFormat="1" ht="22.15" customHeight="1" x14ac:dyDescent="0.2">
      <c r="B155" s="22"/>
      <c r="C155" s="276" t="s">
        <v>178</v>
      </c>
      <c r="D155" s="276" t="s">
        <v>125</v>
      </c>
      <c r="E155" s="277" t="s">
        <v>498</v>
      </c>
      <c r="F155" s="278" t="s">
        <v>499</v>
      </c>
      <c r="G155" s="279" t="s">
        <v>239</v>
      </c>
      <c r="H155" s="280">
        <v>72.5</v>
      </c>
      <c r="I155" s="77"/>
      <c r="J155" s="281">
        <f>ROUND(I155*H155,2)</f>
        <v>0</v>
      </c>
      <c r="K155" s="282"/>
      <c r="L155" s="22"/>
      <c r="M155" s="283" t="s">
        <v>1</v>
      </c>
      <c r="N155" s="284" t="s">
        <v>44</v>
      </c>
      <c r="P155" s="285">
        <f>O155*H155</f>
        <v>0</v>
      </c>
      <c r="Q155" s="285">
        <v>0</v>
      </c>
      <c r="R155" s="285">
        <f>Q155*H155</f>
        <v>0</v>
      </c>
      <c r="S155" s="285">
        <v>0</v>
      </c>
      <c r="T155" s="286">
        <f>S155*H155</f>
        <v>0</v>
      </c>
      <c r="AR155" s="287" t="s">
        <v>129</v>
      </c>
      <c r="AT155" s="287" t="s">
        <v>125</v>
      </c>
      <c r="AU155" s="287" t="s">
        <v>86</v>
      </c>
      <c r="AY155" s="8" t="s">
        <v>124</v>
      </c>
      <c r="BE155" s="288">
        <f>IF(N155="základná",J155,0)</f>
        <v>0</v>
      </c>
      <c r="BF155" s="288">
        <f>IF(N155="znížená",J155,0)</f>
        <v>0</v>
      </c>
      <c r="BG155" s="288">
        <f>IF(N155="zákl. prenesená",J155,0)</f>
        <v>0</v>
      </c>
      <c r="BH155" s="288">
        <f>IF(N155="zníž. prenesená",J155,0)</f>
        <v>0</v>
      </c>
      <c r="BI155" s="288">
        <f>IF(N155="nulová",J155,0)</f>
        <v>0</v>
      </c>
      <c r="BJ155" s="8" t="s">
        <v>130</v>
      </c>
      <c r="BK155" s="288">
        <f>ROUND(I155*H155,2)</f>
        <v>0</v>
      </c>
      <c r="BL155" s="8" t="s">
        <v>129</v>
      </c>
      <c r="BM155" s="287" t="s">
        <v>500</v>
      </c>
    </row>
    <row r="156" spans="2:65" s="297" customFormat="1" x14ac:dyDescent="0.2">
      <c r="B156" s="296"/>
      <c r="D156" s="291" t="s">
        <v>132</v>
      </c>
      <c r="E156" s="298" t="s">
        <v>1</v>
      </c>
      <c r="F156" s="299" t="s">
        <v>501</v>
      </c>
      <c r="H156" s="300">
        <v>72.5</v>
      </c>
      <c r="L156" s="296"/>
      <c r="M156" s="301"/>
      <c r="T156" s="302"/>
      <c r="AT156" s="298" t="s">
        <v>132</v>
      </c>
      <c r="AU156" s="298" t="s">
        <v>86</v>
      </c>
      <c r="AV156" s="297" t="s">
        <v>130</v>
      </c>
      <c r="AW156" s="297" t="s">
        <v>3</v>
      </c>
      <c r="AX156" s="297" t="s">
        <v>86</v>
      </c>
      <c r="AY156" s="298" t="s">
        <v>124</v>
      </c>
    </row>
    <row r="157" spans="2:65" s="1" customFormat="1" ht="22.15" customHeight="1" x14ac:dyDescent="0.2">
      <c r="B157" s="22"/>
      <c r="C157" s="276" t="s">
        <v>252</v>
      </c>
      <c r="D157" s="276" t="s">
        <v>125</v>
      </c>
      <c r="E157" s="277" t="s">
        <v>502</v>
      </c>
      <c r="F157" s="278" t="s">
        <v>503</v>
      </c>
      <c r="G157" s="279" t="s">
        <v>239</v>
      </c>
      <c r="H157" s="280">
        <v>72.5</v>
      </c>
      <c r="I157" s="77"/>
      <c r="J157" s="281">
        <f>ROUND(I157*H157,2)</f>
        <v>0</v>
      </c>
      <c r="K157" s="282"/>
      <c r="L157" s="22"/>
      <c r="M157" s="283" t="s">
        <v>1</v>
      </c>
      <c r="N157" s="284" t="s">
        <v>44</v>
      </c>
      <c r="P157" s="285">
        <f>O157*H157</f>
        <v>0</v>
      </c>
      <c r="Q157" s="285">
        <v>0</v>
      </c>
      <c r="R157" s="285">
        <f>Q157*H157</f>
        <v>0</v>
      </c>
      <c r="S157" s="285">
        <v>0</v>
      </c>
      <c r="T157" s="286">
        <f>S157*H157</f>
        <v>0</v>
      </c>
      <c r="AR157" s="287" t="s">
        <v>129</v>
      </c>
      <c r="AT157" s="287" t="s">
        <v>125</v>
      </c>
      <c r="AU157" s="287" t="s">
        <v>86</v>
      </c>
      <c r="AY157" s="8" t="s">
        <v>124</v>
      </c>
      <c r="BE157" s="288">
        <f>IF(N157="základná",J157,0)</f>
        <v>0</v>
      </c>
      <c r="BF157" s="288">
        <f>IF(N157="znížená",J157,0)</f>
        <v>0</v>
      </c>
      <c r="BG157" s="288">
        <f>IF(N157="zákl. prenesená",J157,0)</f>
        <v>0</v>
      </c>
      <c r="BH157" s="288">
        <f>IF(N157="zníž. prenesená",J157,0)</f>
        <v>0</v>
      </c>
      <c r="BI157" s="288">
        <f>IF(N157="nulová",J157,0)</f>
        <v>0</v>
      </c>
      <c r="BJ157" s="8" t="s">
        <v>130</v>
      </c>
      <c r="BK157" s="288">
        <f>ROUND(I157*H157,2)</f>
        <v>0</v>
      </c>
      <c r="BL157" s="8" t="s">
        <v>129</v>
      </c>
      <c r="BM157" s="287" t="s">
        <v>504</v>
      </c>
    </row>
    <row r="158" spans="2:65" s="297" customFormat="1" x14ac:dyDescent="0.2">
      <c r="B158" s="296"/>
      <c r="D158" s="291" t="s">
        <v>132</v>
      </c>
      <c r="E158" s="298" t="s">
        <v>1</v>
      </c>
      <c r="F158" s="299" t="s">
        <v>501</v>
      </c>
      <c r="H158" s="300">
        <v>72.5</v>
      </c>
      <c r="L158" s="296"/>
      <c r="M158" s="301"/>
      <c r="T158" s="302"/>
      <c r="AT158" s="298" t="s">
        <v>132</v>
      </c>
      <c r="AU158" s="298" t="s">
        <v>86</v>
      </c>
      <c r="AV158" s="297" t="s">
        <v>130</v>
      </c>
      <c r="AW158" s="297" t="s">
        <v>3</v>
      </c>
      <c r="AX158" s="297" t="s">
        <v>86</v>
      </c>
      <c r="AY158" s="298" t="s">
        <v>124</v>
      </c>
    </row>
    <row r="159" spans="2:65" s="1" customFormat="1" ht="14.45" customHeight="1" x14ac:dyDescent="0.2">
      <c r="B159" s="22"/>
      <c r="C159" s="313" t="s">
        <v>259</v>
      </c>
      <c r="D159" s="313" t="s">
        <v>214</v>
      </c>
      <c r="E159" s="314" t="s">
        <v>505</v>
      </c>
      <c r="F159" s="315" t="s">
        <v>506</v>
      </c>
      <c r="G159" s="316" t="s">
        <v>204</v>
      </c>
      <c r="H159" s="317">
        <v>25.375</v>
      </c>
      <c r="I159" s="78"/>
      <c r="J159" s="318">
        <f>ROUND(I159*H159,2)</f>
        <v>0</v>
      </c>
      <c r="K159" s="319"/>
      <c r="L159" s="320"/>
      <c r="M159" s="321" t="s">
        <v>1</v>
      </c>
      <c r="N159" s="322" t="s">
        <v>44</v>
      </c>
      <c r="P159" s="285">
        <f>O159*H159</f>
        <v>0</v>
      </c>
      <c r="Q159" s="285">
        <v>1</v>
      </c>
      <c r="R159" s="285">
        <f>Q159*H159</f>
        <v>25.375</v>
      </c>
      <c r="S159" s="285">
        <v>0</v>
      </c>
      <c r="T159" s="286">
        <f>S159*H159</f>
        <v>0</v>
      </c>
      <c r="AR159" s="287" t="s">
        <v>163</v>
      </c>
      <c r="AT159" s="287" t="s">
        <v>214</v>
      </c>
      <c r="AU159" s="287" t="s">
        <v>86</v>
      </c>
      <c r="AY159" s="8" t="s">
        <v>124</v>
      </c>
      <c r="BE159" s="288">
        <f>IF(N159="základná",J159,0)</f>
        <v>0</v>
      </c>
      <c r="BF159" s="288">
        <f>IF(N159="znížená",J159,0)</f>
        <v>0</v>
      </c>
      <c r="BG159" s="288">
        <f>IF(N159="zákl. prenesená",J159,0)</f>
        <v>0</v>
      </c>
      <c r="BH159" s="288">
        <f>IF(N159="zníž. prenesená",J159,0)</f>
        <v>0</v>
      </c>
      <c r="BI159" s="288">
        <f>IF(N159="nulová",J159,0)</f>
        <v>0</v>
      </c>
      <c r="BJ159" s="8" t="s">
        <v>130</v>
      </c>
      <c r="BK159" s="288">
        <f>ROUND(I159*H159,2)</f>
        <v>0</v>
      </c>
      <c r="BL159" s="8" t="s">
        <v>129</v>
      </c>
      <c r="BM159" s="287" t="s">
        <v>507</v>
      </c>
    </row>
    <row r="160" spans="2:65" s="297" customFormat="1" x14ac:dyDescent="0.2">
      <c r="B160" s="296"/>
      <c r="D160" s="291" t="s">
        <v>132</v>
      </c>
      <c r="F160" s="299" t="s">
        <v>508</v>
      </c>
      <c r="H160" s="300">
        <v>25.375</v>
      </c>
      <c r="L160" s="296"/>
      <c r="M160" s="301"/>
      <c r="T160" s="302"/>
      <c r="AT160" s="298" t="s">
        <v>132</v>
      </c>
      <c r="AU160" s="298" t="s">
        <v>86</v>
      </c>
      <c r="AV160" s="297" t="s">
        <v>130</v>
      </c>
      <c r="AW160" s="297" t="s">
        <v>4</v>
      </c>
      <c r="AX160" s="297" t="s">
        <v>86</v>
      </c>
      <c r="AY160" s="298" t="s">
        <v>124</v>
      </c>
    </row>
    <row r="161" spans="2:65" s="1" customFormat="1" ht="22.15" customHeight="1" x14ac:dyDescent="0.2">
      <c r="B161" s="22"/>
      <c r="C161" s="276" t="s">
        <v>265</v>
      </c>
      <c r="D161" s="276" t="s">
        <v>125</v>
      </c>
      <c r="E161" s="277" t="s">
        <v>509</v>
      </c>
      <c r="F161" s="278" t="s">
        <v>510</v>
      </c>
      <c r="G161" s="279" t="s">
        <v>239</v>
      </c>
      <c r="H161" s="280">
        <v>72.5</v>
      </c>
      <c r="I161" s="77"/>
      <c r="J161" s="281">
        <f>ROUND(I161*H161,2)</f>
        <v>0</v>
      </c>
      <c r="K161" s="282"/>
      <c r="L161" s="22"/>
      <c r="M161" s="283" t="s">
        <v>1</v>
      </c>
      <c r="N161" s="284" t="s">
        <v>44</v>
      </c>
      <c r="P161" s="285">
        <f>O161*H161</f>
        <v>0</v>
      </c>
      <c r="Q161" s="285">
        <v>0</v>
      </c>
      <c r="R161" s="285">
        <f>Q161*H161</f>
        <v>0</v>
      </c>
      <c r="S161" s="285">
        <v>0</v>
      </c>
      <c r="T161" s="286">
        <f>S161*H161</f>
        <v>0</v>
      </c>
      <c r="AR161" s="287" t="s">
        <v>129</v>
      </c>
      <c r="AT161" s="287" t="s">
        <v>125</v>
      </c>
      <c r="AU161" s="287" t="s">
        <v>86</v>
      </c>
      <c r="AY161" s="8" t="s">
        <v>124</v>
      </c>
      <c r="BE161" s="288">
        <f>IF(N161="základná",J161,0)</f>
        <v>0</v>
      </c>
      <c r="BF161" s="288">
        <f>IF(N161="znížená",J161,0)</f>
        <v>0</v>
      </c>
      <c r="BG161" s="288">
        <f>IF(N161="zákl. prenesená",J161,0)</f>
        <v>0</v>
      </c>
      <c r="BH161" s="288">
        <f>IF(N161="zníž. prenesená",J161,0)</f>
        <v>0</v>
      </c>
      <c r="BI161" s="288">
        <f>IF(N161="nulová",J161,0)</f>
        <v>0</v>
      </c>
      <c r="BJ161" s="8" t="s">
        <v>130</v>
      </c>
      <c r="BK161" s="288">
        <f>ROUND(I161*H161,2)</f>
        <v>0</v>
      </c>
      <c r="BL161" s="8" t="s">
        <v>129</v>
      </c>
      <c r="BM161" s="287" t="s">
        <v>511</v>
      </c>
    </row>
    <row r="162" spans="2:65" s="297" customFormat="1" x14ac:dyDescent="0.2">
      <c r="B162" s="296"/>
      <c r="D162" s="291" t="s">
        <v>132</v>
      </c>
      <c r="E162" s="298" t="s">
        <v>1</v>
      </c>
      <c r="F162" s="299" t="s">
        <v>501</v>
      </c>
      <c r="H162" s="300">
        <v>72.5</v>
      </c>
      <c r="L162" s="296"/>
      <c r="M162" s="301"/>
      <c r="T162" s="302"/>
      <c r="AT162" s="298" t="s">
        <v>132</v>
      </c>
      <c r="AU162" s="298" t="s">
        <v>86</v>
      </c>
      <c r="AV162" s="297" t="s">
        <v>130</v>
      </c>
      <c r="AW162" s="297" t="s">
        <v>3</v>
      </c>
      <c r="AX162" s="297" t="s">
        <v>86</v>
      </c>
      <c r="AY162" s="298" t="s">
        <v>124</v>
      </c>
    </row>
    <row r="163" spans="2:65" s="1" customFormat="1" ht="14.45" customHeight="1" x14ac:dyDescent="0.2">
      <c r="B163" s="22"/>
      <c r="C163" s="313" t="s">
        <v>269</v>
      </c>
      <c r="D163" s="313" t="s">
        <v>214</v>
      </c>
      <c r="E163" s="314" t="s">
        <v>512</v>
      </c>
      <c r="F163" s="315" t="s">
        <v>513</v>
      </c>
      <c r="G163" s="316" t="s">
        <v>514</v>
      </c>
      <c r="H163" s="317">
        <v>2.2400000000000002</v>
      </c>
      <c r="I163" s="78"/>
      <c r="J163" s="318">
        <f>ROUND(I163*H163,2)</f>
        <v>0</v>
      </c>
      <c r="K163" s="319"/>
      <c r="L163" s="320"/>
      <c r="M163" s="321" t="s">
        <v>1</v>
      </c>
      <c r="N163" s="322" t="s">
        <v>44</v>
      </c>
      <c r="P163" s="285">
        <f>O163*H163</f>
        <v>0</v>
      </c>
      <c r="Q163" s="285">
        <v>1E-3</v>
      </c>
      <c r="R163" s="285">
        <f>Q163*H163</f>
        <v>2.2400000000000002E-3</v>
      </c>
      <c r="S163" s="285">
        <v>0</v>
      </c>
      <c r="T163" s="286">
        <f>S163*H163</f>
        <v>0</v>
      </c>
      <c r="AR163" s="287" t="s">
        <v>163</v>
      </c>
      <c r="AT163" s="287" t="s">
        <v>214</v>
      </c>
      <c r="AU163" s="287" t="s">
        <v>86</v>
      </c>
      <c r="AY163" s="8" t="s">
        <v>124</v>
      </c>
      <c r="BE163" s="288">
        <f>IF(N163="základná",J163,0)</f>
        <v>0</v>
      </c>
      <c r="BF163" s="288">
        <f>IF(N163="znížená",J163,0)</f>
        <v>0</v>
      </c>
      <c r="BG163" s="288">
        <f>IF(N163="zákl. prenesená",J163,0)</f>
        <v>0</v>
      </c>
      <c r="BH163" s="288">
        <f>IF(N163="zníž. prenesená",J163,0)</f>
        <v>0</v>
      </c>
      <c r="BI163" s="288">
        <f>IF(N163="nulová",J163,0)</f>
        <v>0</v>
      </c>
      <c r="BJ163" s="8" t="s">
        <v>130</v>
      </c>
      <c r="BK163" s="288">
        <f>ROUND(I163*H163,2)</f>
        <v>0</v>
      </c>
      <c r="BL163" s="8" t="s">
        <v>129</v>
      </c>
      <c r="BM163" s="287" t="s">
        <v>515</v>
      </c>
    </row>
    <row r="164" spans="2:65" s="297" customFormat="1" x14ac:dyDescent="0.2">
      <c r="B164" s="296"/>
      <c r="D164" s="291" t="s">
        <v>132</v>
      </c>
      <c r="F164" s="299" t="s">
        <v>516</v>
      </c>
      <c r="H164" s="300">
        <v>2.2400000000000002</v>
      </c>
      <c r="L164" s="296"/>
      <c r="M164" s="301"/>
      <c r="T164" s="302"/>
      <c r="AT164" s="298" t="s">
        <v>132</v>
      </c>
      <c r="AU164" s="298" t="s">
        <v>86</v>
      </c>
      <c r="AV164" s="297" t="s">
        <v>130</v>
      </c>
      <c r="AW164" s="297" t="s">
        <v>4</v>
      </c>
      <c r="AX164" s="297" t="s">
        <v>86</v>
      </c>
      <c r="AY164" s="298" t="s">
        <v>124</v>
      </c>
    </row>
    <row r="165" spans="2:65" s="267" customFormat="1" ht="25.9" customHeight="1" x14ac:dyDescent="0.2">
      <c r="B165" s="266"/>
      <c r="D165" s="268" t="s">
        <v>77</v>
      </c>
      <c r="E165" s="269" t="s">
        <v>245</v>
      </c>
      <c r="F165" s="269" t="s">
        <v>246</v>
      </c>
      <c r="J165" s="270">
        <f>BK165</f>
        <v>0</v>
      </c>
      <c r="L165" s="266"/>
      <c r="M165" s="271"/>
      <c r="P165" s="272">
        <f>SUM(P166:P170)</f>
        <v>0</v>
      </c>
      <c r="R165" s="272">
        <f>SUM(R166:R170)</f>
        <v>5.1652500000000004E-2</v>
      </c>
      <c r="T165" s="273">
        <f>SUM(T166:T170)</f>
        <v>0</v>
      </c>
      <c r="AR165" s="268" t="s">
        <v>86</v>
      </c>
      <c r="AT165" s="274" t="s">
        <v>77</v>
      </c>
      <c r="AU165" s="274" t="s">
        <v>78</v>
      </c>
      <c r="AY165" s="268" t="s">
        <v>124</v>
      </c>
      <c r="BK165" s="275">
        <f>SUM(BK166:BK170)</f>
        <v>0</v>
      </c>
    </row>
    <row r="166" spans="2:65" s="1" customFormat="1" ht="22.15" customHeight="1" x14ac:dyDescent="0.2">
      <c r="B166" s="22"/>
      <c r="C166" s="276" t="s">
        <v>274</v>
      </c>
      <c r="D166" s="276" t="s">
        <v>125</v>
      </c>
      <c r="E166" s="277" t="s">
        <v>247</v>
      </c>
      <c r="F166" s="278" t="s">
        <v>248</v>
      </c>
      <c r="G166" s="279" t="s">
        <v>239</v>
      </c>
      <c r="H166" s="280">
        <v>137.74</v>
      </c>
      <c r="I166" s="77"/>
      <c r="J166" s="281">
        <f>ROUND(I166*H166,2)</f>
        <v>0</v>
      </c>
      <c r="K166" s="282"/>
      <c r="L166" s="22"/>
      <c r="M166" s="283" t="s">
        <v>1</v>
      </c>
      <c r="N166" s="284" t="s">
        <v>44</v>
      </c>
      <c r="P166" s="285">
        <f>O166*H166</f>
        <v>0</v>
      </c>
      <c r="Q166" s="285">
        <v>3.0000000000000001E-5</v>
      </c>
      <c r="R166" s="285">
        <f>Q166*H166</f>
        <v>4.1322000000000008E-3</v>
      </c>
      <c r="S166" s="285">
        <v>0</v>
      </c>
      <c r="T166" s="286">
        <f>S166*H166</f>
        <v>0</v>
      </c>
      <c r="AR166" s="287" t="s">
        <v>129</v>
      </c>
      <c r="AT166" s="287" t="s">
        <v>125</v>
      </c>
      <c r="AU166" s="287" t="s">
        <v>86</v>
      </c>
      <c r="AY166" s="8" t="s">
        <v>124</v>
      </c>
      <c r="BE166" s="288">
        <f>IF(N166="základná",J166,0)</f>
        <v>0</v>
      </c>
      <c r="BF166" s="288">
        <f>IF(N166="znížená",J166,0)</f>
        <v>0</v>
      </c>
      <c r="BG166" s="288">
        <f>IF(N166="zákl. prenesená",J166,0)</f>
        <v>0</v>
      </c>
      <c r="BH166" s="288">
        <f>IF(N166="zníž. prenesená",J166,0)</f>
        <v>0</v>
      </c>
      <c r="BI166" s="288">
        <f>IF(N166="nulová",J166,0)</f>
        <v>0</v>
      </c>
      <c r="BJ166" s="8" t="s">
        <v>130</v>
      </c>
      <c r="BK166" s="288">
        <f>ROUND(I166*H166,2)</f>
        <v>0</v>
      </c>
      <c r="BL166" s="8" t="s">
        <v>129</v>
      </c>
      <c r="BM166" s="287" t="s">
        <v>517</v>
      </c>
    </row>
    <row r="167" spans="2:65" s="290" customFormat="1" ht="22.5" x14ac:dyDescent="0.2">
      <c r="B167" s="289"/>
      <c r="D167" s="291" t="s">
        <v>132</v>
      </c>
      <c r="E167" s="292" t="s">
        <v>1</v>
      </c>
      <c r="F167" s="293" t="s">
        <v>518</v>
      </c>
      <c r="H167" s="292" t="s">
        <v>1</v>
      </c>
      <c r="L167" s="289"/>
      <c r="M167" s="294"/>
      <c r="T167" s="295"/>
      <c r="AT167" s="292" t="s">
        <v>132</v>
      </c>
      <c r="AU167" s="292" t="s">
        <v>86</v>
      </c>
      <c r="AV167" s="290" t="s">
        <v>86</v>
      </c>
      <c r="AW167" s="290" t="s">
        <v>3</v>
      </c>
      <c r="AX167" s="290" t="s">
        <v>78</v>
      </c>
      <c r="AY167" s="292" t="s">
        <v>124</v>
      </c>
    </row>
    <row r="168" spans="2:65" s="297" customFormat="1" x14ac:dyDescent="0.2">
      <c r="B168" s="296"/>
      <c r="D168" s="291" t="s">
        <v>132</v>
      </c>
      <c r="E168" s="298" t="s">
        <v>1</v>
      </c>
      <c r="F168" s="299" t="s">
        <v>497</v>
      </c>
      <c r="H168" s="300">
        <v>137.74</v>
      </c>
      <c r="L168" s="296"/>
      <c r="M168" s="301"/>
      <c r="T168" s="302"/>
      <c r="AT168" s="298" t="s">
        <v>132</v>
      </c>
      <c r="AU168" s="298" t="s">
        <v>86</v>
      </c>
      <c r="AV168" s="297" t="s">
        <v>130</v>
      </c>
      <c r="AW168" s="297" t="s">
        <v>3</v>
      </c>
      <c r="AX168" s="297" t="s">
        <v>86</v>
      </c>
      <c r="AY168" s="298" t="s">
        <v>124</v>
      </c>
    </row>
    <row r="169" spans="2:65" s="1" customFormat="1" ht="14.45" customHeight="1" x14ac:dyDescent="0.2">
      <c r="B169" s="22"/>
      <c r="C169" s="313" t="s">
        <v>282</v>
      </c>
      <c r="D169" s="313" t="s">
        <v>214</v>
      </c>
      <c r="E169" s="314" t="s">
        <v>253</v>
      </c>
      <c r="F169" s="315" t="s">
        <v>254</v>
      </c>
      <c r="G169" s="316" t="s">
        <v>239</v>
      </c>
      <c r="H169" s="317">
        <v>158.40100000000001</v>
      </c>
      <c r="I169" s="78"/>
      <c r="J169" s="318">
        <f>ROUND(I169*H169,2)</f>
        <v>0</v>
      </c>
      <c r="K169" s="319"/>
      <c r="L169" s="320"/>
      <c r="M169" s="321" t="s">
        <v>1</v>
      </c>
      <c r="N169" s="322" t="s">
        <v>44</v>
      </c>
      <c r="P169" s="285">
        <f>O169*H169</f>
        <v>0</v>
      </c>
      <c r="Q169" s="285">
        <v>2.9999999999999997E-4</v>
      </c>
      <c r="R169" s="285">
        <f>Q169*H169</f>
        <v>4.7520300000000001E-2</v>
      </c>
      <c r="S169" s="285">
        <v>0</v>
      </c>
      <c r="T169" s="286">
        <f>S169*H169</f>
        <v>0</v>
      </c>
      <c r="AR169" s="287" t="s">
        <v>163</v>
      </c>
      <c r="AT169" s="287" t="s">
        <v>214</v>
      </c>
      <c r="AU169" s="287" t="s">
        <v>86</v>
      </c>
      <c r="AY169" s="8" t="s">
        <v>124</v>
      </c>
      <c r="BE169" s="288">
        <f>IF(N169="základná",J169,0)</f>
        <v>0</v>
      </c>
      <c r="BF169" s="288">
        <f>IF(N169="znížená",J169,0)</f>
        <v>0</v>
      </c>
      <c r="BG169" s="288">
        <f>IF(N169="zákl. prenesená",J169,0)</f>
        <v>0</v>
      </c>
      <c r="BH169" s="288">
        <f>IF(N169="zníž. prenesená",J169,0)</f>
        <v>0</v>
      </c>
      <c r="BI169" s="288">
        <f>IF(N169="nulová",J169,0)</f>
        <v>0</v>
      </c>
      <c r="BJ169" s="8" t="s">
        <v>130</v>
      </c>
      <c r="BK169" s="288">
        <f>ROUND(I169*H169,2)</f>
        <v>0</v>
      </c>
      <c r="BL169" s="8" t="s">
        <v>129</v>
      </c>
      <c r="BM169" s="287" t="s">
        <v>519</v>
      </c>
    </row>
    <row r="170" spans="2:65" s="297" customFormat="1" x14ac:dyDescent="0.2">
      <c r="B170" s="296"/>
      <c r="D170" s="291" t="s">
        <v>132</v>
      </c>
      <c r="F170" s="299" t="s">
        <v>520</v>
      </c>
      <c r="H170" s="300">
        <v>158.40100000000001</v>
      </c>
      <c r="L170" s="296"/>
      <c r="M170" s="301"/>
      <c r="T170" s="302"/>
      <c r="AT170" s="298" t="s">
        <v>132</v>
      </c>
      <c r="AU170" s="298" t="s">
        <v>86</v>
      </c>
      <c r="AV170" s="297" t="s">
        <v>130</v>
      </c>
      <c r="AW170" s="297" t="s">
        <v>4</v>
      </c>
      <c r="AX170" s="297" t="s">
        <v>86</v>
      </c>
      <c r="AY170" s="298" t="s">
        <v>124</v>
      </c>
    </row>
    <row r="171" spans="2:65" s="267" customFormat="1" ht="25.9" customHeight="1" x14ac:dyDescent="0.2">
      <c r="B171" s="266"/>
      <c r="D171" s="268" t="s">
        <v>77</v>
      </c>
      <c r="E171" s="269" t="s">
        <v>257</v>
      </c>
      <c r="F171" s="269" t="s">
        <v>258</v>
      </c>
      <c r="J171" s="270">
        <f>BK171</f>
        <v>0</v>
      </c>
      <c r="L171" s="266"/>
      <c r="M171" s="271"/>
      <c r="P171" s="272">
        <f>SUM(P172:P201)</f>
        <v>0</v>
      </c>
      <c r="R171" s="272">
        <f>SUM(R172:R201)</f>
        <v>0</v>
      </c>
      <c r="T171" s="273">
        <f>SUM(T172:T201)</f>
        <v>171.94300000000001</v>
      </c>
      <c r="AR171" s="268" t="s">
        <v>86</v>
      </c>
      <c r="AT171" s="274" t="s">
        <v>77</v>
      </c>
      <c r="AU171" s="274" t="s">
        <v>78</v>
      </c>
      <c r="AY171" s="268" t="s">
        <v>124</v>
      </c>
      <c r="BK171" s="275">
        <f>SUM(BK172:BK201)</f>
        <v>0</v>
      </c>
    </row>
    <row r="172" spans="2:65" s="1" customFormat="1" ht="22.15" customHeight="1" x14ac:dyDescent="0.2">
      <c r="B172" s="22"/>
      <c r="C172" s="276" t="s">
        <v>287</v>
      </c>
      <c r="D172" s="276" t="s">
        <v>125</v>
      </c>
      <c r="E172" s="277" t="s">
        <v>260</v>
      </c>
      <c r="F172" s="278" t="s">
        <v>261</v>
      </c>
      <c r="G172" s="279" t="s">
        <v>239</v>
      </c>
      <c r="H172" s="280">
        <v>130</v>
      </c>
      <c r="I172" s="77"/>
      <c r="J172" s="281">
        <f>ROUND(I172*H172,2)</f>
        <v>0</v>
      </c>
      <c r="K172" s="282"/>
      <c r="L172" s="22"/>
      <c r="M172" s="283" t="s">
        <v>1</v>
      </c>
      <c r="N172" s="284" t="s">
        <v>44</v>
      </c>
      <c r="P172" s="285">
        <f>O172*H172</f>
        <v>0</v>
      </c>
      <c r="Q172" s="285">
        <v>0</v>
      </c>
      <c r="R172" s="285">
        <f>Q172*H172</f>
        <v>0</v>
      </c>
      <c r="S172" s="285">
        <v>0.375</v>
      </c>
      <c r="T172" s="286">
        <f>S172*H172</f>
        <v>48.75</v>
      </c>
      <c r="AR172" s="287" t="s">
        <v>129</v>
      </c>
      <c r="AT172" s="287" t="s">
        <v>125</v>
      </c>
      <c r="AU172" s="287" t="s">
        <v>86</v>
      </c>
      <c r="AY172" s="8" t="s">
        <v>124</v>
      </c>
      <c r="BE172" s="288">
        <f>IF(N172="základná",J172,0)</f>
        <v>0</v>
      </c>
      <c r="BF172" s="288">
        <f>IF(N172="znížená",J172,0)</f>
        <v>0</v>
      </c>
      <c r="BG172" s="288">
        <f>IF(N172="zákl. prenesená",J172,0)</f>
        <v>0</v>
      </c>
      <c r="BH172" s="288">
        <f>IF(N172="zníž. prenesená",J172,0)</f>
        <v>0</v>
      </c>
      <c r="BI172" s="288">
        <f>IF(N172="nulová",J172,0)</f>
        <v>0</v>
      </c>
      <c r="BJ172" s="8" t="s">
        <v>130</v>
      </c>
      <c r="BK172" s="288">
        <f>ROUND(I172*H172,2)</f>
        <v>0</v>
      </c>
      <c r="BL172" s="8" t="s">
        <v>129</v>
      </c>
      <c r="BM172" s="287" t="s">
        <v>521</v>
      </c>
    </row>
    <row r="173" spans="2:65" s="290" customFormat="1" ht="22.5" x14ac:dyDescent="0.2">
      <c r="B173" s="289"/>
      <c r="D173" s="291" t="s">
        <v>132</v>
      </c>
      <c r="E173" s="292" t="s">
        <v>1</v>
      </c>
      <c r="F173" s="293" t="s">
        <v>522</v>
      </c>
      <c r="H173" s="292" t="s">
        <v>1</v>
      </c>
      <c r="L173" s="289"/>
      <c r="M173" s="294"/>
      <c r="T173" s="295"/>
      <c r="AT173" s="292" t="s">
        <v>132</v>
      </c>
      <c r="AU173" s="292" t="s">
        <v>86</v>
      </c>
      <c r="AV173" s="290" t="s">
        <v>86</v>
      </c>
      <c r="AW173" s="290" t="s">
        <v>3</v>
      </c>
      <c r="AX173" s="290" t="s">
        <v>78</v>
      </c>
      <c r="AY173" s="292" t="s">
        <v>124</v>
      </c>
    </row>
    <row r="174" spans="2:65" s="297" customFormat="1" x14ac:dyDescent="0.2">
      <c r="B174" s="296"/>
      <c r="D174" s="291" t="s">
        <v>132</v>
      </c>
      <c r="E174" s="298" t="s">
        <v>1</v>
      </c>
      <c r="F174" s="299" t="s">
        <v>523</v>
      </c>
      <c r="H174" s="300">
        <v>130</v>
      </c>
      <c r="L174" s="296"/>
      <c r="M174" s="301"/>
      <c r="T174" s="302"/>
      <c r="AT174" s="298" t="s">
        <v>132</v>
      </c>
      <c r="AU174" s="298" t="s">
        <v>86</v>
      </c>
      <c r="AV174" s="297" t="s">
        <v>130</v>
      </c>
      <c r="AW174" s="297" t="s">
        <v>3</v>
      </c>
      <c r="AX174" s="297" t="s">
        <v>86</v>
      </c>
      <c r="AY174" s="298" t="s">
        <v>124</v>
      </c>
    </row>
    <row r="175" spans="2:65" s="1" customFormat="1" ht="22.15" customHeight="1" x14ac:dyDescent="0.2">
      <c r="B175" s="22"/>
      <c r="C175" s="276" t="s">
        <v>292</v>
      </c>
      <c r="D175" s="276" t="s">
        <v>125</v>
      </c>
      <c r="E175" s="277" t="s">
        <v>524</v>
      </c>
      <c r="F175" s="278" t="s">
        <v>525</v>
      </c>
      <c r="G175" s="279" t="s">
        <v>239</v>
      </c>
      <c r="H175" s="280">
        <v>1</v>
      </c>
      <c r="I175" s="77"/>
      <c r="J175" s="281">
        <f>ROUND(I175*H175,2)</f>
        <v>0</v>
      </c>
      <c r="K175" s="282"/>
      <c r="L175" s="22"/>
      <c r="M175" s="283" t="s">
        <v>1</v>
      </c>
      <c r="N175" s="284" t="s">
        <v>44</v>
      </c>
      <c r="P175" s="285">
        <f>O175*H175</f>
        <v>0</v>
      </c>
      <c r="Q175" s="285">
        <v>0</v>
      </c>
      <c r="R175" s="285">
        <f>Q175*H175</f>
        <v>0</v>
      </c>
      <c r="S175" s="285">
        <v>0.13800000000000001</v>
      </c>
      <c r="T175" s="286">
        <f>S175*H175</f>
        <v>0.13800000000000001</v>
      </c>
      <c r="AR175" s="287" t="s">
        <v>129</v>
      </c>
      <c r="AT175" s="287" t="s">
        <v>125</v>
      </c>
      <c r="AU175" s="287" t="s">
        <v>86</v>
      </c>
      <c r="AY175" s="8" t="s">
        <v>124</v>
      </c>
      <c r="BE175" s="288">
        <f>IF(N175="základná",J175,0)</f>
        <v>0</v>
      </c>
      <c r="BF175" s="288">
        <f>IF(N175="znížená",J175,0)</f>
        <v>0</v>
      </c>
      <c r="BG175" s="288">
        <f>IF(N175="zákl. prenesená",J175,0)</f>
        <v>0</v>
      </c>
      <c r="BH175" s="288">
        <f>IF(N175="zníž. prenesená",J175,0)</f>
        <v>0</v>
      </c>
      <c r="BI175" s="288">
        <f>IF(N175="nulová",J175,0)</f>
        <v>0</v>
      </c>
      <c r="BJ175" s="8" t="s">
        <v>130</v>
      </c>
      <c r="BK175" s="288">
        <f>ROUND(I175*H175,2)</f>
        <v>0</v>
      </c>
      <c r="BL175" s="8" t="s">
        <v>129</v>
      </c>
      <c r="BM175" s="287" t="s">
        <v>526</v>
      </c>
    </row>
    <row r="176" spans="2:65" s="290" customFormat="1" x14ac:dyDescent="0.2">
      <c r="B176" s="289"/>
      <c r="D176" s="291" t="s">
        <v>132</v>
      </c>
      <c r="E176" s="292" t="s">
        <v>1</v>
      </c>
      <c r="F176" s="293" t="s">
        <v>527</v>
      </c>
      <c r="H176" s="292" t="s">
        <v>1</v>
      </c>
      <c r="L176" s="289"/>
      <c r="M176" s="294"/>
      <c r="T176" s="295"/>
      <c r="AT176" s="292" t="s">
        <v>132</v>
      </c>
      <c r="AU176" s="292" t="s">
        <v>86</v>
      </c>
      <c r="AV176" s="290" t="s">
        <v>86</v>
      </c>
      <c r="AW176" s="290" t="s">
        <v>3</v>
      </c>
      <c r="AX176" s="290" t="s">
        <v>78</v>
      </c>
      <c r="AY176" s="292" t="s">
        <v>124</v>
      </c>
    </row>
    <row r="177" spans="2:65" s="297" customFormat="1" x14ac:dyDescent="0.2">
      <c r="B177" s="296"/>
      <c r="D177" s="291" t="s">
        <v>132</v>
      </c>
      <c r="E177" s="298" t="s">
        <v>1</v>
      </c>
      <c r="F177" s="299" t="s">
        <v>86</v>
      </c>
      <c r="H177" s="300">
        <v>1</v>
      </c>
      <c r="L177" s="296"/>
      <c r="M177" s="301"/>
      <c r="T177" s="302"/>
      <c r="AT177" s="298" t="s">
        <v>132</v>
      </c>
      <c r="AU177" s="298" t="s">
        <v>86</v>
      </c>
      <c r="AV177" s="297" t="s">
        <v>130</v>
      </c>
      <c r="AW177" s="297" t="s">
        <v>3</v>
      </c>
      <c r="AX177" s="297" t="s">
        <v>86</v>
      </c>
      <c r="AY177" s="298" t="s">
        <v>124</v>
      </c>
    </row>
    <row r="178" spans="2:65" s="1" customFormat="1" ht="30" customHeight="1" x14ac:dyDescent="0.2">
      <c r="B178" s="22"/>
      <c r="C178" s="276" t="s">
        <v>8</v>
      </c>
      <c r="D178" s="276" t="s">
        <v>125</v>
      </c>
      <c r="E178" s="277" t="s">
        <v>266</v>
      </c>
      <c r="F178" s="278" t="s">
        <v>267</v>
      </c>
      <c r="G178" s="279" t="s">
        <v>239</v>
      </c>
      <c r="H178" s="280">
        <v>130</v>
      </c>
      <c r="I178" s="77"/>
      <c r="J178" s="281">
        <f>ROUND(I178*H178,2)</f>
        <v>0</v>
      </c>
      <c r="K178" s="282"/>
      <c r="L178" s="22"/>
      <c r="M178" s="283" t="s">
        <v>1</v>
      </c>
      <c r="N178" s="284" t="s">
        <v>44</v>
      </c>
      <c r="P178" s="285">
        <f>O178*H178</f>
        <v>0</v>
      </c>
      <c r="Q178" s="285">
        <v>0</v>
      </c>
      <c r="R178" s="285">
        <f>Q178*H178</f>
        <v>0</v>
      </c>
      <c r="S178" s="285">
        <v>0.5</v>
      </c>
      <c r="T178" s="286">
        <f>S178*H178</f>
        <v>65</v>
      </c>
      <c r="AR178" s="287" t="s">
        <v>129</v>
      </c>
      <c r="AT178" s="287" t="s">
        <v>125</v>
      </c>
      <c r="AU178" s="287" t="s">
        <v>86</v>
      </c>
      <c r="AY178" s="8" t="s">
        <v>124</v>
      </c>
      <c r="BE178" s="288">
        <f>IF(N178="základná",J178,0)</f>
        <v>0</v>
      </c>
      <c r="BF178" s="288">
        <f>IF(N178="znížená",J178,0)</f>
        <v>0</v>
      </c>
      <c r="BG178" s="288">
        <f>IF(N178="zákl. prenesená",J178,0)</f>
        <v>0</v>
      </c>
      <c r="BH178" s="288">
        <f>IF(N178="zníž. prenesená",J178,0)</f>
        <v>0</v>
      </c>
      <c r="BI178" s="288">
        <f>IF(N178="nulová",J178,0)</f>
        <v>0</v>
      </c>
      <c r="BJ178" s="8" t="s">
        <v>130</v>
      </c>
      <c r="BK178" s="288">
        <f>ROUND(I178*H178,2)</f>
        <v>0</v>
      </c>
      <c r="BL178" s="8" t="s">
        <v>129</v>
      </c>
      <c r="BM178" s="287" t="s">
        <v>528</v>
      </c>
    </row>
    <row r="179" spans="2:65" s="290" customFormat="1" ht="22.5" x14ac:dyDescent="0.2">
      <c r="B179" s="289"/>
      <c r="D179" s="291" t="s">
        <v>132</v>
      </c>
      <c r="E179" s="292" t="s">
        <v>1</v>
      </c>
      <c r="F179" s="293" t="s">
        <v>522</v>
      </c>
      <c r="H179" s="292" t="s">
        <v>1</v>
      </c>
      <c r="L179" s="289"/>
      <c r="M179" s="294"/>
      <c r="T179" s="295"/>
      <c r="AT179" s="292" t="s">
        <v>132</v>
      </c>
      <c r="AU179" s="292" t="s">
        <v>86</v>
      </c>
      <c r="AV179" s="290" t="s">
        <v>86</v>
      </c>
      <c r="AW179" s="290" t="s">
        <v>3</v>
      </c>
      <c r="AX179" s="290" t="s">
        <v>78</v>
      </c>
      <c r="AY179" s="292" t="s">
        <v>124</v>
      </c>
    </row>
    <row r="180" spans="2:65" s="297" customFormat="1" x14ac:dyDescent="0.2">
      <c r="B180" s="296"/>
      <c r="D180" s="291" t="s">
        <v>132</v>
      </c>
      <c r="E180" s="298" t="s">
        <v>1</v>
      </c>
      <c r="F180" s="299" t="s">
        <v>523</v>
      </c>
      <c r="H180" s="300">
        <v>130</v>
      </c>
      <c r="L180" s="296"/>
      <c r="M180" s="301"/>
      <c r="T180" s="302"/>
      <c r="AT180" s="298" t="s">
        <v>132</v>
      </c>
      <c r="AU180" s="298" t="s">
        <v>86</v>
      </c>
      <c r="AV180" s="297" t="s">
        <v>130</v>
      </c>
      <c r="AW180" s="297" t="s">
        <v>3</v>
      </c>
      <c r="AX180" s="297" t="s">
        <v>86</v>
      </c>
      <c r="AY180" s="298" t="s">
        <v>124</v>
      </c>
    </row>
    <row r="181" spans="2:65" s="1" customFormat="1" ht="30" customHeight="1" x14ac:dyDescent="0.2">
      <c r="B181" s="22"/>
      <c r="C181" s="276" t="s">
        <v>301</v>
      </c>
      <c r="D181" s="276" t="s">
        <v>125</v>
      </c>
      <c r="E181" s="277" t="s">
        <v>270</v>
      </c>
      <c r="F181" s="278" t="s">
        <v>529</v>
      </c>
      <c r="G181" s="279" t="s">
        <v>239</v>
      </c>
      <c r="H181" s="280">
        <v>131</v>
      </c>
      <c r="I181" s="77"/>
      <c r="J181" s="281">
        <f>ROUND(I181*H181,2)</f>
        <v>0</v>
      </c>
      <c r="K181" s="282"/>
      <c r="L181" s="22"/>
      <c r="M181" s="283" t="s">
        <v>1</v>
      </c>
      <c r="N181" s="284" t="s">
        <v>44</v>
      </c>
      <c r="P181" s="285">
        <f>O181*H181</f>
        <v>0</v>
      </c>
      <c r="Q181" s="285">
        <v>0</v>
      </c>
      <c r="R181" s="285">
        <f>Q181*H181</f>
        <v>0</v>
      </c>
      <c r="S181" s="285">
        <v>0.4</v>
      </c>
      <c r="T181" s="286">
        <f>S181*H181</f>
        <v>52.400000000000006</v>
      </c>
      <c r="AR181" s="287" t="s">
        <v>129</v>
      </c>
      <c r="AT181" s="287" t="s">
        <v>125</v>
      </c>
      <c r="AU181" s="287" t="s">
        <v>86</v>
      </c>
      <c r="AY181" s="8" t="s">
        <v>124</v>
      </c>
      <c r="BE181" s="288">
        <f>IF(N181="základná",J181,0)</f>
        <v>0</v>
      </c>
      <c r="BF181" s="288">
        <f>IF(N181="znížená",J181,0)</f>
        <v>0</v>
      </c>
      <c r="BG181" s="288">
        <f>IF(N181="zákl. prenesená",J181,0)</f>
        <v>0</v>
      </c>
      <c r="BH181" s="288">
        <f>IF(N181="zníž. prenesená",J181,0)</f>
        <v>0</v>
      </c>
      <c r="BI181" s="288">
        <f>IF(N181="nulová",J181,0)</f>
        <v>0</v>
      </c>
      <c r="BJ181" s="8" t="s">
        <v>130</v>
      </c>
      <c r="BK181" s="288">
        <f>ROUND(I181*H181,2)</f>
        <v>0</v>
      </c>
      <c r="BL181" s="8" t="s">
        <v>129</v>
      </c>
      <c r="BM181" s="287" t="s">
        <v>530</v>
      </c>
    </row>
    <row r="182" spans="2:65" s="290" customFormat="1" ht="22.5" x14ac:dyDescent="0.2">
      <c r="B182" s="289"/>
      <c r="D182" s="291" t="s">
        <v>132</v>
      </c>
      <c r="E182" s="292" t="s">
        <v>1</v>
      </c>
      <c r="F182" s="293" t="s">
        <v>522</v>
      </c>
      <c r="H182" s="292" t="s">
        <v>1</v>
      </c>
      <c r="L182" s="289"/>
      <c r="M182" s="294"/>
      <c r="T182" s="295"/>
      <c r="AT182" s="292" t="s">
        <v>132</v>
      </c>
      <c r="AU182" s="292" t="s">
        <v>86</v>
      </c>
      <c r="AV182" s="290" t="s">
        <v>86</v>
      </c>
      <c r="AW182" s="290" t="s">
        <v>3</v>
      </c>
      <c r="AX182" s="290" t="s">
        <v>78</v>
      </c>
      <c r="AY182" s="292" t="s">
        <v>124</v>
      </c>
    </row>
    <row r="183" spans="2:65" s="297" customFormat="1" x14ac:dyDescent="0.2">
      <c r="B183" s="296"/>
      <c r="D183" s="291" t="s">
        <v>132</v>
      </c>
      <c r="E183" s="298" t="s">
        <v>1</v>
      </c>
      <c r="F183" s="299" t="s">
        <v>531</v>
      </c>
      <c r="H183" s="300">
        <v>131</v>
      </c>
      <c r="L183" s="296"/>
      <c r="M183" s="301"/>
      <c r="T183" s="302"/>
      <c r="AT183" s="298" t="s">
        <v>132</v>
      </c>
      <c r="AU183" s="298" t="s">
        <v>86</v>
      </c>
      <c r="AV183" s="297" t="s">
        <v>130</v>
      </c>
      <c r="AW183" s="297" t="s">
        <v>3</v>
      </c>
      <c r="AX183" s="297" t="s">
        <v>86</v>
      </c>
      <c r="AY183" s="298" t="s">
        <v>124</v>
      </c>
    </row>
    <row r="184" spans="2:65" s="1" customFormat="1" ht="22.15" customHeight="1" x14ac:dyDescent="0.2">
      <c r="B184" s="22"/>
      <c r="C184" s="276" t="s">
        <v>308</v>
      </c>
      <c r="D184" s="276" t="s">
        <v>125</v>
      </c>
      <c r="E184" s="277" t="s">
        <v>532</v>
      </c>
      <c r="F184" s="278" t="s">
        <v>533</v>
      </c>
      <c r="G184" s="279" t="s">
        <v>304</v>
      </c>
      <c r="H184" s="280">
        <v>39</v>
      </c>
      <c r="I184" s="77"/>
      <c r="J184" s="281">
        <f>ROUND(I184*H184,2)</f>
        <v>0</v>
      </c>
      <c r="K184" s="282"/>
      <c r="L184" s="22"/>
      <c r="M184" s="283" t="s">
        <v>1</v>
      </c>
      <c r="N184" s="284" t="s">
        <v>44</v>
      </c>
      <c r="P184" s="285">
        <f>O184*H184</f>
        <v>0</v>
      </c>
      <c r="Q184" s="285">
        <v>0</v>
      </c>
      <c r="R184" s="285">
        <f>Q184*H184</f>
        <v>0</v>
      </c>
      <c r="S184" s="285">
        <v>0.14499999999999999</v>
      </c>
      <c r="T184" s="286">
        <f>S184*H184</f>
        <v>5.6549999999999994</v>
      </c>
      <c r="AR184" s="287" t="s">
        <v>129</v>
      </c>
      <c r="AT184" s="287" t="s">
        <v>125</v>
      </c>
      <c r="AU184" s="287" t="s">
        <v>86</v>
      </c>
      <c r="AY184" s="8" t="s">
        <v>124</v>
      </c>
      <c r="BE184" s="288">
        <f>IF(N184="základná",J184,0)</f>
        <v>0</v>
      </c>
      <c r="BF184" s="288">
        <f>IF(N184="znížená",J184,0)</f>
        <v>0</v>
      </c>
      <c r="BG184" s="288">
        <f>IF(N184="zákl. prenesená",J184,0)</f>
        <v>0</v>
      </c>
      <c r="BH184" s="288">
        <f>IF(N184="zníž. prenesená",J184,0)</f>
        <v>0</v>
      </c>
      <c r="BI184" s="288">
        <f>IF(N184="nulová",J184,0)</f>
        <v>0</v>
      </c>
      <c r="BJ184" s="8" t="s">
        <v>130</v>
      </c>
      <c r="BK184" s="288">
        <f>ROUND(I184*H184,2)</f>
        <v>0</v>
      </c>
      <c r="BL184" s="8" t="s">
        <v>129</v>
      </c>
      <c r="BM184" s="287" t="s">
        <v>534</v>
      </c>
    </row>
    <row r="185" spans="2:65" s="290" customFormat="1" ht="22.5" x14ac:dyDescent="0.2">
      <c r="B185" s="289"/>
      <c r="D185" s="291" t="s">
        <v>132</v>
      </c>
      <c r="E185" s="292" t="s">
        <v>1</v>
      </c>
      <c r="F185" s="293" t="s">
        <v>535</v>
      </c>
      <c r="H185" s="292" t="s">
        <v>1</v>
      </c>
      <c r="L185" s="289"/>
      <c r="M185" s="294"/>
      <c r="T185" s="295"/>
      <c r="AT185" s="292" t="s">
        <v>132</v>
      </c>
      <c r="AU185" s="292" t="s">
        <v>86</v>
      </c>
      <c r="AV185" s="290" t="s">
        <v>86</v>
      </c>
      <c r="AW185" s="290" t="s">
        <v>3</v>
      </c>
      <c r="AX185" s="290" t="s">
        <v>78</v>
      </c>
      <c r="AY185" s="292" t="s">
        <v>124</v>
      </c>
    </row>
    <row r="186" spans="2:65" s="297" customFormat="1" x14ac:dyDescent="0.2">
      <c r="B186" s="296"/>
      <c r="D186" s="291" t="s">
        <v>132</v>
      </c>
      <c r="E186" s="298" t="s">
        <v>1</v>
      </c>
      <c r="F186" s="299" t="s">
        <v>536</v>
      </c>
      <c r="H186" s="300">
        <v>39</v>
      </c>
      <c r="L186" s="296"/>
      <c r="M186" s="301"/>
      <c r="T186" s="302"/>
      <c r="AT186" s="298" t="s">
        <v>132</v>
      </c>
      <c r="AU186" s="298" t="s">
        <v>86</v>
      </c>
      <c r="AV186" s="297" t="s">
        <v>130</v>
      </c>
      <c r="AW186" s="297" t="s">
        <v>3</v>
      </c>
      <c r="AX186" s="297" t="s">
        <v>86</v>
      </c>
      <c r="AY186" s="298" t="s">
        <v>124</v>
      </c>
    </row>
    <row r="187" spans="2:65" s="1" customFormat="1" ht="22.15" customHeight="1" x14ac:dyDescent="0.2">
      <c r="B187" s="22"/>
      <c r="C187" s="276" t="s">
        <v>314</v>
      </c>
      <c r="D187" s="276" t="s">
        <v>125</v>
      </c>
      <c r="E187" s="277" t="s">
        <v>275</v>
      </c>
      <c r="F187" s="278" t="s">
        <v>276</v>
      </c>
      <c r="G187" s="279" t="s">
        <v>204</v>
      </c>
      <c r="H187" s="280">
        <v>171.81</v>
      </c>
      <c r="I187" s="77"/>
      <c r="J187" s="281">
        <f>ROUND(I187*H187,2)</f>
        <v>0</v>
      </c>
      <c r="K187" s="282"/>
      <c r="L187" s="22"/>
      <c r="M187" s="283" t="s">
        <v>1</v>
      </c>
      <c r="N187" s="284" t="s">
        <v>44</v>
      </c>
      <c r="P187" s="285">
        <f>O187*H187</f>
        <v>0</v>
      </c>
      <c r="Q187" s="285">
        <v>0</v>
      </c>
      <c r="R187" s="285">
        <f>Q187*H187</f>
        <v>0</v>
      </c>
      <c r="S187" s="285">
        <v>0</v>
      </c>
      <c r="T187" s="286">
        <f>S187*H187</f>
        <v>0</v>
      </c>
      <c r="AR187" s="287" t="s">
        <v>129</v>
      </c>
      <c r="AT187" s="287" t="s">
        <v>125</v>
      </c>
      <c r="AU187" s="287" t="s">
        <v>86</v>
      </c>
      <c r="AY187" s="8" t="s">
        <v>124</v>
      </c>
      <c r="BE187" s="288">
        <f>IF(N187="základná",J187,0)</f>
        <v>0</v>
      </c>
      <c r="BF187" s="288">
        <f>IF(N187="znížená",J187,0)</f>
        <v>0</v>
      </c>
      <c r="BG187" s="288">
        <f>IF(N187="zákl. prenesená",J187,0)</f>
        <v>0</v>
      </c>
      <c r="BH187" s="288">
        <f>IF(N187="zníž. prenesená",J187,0)</f>
        <v>0</v>
      </c>
      <c r="BI187" s="288">
        <f>IF(N187="nulová",J187,0)</f>
        <v>0</v>
      </c>
      <c r="BJ187" s="8" t="s">
        <v>130</v>
      </c>
      <c r="BK187" s="288">
        <f>ROUND(I187*H187,2)</f>
        <v>0</v>
      </c>
      <c r="BL187" s="8" t="s">
        <v>129</v>
      </c>
      <c r="BM187" s="287" t="s">
        <v>537</v>
      </c>
    </row>
    <row r="188" spans="2:65" s="290" customFormat="1" x14ac:dyDescent="0.2">
      <c r="B188" s="289"/>
      <c r="D188" s="291" t="s">
        <v>132</v>
      </c>
      <c r="E188" s="292" t="s">
        <v>1</v>
      </c>
      <c r="F188" s="293" t="s">
        <v>278</v>
      </c>
      <c r="H188" s="292" t="s">
        <v>1</v>
      </c>
      <c r="L188" s="289"/>
      <c r="M188" s="294"/>
      <c r="T188" s="295"/>
      <c r="AT188" s="292" t="s">
        <v>132</v>
      </c>
      <c r="AU188" s="292" t="s">
        <v>86</v>
      </c>
      <c r="AV188" s="290" t="s">
        <v>86</v>
      </c>
      <c r="AW188" s="290" t="s">
        <v>3</v>
      </c>
      <c r="AX188" s="290" t="s">
        <v>78</v>
      </c>
      <c r="AY188" s="292" t="s">
        <v>124</v>
      </c>
    </row>
    <row r="189" spans="2:65" s="297" customFormat="1" x14ac:dyDescent="0.2">
      <c r="B189" s="296"/>
      <c r="D189" s="291" t="s">
        <v>132</v>
      </c>
      <c r="E189" s="298" t="s">
        <v>1</v>
      </c>
      <c r="F189" s="299" t="s">
        <v>538</v>
      </c>
      <c r="H189" s="300">
        <v>48.75</v>
      </c>
      <c r="L189" s="296"/>
      <c r="M189" s="301"/>
      <c r="T189" s="302"/>
      <c r="AT189" s="298" t="s">
        <v>132</v>
      </c>
      <c r="AU189" s="298" t="s">
        <v>86</v>
      </c>
      <c r="AV189" s="297" t="s">
        <v>130</v>
      </c>
      <c r="AW189" s="297" t="s">
        <v>3</v>
      </c>
      <c r="AX189" s="297" t="s">
        <v>78</v>
      </c>
      <c r="AY189" s="298" t="s">
        <v>124</v>
      </c>
    </row>
    <row r="190" spans="2:65" s="297" customFormat="1" x14ac:dyDescent="0.2">
      <c r="B190" s="296"/>
      <c r="D190" s="291" t="s">
        <v>132</v>
      </c>
      <c r="E190" s="298" t="s">
        <v>1</v>
      </c>
      <c r="F190" s="299" t="s">
        <v>539</v>
      </c>
      <c r="H190" s="300">
        <v>70.66</v>
      </c>
      <c r="L190" s="296"/>
      <c r="M190" s="301"/>
      <c r="T190" s="302"/>
      <c r="AT190" s="298" t="s">
        <v>132</v>
      </c>
      <c r="AU190" s="298" t="s">
        <v>86</v>
      </c>
      <c r="AV190" s="297" t="s">
        <v>130</v>
      </c>
      <c r="AW190" s="297" t="s">
        <v>3</v>
      </c>
      <c r="AX190" s="297" t="s">
        <v>78</v>
      </c>
      <c r="AY190" s="298" t="s">
        <v>124</v>
      </c>
    </row>
    <row r="191" spans="2:65" s="297" customFormat="1" x14ac:dyDescent="0.2">
      <c r="B191" s="296"/>
      <c r="D191" s="291" t="s">
        <v>132</v>
      </c>
      <c r="E191" s="298" t="s">
        <v>1</v>
      </c>
      <c r="F191" s="299" t="s">
        <v>540</v>
      </c>
      <c r="H191" s="300">
        <v>52.4</v>
      </c>
      <c r="L191" s="296"/>
      <c r="M191" s="301"/>
      <c r="T191" s="302"/>
      <c r="AT191" s="298" t="s">
        <v>132</v>
      </c>
      <c r="AU191" s="298" t="s">
        <v>86</v>
      </c>
      <c r="AV191" s="297" t="s">
        <v>130</v>
      </c>
      <c r="AW191" s="297" t="s">
        <v>3</v>
      </c>
      <c r="AX191" s="297" t="s">
        <v>78</v>
      </c>
      <c r="AY191" s="298" t="s">
        <v>124</v>
      </c>
    </row>
    <row r="192" spans="2:65" s="307" customFormat="1" x14ac:dyDescent="0.2">
      <c r="B192" s="306"/>
      <c r="D192" s="291" t="s">
        <v>132</v>
      </c>
      <c r="E192" s="308" t="s">
        <v>1</v>
      </c>
      <c r="F192" s="309" t="s">
        <v>213</v>
      </c>
      <c r="H192" s="310">
        <v>171.81</v>
      </c>
      <c r="L192" s="306"/>
      <c r="M192" s="311"/>
      <c r="T192" s="312"/>
      <c r="AT192" s="308" t="s">
        <v>132</v>
      </c>
      <c r="AU192" s="308" t="s">
        <v>86</v>
      </c>
      <c r="AV192" s="307" t="s">
        <v>129</v>
      </c>
      <c r="AW192" s="307" t="s">
        <v>3</v>
      </c>
      <c r="AX192" s="307" t="s">
        <v>86</v>
      </c>
      <c r="AY192" s="308" t="s">
        <v>124</v>
      </c>
    </row>
    <row r="193" spans="2:65" s="1" customFormat="1" ht="22.15" customHeight="1" x14ac:dyDescent="0.2">
      <c r="B193" s="22"/>
      <c r="C193" s="276" t="s">
        <v>318</v>
      </c>
      <c r="D193" s="276" t="s">
        <v>125</v>
      </c>
      <c r="E193" s="277" t="s">
        <v>283</v>
      </c>
      <c r="F193" s="278" t="s">
        <v>284</v>
      </c>
      <c r="G193" s="279" t="s">
        <v>204</v>
      </c>
      <c r="H193" s="280">
        <v>4982.49</v>
      </c>
      <c r="I193" s="77"/>
      <c r="J193" s="281">
        <f>ROUND(I193*H193,2)</f>
        <v>0</v>
      </c>
      <c r="K193" s="282"/>
      <c r="L193" s="22"/>
      <c r="M193" s="283" t="s">
        <v>1</v>
      </c>
      <c r="N193" s="284" t="s">
        <v>44</v>
      </c>
      <c r="P193" s="285">
        <f>O193*H193</f>
        <v>0</v>
      </c>
      <c r="Q193" s="285">
        <v>0</v>
      </c>
      <c r="R193" s="285">
        <f>Q193*H193</f>
        <v>0</v>
      </c>
      <c r="S193" s="285">
        <v>0</v>
      </c>
      <c r="T193" s="286">
        <f>S193*H193</f>
        <v>0</v>
      </c>
      <c r="AR193" s="287" t="s">
        <v>129</v>
      </c>
      <c r="AT193" s="287" t="s">
        <v>125</v>
      </c>
      <c r="AU193" s="287" t="s">
        <v>86</v>
      </c>
      <c r="AY193" s="8" t="s">
        <v>124</v>
      </c>
      <c r="BE193" s="288">
        <f>IF(N193="základná",J193,0)</f>
        <v>0</v>
      </c>
      <c r="BF193" s="288">
        <f>IF(N193="znížená",J193,0)</f>
        <v>0</v>
      </c>
      <c r="BG193" s="288">
        <f>IF(N193="zákl. prenesená",J193,0)</f>
        <v>0</v>
      </c>
      <c r="BH193" s="288">
        <f>IF(N193="zníž. prenesená",J193,0)</f>
        <v>0</v>
      </c>
      <c r="BI193" s="288">
        <f>IF(N193="nulová",J193,0)</f>
        <v>0</v>
      </c>
      <c r="BJ193" s="8" t="s">
        <v>130</v>
      </c>
      <c r="BK193" s="288">
        <f>ROUND(I193*H193,2)</f>
        <v>0</v>
      </c>
      <c r="BL193" s="8" t="s">
        <v>129</v>
      </c>
      <c r="BM193" s="287" t="s">
        <v>541</v>
      </c>
    </row>
    <row r="194" spans="2:65" s="297" customFormat="1" x14ac:dyDescent="0.2">
      <c r="B194" s="296"/>
      <c r="D194" s="291" t="s">
        <v>132</v>
      </c>
      <c r="E194" s="298" t="s">
        <v>1</v>
      </c>
      <c r="F194" s="299" t="s">
        <v>542</v>
      </c>
      <c r="H194" s="300">
        <v>4982.49</v>
      </c>
      <c r="L194" s="296"/>
      <c r="M194" s="301"/>
      <c r="T194" s="302"/>
      <c r="AT194" s="298" t="s">
        <v>132</v>
      </c>
      <c r="AU194" s="298" t="s">
        <v>86</v>
      </c>
      <c r="AV194" s="297" t="s">
        <v>130</v>
      </c>
      <c r="AW194" s="297" t="s">
        <v>3</v>
      </c>
      <c r="AX194" s="297" t="s">
        <v>86</v>
      </c>
      <c r="AY194" s="298" t="s">
        <v>124</v>
      </c>
    </row>
    <row r="195" spans="2:65" s="1" customFormat="1" ht="22.15" customHeight="1" x14ac:dyDescent="0.2">
      <c r="B195" s="22"/>
      <c r="C195" s="276" t="s">
        <v>323</v>
      </c>
      <c r="D195" s="276" t="s">
        <v>125</v>
      </c>
      <c r="E195" s="277" t="s">
        <v>288</v>
      </c>
      <c r="F195" s="278" t="s">
        <v>289</v>
      </c>
      <c r="G195" s="279" t="s">
        <v>204</v>
      </c>
      <c r="H195" s="280">
        <v>70.66</v>
      </c>
      <c r="I195" s="77"/>
      <c r="J195" s="281">
        <f>ROUND(I195*H195,2)</f>
        <v>0</v>
      </c>
      <c r="K195" s="282"/>
      <c r="L195" s="22"/>
      <c r="M195" s="283" t="s">
        <v>1</v>
      </c>
      <c r="N195" s="284" t="s">
        <v>44</v>
      </c>
      <c r="P195" s="285">
        <f>O195*H195</f>
        <v>0</v>
      </c>
      <c r="Q195" s="285">
        <v>0</v>
      </c>
      <c r="R195" s="285">
        <f>Q195*H195</f>
        <v>0</v>
      </c>
      <c r="S195" s="285">
        <v>0</v>
      </c>
      <c r="T195" s="286">
        <f>S195*H195</f>
        <v>0</v>
      </c>
      <c r="AR195" s="287" t="s">
        <v>129</v>
      </c>
      <c r="AT195" s="287" t="s">
        <v>125</v>
      </c>
      <c r="AU195" s="287" t="s">
        <v>86</v>
      </c>
      <c r="AY195" s="8" t="s">
        <v>124</v>
      </c>
      <c r="BE195" s="288">
        <f>IF(N195="základná",J195,0)</f>
        <v>0</v>
      </c>
      <c r="BF195" s="288">
        <f>IF(N195="znížená",J195,0)</f>
        <v>0</v>
      </c>
      <c r="BG195" s="288">
        <f>IF(N195="zákl. prenesená",J195,0)</f>
        <v>0</v>
      </c>
      <c r="BH195" s="288">
        <f>IF(N195="zníž. prenesená",J195,0)</f>
        <v>0</v>
      </c>
      <c r="BI195" s="288">
        <f>IF(N195="nulová",J195,0)</f>
        <v>0</v>
      </c>
      <c r="BJ195" s="8" t="s">
        <v>130</v>
      </c>
      <c r="BK195" s="288">
        <f>ROUND(I195*H195,2)</f>
        <v>0</v>
      </c>
      <c r="BL195" s="8" t="s">
        <v>129</v>
      </c>
      <c r="BM195" s="287" t="s">
        <v>543</v>
      </c>
    </row>
    <row r="196" spans="2:65" s="297" customFormat="1" x14ac:dyDescent="0.2">
      <c r="B196" s="296"/>
      <c r="D196" s="291" t="s">
        <v>132</v>
      </c>
      <c r="E196" s="298" t="s">
        <v>1</v>
      </c>
      <c r="F196" s="299" t="s">
        <v>544</v>
      </c>
      <c r="H196" s="300">
        <v>70.66</v>
      </c>
      <c r="L196" s="296"/>
      <c r="M196" s="301"/>
      <c r="T196" s="302"/>
      <c r="AT196" s="298" t="s">
        <v>132</v>
      </c>
      <c r="AU196" s="298" t="s">
        <v>86</v>
      </c>
      <c r="AV196" s="297" t="s">
        <v>130</v>
      </c>
      <c r="AW196" s="297" t="s">
        <v>3</v>
      </c>
      <c r="AX196" s="297" t="s">
        <v>86</v>
      </c>
      <c r="AY196" s="298" t="s">
        <v>124</v>
      </c>
    </row>
    <row r="197" spans="2:65" s="1" customFormat="1" ht="22.15" customHeight="1" x14ac:dyDescent="0.2">
      <c r="B197" s="22"/>
      <c r="C197" s="276" t="s">
        <v>329</v>
      </c>
      <c r="D197" s="276" t="s">
        <v>125</v>
      </c>
      <c r="E197" s="277" t="s">
        <v>293</v>
      </c>
      <c r="F197" s="278" t="s">
        <v>294</v>
      </c>
      <c r="G197" s="279" t="s">
        <v>204</v>
      </c>
      <c r="H197" s="280">
        <v>48.75</v>
      </c>
      <c r="I197" s="77"/>
      <c r="J197" s="281">
        <f>ROUND(I197*H197,2)</f>
        <v>0</v>
      </c>
      <c r="K197" s="282"/>
      <c r="L197" s="22"/>
      <c r="M197" s="283" t="s">
        <v>1</v>
      </c>
      <c r="N197" s="284" t="s">
        <v>44</v>
      </c>
      <c r="P197" s="285">
        <f>O197*H197</f>
        <v>0</v>
      </c>
      <c r="Q197" s="285">
        <v>0</v>
      </c>
      <c r="R197" s="285">
        <f>Q197*H197</f>
        <v>0</v>
      </c>
      <c r="S197" s="285">
        <v>0</v>
      </c>
      <c r="T197" s="286">
        <f>S197*H197</f>
        <v>0</v>
      </c>
      <c r="AR197" s="287" t="s">
        <v>129</v>
      </c>
      <c r="AT197" s="287" t="s">
        <v>125</v>
      </c>
      <c r="AU197" s="287" t="s">
        <v>86</v>
      </c>
      <c r="AY197" s="8" t="s">
        <v>124</v>
      </c>
      <c r="BE197" s="288">
        <f>IF(N197="základná",J197,0)</f>
        <v>0</v>
      </c>
      <c r="BF197" s="288">
        <f>IF(N197="znížená",J197,0)</f>
        <v>0</v>
      </c>
      <c r="BG197" s="288">
        <f>IF(N197="zákl. prenesená",J197,0)</f>
        <v>0</v>
      </c>
      <c r="BH197" s="288">
        <f>IF(N197="zníž. prenesená",J197,0)</f>
        <v>0</v>
      </c>
      <c r="BI197" s="288">
        <f>IF(N197="nulová",J197,0)</f>
        <v>0</v>
      </c>
      <c r="BJ197" s="8" t="s">
        <v>130</v>
      </c>
      <c r="BK197" s="288">
        <f>ROUND(I197*H197,2)</f>
        <v>0</v>
      </c>
      <c r="BL197" s="8" t="s">
        <v>129</v>
      </c>
      <c r="BM197" s="287" t="s">
        <v>545</v>
      </c>
    </row>
    <row r="198" spans="2:65" s="297" customFormat="1" x14ac:dyDescent="0.2">
      <c r="B198" s="296"/>
      <c r="D198" s="291" t="s">
        <v>132</v>
      </c>
      <c r="E198" s="298" t="s">
        <v>1</v>
      </c>
      <c r="F198" s="299" t="s">
        <v>546</v>
      </c>
      <c r="H198" s="300">
        <v>48.75</v>
      </c>
      <c r="L198" s="296"/>
      <c r="M198" s="301"/>
      <c r="T198" s="302"/>
      <c r="AT198" s="298" t="s">
        <v>132</v>
      </c>
      <c r="AU198" s="298" t="s">
        <v>86</v>
      </c>
      <c r="AV198" s="297" t="s">
        <v>130</v>
      </c>
      <c r="AW198" s="297" t="s">
        <v>3</v>
      </c>
      <c r="AX198" s="297" t="s">
        <v>86</v>
      </c>
      <c r="AY198" s="298" t="s">
        <v>124</v>
      </c>
    </row>
    <row r="199" spans="2:65" s="1" customFormat="1" ht="22.15" customHeight="1" x14ac:dyDescent="0.2">
      <c r="B199" s="22"/>
      <c r="C199" s="276" t="s">
        <v>333</v>
      </c>
      <c r="D199" s="276" t="s">
        <v>125</v>
      </c>
      <c r="E199" s="277" t="s">
        <v>302</v>
      </c>
      <c r="F199" s="278" t="s">
        <v>303</v>
      </c>
      <c r="G199" s="279" t="s">
        <v>304</v>
      </c>
      <c r="H199" s="280">
        <v>68</v>
      </c>
      <c r="I199" s="77"/>
      <c r="J199" s="281">
        <f>ROUND(I199*H199,2)</f>
        <v>0</v>
      </c>
      <c r="K199" s="282"/>
      <c r="L199" s="22"/>
      <c r="M199" s="283" t="s">
        <v>1</v>
      </c>
      <c r="N199" s="284" t="s">
        <v>44</v>
      </c>
      <c r="P199" s="285">
        <f>O199*H199</f>
        <v>0</v>
      </c>
      <c r="Q199" s="285">
        <v>0</v>
      </c>
      <c r="R199" s="285">
        <f>Q199*H199</f>
        <v>0</v>
      </c>
      <c r="S199" s="285">
        <v>0</v>
      </c>
      <c r="T199" s="286">
        <f>S199*H199</f>
        <v>0</v>
      </c>
      <c r="AR199" s="287" t="s">
        <v>129</v>
      </c>
      <c r="AT199" s="287" t="s">
        <v>125</v>
      </c>
      <c r="AU199" s="287" t="s">
        <v>86</v>
      </c>
      <c r="AY199" s="8" t="s">
        <v>124</v>
      </c>
      <c r="BE199" s="288">
        <f>IF(N199="základná",J199,0)</f>
        <v>0</v>
      </c>
      <c r="BF199" s="288">
        <f>IF(N199="znížená",J199,0)</f>
        <v>0</v>
      </c>
      <c r="BG199" s="288">
        <f>IF(N199="zákl. prenesená",J199,0)</f>
        <v>0</v>
      </c>
      <c r="BH199" s="288">
        <f>IF(N199="zníž. prenesená",J199,0)</f>
        <v>0</v>
      </c>
      <c r="BI199" s="288">
        <f>IF(N199="nulová",J199,0)</f>
        <v>0</v>
      </c>
      <c r="BJ199" s="8" t="s">
        <v>130</v>
      </c>
      <c r="BK199" s="288">
        <f>ROUND(I199*H199,2)</f>
        <v>0</v>
      </c>
      <c r="BL199" s="8" t="s">
        <v>129</v>
      </c>
      <c r="BM199" s="287" t="s">
        <v>547</v>
      </c>
    </row>
    <row r="200" spans="2:65" s="290" customFormat="1" ht="22.5" x14ac:dyDescent="0.2">
      <c r="B200" s="289"/>
      <c r="D200" s="291" t="s">
        <v>132</v>
      </c>
      <c r="E200" s="292" t="s">
        <v>1</v>
      </c>
      <c r="F200" s="293" t="s">
        <v>306</v>
      </c>
      <c r="H200" s="292" t="s">
        <v>1</v>
      </c>
      <c r="L200" s="289"/>
      <c r="M200" s="294"/>
      <c r="T200" s="295"/>
      <c r="AT200" s="292" t="s">
        <v>132</v>
      </c>
      <c r="AU200" s="292" t="s">
        <v>86</v>
      </c>
      <c r="AV200" s="290" t="s">
        <v>86</v>
      </c>
      <c r="AW200" s="290" t="s">
        <v>3</v>
      </c>
      <c r="AX200" s="290" t="s">
        <v>78</v>
      </c>
      <c r="AY200" s="292" t="s">
        <v>124</v>
      </c>
    </row>
    <row r="201" spans="2:65" s="297" customFormat="1" x14ac:dyDescent="0.2">
      <c r="B201" s="296"/>
      <c r="D201" s="291" t="s">
        <v>132</v>
      </c>
      <c r="E201" s="298" t="s">
        <v>1</v>
      </c>
      <c r="F201" s="299" t="s">
        <v>548</v>
      </c>
      <c r="H201" s="300">
        <v>68</v>
      </c>
      <c r="L201" s="296"/>
      <c r="M201" s="301"/>
      <c r="T201" s="302"/>
      <c r="AT201" s="298" t="s">
        <v>132</v>
      </c>
      <c r="AU201" s="298" t="s">
        <v>86</v>
      </c>
      <c r="AV201" s="297" t="s">
        <v>130</v>
      </c>
      <c r="AW201" s="297" t="s">
        <v>3</v>
      </c>
      <c r="AX201" s="297" t="s">
        <v>86</v>
      </c>
      <c r="AY201" s="298" t="s">
        <v>124</v>
      </c>
    </row>
    <row r="202" spans="2:65" s="267" customFormat="1" ht="25.9" customHeight="1" x14ac:dyDescent="0.2">
      <c r="B202" s="266"/>
      <c r="D202" s="268" t="s">
        <v>77</v>
      </c>
      <c r="E202" s="269" t="s">
        <v>308</v>
      </c>
      <c r="F202" s="269" t="s">
        <v>309</v>
      </c>
      <c r="J202" s="270">
        <f>BK202</f>
        <v>0</v>
      </c>
      <c r="L202" s="266"/>
      <c r="M202" s="271"/>
      <c r="P202" s="272">
        <f>SUM(P203:P247)</f>
        <v>0</v>
      </c>
      <c r="R202" s="272">
        <f>SUM(R203:R247)</f>
        <v>172.29321236000004</v>
      </c>
      <c r="T202" s="273">
        <f>SUM(T203:T247)</f>
        <v>0</v>
      </c>
      <c r="AR202" s="268" t="s">
        <v>86</v>
      </c>
      <c r="AT202" s="274" t="s">
        <v>77</v>
      </c>
      <c r="AU202" s="274" t="s">
        <v>78</v>
      </c>
      <c r="AY202" s="268" t="s">
        <v>124</v>
      </c>
      <c r="BK202" s="275">
        <f>SUM(BK203:BK247)</f>
        <v>0</v>
      </c>
    </row>
    <row r="203" spans="2:65" s="1" customFormat="1" ht="30" customHeight="1" x14ac:dyDescent="0.2">
      <c r="B203" s="22"/>
      <c r="C203" s="276" t="s">
        <v>337</v>
      </c>
      <c r="D203" s="276" t="s">
        <v>125</v>
      </c>
      <c r="E203" s="277" t="s">
        <v>549</v>
      </c>
      <c r="F203" s="278" t="s">
        <v>550</v>
      </c>
      <c r="G203" s="279" t="s">
        <v>239</v>
      </c>
      <c r="H203" s="280">
        <v>7.5</v>
      </c>
      <c r="I203" s="77"/>
      <c r="J203" s="281">
        <f>ROUND(I203*H203,2)</f>
        <v>0</v>
      </c>
      <c r="K203" s="282"/>
      <c r="L203" s="22"/>
      <c r="M203" s="283" t="s">
        <v>1</v>
      </c>
      <c r="N203" s="284" t="s">
        <v>44</v>
      </c>
      <c r="P203" s="285">
        <f>O203*H203</f>
        <v>0</v>
      </c>
      <c r="Q203" s="285">
        <v>0.29899999999999999</v>
      </c>
      <c r="R203" s="285">
        <f>Q203*H203</f>
        <v>2.2424999999999997</v>
      </c>
      <c r="S203" s="285">
        <v>0</v>
      </c>
      <c r="T203" s="286">
        <f>S203*H203</f>
        <v>0</v>
      </c>
      <c r="AR203" s="287" t="s">
        <v>129</v>
      </c>
      <c r="AT203" s="287" t="s">
        <v>125</v>
      </c>
      <c r="AU203" s="287" t="s">
        <v>86</v>
      </c>
      <c r="AY203" s="8" t="s">
        <v>124</v>
      </c>
      <c r="BE203" s="288">
        <f>IF(N203="základná",J203,0)</f>
        <v>0</v>
      </c>
      <c r="BF203" s="288">
        <f>IF(N203="znížená",J203,0)</f>
        <v>0</v>
      </c>
      <c r="BG203" s="288">
        <f>IF(N203="zákl. prenesená",J203,0)</f>
        <v>0</v>
      </c>
      <c r="BH203" s="288">
        <f>IF(N203="zníž. prenesená",J203,0)</f>
        <v>0</v>
      </c>
      <c r="BI203" s="288">
        <f>IF(N203="nulová",J203,0)</f>
        <v>0</v>
      </c>
      <c r="BJ203" s="8" t="s">
        <v>130</v>
      </c>
      <c r="BK203" s="288">
        <f>ROUND(I203*H203,2)</f>
        <v>0</v>
      </c>
      <c r="BL203" s="8" t="s">
        <v>129</v>
      </c>
      <c r="BM203" s="287" t="s">
        <v>551</v>
      </c>
    </row>
    <row r="204" spans="2:65" s="290" customFormat="1" ht="22.5" x14ac:dyDescent="0.2">
      <c r="B204" s="289"/>
      <c r="D204" s="291" t="s">
        <v>132</v>
      </c>
      <c r="E204" s="292" t="s">
        <v>1</v>
      </c>
      <c r="F204" s="293" t="s">
        <v>552</v>
      </c>
      <c r="H204" s="292" t="s">
        <v>1</v>
      </c>
      <c r="L204" s="289"/>
      <c r="M204" s="294"/>
      <c r="T204" s="295"/>
      <c r="AT204" s="292" t="s">
        <v>132</v>
      </c>
      <c r="AU204" s="292" t="s">
        <v>86</v>
      </c>
      <c r="AV204" s="290" t="s">
        <v>86</v>
      </c>
      <c r="AW204" s="290" t="s">
        <v>3</v>
      </c>
      <c r="AX204" s="290" t="s">
        <v>78</v>
      </c>
      <c r="AY204" s="292" t="s">
        <v>124</v>
      </c>
    </row>
    <row r="205" spans="2:65" s="297" customFormat="1" x14ac:dyDescent="0.2">
      <c r="B205" s="296"/>
      <c r="D205" s="291" t="s">
        <v>132</v>
      </c>
      <c r="E205" s="298" t="s">
        <v>1</v>
      </c>
      <c r="F205" s="299" t="s">
        <v>553</v>
      </c>
      <c r="H205" s="300">
        <v>7.5</v>
      </c>
      <c r="L205" s="296"/>
      <c r="M205" s="301"/>
      <c r="T205" s="302"/>
      <c r="AT205" s="298" t="s">
        <v>132</v>
      </c>
      <c r="AU205" s="298" t="s">
        <v>86</v>
      </c>
      <c r="AV205" s="297" t="s">
        <v>130</v>
      </c>
      <c r="AW205" s="297" t="s">
        <v>3</v>
      </c>
      <c r="AX205" s="297" t="s">
        <v>86</v>
      </c>
      <c r="AY205" s="298" t="s">
        <v>124</v>
      </c>
    </row>
    <row r="206" spans="2:65" s="1" customFormat="1" ht="30" customHeight="1" x14ac:dyDescent="0.2">
      <c r="B206" s="22"/>
      <c r="C206" s="276" t="s">
        <v>343</v>
      </c>
      <c r="D206" s="276" t="s">
        <v>125</v>
      </c>
      <c r="E206" s="277" t="s">
        <v>554</v>
      </c>
      <c r="F206" s="278" t="s">
        <v>555</v>
      </c>
      <c r="G206" s="279" t="s">
        <v>239</v>
      </c>
      <c r="H206" s="280">
        <v>8.25</v>
      </c>
      <c r="I206" s="77"/>
      <c r="J206" s="281">
        <f>ROUND(I206*H206,2)</f>
        <v>0</v>
      </c>
      <c r="K206" s="282"/>
      <c r="L206" s="22"/>
      <c r="M206" s="283" t="s">
        <v>1</v>
      </c>
      <c r="N206" s="284" t="s">
        <v>44</v>
      </c>
      <c r="P206" s="285">
        <f>O206*H206</f>
        <v>0</v>
      </c>
      <c r="Q206" s="285">
        <v>0.29899999999999999</v>
      </c>
      <c r="R206" s="285">
        <f>Q206*H206</f>
        <v>2.4667499999999998</v>
      </c>
      <c r="S206" s="285">
        <v>0</v>
      </c>
      <c r="T206" s="286">
        <f>S206*H206</f>
        <v>0</v>
      </c>
      <c r="AR206" s="287" t="s">
        <v>129</v>
      </c>
      <c r="AT206" s="287" t="s">
        <v>125</v>
      </c>
      <c r="AU206" s="287" t="s">
        <v>86</v>
      </c>
      <c r="AY206" s="8" t="s">
        <v>124</v>
      </c>
      <c r="BE206" s="288">
        <f>IF(N206="základná",J206,0)</f>
        <v>0</v>
      </c>
      <c r="BF206" s="288">
        <f>IF(N206="znížená",J206,0)</f>
        <v>0</v>
      </c>
      <c r="BG206" s="288">
        <f>IF(N206="zákl. prenesená",J206,0)</f>
        <v>0</v>
      </c>
      <c r="BH206" s="288">
        <f>IF(N206="zníž. prenesená",J206,0)</f>
        <v>0</v>
      </c>
      <c r="BI206" s="288">
        <f>IF(N206="nulová",J206,0)</f>
        <v>0</v>
      </c>
      <c r="BJ206" s="8" t="s">
        <v>130</v>
      </c>
      <c r="BK206" s="288">
        <f>ROUND(I206*H206,2)</f>
        <v>0</v>
      </c>
      <c r="BL206" s="8" t="s">
        <v>129</v>
      </c>
      <c r="BM206" s="287" t="s">
        <v>556</v>
      </c>
    </row>
    <row r="207" spans="2:65" s="290" customFormat="1" ht="22.5" x14ac:dyDescent="0.2">
      <c r="B207" s="289"/>
      <c r="D207" s="291" t="s">
        <v>132</v>
      </c>
      <c r="E207" s="292" t="s">
        <v>1</v>
      </c>
      <c r="F207" s="293" t="s">
        <v>552</v>
      </c>
      <c r="H207" s="292" t="s">
        <v>1</v>
      </c>
      <c r="L207" s="289"/>
      <c r="M207" s="294"/>
      <c r="T207" s="295"/>
      <c r="AT207" s="292" t="s">
        <v>132</v>
      </c>
      <c r="AU207" s="292" t="s">
        <v>86</v>
      </c>
      <c r="AV207" s="290" t="s">
        <v>86</v>
      </c>
      <c r="AW207" s="290" t="s">
        <v>3</v>
      </c>
      <c r="AX207" s="290" t="s">
        <v>78</v>
      </c>
      <c r="AY207" s="292" t="s">
        <v>124</v>
      </c>
    </row>
    <row r="208" spans="2:65" s="297" customFormat="1" x14ac:dyDescent="0.2">
      <c r="B208" s="296"/>
      <c r="D208" s="291" t="s">
        <v>132</v>
      </c>
      <c r="E208" s="298" t="s">
        <v>1</v>
      </c>
      <c r="F208" s="299" t="s">
        <v>557</v>
      </c>
      <c r="H208" s="300">
        <v>8.25</v>
      </c>
      <c r="L208" s="296"/>
      <c r="M208" s="301"/>
      <c r="T208" s="302"/>
      <c r="AT208" s="298" t="s">
        <v>132</v>
      </c>
      <c r="AU208" s="298" t="s">
        <v>86</v>
      </c>
      <c r="AV208" s="297" t="s">
        <v>130</v>
      </c>
      <c r="AW208" s="297" t="s">
        <v>3</v>
      </c>
      <c r="AX208" s="297" t="s">
        <v>86</v>
      </c>
      <c r="AY208" s="298" t="s">
        <v>124</v>
      </c>
    </row>
    <row r="209" spans="2:65" s="1" customFormat="1" ht="22.15" customHeight="1" x14ac:dyDescent="0.2">
      <c r="B209" s="22"/>
      <c r="C209" s="276" t="s">
        <v>348</v>
      </c>
      <c r="D209" s="276" t="s">
        <v>125</v>
      </c>
      <c r="E209" s="277" t="s">
        <v>558</v>
      </c>
      <c r="F209" s="278" t="s">
        <v>559</v>
      </c>
      <c r="G209" s="279" t="s">
        <v>239</v>
      </c>
      <c r="H209" s="280">
        <v>101.9</v>
      </c>
      <c r="I209" s="77"/>
      <c r="J209" s="281">
        <f>ROUND(I209*H209,2)</f>
        <v>0</v>
      </c>
      <c r="K209" s="282"/>
      <c r="L209" s="22"/>
      <c r="M209" s="283" t="s">
        <v>1</v>
      </c>
      <c r="N209" s="284" t="s">
        <v>44</v>
      </c>
      <c r="P209" s="285">
        <f>O209*H209</f>
        <v>0</v>
      </c>
      <c r="Q209" s="285">
        <v>0.27994000000000002</v>
      </c>
      <c r="R209" s="285">
        <f>Q209*H209</f>
        <v>28.525886000000003</v>
      </c>
      <c r="S209" s="285">
        <v>0</v>
      </c>
      <c r="T209" s="286">
        <f>S209*H209</f>
        <v>0</v>
      </c>
      <c r="AR209" s="287" t="s">
        <v>129</v>
      </c>
      <c r="AT209" s="287" t="s">
        <v>125</v>
      </c>
      <c r="AU209" s="287" t="s">
        <v>86</v>
      </c>
      <c r="AY209" s="8" t="s">
        <v>124</v>
      </c>
      <c r="BE209" s="288">
        <f>IF(N209="základná",J209,0)</f>
        <v>0</v>
      </c>
      <c r="BF209" s="288">
        <f>IF(N209="znížená",J209,0)</f>
        <v>0</v>
      </c>
      <c r="BG209" s="288">
        <f>IF(N209="zákl. prenesená",J209,0)</f>
        <v>0</v>
      </c>
      <c r="BH209" s="288">
        <f>IF(N209="zníž. prenesená",J209,0)</f>
        <v>0</v>
      </c>
      <c r="BI209" s="288">
        <f>IF(N209="nulová",J209,0)</f>
        <v>0</v>
      </c>
      <c r="BJ209" s="8" t="s">
        <v>130</v>
      </c>
      <c r="BK209" s="288">
        <f>ROUND(I209*H209,2)</f>
        <v>0</v>
      </c>
      <c r="BL209" s="8" t="s">
        <v>129</v>
      </c>
      <c r="BM209" s="287" t="s">
        <v>560</v>
      </c>
    </row>
    <row r="210" spans="2:65" s="290" customFormat="1" ht="22.5" x14ac:dyDescent="0.2">
      <c r="B210" s="289"/>
      <c r="D210" s="291" t="s">
        <v>132</v>
      </c>
      <c r="E210" s="292" t="s">
        <v>1</v>
      </c>
      <c r="F210" s="293" t="s">
        <v>561</v>
      </c>
      <c r="H210" s="292" t="s">
        <v>1</v>
      </c>
      <c r="L210" s="289"/>
      <c r="M210" s="294"/>
      <c r="T210" s="295"/>
      <c r="AT210" s="292" t="s">
        <v>132</v>
      </c>
      <c r="AU210" s="292" t="s">
        <v>86</v>
      </c>
      <c r="AV210" s="290" t="s">
        <v>86</v>
      </c>
      <c r="AW210" s="290" t="s">
        <v>3</v>
      </c>
      <c r="AX210" s="290" t="s">
        <v>78</v>
      </c>
      <c r="AY210" s="292" t="s">
        <v>124</v>
      </c>
    </row>
    <row r="211" spans="2:65" s="297" customFormat="1" x14ac:dyDescent="0.2">
      <c r="B211" s="296"/>
      <c r="D211" s="291" t="s">
        <v>132</v>
      </c>
      <c r="E211" s="298" t="s">
        <v>1</v>
      </c>
      <c r="F211" s="299" t="s">
        <v>562</v>
      </c>
      <c r="H211" s="300">
        <v>101.9</v>
      </c>
      <c r="L211" s="296"/>
      <c r="M211" s="301"/>
      <c r="T211" s="302"/>
      <c r="AT211" s="298" t="s">
        <v>132</v>
      </c>
      <c r="AU211" s="298" t="s">
        <v>86</v>
      </c>
      <c r="AV211" s="297" t="s">
        <v>130</v>
      </c>
      <c r="AW211" s="297" t="s">
        <v>3</v>
      </c>
      <c r="AX211" s="297" t="s">
        <v>86</v>
      </c>
      <c r="AY211" s="298" t="s">
        <v>124</v>
      </c>
    </row>
    <row r="212" spans="2:65" s="1" customFormat="1" ht="22.15" customHeight="1" x14ac:dyDescent="0.2">
      <c r="B212" s="22"/>
      <c r="C212" s="276" t="s">
        <v>352</v>
      </c>
      <c r="D212" s="276" t="s">
        <v>125</v>
      </c>
      <c r="E212" s="277" t="s">
        <v>310</v>
      </c>
      <c r="F212" s="278" t="s">
        <v>311</v>
      </c>
      <c r="G212" s="279" t="s">
        <v>239</v>
      </c>
      <c r="H212" s="280">
        <v>129.49</v>
      </c>
      <c r="I212" s="77"/>
      <c r="J212" s="281">
        <f>ROUND(I212*H212,2)</f>
        <v>0</v>
      </c>
      <c r="K212" s="282"/>
      <c r="L212" s="22"/>
      <c r="M212" s="283" t="s">
        <v>1</v>
      </c>
      <c r="N212" s="284" t="s">
        <v>44</v>
      </c>
      <c r="P212" s="285">
        <f>O212*H212</f>
        <v>0</v>
      </c>
      <c r="Q212" s="285">
        <v>0.37080000000000002</v>
      </c>
      <c r="R212" s="285">
        <f>Q212*H212</f>
        <v>48.014892000000003</v>
      </c>
      <c r="S212" s="285">
        <v>0</v>
      </c>
      <c r="T212" s="286">
        <f>S212*H212</f>
        <v>0</v>
      </c>
      <c r="AR212" s="287" t="s">
        <v>129</v>
      </c>
      <c r="AT212" s="287" t="s">
        <v>125</v>
      </c>
      <c r="AU212" s="287" t="s">
        <v>86</v>
      </c>
      <c r="AY212" s="8" t="s">
        <v>124</v>
      </c>
      <c r="BE212" s="288">
        <f>IF(N212="základná",J212,0)</f>
        <v>0</v>
      </c>
      <c r="BF212" s="288">
        <f>IF(N212="znížená",J212,0)</f>
        <v>0</v>
      </c>
      <c r="BG212" s="288">
        <f>IF(N212="zákl. prenesená",J212,0)</f>
        <v>0</v>
      </c>
      <c r="BH212" s="288">
        <f>IF(N212="zníž. prenesená",J212,0)</f>
        <v>0</v>
      </c>
      <c r="BI212" s="288">
        <f>IF(N212="nulová",J212,0)</f>
        <v>0</v>
      </c>
      <c r="BJ212" s="8" t="s">
        <v>130</v>
      </c>
      <c r="BK212" s="288">
        <f>ROUND(I212*H212,2)</f>
        <v>0</v>
      </c>
      <c r="BL212" s="8" t="s">
        <v>129</v>
      </c>
      <c r="BM212" s="287" t="s">
        <v>563</v>
      </c>
    </row>
    <row r="213" spans="2:65" s="290" customFormat="1" ht="22.5" x14ac:dyDescent="0.2">
      <c r="B213" s="289"/>
      <c r="D213" s="291" t="s">
        <v>132</v>
      </c>
      <c r="E213" s="292" t="s">
        <v>1</v>
      </c>
      <c r="F213" s="293" t="s">
        <v>561</v>
      </c>
      <c r="H213" s="292" t="s">
        <v>1</v>
      </c>
      <c r="L213" s="289"/>
      <c r="M213" s="294"/>
      <c r="T213" s="295"/>
      <c r="AT213" s="292" t="s">
        <v>132</v>
      </c>
      <c r="AU213" s="292" t="s">
        <v>86</v>
      </c>
      <c r="AV213" s="290" t="s">
        <v>86</v>
      </c>
      <c r="AW213" s="290" t="s">
        <v>3</v>
      </c>
      <c r="AX213" s="290" t="s">
        <v>78</v>
      </c>
      <c r="AY213" s="292" t="s">
        <v>124</v>
      </c>
    </row>
    <row r="214" spans="2:65" s="297" customFormat="1" x14ac:dyDescent="0.2">
      <c r="B214" s="296"/>
      <c r="D214" s="291" t="s">
        <v>132</v>
      </c>
      <c r="E214" s="298" t="s">
        <v>1</v>
      </c>
      <c r="F214" s="299" t="s">
        <v>564</v>
      </c>
      <c r="H214" s="300">
        <v>129.49</v>
      </c>
      <c r="L214" s="296"/>
      <c r="M214" s="301"/>
      <c r="T214" s="302"/>
      <c r="AT214" s="298" t="s">
        <v>132</v>
      </c>
      <c r="AU214" s="298" t="s">
        <v>86</v>
      </c>
      <c r="AV214" s="297" t="s">
        <v>130</v>
      </c>
      <c r="AW214" s="297" t="s">
        <v>3</v>
      </c>
      <c r="AX214" s="297" t="s">
        <v>86</v>
      </c>
      <c r="AY214" s="298" t="s">
        <v>124</v>
      </c>
    </row>
    <row r="215" spans="2:65" s="1" customFormat="1" ht="22.15" customHeight="1" x14ac:dyDescent="0.2">
      <c r="B215" s="22"/>
      <c r="C215" s="276" t="s">
        <v>357</v>
      </c>
      <c r="D215" s="276" t="s">
        <v>125</v>
      </c>
      <c r="E215" s="277" t="s">
        <v>565</v>
      </c>
      <c r="F215" s="278" t="s">
        <v>566</v>
      </c>
      <c r="G215" s="279" t="s">
        <v>239</v>
      </c>
      <c r="H215" s="280">
        <v>10.7</v>
      </c>
      <c r="I215" s="77"/>
      <c r="J215" s="281">
        <f>ROUND(I215*H215,2)</f>
        <v>0</v>
      </c>
      <c r="K215" s="282"/>
      <c r="L215" s="22"/>
      <c r="M215" s="283" t="s">
        <v>1</v>
      </c>
      <c r="N215" s="284" t="s">
        <v>44</v>
      </c>
      <c r="P215" s="285">
        <f>O215*H215</f>
        <v>0</v>
      </c>
      <c r="Q215" s="285">
        <v>0.112</v>
      </c>
      <c r="R215" s="285">
        <f>Q215*H215</f>
        <v>1.1983999999999999</v>
      </c>
      <c r="S215" s="285">
        <v>0</v>
      </c>
      <c r="T215" s="286">
        <f>S215*H215</f>
        <v>0</v>
      </c>
      <c r="AR215" s="287" t="s">
        <v>129</v>
      </c>
      <c r="AT215" s="287" t="s">
        <v>125</v>
      </c>
      <c r="AU215" s="287" t="s">
        <v>86</v>
      </c>
      <c r="AY215" s="8" t="s">
        <v>124</v>
      </c>
      <c r="BE215" s="288">
        <f>IF(N215="základná",J215,0)</f>
        <v>0</v>
      </c>
      <c r="BF215" s="288">
        <f>IF(N215="znížená",J215,0)</f>
        <v>0</v>
      </c>
      <c r="BG215" s="288">
        <f>IF(N215="zákl. prenesená",J215,0)</f>
        <v>0</v>
      </c>
      <c r="BH215" s="288">
        <f>IF(N215="zníž. prenesená",J215,0)</f>
        <v>0</v>
      </c>
      <c r="BI215" s="288">
        <f>IF(N215="nulová",J215,0)</f>
        <v>0</v>
      </c>
      <c r="BJ215" s="8" t="s">
        <v>130</v>
      </c>
      <c r="BK215" s="288">
        <f>ROUND(I215*H215,2)</f>
        <v>0</v>
      </c>
      <c r="BL215" s="8" t="s">
        <v>129</v>
      </c>
      <c r="BM215" s="287" t="s">
        <v>567</v>
      </c>
    </row>
    <row r="216" spans="2:65" s="290" customFormat="1" ht="33.75" x14ac:dyDescent="0.2">
      <c r="B216" s="289"/>
      <c r="D216" s="291" t="s">
        <v>132</v>
      </c>
      <c r="E216" s="292" t="s">
        <v>1</v>
      </c>
      <c r="F216" s="293" t="s">
        <v>568</v>
      </c>
      <c r="H216" s="292" t="s">
        <v>1</v>
      </c>
      <c r="L216" s="289"/>
      <c r="M216" s="294"/>
      <c r="T216" s="295"/>
      <c r="AT216" s="292" t="s">
        <v>132</v>
      </c>
      <c r="AU216" s="292" t="s">
        <v>86</v>
      </c>
      <c r="AV216" s="290" t="s">
        <v>86</v>
      </c>
      <c r="AW216" s="290" t="s">
        <v>3</v>
      </c>
      <c r="AX216" s="290" t="s">
        <v>78</v>
      </c>
      <c r="AY216" s="292" t="s">
        <v>124</v>
      </c>
    </row>
    <row r="217" spans="2:65" s="297" customFormat="1" x14ac:dyDescent="0.2">
      <c r="B217" s="296"/>
      <c r="D217" s="291" t="s">
        <v>132</v>
      </c>
      <c r="E217" s="298" t="s">
        <v>1</v>
      </c>
      <c r="F217" s="299" t="s">
        <v>569</v>
      </c>
      <c r="H217" s="300">
        <v>9.1999999999999993</v>
      </c>
      <c r="L217" s="296"/>
      <c r="M217" s="301"/>
      <c r="T217" s="302"/>
      <c r="AT217" s="298" t="s">
        <v>132</v>
      </c>
      <c r="AU217" s="298" t="s">
        <v>86</v>
      </c>
      <c r="AV217" s="297" t="s">
        <v>130</v>
      </c>
      <c r="AW217" s="297" t="s">
        <v>3</v>
      </c>
      <c r="AX217" s="297" t="s">
        <v>78</v>
      </c>
      <c r="AY217" s="298" t="s">
        <v>124</v>
      </c>
    </row>
    <row r="218" spans="2:65" s="297" customFormat="1" x14ac:dyDescent="0.2">
      <c r="B218" s="296"/>
      <c r="D218" s="291" t="s">
        <v>132</v>
      </c>
      <c r="E218" s="298" t="s">
        <v>1</v>
      </c>
      <c r="F218" s="299" t="s">
        <v>570</v>
      </c>
      <c r="H218" s="300">
        <v>1.5</v>
      </c>
      <c r="L218" s="296"/>
      <c r="M218" s="301"/>
      <c r="T218" s="302"/>
      <c r="AT218" s="298" t="s">
        <v>132</v>
      </c>
      <c r="AU218" s="298" t="s">
        <v>86</v>
      </c>
      <c r="AV218" s="297" t="s">
        <v>130</v>
      </c>
      <c r="AW218" s="297" t="s">
        <v>3</v>
      </c>
      <c r="AX218" s="297" t="s">
        <v>78</v>
      </c>
      <c r="AY218" s="298" t="s">
        <v>124</v>
      </c>
    </row>
    <row r="219" spans="2:65" s="307" customFormat="1" x14ac:dyDescent="0.2">
      <c r="B219" s="306"/>
      <c r="D219" s="291" t="s">
        <v>132</v>
      </c>
      <c r="E219" s="308" t="s">
        <v>1</v>
      </c>
      <c r="F219" s="309" t="s">
        <v>213</v>
      </c>
      <c r="H219" s="310">
        <v>10.7</v>
      </c>
      <c r="L219" s="306"/>
      <c r="M219" s="311"/>
      <c r="T219" s="312"/>
      <c r="AT219" s="308" t="s">
        <v>132</v>
      </c>
      <c r="AU219" s="308" t="s">
        <v>86</v>
      </c>
      <c r="AV219" s="307" t="s">
        <v>129</v>
      </c>
      <c r="AW219" s="307" t="s">
        <v>3</v>
      </c>
      <c r="AX219" s="307" t="s">
        <v>86</v>
      </c>
      <c r="AY219" s="308" t="s">
        <v>124</v>
      </c>
    </row>
    <row r="220" spans="2:65" s="1" customFormat="1" ht="22.15" customHeight="1" x14ac:dyDescent="0.2">
      <c r="B220" s="22"/>
      <c r="C220" s="313" t="s">
        <v>361</v>
      </c>
      <c r="D220" s="313" t="s">
        <v>214</v>
      </c>
      <c r="E220" s="314" t="s">
        <v>571</v>
      </c>
      <c r="F220" s="315" t="s">
        <v>572</v>
      </c>
      <c r="G220" s="316" t="s">
        <v>239</v>
      </c>
      <c r="H220" s="317">
        <v>1.53</v>
      </c>
      <c r="I220" s="78"/>
      <c r="J220" s="318">
        <f>ROUND(I220*H220,2)</f>
        <v>0</v>
      </c>
      <c r="K220" s="319"/>
      <c r="L220" s="320"/>
      <c r="M220" s="321" t="s">
        <v>1</v>
      </c>
      <c r="N220" s="322" t="s">
        <v>44</v>
      </c>
      <c r="P220" s="285">
        <f>O220*H220</f>
        <v>0</v>
      </c>
      <c r="Q220" s="285">
        <v>0.18</v>
      </c>
      <c r="R220" s="285">
        <f>Q220*H220</f>
        <v>0.27539999999999998</v>
      </c>
      <c r="S220" s="285">
        <v>0</v>
      </c>
      <c r="T220" s="286">
        <f>S220*H220</f>
        <v>0</v>
      </c>
      <c r="AR220" s="287" t="s">
        <v>163</v>
      </c>
      <c r="AT220" s="287" t="s">
        <v>214</v>
      </c>
      <c r="AU220" s="287" t="s">
        <v>86</v>
      </c>
      <c r="AY220" s="8" t="s">
        <v>124</v>
      </c>
      <c r="BE220" s="288">
        <f>IF(N220="základná",J220,0)</f>
        <v>0</v>
      </c>
      <c r="BF220" s="288">
        <f>IF(N220="znížená",J220,0)</f>
        <v>0</v>
      </c>
      <c r="BG220" s="288">
        <f>IF(N220="zákl. prenesená",J220,0)</f>
        <v>0</v>
      </c>
      <c r="BH220" s="288">
        <f>IF(N220="zníž. prenesená",J220,0)</f>
        <v>0</v>
      </c>
      <c r="BI220" s="288">
        <f>IF(N220="nulová",J220,0)</f>
        <v>0</v>
      </c>
      <c r="BJ220" s="8" t="s">
        <v>130</v>
      </c>
      <c r="BK220" s="288">
        <f>ROUND(I220*H220,2)</f>
        <v>0</v>
      </c>
      <c r="BL220" s="8" t="s">
        <v>129</v>
      </c>
      <c r="BM220" s="287" t="s">
        <v>573</v>
      </c>
    </row>
    <row r="221" spans="2:65" s="297" customFormat="1" x14ac:dyDescent="0.2">
      <c r="B221" s="296"/>
      <c r="D221" s="291" t="s">
        <v>132</v>
      </c>
      <c r="E221" s="298" t="s">
        <v>1</v>
      </c>
      <c r="F221" s="299" t="s">
        <v>574</v>
      </c>
      <c r="H221" s="300">
        <v>1.5</v>
      </c>
      <c r="L221" s="296"/>
      <c r="M221" s="301"/>
      <c r="T221" s="302"/>
      <c r="AT221" s="298" t="s">
        <v>132</v>
      </c>
      <c r="AU221" s="298" t="s">
        <v>86</v>
      </c>
      <c r="AV221" s="297" t="s">
        <v>130</v>
      </c>
      <c r="AW221" s="297" t="s">
        <v>3</v>
      </c>
      <c r="AX221" s="297" t="s">
        <v>86</v>
      </c>
      <c r="AY221" s="298" t="s">
        <v>124</v>
      </c>
    </row>
    <row r="222" spans="2:65" s="297" customFormat="1" x14ac:dyDescent="0.2">
      <c r="B222" s="296"/>
      <c r="D222" s="291" t="s">
        <v>132</v>
      </c>
      <c r="F222" s="299" t="s">
        <v>575</v>
      </c>
      <c r="H222" s="300">
        <v>1.53</v>
      </c>
      <c r="L222" s="296"/>
      <c r="M222" s="301"/>
      <c r="T222" s="302"/>
      <c r="AT222" s="298" t="s">
        <v>132</v>
      </c>
      <c r="AU222" s="298" t="s">
        <v>86</v>
      </c>
      <c r="AV222" s="297" t="s">
        <v>130</v>
      </c>
      <c r="AW222" s="297" t="s">
        <v>4</v>
      </c>
      <c r="AX222" s="297" t="s">
        <v>86</v>
      </c>
      <c r="AY222" s="298" t="s">
        <v>124</v>
      </c>
    </row>
    <row r="223" spans="2:65" s="1" customFormat="1" ht="22.15" customHeight="1" x14ac:dyDescent="0.2">
      <c r="B223" s="22"/>
      <c r="C223" s="313" t="s">
        <v>365</v>
      </c>
      <c r="D223" s="313" t="s">
        <v>214</v>
      </c>
      <c r="E223" s="314" t="s">
        <v>576</v>
      </c>
      <c r="F223" s="315" t="s">
        <v>577</v>
      </c>
      <c r="G223" s="316" t="s">
        <v>239</v>
      </c>
      <c r="H223" s="317">
        <v>9.3840000000000003</v>
      </c>
      <c r="I223" s="78"/>
      <c r="J223" s="318">
        <f>ROUND(I223*H223,2)</f>
        <v>0</v>
      </c>
      <c r="K223" s="319"/>
      <c r="L223" s="320"/>
      <c r="M223" s="321" t="s">
        <v>1</v>
      </c>
      <c r="N223" s="322" t="s">
        <v>44</v>
      </c>
      <c r="P223" s="285">
        <f>O223*H223</f>
        <v>0</v>
      </c>
      <c r="Q223" s="285">
        <v>0.18</v>
      </c>
      <c r="R223" s="285">
        <f>Q223*H223</f>
        <v>1.68912</v>
      </c>
      <c r="S223" s="285">
        <v>0</v>
      </c>
      <c r="T223" s="286">
        <f>S223*H223</f>
        <v>0</v>
      </c>
      <c r="AR223" s="287" t="s">
        <v>163</v>
      </c>
      <c r="AT223" s="287" t="s">
        <v>214</v>
      </c>
      <c r="AU223" s="287" t="s">
        <v>86</v>
      </c>
      <c r="AY223" s="8" t="s">
        <v>124</v>
      </c>
      <c r="BE223" s="288">
        <f>IF(N223="základná",J223,0)</f>
        <v>0</v>
      </c>
      <c r="BF223" s="288">
        <f>IF(N223="znížená",J223,0)</f>
        <v>0</v>
      </c>
      <c r="BG223" s="288">
        <f>IF(N223="zákl. prenesená",J223,0)</f>
        <v>0</v>
      </c>
      <c r="BH223" s="288">
        <f>IF(N223="zníž. prenesená",J223,0)</f>
        <v>0</v>
      </c>
      <c r="BI223" s="288">
        <f>IF(N223="nulová",J223,0)</f>
        <v>0</v>
      </c>
      <c r="BJ223" s="8" t="s">
        <v>130</v>
      </c>
      <c r="BK223" s="288">
        <f>ROUND(I223*H223,2)</f>
        <v>0</v>
      </c>
      <c r="BL223" s="8" t="s">
        <v>129</v>
      </c>
      <c r="BM223" s="287" t="s">
        <v>578</v>
      </c>
    </row>
    <row r="224" spans="2:65" s="297" customFormat="1" x14ac:dyDescent="0.2">
      <c r="B224" s="296"/>
      <c r="D224" s="291" t="s">
        <v>132</v>
      </c>
      <c r="E224" s="298" t="s">
        <v>1</v>
      </c>
      <c r="F224" s="299" t="s">
        <v>579</v>
      </c>
      <c r="H224" s="300">
        <v>9.1999999999999993</v>
      </c>
      <c r="L224" s="296"/>
      <c r="M224" s="301"/>
      <c r="T224" s="302"/>
      <c r="AT224" s="298" t="s">
        <v>132</v>
      </c>
      <c r="AU224" s="298" t="s">
        <v>86</v>
      </c>
      <c r="AV224" s="297" t="s">
        <v>130</v>
      </c>
      <c r="AW224" s="297" t="s">
        <v>3</v>
      </c>
      <c r="AX224" s="297" t="s">
        <v>86</v>
      </c>
      <c r="AY224" s="298" t="s">
        <v>124</v>
      </c>
    </row>
    <row r="225" spans="2:65" s="297" customFormat="1" x14ac:dyDescent="0.2">
      <c r="B225" s="296"/>
      <c r="D225" s="291" t="s">
        <v>132</v>
      </c>
      <c r="F225" s="299" t="s">
        <v>580</v>
      </c>
      <c r="H225" s="300">
        <v>9.3840000000000003</v>
      </c>
      <c r="L225" s="296"/>
      <c r="M225" s="301"/>
      <c r="T225" s="302"/>
      <c r="AT225" s="298" t="s">
        <v>132</v>
      </c>
      <c r="AU225" s="298" t="s">
        <v>86</v>
      </c>
      <c r="AV225" s="297" t="s">
        <v>130</v>
      </c>
      <c r="AW225" s="297" t="s">
        <v>4</v>
      </c>
      <c r="AX225" s="297" t="s">
        <v>86</v>
      </c>
      <c r="AY225" s="298" t="s">
        <v>124</v>
      </c>
    </row>
    <row r="226" spans="2:65" s="1" customFormat="1" ht="40.15" customHeight="1" x14ac:dyDescent="0.2">
      <c r="B226" s="22"/>
      <c r="C226" s="276" t="s">
        <v>370</v>
      </c>
      <c r="D226" s="276" t="s">
        <v>125</v>
      </c>
      <c r="E226" s="277" t="s">
        <v>581</v>
      </c>
      <c r="F226" s="278" t="s">
        <v>582</v>
      </c>
      <c r="G226" s="279" t="s">
        <v>239</v>
      </c>
      <c r="H226" s="280">
        <v>102.9</v>
      </c>
      <c r="I226" s="77"/>
      <c r="J226" s="281">
        <f>ROUND(I226*H226,2)</f>
        <v>0</v>
      </c>
      <c r="K226" s="282"/>
      <c r="L226" s="22"/>
      <c r="M226" s="283" t="s">
        <v>1</v>
      </c>
      <c r="N226" s="284" t="s">
        <v>44</v>
      </c>
      <c r="P226" s="285">
        <f>O226*H226</f>
        <v>0</v>
      </c>
      <c r="Q226" s="285">
        <v>0.13800000000000001</v>
      </c>
      <c r="R226" s="285">
        <f>Q226*H226</f>
        <v>14.200200000000002</v>
      </c>
      <c r="S226" s="285">
        <v>0</v>
      </c>
      <c r="T226" s="286">
        <f>S226*H226</f>
        <v>0</v>
      </c>
      <c r="AR226" s="287" t="s">
        <v>129</v>
      </c>
      <c r="AT226" s="287" t="s">
        <v>125</v>
      </c>
      <c r="AU226" s="287" t="s">
        <v>86</v>
      </c>
      <c r="AY226" s="8" t="s">
        <v>124</v>
      </c>
      <c r="BE226" s="288">
        <f>IF(N226="základná",J226,0)</f>
        <v>0</v>
      </c>
      <c r="BF226" s="288">
        <f>IF(N226="znížená",J226,0)</f>
        <v>0</v>
      </c>
      <c r="BG226" s="288">
        <f>IF(N226="zákl. prenesená",J226,0)</f>
        <v>0</v>
      </c>
      <c r="BH226" s="288">
        <f>IF(N226="zníž. prenesená",J226,0)</f>
        <v>0</v>
      </c>
      <c r="BI226" s="288">
        <f>IF(N226="nulová",J226,0)</f>
        <v>0</v>
      </c>
      <c r="BJ226" s="8" t="s">
        <v>130</v>
      </c>
      <c r="BK226" s="288">
        <f>ROUND(I226*H226,2)</f>
        <v>0</v>
      </c>
      <c r="BL226" s="8" t="s">
        <v>129</v>
      </c>
      <c r="BM226" s="287" t="s">
        <v>583</v>
      </c>
    </row>
    <row r="227" spans="2:65" s="290" customFormat="1" ht="33.75" x14ac:dyDescent="0.2">
      <c r="B227" s="289"/>
      <c r="D227" s="291" t="s">
        <v>132</v>
      </c>
      <c r="E227" s="292" t="s">
        <v>1</v>
      </c>
      <c r="F227" s="293" t="s">
        <v>584</v>
      </c>
      <c r="H227" s="292" t="s">
        <v>1</v>
      </c>
      <c r="L227" s="289"/>
      <c r="M227" s="294"/>
      <c r="T227" s="295"/>
      <c r="AT227" s="292" t="s">
        <v>132</v>
      </c>
      <c r="AU227" s="292" t="s">
        <v>86</v>
      </c>
      <c r="AV227" s="290" t="s">
        <v>86</v>
      </c>
      <c r="AW227" s="290" t="s">
        <v>3</v>
      </c>
      <c r="AX227" s="290" t="s">
        <v>78</v>
      </c>
      <c r="AY227" s="292" t="s">
        <v>124</v>
      </c>
    </row>
    <row r="228" spans="2:65" s="297" customFormat="1" x14ac:dyDescent="0.2">
      <c r="B228" s="296"/>
      <c r="D228" s="291" t="s">
        <v>132</v>
      </c>
      <c r="E228" s="298" t="s">
        <v>1</v>
      </c>
      <c r="F228" s="299" t="s">
        <v>562</v>
      </c>
      <c r="H228" s="300">
        <v>101.9</v>
      </c>
      <c r="L228" s="296"/>
      <c r="M228" s="301"/>
      <c r="T228" s="302"/>
      <c r="AT228" s="298" t="s">
        <v>132</v>
      </c>
      <c r="AU228" s="298" t="s">
        <v>86</v>
      </c>
      <c r="AV228" s="297" t="s">
        <v>130</v>
      </c>
      <c r="AW228" s="297" t="s">
        <v>3</v>
      </c>
      <c r="AX228" s="297" t="s">
        <v>78</v>
      </c>
      <c r="AY228" s="298" t="s">
        <v>124</v>
      </c>
    </row>
    <row r="229" spans="2:65" s="290" customFormat="1" ht="33.75" x14ac:dyDescent="0.2">
      <c r="B229" s="289"/>
      <c r="D229" s="291" t="s">
        <v>132</v>
      </c>
      <c r="E229" s="292" t="s">
        <v>1</v>
      </c>
      <c r="F229" s="293" t="s">
        <v>585</v>
      </c>
      <c r="H229" s="292" t="s">
        <v>1</v>
      </c>
      <c r="L229" s="289"/>
      <c r="M229" s="294"/>
      <c r="T229" s="295"/>
      <c r="AT229" s="292" t="s">
        <v>132</v>
      </c>
      <c r="AU229" s="292" t="s">
        <v>86</v>
      </c>
      <c r="AV229" s="290" t="s">
        <v>86</v>
      </c>
      <c r="AW229" s="290" t="s">
        <v>3</v>
      </c>
      <c r="AX229" s="290" t="s">
        <v>78</v>
      </c>
      <c r="AY229" s="292" t="s">
        <v>124</v>
      </c>
    </row>
    <row r="230" spans="2:65" s="297" customFormat="1" x14ac:dyDescent="0.2">
      <c r="B230" s="296"/>
      <c r="D230" s="291" t="s">
        <v>132</v>
      </c>
      <c r="E230" s="298" t="s">
        <v>1</v>
      </c>
      <c r="F230" s="299" t="s">
        <v>86</v>
      </c>
      <c r="H230" s="300">
        <v>1</v>
      </c>
      <c r="L230" s="296"/>
      <c r="M230" s="301"/>
      <c r="T230" s="302"/>
      <c r="AT230" s="298" t="s">
        <v>132</v>
      </c>
      <c r="AU230" s="298" t="s">
        <v>86</v>
      </c>
      <c r="AV230" s="297" t="s">
        <v>130</v>
      </c>
      <c r="AW230" s="297" t="s">
        <v>3</v>
      </c>
      <c r="AX230" s="297" t="s">
        <v>78</v>
      </c>
      <c r="AY230" s="298" t="s">
        <v>124</v>
      </c>
    </row>
    <row r="231" spans="2:65" s="307" customFormat="1" x14ac:dyDescent="0.2">
      <c r="B231" s="306"/>
      <c r="D231" s="291" t="s">
        <v>132</v>
      </c>
      <c r="E231" s="308" t="s">
        <v>1</v>
      </c>
      <c r="F231" s="309" t="s">
        <v>213</v>
      </c>
      <c r="H231" s="310">
        <v>102.9</v>
      </c>
      <c r="L231" s="306"/>
      <c r="M231" s="311"/>
      <c r="T231" s="312"/>
      <c r="AT231" s="308" t="s">
        <v>132</v>
      </c>
      <c r="AU231" s="308" t="s">
        <v>86</v>
      </c>
      <c r="AV231" s="307" t="s">
        <v>129</v>
      </c>
      <c r="AW231" s="307" t="s">
        <v>3</v>
      </c>
      <c r="AX231" s="307" t="s">
        <v>86</v>
      </c>
      <c r="AY231" s="308" t="s">
        <v>124</v>
      </c>
    </row>
    <row r="232" spans="2:65" s="1" customFormat="1" ht="14.45" customHeight="1" x14ac:dyDescent="0.2">
      <c r="B232" s="22"/>
      <c r="C232" s="313" t="s">
        <v>375</v>
      </c>
      <c r="D232" s="313" t="s">
        <v>214</v>
      </c>
      <c r="E232" s="314" t="s">
        <v>586</v>
      </c>
      <c r="F232" s="315" t="s">
        <v>587</v>
      </c>
      <c r="G232" s="316" t="s">
        <v>239</v>
      </c>
      <c r="H232" s="317">
        <v>103.938</v>
      </c>
      <c r="I232" s="78"/>
      <c r="J232" s="318">
        <f>ROUND(I232*H232,2)</f>
        <v>0</v>
      </c>
      <c r="K232" s="319"/>
      <c r="L232" s="320"/>
      <c r="M232" s="321" t="s">
        <v>1</v>
      </c>
      <c r="N232" s="322" t="s">
        <v>44</v>
      </c>
      <c r="P232" s="285">
        <f>O232*H232</f>
        <v>0</v>
      </c>
      <c r="Q232" s="285">
        <v>0.184</v>
      </c>
      <c r="R232" s="285">
        <f>Q232*H232</f>
        <v>19.124592</v>
      </c>
      <c r="S232" s="285">
        <v>0</v>
      </c>
      <c r="T232" s="286">
        <f>S232*H232</f>
        <v>0</v>
      </c>
      <c r="AR232" s="287" t="s">
        <v>163</v>
      </c>
      <c r="AT232" s="287" t="s">
        <v>214</v>
      </c>
      <c r="AU232" s="287" t="s">
        <v>86</v>
      </c>
      <c r="AY232" s="8" t="s">
        <v>124</v>
      </c>
      <c r="BE232" s="288">
        <f>IF(N232="základná",J232,0)</f>
        <v>0</v>
      </c>
      <c r="BF232" s="288">
        <f>IF(N232="znížená",J232,0)</f>
        <v>0</v>
      </c>
      <c r="BG232" s="288">
        <f>IF(N232="zákl. prenesená",J232,0)</f>
        <v>0</v>
      </c>
      <c r="BH232" s="288">
        <f>IF(N232="zníž. prenesená",J232,0)</f>
        <v>0</v>
      </c>
      <c r="BI232" s="288">
        <f>IF(N232="nulová",J232,0)</f>
        <v>0</v>
      </c>
      <c r="BJ232" s="8" t="s">
        <v>130</v>
      </c>
      <c r="BK232" s="288">
        <f>ROUND(I232*H232,2)</f>
        <v>0</v>
      </c>
      <c r="BL232" s="8" t="s">
        <v>129</v>
      </c>
      <c r="BM232" s="287" t="s">
        <v>588</v>
      </c>
    </row>
    <row r="233" spans="2:65" s="297" customFormat="1" x14ac:dyDescent="0.2">
      <c r="B233" s="296"/>
      <c r="D233" s="291" t="s">
        <v>132</v>
      </c>
      <c r="F233" s="299" t="s">
        <v>589</v>
      </c>
      <c r="H233" s="300">
        <v>103.938</v>
      </c>
      <c r="L233" s="296"/>
      <c r="M233" s="301"/>
      <c r="T233" s="302"/>
      <c r="AT233" s="298" t="s">
        <v>132</v>
      </c>
      <c r="AU233" s="298" t="s">
        <v>86</v>
      </c>
      <c r="AV233" s="297" t="s">
        <v>130</v>
      </c>
      <c r="AW233" s="297" t="s">
        <v>4</v>
      </c>
      <c r="AX233" s="297" t="s">
        <v>86</v>
      </c>
      <c r="AY233" s="298" t="s">
        <v>124</v>
      </c>
    </row>
    <row r="234" spans="2:65" s="1" customFormat="1" ht="34.9" customHeight="1" x14ac:dyDescent="0.2">
      <c r="B234" s="22"/>
      <c r="C234" s="276" t="s">
        <v>381</v>
      </c>
      <c r="D234" s="276" t="s">
        <v>125</v>
      </c>
      <c r="E234" s="277" t="s">
        <v>590</v>
      </c>
      <c r="F234" s="278" t="s">
        <v>591</v>
      </c>
      <c r="G234" s="279" t="s">
        <v>239</v>
      </c>
      <c r="H234" s="280">
        <v>7.5</v>
      </c>
      <c r="I234" s="77"/>
      <c r="J234" s="281">
        <f>ROUND(I234*H234,2)</f>
        <v>0</v>
      </c>
      <c r="K234" s="282"/>
      <c r="L234" s="22"/>
      <c r="M234" s="283" t="s">
        <v>1</v>
      </c>
      <c r="N234" s="284" t="s">
        <v>44</v>
      </c>
      <c r="P234" s="285">
        <f>O234*H234</f>
        <v>0</v>
      </c>
      <c r="Q234" s="285">
        <v>0.112</v>
      </c>
      <c r="R234" s="285">
        <f>Q234*H234</f>
        <v>0.84</v>
      </c>
      <c r="S234" s="285">
        <v>0</v>
      </c>
      <c r="T234" s="286">
        <f>S234*H234</f>
        <v>0</v>
      </c>
      <c r="AR234" s="287" t="s">
        <v>129</v>
      </c>
      <c r="AT234" s="287" t="s">
        <v>125</v>
      </c>
      <c r="AU234" s="287" t="s">
        <v>86</v>
      </c>
      <c r="AY234" s="8" t="s">
        <v>124</v>
      </c>
      <c r="BE234" s="288">
        <f>IF(N234="základná",J234,0)</f>
        <v>0</v>
      </c>
      <c r="BF234" s="288">
        <f>IF(N234="znížená",J234,0)</f>
        <v>0</v>
      </c>
      <c r="BG234" s="288">
        <f>IF(N234="zákl. prenesená",J234,0)</f>
        <v>0</v>
      </c>
      <c r="BH234" s="288">
        <f>IF(N234="zníž. prenesená",J234,0)</f>
        <v>0</v>
      </c>
      <c r="BI234" s="288">
        <f>IF(N234="nulová",J234,0)</f>
        <v>0</v>
      </c>
      <c r="BJ234" s="8" t="s">
        <v>130</v>
      </c>
      <c r="BK234" s="288">
        <f>ROUND(I234*H234,2)</f>
        <v>0</v>
      </c>
      <c r="BL234" s="8" t="s">
        <v>129</v>
      </c>
      <c r="BM234" s="287" t="s">
        <v>592</v>
      </c>
    </row>
    <row r="235" spans="2:65" s="290" customFormat="1" ht="22.5" x14ac:dyDescent="0.2">
      <c r="B235" s="289"/>
      <c r="D235" s="291" t="s">
        <v>132</v>
      </c>
      <c r="E235" s="292" t="s">
        <v>1</v>
      </c>
      <c r="F235" s="293" t="s">
        <v>593</v>
      </c>
      <c r="H235" s="292" t="s">
        <v>1</v>
      </c>
      <c r="L235" s="289"/>
      <c r="M235" s="294"/>
      <c r="T235" s="295"/>
      <c r="AT235" s="292" t="s">
        <v>132</v>
      </c>
      <c r="AU235" s="292" t="s">
        <v>86</v>
      </c>
      <c r="AV235" s="290" t="s">
        <v>86</v>
      </c>
      <c r="AW235" s="290" t="s">
        <v>3</v>
      </c>
      <c r="AX235" s="290" t="s">
        <v>78</v>
      </c>
      <c r="AY235" s="292" t="s">
        <v>124</v>
      </c>
    </row>
    <row r="236" spans="2:65" s="297" customFormat="1" x14ac:dyDescent="0.2">
      <c r="B236" s="296"/>
      <c r="D236" s="291" t="s">
        <v>132</v>
      </c>
      <c r="E236" s="298" t="s">
        <v>1</v>
      </c>
      <c r="F236" s="299" t="s">
        <v>553</v>
      </c>
      <c r="H236" s="300">
        <v>7.5</v>
      </c>
      <c r="L236" s="296"/>
      <c r="M236" s="301"/>
      <c r="T236" s="302"/>
      <c r="AT236" s="298" t="s">
        <v>132</v>
      </c>
      <c r="AU236" s="298" t="s">
        <v>86</v>
      </c>
      <c r="AV236" s="297" t="s">
        <v>130</v>
      </c>
      <c r="AW236" s="297" t="s">
        <v>3</v>
      </c>
      <c r="AX236" s="297" t="s">
        <v>86</v>
      </c>
      <c r="AY236" s="298" t="s">
        <v>124</v>
      </c>
    </row>
    <row r="237" spans="2:65" s="1" customFormat="1" ht="19.899999999999999" customHeight="1" x14ac:dyDescent="0.2">
      <c r="B237" s="22"/>
      <c r="C237" s="313" t="s">
        <v>386</v>
      </c>
      <c r="D237" s="313" t="s">
        <v>214</v>
      </c>
      <c r="E237" s="314" t="s">
        <v>594</v>
      </c>
      <c r="F237" s="315" t="s">
        <v>595</v>
      </c>
      <c r="G237" s="316" t="s">
        <v>239</v>
      </c>
      <c r="H237" s="317">
        <v>7.5</v>
      </c>
      <c r="I237" s="78"/>
      <c r="J237" s="318">
        <f>ROUND(I237*H237,2)</f>
        <v>0</v>
      </c>
      <c r="K237" s="319"/>
      <c r="L237" s="320"/>
      <c r="M237" s="321" t="s">
        <v>1</v>
      </c>
      <c r="N237" s="322" t="s">
        <v>44</v>
      </c>
      <c r="P237" s="285">
        <f>O237*H237</f>
        <v>0</v>
      </c>
      <c r="Q237" s="285">
        <v>0.1081</v>
      </c>
      <c r="R237" s="285">
        <f>Q237*H237</f>
        <v>0.81074999999999997</v>
      </c>
      <c r="S237" s="285">
        <v>0</v>
      </c>
      <c r="T237" s="286">
        <f>S237*H237</f>
        <v>0</v>
      </c>
      <c r="AR237" s="287" t="s">
        <v>163</v>
      </c>
      <c r="AT237" s="287" t="s">
        <v>214</v>
      </c>
      <c r="AU237" s="287" t="s">
        <v>86</v>
      </c>
      <c r="AY237" s="8" t="s">
        <v>124</v>
      </c>
      <c r="BE237" s="288">
        <f>IF(N237="základná",J237,0)</f>
        <v>0</v>
      </c>
      <c r="BF237" s="288">
        <f>IF(N237="znížená",J237,0)</f>
        <v>0</v>
      </c>
      <c r="BG237" s="288">
        <f>IF(N237="zákl. prenesená",J237,0)</f>
        <v>0</v>
      </c>
      <c r="BH237" s="288">
        <f>IF(N237="zníž. prenesená",J237,0)</f>
        <v>0</v>
      </c>
      <c r="BI237" s="288">
        <f>IF(N237="nulová",J237,0)</f>
        <v>0</v>
      </c>
      <c r="BJ237" s="8" t="s">
        <v>130</v>
      </c>
      <c r="BK237" s="288">
        <f>ROUND(I237*H237,2)</f>
        <v>0</v>
      </c>
      <c r="BL237" s="8" t="s">
        <v>129</v>
      </c>
      <c r="BM237" s="287" t="s">
        <v>596</v>
      </c>
    </row>
    <row r="238" spans="2:65" s="1" customFormat="1" ht="30" customHeight="1" x14ac:dyDescent="0.2">
      <c r="B238" s="22"/>
      <c r="C238" s="276" t="s">
        <v>392</v>
      </c>
      <c r="D238" s="276" t="s">
        <v>125</v>
      </c>
      <c r="E238" s="277" t="s">
        <v>597</v>
      </c>
      <c r="F238" s="278" t="s">
        <v>598</v>
      </c>
      <c r="G238" s="279" t="s">
        <v>304</v>
      </c>
      <c r="H238" s="280">
        <v>140.19999999999999</v>
      </c>
      <c r="I238" s="77"/>
      <c r="J238" s="281">
        <f>ROUND(I238*H238,2)</f>
        <v>0</v>
      </c>
      <c r="K238" s="282"/>
      <c r="L238" s="22"/>
      <c r="M238" s="283" t="s">
        <v>1</v>
      </c>
      <c r="N238" s="284" t="s">
        <v>44</v>
      </c>
      <c r="P238" s="285">
        <f>O238*H238</f>
        <v>0</v>
      </c>
      <c r="Q238" s="285">
        <v>0.1753518</v>
      </c>
      <c r="R238" s="285">
        <f>Q238*H238</f>
        <v>24.584322359999998</v>
      </c>
      <c r="S238" s="285">
        <v>0</v>
      </c>
      <c r="T238" s="286">
        <f>S238*H238</f>
        <v>0</v>
      </c>
      <c r="AR238" s="287" t="s">
        <v>129</v>
      </c>
      <c r="AT238" s="287" t="s">
        <v>125</v>
      </c>
      <c r="AU238" s="287" t="s">
        <v>86</v>
      </c>
      <c r="AY238" s="8" t="s">
        <v>124</v>
      </c>
      <c r="BE238" s="288">
        <f>IF(N238="základná",J238,0)</f>
        <v>0</v>
      </c>
      <c r="BF238" s="288">
        <f>IF(N238="znížená",J238,0)</f>
        <v>0</v>
      </c>
      <c r="BG238" s="288">
        <f>IF(N238="zákl. prenesená",J238,0)</f>
        <v>0</v>
      </c>
      <c r="BH238" s="288">
        <f>IF(N238="zníž. prenesená",J238,0)</f>
        <v>0</v>
      </c>
      <c r="BI238" s="288">
        <f>IF(N238="nulová",J238,0)</f>
        <v>0</v>
      </c>
      <c r="BJ238" s="8" t="s">
        <v>130</v>
      </c>
      <c r="BK238" s="288">
        <f>ROUND(I238*H238,2)</f>
        <v>0</v>
      </c>
      <c r="BL238" s="8" t="s">
        <v>129</v>
      </c>
      <c r="BM238" s="287" t="s">
        <v>599</v>
      </c>
    </row>
    <row r="239" spans="2:65" s="290" customFormat="1" ht="22.5" x14ac:dyDescent="0.2">
      <c r="B239" s="289"/>
      <c r="D239" s="291" t="s">
        <v>132</v>
      </c>
      <c r="E239" s="292" t="s">
        <v>1</v>
      </c>
      <c r="F239" s="293" t="s">
        <v>600</v>
      </c>
      <c r="H239" s="292" t="s">
        <v>1</v>
      </c>
      <c r="L239" s="289"/>
      <c r="M239" s="294"/>
      <c r="T239" s="295"/>
      <c r="AT239" s="292" t="s">
        <v>132</v>
      </c>
      <c r="AU239" s="292" t="s">
        <v>86</v>
      </c>
      <c r="AV239" s="290" t="s">
        <v>86</v>
      </c>
      <c r="AW239" s="290" t="s">
        <v>3</v>
      </c>
      <c r="AX239" s="290" t="s">
        <v>78</v>
      </c>
      <c r="AY239" s="292" t="s">
        <v>124</v>
      </c>
    </row>
    <row r="240" spans="2:65" s="297" customFormat="1" x14ac:dyDescent="0.2">
      <c r="B240" s="296"/>
      <c r="D240" s="291" t="s">
        <v>132</v>
      </c>
      <c r="E240" s="298" t="s">
        <v>1</v>
      </c>
      <c r="F240" s="299" t="s">
        <v>601</v>
      </c>
      <c r="H240" s="300">
        <v>19</v>
      </c>
      <c r="L240" s="296"/>
      <c r="M240" s="301"/>
      <c r="T240" s="302"/>
      <c r="AT240" s="298" t="s">
        <v>132</v>
      </c>
      <c r="AU240" s="298" t="s">
        <v>86</v>
      </c>
      <c r="AV240" s="297" t="s">
        <v>130</v>
      </c>
      <c r="AW240" s="297" t="s">
        <v>3</v>
      </c>
      <c r="AX240" s="297" t="s">
        <v>78</v>
      </c>
      <c r="AY240" s="298" t="s">
        <v>124</v>
      </c>
    </row>
    <row r="241" spans="2:65" s="297" customFormat="1" x14ac:dyDescent="0.2">
      <c r="B241" s="296"/>
      <c r="D241" s="291" t="s">
        <v>132</v>
      </c>
      <c r="E241" s="298" t="s">
        <v>1</v>
      </c>
      <c r="F241" s="299" t="s">
        <v>602</v>
      </c>
      <c r="H241" s="300">
        <v>54.2</v>
      </c>
      <c r="L241" s="296"/>
      <c r="M241" s="301"/>
      <c r="T241" s="302"/>
      <c r="AT241" s="298" t="s">
        <v>132</v>
      </c>
      <c r="AU241" s="298" t="s">
        <v>86</v>
      </c>
      <c r="AV241" s="297" t="s">
        <v>130</v>
      </c>
      <c r="AW241" s="297" t="s">
        <v>3</v>
      </c>
      <c r="AX241" s="297" t="s">
        <v>78</v>
      </c>
      <c r="AY241" s="298" t="s">
        <v>124</v>
      </c>
    </row>
    <row r="242" spans="2:65" s="297" customFormat="1" x14ac:dyDescent="0.2">
      <c r="B242" s="296"/>
      <c r="D242" s="291" t="s">
        <v>132</v>
      </c>
      <c r="E242" s="298" t="s">
        <v>1</v>
      </c>
      <c r="F242" s="299" t="s">
        <v>603</v>
      </c>
      <c r="H242" s="300">
        <v>4</v>
      </c>
      <c r="L242" s="296"/>
      <c r="M242" s="301"/>
      <c r="T242" s="302"/>
      <c r="AT242" s="298" t="s">
        <v>132</v>
      </c>
      <c r="AU242" s="298" t="s">
        <v>86</v>
      </c>
      <c r="AV242" s="297" t="s">
        <v>130</v>
      </c>
      <c r="AW242" s="297" t="s">
        <v>3</v>
      </c>
      <c r="AX242" s="297" t="s">
        <v>78</v>
      </c>
      <c r="AY242" s="298" t="s">
        <v>124</v>
      </c>
    </row>
    <row r="243" spans="2:65" s="297" customFormat="1" x14ac:dyDescent="0.2">
      <c r="B243" s="296"/>
      <c r="D243" s="291" t="s">
        <v>132</v>
      </c>
      <c r="E243" s="298" t="s">
        <v>1</v>
      </c>
      <c r="F243" s="299" t="s">
        <v>604</v>
      </c>
      <c r="H243" s="300">
        <v>63</v>
      </c>
      <c r="L243" s="296"/>
      <c r="M243" s="301"/>
      <c r="T243" s="302"/>
      <c r="AT243" s="298" t="s">
        <v>132</v>
      </c>
      <c r="AU243" s="298" t="s">
        <v>86</v>
      </c>
      <c r="AV243" s="297" t="s">
        <v>130</v>
      </c>
      <c r="AW243" s="297" t="s">
        <v>3</v>
      </c>
      <c r="AX243" s="297" t="s">
        <v>78</v>
      </c>
      <c r="AY243" s="298" t="s">
        <v>124</v>
      </c>
    </row>
    <row r="244" spans="2:65" s="307" customFormat="1" x14ac:dyDescent="0.2">
      <c r="B244" s="306"/>
      <c r="D244" s="291" t="s">
        <v>132</v>
      </c>
      <c r="E244" s="308" t="s">
        <v>1</v>
      </c>
      <c r="F244" s="309" t="s">
        <v>213</v>
      </c>
      <c r="H244" s="310">
        <v>140.19999999999999</v>
      </c>
      <c r="L244" s="306"/>
      <c r="M244" s="311"/>
      <c r="T244" s="312"/>
      <c r="AT244" s="308" t="s">
        <v>132</v>
      </c>
      <c r="AU244" s="308" t="s">
        <v>86</v>
      </c>
      <c r="AV244" s="307" t="s">
        <v>129</v>
      </c>
      <c r="AW244" s="307" t="s">
        <v>3</v>
      </c>
      <c r="AX244" s="307" t="s">
        <v>86</v>
      </c>
      <c r="AY244" s="308" t="s">
        <v>124</v>
      </c>
    </row>
    <row r="245" spans="2:65" s="1" customFormat="1" ht="14.45" customHeight="1" x14ac:dyDescent="0.2">
      <c r="B245" s="22"/>
      <c r="C245" s="313" t="s">
        <v>244</v>
      </c>
      <c r="D245" s="313" t="s">
        <v>214</v>
      </c>
      <c r="E245" s="314" t="s">
        <v>605</v>
      </c>
      <c r="F245" s="315" t="s">
        <v>606</v>
      </c>
      <c r="G245" s="316" t="s">
        <v>304</v>
      </c>
      <c r="H245" s="317">
        <v>141.602</v>
      </c>
      <c r="I245" s="78"/>
      <c r="J245" s="318">
        <f>ROUND(I245*H245,2)</f>
        <v>0</v>
      </c>
      <c r="K245" s="319"/>
      <c r="L245" s="320"/>
      <c r="M245" s="321" t="s">
        <v>1</v>
      </c>
      <c r="N245" s="322" t="s">
        <v>44</v>
      </c>
      <c r="P245" s="285">
        <f>O245*H245</f>
        <v>0</v>
      </c>
      <c r="Q245" s="285">
        <v>0.2</v>
      </c>
      <c r="R245" s="285">
        <f>Q245*H245</f>
        <v>28.320400000000003</v>
      </c>
      <c r="S245" s="285">
        <v>0</v>
      </c>
      <c r="T245" s="286">
        <f>S245*H245</f>
        <v>0</v>
      </c>
      <c r="AR245" s="287" t="s">
        <v>163</v>
      </c>
      <c r="AT245" s="287" t="s">
        <v>214</v>
      </c>
      <c r="AU245" s="287" t="s">
        <v>86</v>
      </c>
      <c r="AY245" s="8" t="s">
        <v>124</v>
      </c>
      <c r="BE245" s="288">
        <f>IF(N245="základná",J245,0)</f>
        <v>0</v>
      </c>
      <c r="BF245" s="288">
        <f>IF(N245="znížená",J245,0)</f>
        <v>0</v>
      </c>
      <c r="BG245" s="288">
        <f>IF(N245="zákl. prenesená",J245,0)</f>
        <v>0</v>
      </c>
      <c r="BH245" s="288">
        <f>IF(N245="zníž. prenesená",J245,0)</f>
        <v>0</v>
      </c>
      <c r="BI245" s="288">
        <f>IF(N245="nulová",J245,0)</f>
        <v>0</v>
      </c>
      <c r="BJ245" s="8" t="s">
        <v>130</v>
      </c>
      <c r="BK245" s="288">
        <f>ROUND(I245*H245,2)</f>
        <v>0</v>
      </c>
      <c r="BL245" s="8" t="s">
        <v>129</v>
      </c>
      <c r="BM245" s="287" t="s">
        <v>607</v>
      </c>
    </row>
    <row r="246" spans="2:65" s="297" customFormat="1" x14ac:dyDescent="0.2">
      <c r="B246" s="296"/>
      <c r="D246" s="291" t="s">
        <v>132</v>
      </c>
      <c r="F246" s="299" t="s">
        <v>608</v>
      </c>
      <c r="H246" s="300">
        <v>141.602</v>
      </c>
      <c r="L246" s="296"/>
      <c r="M246" s="301"/>
      <c r="T246" s="302"/>
      <c r="AT246" s="298" t="s">
        <v>132</v>
      </c>
      <c r="AU246" s="298" t="s">
        <v>86</v>
      </c>
      <c r="AV246" s="297" t="s">
        <v>130</v>
      </c>
      <c r="AW246" s="297" t="s">
        <v>4</v>
      </c>
      <c r="AX246" s="297" t="s">
        <v>86</v>
      </c>
      <c r="AY246" s="298" t="s">
        <v>124</v>
      </c>
    </row>
    <row r="247" spans="2:65" s="1" customFormat="1" ht="22.15" customHeight="1" x14ac:dyDescent="0.2">
      <c r="B247" s="22"/>
      <c r="C247" s="276" t="s">
        <v>402</v>
      </c>
      <c r="D247" s="276" t="s">
        <v>125</v>
      </c>
      <c r="E247" s="277" t="s">
        <v>609</v>
      </c>
      <c r="F247" s="278" t="s">
        <v>610</v>
      </c>
      <c r="G247" s="279" t="s">
        <v>204</v>
      </c>
      <c r="H247" s="280">
        <v>197.71799999999999</v>
      </c>
      <c r="I247" s="77"/>
      <c r="J247" s="281">
        <f>ROUND(I247*H247,2)</f>
        <v>0</v>
      </c>
      <c r="K247" s="282"/>
      <c r="L247" s="22"/>
      <c r="M247" s="323" t="s">
        <v>1</v>
      </c>
      <c r="N247" s="324" t="s">
        <v>44</v>
      </c>
      <c r="O247" s="325"/>
      <c r="P247" s="326">
        <f>O247*H247</f>
        <v>0</v>
      </c>
      <c r="Q247" s="326">
        <v>0</v>
      </c>
      <c r="R247" s="326">
        <f>Q247*H247</f>
        <v>0</v>
      </c>
      <c r="S247" s="326">
        <v>0</v>
      </c>
      <c r="T247" s="327">
        <f>S247*H247</f>
        <v>0</v>
      </c>
      <c r="AR247" s="287" t="s">
        <v>129</v>
      </c>
      <c r="AT247" s="287" t="s">
        <v>125</v>
      </c>
      <c r="AU247" s="287" t="s">
        <v>86</v>
      </c>
      <c r="AY247" s="8" t="s">
        <v>124</v>
      </c>
      <c r="BE247" s="288">
        <f>IF(N247="základná",J247,0)</f>
        <v>0</v>
      </c>
      <c r="BF247" s="288">
        <f>IF(N247="znížená",J247,0)</f>
        <v>0</v>
      </c>
      <c r="BG247" s="288">
        <f>IF(N247="zákl. prenesená",J247,0)</f>
        <v>0</v>
      </c>
      <c r="BH247" s="288">
        <f>IF(N247="zníž. prenesená",J247,0)</f>
        <v>0</v>
      </c>
      <c r="BI247" s="288">
        <f>IF(N247="nulová",J247,0)</f>
        <v>0</v>
      </c>
      <c r="BJ247" s="8" t="s">
        <v>130</v>
      </c>
      <c r="BK247" s="288">
        <f>ROUND(I247*H247,2)</f>
        <v>0</v>
      </c>
      <c r="BL247" s="8" t="s">
        <v>129</v>
      </c>
      <c r="BM247" s="287" t="s">
        <v>611</v>
      </c>
    </row>
    <row r="248" spans="2:65" s="1" customFormat="1" ht="6.95" customHeight="1" x14ac:dyDescent="0.2">
      <c r="B248" s="36"/>
      <c r="C248" s="37"/>
      <c r="D248" s="37"/>
      <c r="E248" s="37"/>
      <c r="F248" s="37"/>
      <c r="G248" s="37"/>
      <c r="H248" s="37"/>
      <c r="I248" s="37"/>
      <c r="J248" s="37"/>
      <c r="K248" s="37"/>
      <c r="L248" s="22"/>
    </row>
  </sheetData>
  <sheetProtection algorithmName="SHA-512" hashValue="nTusFIxCmfdOwqtSYfd1NbH1nzSzpTUZFICWa62TiklQcFj/2O1OpmZiBZVOwrSw/Bnndu2JEDcNewJK+8h8PQ==" saltValue="iR8t83F0zYtx1ihXHjE/fw==" spinCount="100000" sheet="1" objects="1" scenarios="1" selectLockedCells="1"/>
  <autoFilter ref="C118:K247" xr:uid="{00000000-0009-0000-0000-000003000000}"/>
  <mergeCells count="9">
    <mergeCell ref="E86:H86"/>
    <mergeCell ref="E109:H109"/>
    <mergeCell ref="E111:H111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FE7F9D6B-B531-48C6-93F5-4D9F8C210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6D187E-163B-4976-B4C5-B3FF70A70F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3E178E-04CA-4412-8717-9D84360C0C9F}">
  <ds:schemaRefs>
    <ds:schemaRef ds:uri="http://schemas.microsoft.com/office/2006/metadata/properties"/>
    <ds:schemaRef ds:uri="http://schemas.microsoft.com/office/infopath/2007/PartnerControls"/>
    <ds:schemaRef ds:uri="bb3d1ceb-ec91-4593-ab49-8ce9533748d9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16</vt:i4>
      </vt:variant>
    </vt:vector>
  </HeadingPairs>
  <TitlesOfParts>
    <vt:vector size="27" baseType="lpstr">
      <vt:lpstr>Zákl. nastavenie</vt:lpstr>
      <vt:lpstr>Ponuka - bodový</vt:lpstr>
      <vt:lpstr>Osobné postavenie</vt:lpstr>
      <vt:lpstr>Koneční užívatelia výhod</vt:lpstr>
      <vt:lpstr>Medzinárodné sankcie</vt:lpstr>
      <vt:lpstr>Rekapitulácia stavby</vt:lpstr>
      <vt:lpstr>SO 000-00 - Všeobecné pol...</vt:lpstr>
      <vt:lpstr>SO 101-10 - Úprava Kremeľ...</vt:lpstr>
      <vt:lpstr>SO 102-10 - Chodníky</vt:lpstr>
      <vt:lpstr>SO 601-00 - Verejné osvet...</vt:lpstr>
      <vt:lpstr>SO 602-10 - Elektrická pr...</vt:lpstr>
      <vt:lpstr>'Rekapitulácia stavby'!Názvy_tlače</vt:lpstr>
      <vt:lpstr>'SO 000-00 - Všeobecné pol...'!Názvy_tlače</vt:lpstr>
      <vt:lpstr>'SO 101-10 - Úprava Kremeľ...'!Názvy_tlače</vt:lpstr>
      <vt:lpstr>'SO 102-10 - Chodníky'!Názvy_tlače</vt:lpstr>
      <vt:lpstr>'SO 601-00 - Verejné osvet...'!Názvy_tlače</vt:lpstr>
      <vt:lpstr>'SO 602-10 - Elektrická pr...'!Názvy_tlače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  <vt:lpstr>'Rekapitulácia stavby'!Oblasť_tlače</vt:lpstr>
      <vt:lpstr>'SO 000-00 - Všeobecné pol...'!Oblasť_tlače</vt:lpstr>
      <vt:lpstr>'SO 101-10 - Úprava Kremeľ...'!Oblasť_tlače</vt:lpstr>
      <vt:lpstr>'SO 102-10 - Chodníky'!Oblasť_tlače</vt:lpstr>
      <vt:lpstr>'SO 601-00 - Verejné osvet...'!Oblasť_tlače</vt:lpstr>
      <vt:lpstr>'SO 602-10 - Elektrická pr...'!Oblasť_tlače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Matej CHOVANČEK</dc:creator>
  <cp:keywords/>
  <dc:description/>
  <cp:lastModifiedBy>Stašjaková Katarína, Ing.</cp:lastModifiedBy>
  <cp:revision/>
  <dcterms:created xsi:type="dcterms:W3CDTF">2024-07-10T11:48:05Z</dcterms:created>
  <dcterms:modified xsi:type="dcterms:W3CDTF">2025-04-07T14:17:07Z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