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nzelova.Daniela\Desktop\moja ASR\prílohy\"/>
    </mc:Choice>
  </mc:AlternateContent>
  <bookViews>
    <workbookView xWindow="0" yWindow="0" windowWidth="29010" windowHeight="14010" activeTab="3"/>
  </bookViews>
  <sheets>
    <sheet name="Asr info" sheetId="3" r:id="rId1"/>
    <sheet name="Eligible costs (€)" sheetId="1" r:id="rId2"/>
    <sheet name="Financing needs (€)" sheetId="2" r:id="rId3"/>
    <sheet name="Progress Overview" sheetId="5" r:id="rId4"/>
  </sheets>
  <calcPr calcId="162913"/>
</workbook>
</file>

<file path=xl/calcChain.xml><?xml version="1.0" encoding="utf-8"?>
<calcChain xmlns="http://schemas.openxmlformats.org/spreadsheetml/2006/main">
  <c r="S12" i="1" l="1"/>
  <c r="O14" i="2" l="1"/>
  <c r="O15" i="2" s="1"/>
  <c r="C13" i="2"/>
  <c r="U14" i="2" s="1"/>
  <c r="U15" i="2" s="1"/>
  <c r="S11" i="2"/>
  <c r="S12" i="2" s="1"/>
  <c r="R11" i="2"/>
  <c r="R12" i="2" s="1"/>
  <c r="J11" i="2"/>
  <c r="J12" i="2" s="1"/>
  <c r="G11" i="2"/>
  <c r="G12" i="2" s="1"/>
  <c r="F11" i="2"/>
  <c r="F12" i="2" s="1"/>
  <c r="C10" i="2"/>
  <c r="P11" i="2" s="1"/>
  <c r="P12" i="2" s="1"/>
  <c r="Q8" i="2"/>
  <c r="Q9" i="2" s="1"/>
  <c r="N8" i="2"/>
  <c r="N9" i="2" s="1"/>
  <c r="M8" i="2"/>
  <c r="M9" i="2" s="1"/>
  <c r="J8" i="2"/>
  <c r="J9" i="2" s="1"/>
  <c r="E8" i="2"/>
  <c r="E9" i="2" s="1"/>
  <c r="C7" i="2"/>
  <c r="K8" i="2" s="1"/>
  <c r="K9" i="2" s="1"/>
  <c r="U5" i="2"/>
  <c r="U6" i="2" s="1"/>
  <c r="T5" i="2"/>
  <c r="T6" i="2" s="1"/>
  <c r="Q5" i="2"/>
  <c r="P5" i="2"/>
  <c r="M5" i="2"/>
  <c r="L5" i="2"/>
  <c r="J5" i="2"/>
  <c r="I5" i="2"/>
  <c r="I6" i="2" s="1"/>
  <c r="H5" i="2"/>
  <c r="H6" i="2" s="1"/>
  <c r="E5" i="2"/>
  <c r="D5" i="2"/>
  <c r="C4" i="2"/>
  <c r="R5" i="2" s="1"/>
  <c r="G19" i="1"/>
  <c r="I19" i="1" s="1"/>
  <c r="F19" i="1"/>
  <c r="F18" i="1" s="1"/>
  <c r="E19" i="1"/>
  <c r="D19" i="1"/>
  <c r="G18" i="1"/>
  <c r="E18" i="1"/>
  <c r="D18" i="1"/>
  <c r="U17" i="1"/>
  <c r="U16" i="1" s="1"/>
  <c r="T17" i="1"/>
  <c r="S17" i="1"/>
  <c r="S16" i="1" s="1"/>
  <c r="R17" i="1"/>
  <c r="R16" i="1" s="1"/>
  <c r="Q17" i="1"/>
  <c r="Q16" i="1" s="1"/>
  <c r="P17" i="1"/>
  <c r="P16" i="1" s="1"/>
  <c r="O17" i="1"/>
  <c r="N17" i="1"/>
  <c r="N16" i="1" s="1"/>
  <c r="M17" i="1"/>
  <c r="M16" i="1" s="1"/>
  <c r="L17" i="1"/>
  <c r="L16" i="1" s="1"/>
  <c r="K17" i="1"/>
  <c r="J17" i="1"/>
  <c r="I17" i="1"/>
  <c r="H17" i="1"/>
  <c r="G17" i="1"/>
  <c r="F17" i="1"/>
  <c r="E17" i="1"/>
  <c r="D17" i="1"/>
  <c r="T16" i="1"/>
  <c r="O16" i="1"/>
  <c r="K16" i="1"/>
  <c r="J16" i="1"/>
  <c r="I16" i="1"/>
  <c r="H16" i="1"/>
  <c r="G16" i="1"/>
  <c r="F16" i="1"/>
  <c r="E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V14" i="1"/>
  <c r="U12" i="1"/>
  <c r="T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V11" i="1"/>
  <c r="U9" i="1"/>
  <c r="V9" i="1" s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V8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V5" i="1"/>
  <c r="V12" i="1" l="1"/>
  <c r="W12" i="1" s="1"/>
  <c r="X12" i="1" s="1"/>
  <c r="W9" i="1"/>
  <c r="X9" i="1" s="1"/>
  <c r="V6" i="1"/>
  <c r="W6" i="1" s="1"/>
  <c r="X6" i="1" s="1"/>
  <c r="W15" i="1"/>
  <c r="X15" i="1" s="1"/>
  <c r="V17" i="1"/>
  <c r="V16" i="1" s="1"/>
  <c r="P17" i="2"/>
  <c r="P16" i="2" s="1"/>
  <c r="I18" i="1"/>
  <c r="K19" i="1"/>
  <c r="R6" i="2"/>
  <c r="G5" i="2"/>
  <c r="S5" i="2"/>
  <c r="J6" i="2"/>
  <c r="L8" i="2"/>
  <c r="L9" i="2" s="1"/>
  <c r="E11" i="2"/>
  <c r="E12" i="2" s="1"/>
  <c r="Q11" i="2"/>
  <c r="Q12" i="2" s="1"/>
  <c r="J14" i="2"/>
  <c r="J15" i="2" s="1"/>
  <c r="K14" i="2"/>
  <c r="K15" i="2" s="1"/>
  <c r="L6" i="2"/>
  <c r="L14" i="2"/>
  <c r="L15" i="2" s="1"/>
  <c r="U17" i="2"/>
  <c r="U16" i="2" s="1"/>
  <c r="H19" i="1"/>
  <c r="M6" i="2"/>
  <c r="O8" i="2"/>
  <c r="O9" i="2" s="1"/>
  <c r="H11" i="2"/>
  <c r="H12" i="2" s="1"/>
  <c r="T11" i="2"/>
  <c r="T12" i="2" s="1"/>
  <c r="M14" i="2"/>
  <c r="M15" i="2" s="1"/>
  <c r="J17" i="2"/>
  <c r="J16" i="2" s="1"/>
  <c r="K5" i="2"/>
  <c r="D8" i="2"/>
  <c r="P8" i="2"/>
  <c r="P9" i="2" s="1"/>
  <c r="I11" i="2"/>
  <c r="I12" i="2" s="1"/>
  <c r="U11" i="2"/>
  <c r="U12" i="2" s="1"/>
  <c r="N14" i="2"/>
  <c r="N15" i="2" s="1"/>
  <c r="D6" i="2"/>
  <c r="P6" i="2"/>
  <c r="F8" i="2"/>
  <c r="F9" i="2" s="1"/>
  <c r="R8" i="2"/>
  <c r="R9" i="2" s="1"/>
  <c r="K11" i="2"/>
  <c r="K12" i="2" s="1"/>
  <c r="D14" i="2"/>
  <c r="P14" i="2"/>
  <c r="P15" i="2" s="1"/>
  <c r="N5" i="2"/>
  <c r="E6" i="2"/>
  <c r="Q6" i="2"/>
  <c r="G8" i="2"/>
  <c r="G9" i="2" s="1"/>
  <c r="S8" i="2"/>
  <c r="S9" i="2" s="1"/>
  <c r="L11" i="2"/>
  <c r="L12" i="2" s="1"/>
  <c r="E14" i="2"/>
  <c r="E15" i="2" s="1"/>
  <c r="Q14" i="2"/>
  <c r="Q15" i="2" s="1"/>
  <c r="D16" i="1"/>
  <c r="O5" i="2"/>
  <c r="H8" i="2"/>
  <c r="H9" i="2" s="1"/>
  <c r="T8" i="2"/>
  <c r="T9" i="2" s="1"/>
  <c r="M11" i="2"/>
  <c r="M12" i="2" s="1"/>
  <c r="F14" i="2"/>
  <c r="F15" i="2" s="1"/>
  <c r="R14" i="2"/>
  <c r="R15" i="2" s="1"/>
  <c r="L17" i="2"/>
  <c r="L16" i="2" s="1"/>
  <c r="W5" i="1"/>
  <c r="X5" i="1" s="1"/>
  <c r="W8" i="1"/>
  <c r="X8" i="1" s="1"/>
  <c r="W14" i="1"/>
  <c r="X14" i="1" s="1"/>
  <c r="I8" i="2"/>
  <c r="I9" i="2" s="1"/>
  <c r="U8" i="2"/>
  <c r="U9" i="2" s="1"/>
  <c r="N11" i="2"/>
  <c r="N12" i="2" s="1"/>
  <c r="G14" i="2"/>
  <c r="G15" i="2" s="1"/>
  <c r="S14" i="2"/>
  <c r="S15" i="2" s="1"/>
  <c r="W11" i="1"/>
  <c r="X11" i="1" s="1"/>
  <c r="O11" i="2"/>
  <c r="O12" i="2" s="1"/>
  <c r="H14" i="2"/>
  <c r="H15" i="2" s="1"/>
  <c r="T14" i="2"/>
  <c r="T15" i="2" s="1"/>
  <c r="F5" i="2"/>
  <c r="V5" i="2" s="1"/>
  <c r="D11" i="2"/>
  <c r="D19" i="2" s="1"/>
  <c r="D18" i="2" s="1"/>
  <c r="I14" i="2"/>
  <c r="I15" i="2" s="1"/>
  <c r="W17" i="1" l="1"/>
  <c r="W16" i="1" s="1"/>
  <c r="X16" i="1" s="1"/>
  <c r="W5" i="2"/>
  <c r="X5" i="2" s="1"/>
  <c r="G6" i="2"/>
  <c r="G17" i="2"/>
  <c r="G16" i="2" s="1"/>
  <c r="Q17" i="2"/>
  <c r="Q16" i="2" s="1"/>
  <c r="V11" i="2"/>
  <c r="D12" i="2"/>
  <c r="T17" i="2"/>
  <c r="T16" i="2" s="1"/>
  <c r="E19" i="2"/>
  <c r="E18" i="2" s="1"/>
  <c r="R17" i="2"/>
  <c r="R16" i="2" s="1"/>
  <c r="M17" i="2"/>
  <c r="M16" i="2" s="1"/>
  <c r="K18" i="1"/>
  <c r="M19" i="1"/>
  <c r="N17" i="2"/>
  <c r="N16" i="2" s="1"/>
  <c r="N6" i="2"/>
  <c r="O6" i="2"/>
  <c r="O17" i="2"/>
  <c r="O16" i="2" s="1"/>
  <c r="H17" i="2"/>
  <c r="H16" i="2" s="1"/>
  <c r="D15" i="2"/>
  <c r="V14" i="2"/>
  <c r="W14" i="2" s="1"/>
  <c r="V8" i="2"/>
  <c r="W8" i="2" s="1"/>
  <c r="D9" i="2"/>
  <c r="J19" i="1"/>
  <c r="H18" i="1"/>
  <c r="E17" i="2"/>
  <c r="E16" i="2" s="1"/>
  <c r="F17" i="2"/>
  <c r="F16" i="2" s="1"/>
  <c r="F6" i="2"/>
  <c r="F19" i="2"/>
  <c r="F18" i="2" s="1"/>
  <c r="H19" i="2"/>
  <c r="K17" i="2"/>
  <c r="K16" i="2" s="1"/>
  <c r="K6" i="2"/>
  <c r="V6" i="2" s="1"/>
  <c r="I17" i="2"/>
  <c r="I16" i="2" s="1"/>
  <c r="S6" i="2"/>
  <c r="S17" i="2"/>
  <c r="S16" i="2" s="1"/>
  <c r="D17" i="2"/>
  <c r="X17" i="1" l="1"/>
  <c r="W6" i="2"/>
  <c r="X6" i="2" s="1"/>
  <c r="V9" i="2"/>
  <c r="V12" i="2"/>
  <c r="W11" i="2"/>
  <c r="X11" i="2" s="1"/>
  <c r="V15" i="2"/>
  <c r="W15" i="2" s="1"/>
  <c r="X14" i="2"/>
  <c r="H18" i="2"/>
  <c r="J19" i="2"/>
  <c r="G19" i="2"/>
  <c r="M18" i="1"/>
  <c r="O19" i="1"/>
  <c r="V17" i="2"/>
  <c r="W17" i="2" s="1"/>
  <c r="W16" i="2" s="1"/>
  <c r="D16" i="2"/>
  <c r="X8" i="2"/>
  <c r="J18" i="1"/>
  <c r="L19" i="1"/>
  <c r="W12" i="2" l="1"/>
  <c r="X12" i="2" s="1"/>
  <c r="X17" i="2"/>
  <c r="V16" i="2"/>
  <c r="X16" i="2" s="1"/>
  <c r="W9" i="2"/>
  <c r="X9" i="2" s="1"/>
  <c r="X15" i="2"/>
  <c r="G18" i="2"/>
  <c r="I19" i="2"/>
  <c r="L18" i="1"/>
  <c r="N19" i="1"/>
  <c r="O18" i="1"/>
  <c r="Q19" i="1"/>
  <c r="J18" i="2"/>
  <c r="L19" i="2"/>
  <c r="P19" i="1" l="1"/>
  <c r="N18" i="1"/>
  <c r="I18" i="2"/>
  <c r="K19" i="2"/>
  <c r="L18" i="2"/>
  <c r="N19" i="2"/>
  <c r="Q18" i="1"/>
  <c r="S19" i="1"/>
  <c r="K18" i="2" l="1"/>
  <c r="M19" i="2"/>
  <c r="U19" i="1"/>
  <c r="S18" i="1"/>
  <c r="N18" i="2"/>
  <c r="P19" i="2"/>
  <c r="P18" i="1"/>
  <c r="R19" i="1"/>
  <c r="P18" i="2" l="1"/>
  <c r="R19" i="2"/>
  <c r="R18" i="1"/>
  <c r="T19" i="1"/>
  <c r="M18" i="2"/>
  <c r="O19" i="2"/>
  <c r="U18" i="1"/>
  <c r="W19" i="1"/>
  <c r="W18" i="1" s="1"/>
  <c r="O18" i="2" l="1"/>
  <c r="Q19" i="2"/>
  <c r="R18" i="2"/>
  <c r="T19" i="2"/>
  <c r="T18" i="1"/>
  <c r="V19" i="1"/>
  <c r="Q18" i="2" l="1"/>
  <c r="S19" i="2"/>
  <c r="V18" i="1"/>
  <c r="X18" i="1" s="1"/>
  <c r="X19" i="1"/>
  <c r="T18" i="2"/>
  <c r="V19" i="2"/>
  <c r="V18" i="2" l="1"/>
  <c r="S18" i="2"/>
  <c r="U19" i="2"/>
  <c r="U18" i="2" l="1"/>
  <c r="W19" i="2"/>
  <c r="W18" i="2" l="1"/>
  <c r="X18" i="2" s="1"/>
  <c r="X19" i="2"/>
</calcChain>
</file>

<file path=xl/sharedStrings.xml><?xml version="1.0" encoding="utf-8"?>
<sst xmlns="http://schemas.openxmlformats.org/spreadsheetml/2006/main" count="180" uniqueCount="58">
  <si>
    <t>Latest GA in force</t>
  </si>
  <si>
    <t>Current ASR</t>
  </si>
  <si>
    <t>Activity name</t>
  </si>
  <si>
    <t>Total cumulated financing needs</t>
  </si>
  <si>
    <t>Actual Action Start Date</t>
  </si>
  <si>
    <t>Action Code</t>
  </si>
  <si>
    <t>CEF</t>
  </si>
  <si>
    <t>Total eligible costs</t>
  </si>
  <si>
    <t>Total financing needs</t>
  </si>
  <si>
    <t>Funding rate (%)</t>
  </si>
  <si>
    <t>Exercise Year</t>
  </si>
  <si>
    <t>Version</t>
  </si>
  <si>
    <t>Total cumulated eligible costs</t>
  </si>
  <si>
    <t>Financial Progress</t>
  </si>
  <si>
    <t>Technical Progress</t>
  </si>
  <si>
    <t>Latest GA</t>
  </si>
  <si>
    <t>For the Action</t>
  </si>
  <si>
    <t>Actual Action End Date</t>
  </si>
  <si>
    <t>A. Maximum EU contribution (Art. 3)</t>
  </si>
  <si>
    <t>B. Pre-financing rate (Art. 4.1.2)</t>
  </si>
  <si>
    <t>C. Maximum pre-financing payment (Art. 4.1.2) (=B*A)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</si>
  <si>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</si>
  <si>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</si>
  <si>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</si>
  <si>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</si>
  <si>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</si>
  <si>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2016-SK-TMC-0218-W (€)</t>
  </si>
  <si>
    <t>Total</t>
  </si>
  <si>
    <t>Lastest GA in force</t>
  </si>
  <si>
    <t>Deviation (%)</t>
  </si>
  <si>
    <t>Železnice Slovenskej republiky</t>
  </si>
  <si>
    <t>1 Public procurement, authorisation procedures and detailed design</t>
  </si>
  <si>
    <t>Total for activity 1</t>
  </si>
  <si>
    <t>2 Construction works and author supervision</t>
  </si>
  <si>
    <t>Total for activity 2</t>
  </si>
  <si>
    <t>3 Construction works</t>
  </si>
  <si>
    <t>Total for activity 3</t>
  </si>
  <si>
    <t>4 Project management and communication</t>
  </si>
  <si>
    <t>Total for activity 4</t>
  </si>
  <si>
    <t>Financing needs of the Action 2016-SK-TMC-0218-W (€)</t>
  </si>
  <si>
    <t>Totals for activity 1</t>
  </si>
  <si>
    <t>Totals for activity 2</t>
  </si>
  <si>
    <t>Totals for activity 3</t>
  </si>
  <si>
    <t>Totals for activity 4</t>
  </si>
  <si>
    <t>Transport</t>
  </si>
  <si>
    <t>2016-SK-TMC-0218-W</t>
  </si>
  <si>
    <t>€25,112,113.00</t>
  </si>
  <si>
    <t>50%</t>
  </si>
  <si>
    <t>€12,556,057.00</t>
  </si>
  <si>
    <t>€20,089,690.40</t>
  </si>
  <si>
    <t>€7,617,759.08</t>
  </si>
  <si>
    <t>€606,069.97</t>
  </si>
  <si>
    <t>€8,223,829.05</t>
  </si>
  <si>
    <t>Progress Overview of the Action 2016-SK-TMC-0218-W (at accumulated level)</t>
  </si>
  <si>
    <t>Activity 1</t>
  </si>
  <si>
    <t>Activity 2</t>
  </si>
  <si>
    <t>Activity 3</t>
  </si>
  <si>
    <t>Activity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</si>
</sst>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7" borderId="26" applyNumberFormat="0" applyAlignment="0" applyProtection="0"/>
  </cellStyleXfs>
  <cellXfs count="68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2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5" borderId="23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4" fillId="7" borderId="26" xfId="1" applyFont="1" applyAlignment="1">
      <alignment horizontal="center" vertical="center"/>
    </xf>
    <xf numFmtId="0" fontId="3" fillId="7" borderId="26" xfId="1"/>
    <xf numFmtId="0" fontId="0" fillId="3" borderId="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10" fontId="0" fillId="4" borderId="3" xfId="0" applyNumberFormat="1" applyFill="1" applyBorder="1" applyAlignment="1">
      <alignment horizontal="center"/>
    </xf>
    <xf numFmtId="10" fontId="0" fillId="4" borderId="13" xfId="0" applyNumberFormat="1" applyFill="1" applyBorder="1" applyAlignment="1">
      <alignment horizontal="center"/>
    </xf>
    <xf numFmtId="10" fontId="0" fillId="4" borderId="16" xfId="0" applyNumberFormat="1" applyFill="1" applyBorder="1" applyAlignment="1">
      <alignment horizontal="center"/>
    </xf>
    <xf numFmtId="10" fontId="0" fillId="6" borderId="16" xfId="0" applyNumberFormat="1" applyFill="1" applyBorder="1" applyAlignment="1">
      <alignment horizontal="center"/>
    </xf>
    <xf numFmtId="0" fontId="1" fillId="5" borderId="24" xfId="0" applyFont="1" applyFill="1" applyBorder="1" applyAlignment="1"/>
    <xf numFmtId="0" fontId="1" fillId="5" borderId="14" xfId="0" applyFont="1" applyFill="1" applyBorder="1" applyAlignment="1"/>
    <xf numFmtId="164" fontId="0" fillId="3" borderId="1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 vertical="center"/>
    </xf>
    <xf numFmtId="4" fontId="0" fillId="4" borderId="13" xfId="0" applyNumberFormat="1" applyFill="1" applyBorder="1" applyAlignment="1">
      <alignment horizontal="center"/>
    </xf>
    <xf numFmtId="4" fontId="0" fillId="4" borderId="16" xfId="0" applyNumberFormat="1" applyFill="1" applyBorder="1" applyAlignment="1">
      <alignment horizontal="center" vertical="center"/>
    </xf>
    <xf numFmtId="4" fontId="0" fillId="4" borderId="16" xfId="0" applyNumberFormat="1" applyFill="1" applyBorder="1" applyAlignment="1">
      <alignment horizont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16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4" fontId="0" fillId="6" borderId="18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/>
    </xf>
    <xf numFmtId="10" fontId="0" fillId="4" borderId="27" xfId="0" applyNumberFormat="1" applyFill="1" applyBorder="1" applyAlignment="1">
      <alignment horizontal="center"/>
    </xf>
    <xf numFmtId="10" fontId="1" fillId="5" borderId="15" xfId="0" applyNumberFormat="1" applyFont="1" applyFill="1" applyBorder="1" applyAlignment="1">
      <alignment horizontal="center" vertical="center"/>
    </xf>
    <xf numFmtId="10" fontId="1" fillId="5" borderId="6" xfId="0" applyNumberFormat="1" applyFont="1" applyFill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/>
    </xf>
    <xf numFmtId="4" fontId="5" fillId="8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9" borderId="1" xfId="0" applyFill="1" applyBorder="1"/>
    <xf numFmtId="0" fontId="0" fillId="9" borderId="31" xfId="0" applyFill="1" applyBorder="1"/>
    <xf numFmtId="0" fontId="0" fillId="9" borderId="32" xfId="0" applyFill="1" applyBorder="1"/>
    <xf numFmtId="0" fontId="3" fillId="7" borderId="26" xfId="1" applyAlignment="1">
      <alignment wrapText="1"/>
    </xf>
    <xf numFmtId="4" fontId="4" fillId="7" borderId="26" xfId="1" applyNumberFormat="1" applyFont="1" applyAlignment="1">
      <alignment horizontal="center" vertical="center"/>
    </xf>
    <xf numFmtId="14" fontId="4" fillId="7" borderId="26" xfId="1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Normálna" xfId="0" builtinId="0"/>
    <cellStyle name="Výstup" xfId="1" builtinId="21"/>
  </cellStyles>
  <dxfs count="1">
    <dxf>
      <numFmt numFmtId="1" formatCode="0"/>
    </dxf>
  </dxfs>
  <tableStyles count="0" defaultTableStyle="TableStyleMedium2" defaultPivotStyle="PivotStyleLight16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>
      <selection activeCell="B9" sqref="B9"/>
    </sheetView>
  </sheetViews>
  <sheetFormatPr defaultRowHeight="14.5" x14ac:dyDescent="0.35"/>
  <cols>
    <col min="1" max="1" width="47.26953125" customWidth="1"/>
    <col min="2" max="2" width="27" bestFit="1" customWidth="1"/>
  </cols>
  <sheetData>
    <row r="1" spans="1:2" ht="15" customHeight="1" x14ac:dyDescent="0.35">
      <c r="A1" s="22" t="s">
        <v>6</v>
      </c>
      <c r="B1" s="21" t="s">
        <v>44</v>
      </c>
    </row>
    <row r="2" spans="1:2" ht="15" customHeight="1" x14ac:dyDescent="0.35">
      <c r="A2" s="22"/>
      <c r="B2" s="22"/>
    </row>
    <row r="3" spans="1:2" ht="15" customHeight="1" x14ac:dyDescent="0.35">
      <c r="A3" s="22" t="s">
        <v>5</v>
      </c>
      <c r="B3" s="21" t="s">
        <v>45</v>
      </c>
    </row>
    <row r="4" spans="1:2" ht="15" customHeight="1" x14ac:dyDescent="0.35">
      <c r="A4" s="22" t="s">
        <v>10</v>
      </c>
      <c r="B4" s="21">
        <v>2024</v>
      </c>
    </row>
    <row r="5" spans="1:2" ht="15" customHeight="1" x14ac:dyDescent="0.35">
      <c r="A5" s="22" t="s">
        <v>11</v>
      </c>
      <c r="B5" s="21">
        <v>1</v>
      </c>
    </row>
    <row r="6" spans="1:2" ht="15" customHeight="1" x14ac:dyDescent="0.35">
      <c r="A6" s="22"/>
      <c r="B6" s="22"/>
    </row>
    <row r="7" spans="1:2" ht="15" customHeight="1" x14ac:dyDescent="0.35">
      <c r="A7" s="22" t="s">
        <v>4</v>
      </c>
      <c r="B7" s="59">
        <v>42796</v>
      </c>
    </row>
    <row r="8" spans="1:2" ht="15" customHeight="1" x14ac:dyDescent="0.35">
      <c r="A8" s="22" t="s">
        <v>17</v>
      </c>
      <c r="B8" s="59">
        <v>45838</v>
      </c>
    </row>
    <row r="9" spans="1:2" ht="15" customHeight="1" x14ac:dyDescent="0.35">
      <c r="A9" s="22" t="s">
        <v>18</v>
      </c>
      <c r="B9" s="58" t="s">
        <v>46</v>
      </c>
    </row>
    <row r="10" spans="1:2" ht="15" customHeight="1" x14ac:dyDescent="0.35">
      <c r="A10" s="22" t="s">
        <v>19</v>
      </c>
      <c r="B10" s="21" t="s">
        <v>47</v>
      </c>
    </row>
    <row r="11" spans="1:2" ht="15" customHeight="1" x14ac:dyDescent="0.35">
      <c r="A11" s="22" t="s">
        <v>20</v>
      </c>
      <c r="B11" s="58" t="s">
        <v>48</v>
      </c>
    </row>
    <row r="12" spans="1:2" ht="30" customHeight="1" x14ac:dyDescent="0.35">
      <c r="A12" s="57" t="s">
        <v>21</v>
      </c>
      <c r="B12" s="58" t="s">
        <v>49</v>
      </c>
    </row>
    <row r="13" spans="1:2" ht="15" customHeight="1" x14ac:dyDescent="0.35">
      <c r="A13" s="22" t="s">
        <v>22</v>
      </c>
      <c r="B13" s="58" t="s">
        <v>50</v>
      </c>
    </row>
    <row r="14" spans="1:2" ht="15" customHeight="1" x14ac:dyDescent="0.35">
      <c r="A14" s="22" t="s">
        <v>23</v>
      </c>
      <c r="B14" s="58" t="s">
        <v>51</v>
      </c>
    </row>
    <row r="15" spans="1:2" ht="15" customHeight="1" x14ac:dyDescent="0.35">
      <c r="A15" s="22" t="s">
        <v>24</v>
      </c>
      <c r="B15" s="58" t="s">
        <v>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20"/>
  <sheetViews>
    <sheetView topLeftCell="H1" zoomScaleNormal="100" zoomScaleSheetLayoutView="55" workbookViewId="0">
      <selection activeCell="U8" sqref="U8"/>
    </sheetView>
  </sheetViews>
  <sheetFormatPr defaultColWidth="11.453125" defaultRowHeight="14.5" x14ac:dyDescent="0.35"/>
  <cols>
    <col min="1" max="1" width="0" hidden="1" customWidth="1"/>
    <col min="2" max="2" width="29" customWidth="1"/>
    <col min="3" max="3" width="22.1796875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 collapsed="1"/>
    <col min="9" max="9" width="18.453125" customWidth="1" collapsed="1"/>
    <col min="10" max="10" width="21.7265625" customWidth="1" collapsed="1"/>
    <col min="11" max="11" width="18.453125" customWidth="1" collapsed="1"/>
    <col min="12" max="12" width="21.7265625" customWidth="1"/>
    <col min="13" max="13" width="18.453125" customWidth="1" collapsed="1"/>
    <col min="14" max="14" width="21.7265625" customWidth="1" collapsed="1"/>
    <col min="15" max="15" width="18.453125" customWidth="1" collapsed="1"/>
    <col min="16" max="16" width="21.7265625" customWidth="1" collapsed="1"/>
    <col min="17" max="17" width="18.453125" customWidth="1" collapsed="1"/>
    <col min="18" max="18" width="21.7265625" customWidth="1" collapsed="1"/>
    <col min="19" max="19" width="18.453125" customWidth="1"/>
    <col min="20" max="20" width="21.7265625" customWidth="1"/>
    <col min="21" max="21" width="18.453125" customWidth="1"/>
    <col min="22" max="22" width="14.81640625" customWidth="1"/>
    <col min="23" max="24" width="14.54296875" customWidth="1"/>
  </cols>
  <sheetData>
    <row r="1" spans="1:24" ht="19.5" customHeight="1" thickBot="1" x14ac:dyDescent="0.4">
      <c r="A1" s="1"/>
      <c r="B1" s="14" t="s">
        <v>26</v>
      </c>
    </row>
    <row r="2" spans="1:24" ht="18.75" customHeight="1" x14ac:dyDescent="0.35">
      <c r="A2" s="1"/>
      <c r="B2" s="14"/>
      <c r="C2" s="4"/>
      <c r="D2" s="60">
        <v>2017</v>
      </c>
      <c r="E2" s="61"/>
      <c r="F2" s="60">
        <v>2018</v>
      </c>
      <c r="G2" s="61"/>
      <c r="H2" s="60">
        <v>2019</v>
      </c>
      <c r="I2" s="61"/>
      <c r="J2" s="60">
        <v>2020</v>
      </c>
      <c r="K2" s="61"/>
      <c r="L2" s="60">
        <v>2021</v>
      </c>
      <c r="M2" s="61"/>
      <c r="N2" s="60">
        <v>2022</v>
      </c>
      <c r="O2" s="61"/>
      <c r="P2" s="60">
        <v>2023</v>
      </c>
      <c r="Q2" s="61"/>
      <c r="R2" s="60">
        <v>2024</v>
      </c>
      <c r="S2" s="61"/>
      <c r="T2" s="60">
        <v>2025</v>
      </c>
      <c r="U2" s="61"/>
      <c r="V2" s="60" t="s">
        <v>27</v>
      </c>
      <c r="W2" s="62"/>
      <c r="X2" s="61"/>
    </row>
    <row r="3" spans="1:24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1" t="s">
        <v>0</v>
      </c>
      <c r="U3" s="12" t="s">
        <v>1</v>
      </c>
      <c r="V3" s="17" t="s">
        <v>28</v>
      </c>
      <c r="W3" s="18" t="s">
        <v>1</v>
      </c>
      <c r="X3" s="12" t="s">
        <v>29</v>
      </c>
    </row>
    <row r="4" spans="1:24" ht="15.75" customHeight="1" thickBot="1" x14ac:dyDescent="0.4">
      <c r="B4" s="7" t="s">
        <v>31</v>
      </c>
      <c r="C4" s="23">
        <v>85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 t="s">
        <v>25</v>
      </c>
      <c r="W4" s="31" t="s">
        <v>25</v>
      </c>
      <c r="X4" s="10" t="s">
        <v>25</v>
      </c>
    </row>
    <row r="5" spans="1:24" ht="15.75" customHeight="1" thickBot="1" x14ac:dyDescent="0.4">
      <c r="A5">
        <v>1</v>
      </c>
      <c r="B5" s="2" t="s">
        <v>30</v>
      </c>
      <c r="C5" s="2"/>
      <c r="D5" s="32">
        <v>0</v>
      </c>
      <c r="E5" s="32">
        <v>0</v>
      </c>
      <c r="F5" s="32">
        <v>0</v>
      </c>
      <c r="G5" s="32">
        <v>0</v>
      </c>
      <c r="H5" s="32">
        <v>731900</v>
      </c>
      <c r="I5" s="32">
        <v>731900</v>
      </c>
      <c r="J5" s="32">
        <v>335100</v>
      </c>
      <c r="K5" s="32">
        <v>335100</v>
      </c>
      <c r="L5" s="32">
        <v>512000</v>
      </c>
      <c r="M5" s="32">
        <v>512000</v>
      </c>
      <c r="N5" s="32">
        <v>21000</v>
      </c>
      <c r="O5" s="32">
        <v>21000</v>
      </c>
      <c r="P5" s="32">
        <v>56500</v>
      </c>
      <c r="Q5" s="32">
        <v>56500</v>
      </c>
      <c r="R5" s="32">
        <v>451494</v>
      </c>
      <c r="S5" s="32"/>
      <c r="T5" s="32">
        <v>0</v>
      </c>
      <c r="U5" s="32">
        <v>0</v>
      </c>
      <c r="V5" s="33">
        <f>SUMPRODUCT(--(D5:U5),--(MOD(COLUMN(D5:U5),2)=0))</f>
        <v>2107994</v>
      </c>
      <c r="W5" s="33">
        <f>SUMPRODUCT(--(D5:V5),--(MOD(COLUMN(D5:V5),2)=1))</f>
        <v>1656500</v>
      </c>
      <c r="X5" s="25">
        <f>IF(V5,(W5-V5)/ABS(V5),"")</f>
        <v>-0.2141818240469375</v>
      </c>
    </row>
    <row r="6" spans="1:24" ht="15.75" customHeight="1" thickBot="1" x14ac:dyDescent="0.4">
      <c r="B6" s="5"/>
      <c r="C6" s="7" t="s">
        <v>32</v>
      </c>
      <c r="D6" s="43">
        <f>SUM('Eligible costs (€)'!D5)</f>
        <v>0</v>
      </c>
      <c r="E6" s="43">
        <f>SUM('Eligible costs (€)'!E5)</f>
        <v>0</v>
      </c>
      <c r="F6" s="43">
        <f>SUM('Eligible costs (€)'!F5)</f>
        <v>0</v>
      </c>
      <c r="G6" s="43">
        <f>SUM('Eligible costs (€)'!G5)</f>
        <v>0</v>
      </c>
      <c r="H6" s="43">
        <f>SUM('Eligible costs (€)'!H5)</f>
        <v>731900</v>
      </c>
      <c r="I6" s="43">
        <f>SUM('Eligible costs (€)'!I5)</f>
        <v>731900</v>
      </c>
      <c r="J6" s="43">
        <f>SUM('Eligible costs (€)'!J5)</f>
        <v>335100</v>
      </c>
      <c r="K6" s="43">
        <f>SUM('Eligible costs (€)'!K5)</f>
        <v>335100</v>
      </c>
      <c r="L6" s="43">
        <f>SUM('Eligible costs (€)'!L5)</f>
        <v>512000</v>
      </c>
      <c r="M6" s="43">
        <f>SUM('Eligible costs (€)'!M5)</f>
        <v>512000</v>
      </c>
      <c r="N6" s="43">
        <f>SUM('Eligible costs (€)'!N5)</f>
        <v>21000</v>
      </c>
      <c r="O6" s="43">
        <f>SUM('Eligible costs (€)'!O5)</f>
        <v>21000</v>
      </c>
      <c r="P6" s="43">
        <f>SUM('Eligible costs (€)'!P5)</f>
        <v>56500</v>
      </c>
      <c r="Q6" s="43">
        <f>SUM('Eligible costs (€)'!Q5)</f>
        <v>56500</v>
      </c>
      <c r="R6" s="43">
        <f>SUM('Eligible costs (€)'!R5)</f>
        <v>451494</v>
      </c>
      <c r="S6" s="43">
        <f>SUM('Eligible costs (€)'!S5)</f>
        <v>0</v>
      </c>
      <c r="T6" s="43">
        <f>SUM('Eligible costs (€)'!T5)</f>
        <v>0</v>
      </c>
      <c r="U6" s="43">
        <f>SUM('Eligible costs (€)'!U5)</f>
        <v>0</v>
      </c>
      <c r="V6" s="44">
        <f>SUMPRODUCT(--(D6:U6),--(MOD(COLUMN(D6:U6),2)=0))</f>
        <v>2107994</v>
      </c>
      <c r="W6" s="44">
        <f>SUMPRODUCT(--(D6:V6),--(MOD(COLUMN(D6:V6),2)=1))</f>
        <v>1656500</v>
      </c>
      <c r="X6" s="45">
        <f>IF(V6,(W6-V6)/ABS(V6),"")</f>
        <v>-0.2141818240469375</v>
      </c>
    </row>
    <row r="7" spans="1:24" ht="15.75" customHeight="1" thickBot="1" x14ac:dyDescent="0.4">
      <c r="B7" s="7" t="s">
        <v>33</v>
      </c>
      <c r="C7" s="23">
        <v>85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 t="s">
        <v>25</v>
      </c>
      <c r="W7" s="31" t="s">
        <v>25</v>
      </c>
      <c r="X7" s="10" t="s">
        <v>25</v>
      </c>
    </row>
    <row r="8" spans="1:24" ht="15.75" customHeight="1" thickBot="1" x14ac:dyDescent="0.4">
      <c r="A8">
        <v>1</v>
      </c>
      <c r="B8" s="2" t="s">
        <v>30</v>
      </c>
      <c r="C8" s="2"/>
      <c r="D8" s="32">
        <v>0</v>
      </c>
      <c r="E8" s="32"/>
      <c r="F8" s="32">
        <v>0</v>
      </c>
      <c r="G8" s="32"/>
      <c r="H8" s="32">
        <v>0</v>
      </c>
      <c r="I8" s="32"/>
      <c r="J8" s="32">
        <v>0</v>
      </c>
      <c r="K8" s="32"/>
      <c r="L8" s="32">
        <v>0</v>
      </c>
      <c r="M8" s="32"/>
      <c r="N8" s="32">
        <v>0</v>
      </c>
      <c r="O8" s="32"/>
      <c r="P8" s="32">
        <v>154996</v>
      </c>
      <c r="Q8" s="32">
        <v>141141.70000000001</v>
      </c>
      <c r="R8" s="32">
        <v>663752</v>
      </c>
      <c r="S8" s="32">
        <v>310641.48</v>
      </c>
      <c r="T8" s="32">
        <v>0</v>
      </c>
      <c r="U8" s="32">
        <v>99361.26</v>
      </c>
      <c r="V8" s="33">
        <f>SUMPRODUCT(--(D8:U8),--(MOD(COLUMN(D8:U8),2)=0))</f>
        <v>818748</v>
      </c>
      <c r="W8" s="33">
        <f>SUMPRODUCT(--(D8:V8),--(MOD(COLUMN(D8:V8),2)=1))</f>
        <v>551144.43999999994</v>
      </c>
      <c r="X8" s="25">
        <f>IF(V8,(W8-V8)/ABS(V8),"")</f>
        <v>-0.32684484114770362</v>
      </c>
    </row>
    <row r="9" spans="1:24" ht="15.75" customHeight="1" thickBot="1" x14ac:dyDescent="0.4">
      <c r="B9" s="5"/>
      <c r="C9" s="7" t="s">
        <v>34</v>
      </c>
      <c r="D9" s="43">
        <f>SUM('Eligible costs (€)'!D8)</f>
        <v>0</v>
      </c>
      <c r="E9" s="43">
        <f>SUM('Eligible costs (€)'!E8)</f>
        <v>0</v>
      </c>
      <c r="F9" s="43">
        <f>SUM('Eligible costs (€)'!F8)</f>
        <v>0</v>
      </c>
      <c r="G9" s="43">
        <f>SUM('Eligible costs (€)'!G8)</f>
        <v>0</v>
      </c>
      <c r="H9" s="43">
        <f>SUM('Eligible costs (€)'!H8)</f>
        <v>0</v>
      </c>
      <c r="I9" s="43">
        <f>SUM('Eligible costs (€)'!I8)</f>
        <v>0</v>
      </c>
      <c r="J9" s="43">
        <f>SUM('Eligible costs (€)'!J8)</f>
        <v>0</v>
      </c>
      <c r="K9" s="43">
        <f>SUM('Eligible costs (€)'!K8)</f>
        <v>0</v>
      </c>
      <c r="L9" s="43">
        <f>SUM('Eligible costs (€)'!L8)</f>
        <v>0</v>
      </c>
      <c r="M9" s="43">
        <f>SUM('Eligible costs (€)'!M8)</f>
        <v>0</v>
      </c>
      <c r="N9" s="43">
        <f>SUM('Eligible costs (€)'!N8)</f>
        <v>0</v>
      </c>
      <c r="O9" s="43">
        <f>SUM('Eligible costs (€)'!O8)</f>
        <v>0</v>
      </c>
      <c r="P9" s="43">
        <f>SUM('Eligible costs (€)'!P8)</f>
        <v>154996</v>
      </c>
      <c r="Q9" s="43">
        <f>SUM('Eligible costs (€)'!Q8)</f>
        <v>141141.70000000001</v>
      </c>
      <c r="R9" s="43">
        <f>SUM('Eligible costs (€)'!R8)</f>
        <v>663752</v>
      </c>
      <c r="S9" s="43">
        <f>SUM('Eligible costs (€)'!S8)</f>
        <v>310641.48</v>
      </c>
      <c r="T9" s="43">
        <f>SUM('Eligible costs (€)'!T8)</f>
        <v>0</v>
      </c>
      <c r="U9" s="43">
        <f>SUM('Eligible costs (€)'!U8)</f>
        <v>99361.26</v>
      </c>
      <c r="V9" s="44">
        <f>SUMPRODUCT(--(D9:U9),--(MOD(COLUMN(D9:U9),2)=0))</f>
        <v>818748</v>
      </c>
      <c r="W9" s="44">
        <f>SUMPRODUCT(--(D9:V9),--(MOD(COLUMN(D9:V9),2)=1))</f>
        <v>551144.43999999994</v>
      </c>
      <c r="X9" s="45">
        <f>IF(V9,(W9-V9)/ABS(V9),"")</f>
        <v>-0.32684484114770362</v>
      </c>
    </row>
    <row r="10" spans="1:24" ht="15.75" customHeight="1" thickBot="1" x14ac:dyDescent="0.4">
      <c r="B10" s="7" t="s">
        <v>35</v>
      </c>
      <c r="C10" s="23">
        <v>85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 t="s">
        <v>25</v>
      </c>
      <c r="W10" s="31" t="s">
        <v>25</v>
      </c>
      <c r="X10" s="10" t="s">
        <v>25</v>
      </c>
    </row>
    <row r="11" spans="1:24" ht="15.75" customHeight="1" x14ac:dyDescent="0.35">
      <c r="A11">
        <v>1</v>
      </c>
      <c r="B11" s="2" t="s">
        <v>30</v>
      </c>
      <c r="C11" s="2"/>
      <c r="D11" s="32">
        <v>0</v>
      </c>
      <c r="E11" s="32"/>
      <c r="F11" s="32">
        <v>0</v>
      </c>
      <c r="G11" s="32"/>
      <c r="H11" s="32">
        <v>0</v>
      </c>
      <c r="I11" s="32"/>
      <c r="J11" s="32">
        <v>0</v>
      </c>
      <c r="K11" s="32"/>
      <c r="L11" s="32">
        <v>0</v>
      </c>
      <c r="M11" s="32"/>
      <c r="N11" s="32">
        <v>0</v>
      </c>
      <c r="O11" s="32"/>
      <c r="P11" s="32">
        <v>16143442</v>
      </c>
      <c r="Q11" s="32">
        <v>9861633.0999999996</v>
      </c>
      <c r="R11" s="32">
        <v>10206478</v>
      </c>
      <c r="S11" s="32">
        <v>29524425.91</v>
      </c>
      <c r="T11" s="32">
        <v>0</v>
      </c>
      <c r="U11" s="32">
        <v>0</v>
      </c>
      <c r="V11" s="33">
        <f>SUMPRODUCT(--(D11:U11),--(MOD(COLUMN(D11:U11),2)=0))</f>
        <v>26349920</v>
      </c>
      <c r="W11" s="33">
        <f>SUMPRODUCT(--(D11:V11),--(MOD(COLUMN(D11:V11),2)=1))</f>
        <v>39386059.009999998</v>
      </c>
      <c r="X11" s="25">
        <f>IF(V11,(W11-V11)/ABS(V11),"")</f>
        <v>0.49473163523836117</v>
      </c>
    </row>
    <row r="12" spans="1:24" ht="15.75" customHeight="1" x14ac:dyDescent="0.35">
      <c r="B12" s="5"/>
      <c r="C12" s="7" t="s">
        <v>36</v>
      </c>
      <c r="D12" s="43">
        <f>SUM('Eligible costs (€)'!D11)</f>
        <v>0</v>
      </c>
      <c r="E12" s="43">
        <f>SUM('Eligible costs (€)'!E11)</f>
        <v>0</v>
      </c>
      <c r="F12" s="43">
        <f>SUM('Eligible costs (€)'!F11)</f>
        <v>0</v>
      </c>
      <c r="G12" s="43">
        <f>SUM('Eligible costs (€)'!G11)</f>
        <v>0</v>
      </c>
      <c r="H12" s="43">
        <f>SUM('Eligible costs (€)'!H11)</f>
        <v>0</v>
      </c>
      <c r="I12" s="43">
        <f>SUM('Eligible costs (€)'!I11)</f>
        <v>0</v>
      </c>
      <c r="J12" s="43">
        <f>SUM('Eligible costs (€)'!J11)</f>
        <v>0</v>
      </c>
      <c r="K12" s="43">
        <f>SUM('Eligible costs (€)'!K11)</f>
        <v>0</v>
      </c>
      <c r="L12" s="43">
        <f>SUM('Eligible costs (€)'!L11)</f>
        <v>0</v>
      </c>
      <c r="M12" s="43">
        <f>SUM('Eligible costs (€)'!M11)</f>
        <v>0</v>
      </c>
      <c r="N12" s="43">
        <f>SUM('Eligible costs (€)'!N11)</f>
        <v>0</v>
      </c>
      <c r="O12" s="43">
        <f>SUM('Eligible costs (€)'!O11)</f>
        <v>0</v>
      </c>
      <c r="P12" s="43">
        <f>SUM('Eligible costs (€)'!P11)</f>
        <v>16143442</v>
      </c>
      <c r="Q12" s="43">
        <f>SUM('Eligible costs (€)'!Q11)</f>
        <v>9861633.0999999996</v>
      </c>
      <c r="R12" s="43">
        <f>SUM('Eligible costs (€)'!R11)</f>
        <v>10206478</v>
      </c>
      <c r="S12" s="43">
        <f>SUM('Eligible costs (€)'!S11)</f>
        <v>29524425.91</v>
      </c>
      <c r="T12" s="43">
        <f>SUM('Eligible costs (€)'!T11)</f>
        <v>0</v>
      </c>
      <c r="U12" s="43">
        <f>SUM('Eligible costs (€)'!U11)</f>
        <v>0</v>
      </c>
      <c r="V12" s="44">
        <f>SUMPRODUCT(--(D12:U12),--(MOD(COLUMN(D12:U12),2)=0))</f>
        <v>26349920</v>
      </c>
      <c r="W12" s="44">
        <f>SUMPRODUCT(--(D12:V12),--(MOD(COLUMN(D12:V12),2)=1))</f>
        <v>39386059.009999998</v>
      </c>
      <c r="X12" s="45">
        <f>IF(V12,(W12-V12)/ABS(V12),"")</f>
        <v>0.49473163523836117</v>
      </c>
    </row>
    <row r="13" spans="1:24" ht="15.75" customHeight="1" x14ac:dyDescent="0.35">
      <c r="B13" s="7" t="s">
        <v>37</v>
      </c>
      <c r="C13" s="23">
        <v>85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 t="s">
        <v>25</v>
      </c>
      <c r="W13" s="31" t="s">
        <v>25</v>
      </c>
      <c r="X13" s="10" t="s">
        <v>25</v>
      </c>
    </row>
    <row r="14" spans="1:24" ht="15.75" customHeight="1" x14ac:dyDescent="0.35">
      <c r="A14">
        <v>1</v>
      </c>
      <c r="B14" s="2" t="s">
        <v>30</v>
      </c>
      <c r="C14" s="2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3500</v>
      </c>
      <c r="K14" s="32">
        <v>3500</v>
      </c>
      <c r="L14" s="32">
        <v>0</v>
      </c>
      <c r="M14" s="32">
        <v>0</v>
      </c>
      <c r="N14" s="32">
        <v>7500</v>
      </c>
      <c r="O14" s="32">
        <v>7500</v>
      </c>
      <c r="P14" s="32">
        <v>0</v>
      </c>
      <c r="Q14" s="32"/>
      <c r="R14" s="32">
        <v>256000</v>
      </c>
      <c r="S14" s="32"/>
      <c r="T14" s="32">
        <v>0</v>
      </c>
      <c r="U14" s="32">
        <v>0</v>
      </c>
      <c r="V14" s="33">
        <f>SUMPRODUCT(--(D14:U14),--(MOD(COLUMN(D14:U14),2)=0))</f>
        <v>267000</v>
      </c>
      <c r="W14" s="33">
        <f>SUMPRODUCT(--(D14:V14),--(MOD(COLUMN(D14:V14),2)=1))</f>
        <v>11000</v>
      </c>
      <c r="X14" s="25">
        <f t="shared" ref="X14:X19" si="0">IF(V14,(W14-V14)/ABS(V14),"")</f>
        <v>-0.95880149812734083</v>
      </c>
    </row>
    <row r="15" spans="1:24" ht="15.75" customHeight="1" x14ac:dyDescent="0.35">
      <c r="B15" s="5"/>
      <c r="C15" s="7" t="s">
        <v>38</v>
      </c>
      <c r="D15" s="43">
        <f>SUM('Eligible costs (€)'!D14)</f>
        <v>0</v>
      </c>
      <c r="E15" s="43">
        <f>SUM('Eligible costs (€)'!E14)</f>
        <v>0</v>
      </c>
      <c r="F15" s="43">
        <f>SUM('Eligible costs (€)'!F14)</f>
        <v>0</v>
      </c>
      <c r="G15" s="43">
        <f>SUM('Eligible costs (€)'!G14)</f>
        <v>0</v>
      </c>
      <c r="H15" s="43">
        <f>SUM('Eligible costs (€)'!H14)</f>
        <v>0</v>
      </c>
      <c r="I15" s="43">
        <f>SUM('Eligible costs (€)'!I14)</f>
        <v>0</v>
      </c>
      <c r="J15" s="43">
        <f>SUM('Eligible costs (€)'!J14)</f>
        <v>3500</v>
      </c>
      <c r="K15" s="43">
        <f>SUM('Eligible costs (€)'!K14)</f>
        <v>3500</v>
      </c>
      <c r="L15" s="43">
        <f>SUM('Eligible costs (€)'!L14)</f>
        <v>0</v>
      </c>
      <c r="M15" s="43">
        <f>SUM('Eligible costs (€)'!M14)</f>
        <v>0</v>
      </c>
      <c r="N15" s="43">
        <f>SUM('Eligible costs (€)'!N14)</f>
        <v>7500</v>
      </c>
      <c r="O15" s="43">
        <f>SUM('Eligible costs (€)'!O14)</f>
        <v>7500</v>
      </c>
      <c r="P15" s="43">
        <f>SUM('Eligible costs (€)'!P14)</f>
        <v>0</v>
      </c>
      <c r="Q15" s="43">
        <f>SUM('Eligible costs (€)'!Q14)</f>
        <v>0</v>
      </c>
      <c r="R15" s="43">
        <f>SUM('Eligible costs (€)'!R14)</f>
        <v>256000</v>
      </c>
      <c r="S15" s="43">
        <f>SUM('Eligible costs (€)'!S14)</f>
        <v>0</v>
      </c>
      <c r="T15" s="43">
        <f>SUM('Eligible costs (€)'!T14)</f>
        <v>0</v>
      </c>
      <c r="U15" s="43">
        <f>SUM('Eligible costs (€)'!U14)</f>
        <v>0</v>
      </c>
      <c r="V15" s="44">
        <f>SUMPRODUCT(--(D15:U15),--(MOD(COLUMN(D15:U15),2)=0))</f>
        <v>267000</v>
      </c>
      <c r="W15" s="44">
        <f>SUMPRODUCT(--(D15:V15),--(MOD(COLUMN(D15:V15),2)=1))</f>
        <v>11000</v>
      </c>
      <c r="X15" s="45">
        <f t="shared" si="0"/>
        <v>-0.95880149812734083</v>
      </c>
    </row>
    <row r="16" spans="1:24" ht="15.75" customHeight="1" x14ac:dyDescent="0.35">
      <c r="B16" s="29" t="s">
        <v>7</v>
      </c>
      <c r="C16" s="30"/>
      <c r="D16" s="48">
        <f t="shared" ref="D16:W16" si="1">SUM(D17:D17)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731900</v>
      </c>
      <c r="I16" s="48">
        <f t="shared" si="1"/>
        <v>731900</v>
      </c>
      <c r="J16" s="48">
        <f t="shared" si="1"/>
        <v>338600</v>
      </c>
      <c r="K16" s="48">
        <f t="shared" si="1"/>
        <v>338600</v>
      </c>
      <c r="L16" s="48">
        <f t="shared" si="1"/>
        <v>512000</v>
      </c>
      <c r="M16" s="48">
        <f t="shared" si="1"/>
        <v>512000</v>
      </c>
      <c r="N16" s="48">
        <f t="shared" si="1"/>
        <v>28500</v>
      </c>
      <c r="O16" s="48">
        <f t="shared" si="1"/>
        <v>28500</v>
      </c>
      <c r="P16" s="48">
        <f t="shared" si="1"/>
        <v>16354938</v>
      </c>
      <c r="Q16" s="48">
        <f t="shared" si="1"/>
        <v>10059274.799999999</v>
      </c>
      <c r="R16" s="48">
        <f t="shared" si="1"/>
        <v>11577724</v>
      </c>
      <c r="S16" s="48">
        <f t="shared" si="1"/>
        <v>29835067.390000001</v>
      </c>
      <c r="T16" s="48">
        <f t="shared" si="1"/>
        <v>0</v>
      </c>
      <c r="U16" s="48">
        <f t="shared" si="1"/>
        <v>99361.26</v>
      </c>
      <c r="V16" s="48">
        <f t="shared" si="1"/>
        <v>29543662</v>
      </c>
      <c r="W16" s="48">
        <f t="shared" si="1"/>
        <v>41604703.449999996</v>
      </c>
      <c r="X16" s="46">
        <f t="shared" si="0"/>
        <v>0.40824463297745539</v>
      </c>
    </row>
    <row r="17" spans="1:24" ht="15.75" customHeight="1" x14ac:dyDescent="0.35">
      <c r="A17">
        <v>1</v>
      </c>
      <c r="B17" s="15" t="s">
        <v>30</v>
      </c>
      <c r="C17" s="16"/>
      <c r="D17" s="38">
        <f>SUMIF(A3:A15,"1",D3:D15)</f>
        <v>0</v>
      </c>
      <c r="E17" s="39">
        <f>SUMIF(A3:A15,"1",E3:E15)</f>
        <v>0</v>
      </c>
      <c r="F17" s="38">
        <f>SUMIF(A3:A15,"1",F3:F15)</f>
        <v>0</v>
      </c>
      <c r="G17" s="39">
        <f>SUMIF(A3:A15,"1",G3:G15)</f>
        <v>0</v>
      </c>
      <c r="H17" s="38">
        <f>SUMIF(A3:A15,"1",H3:H15)</f>
        <v>731900</v>
      </c>
      <c r="I17" s="39">
        <f>SUMIF(A3:A15,"1",I3:I15)</f>
        <v>731900</v>
      </c>
      <c r="J17" s="38">
        <f>SUMIF(A3:A15,"1",J3:J15)</f>
        <v>338600</v>
      </c>
      <c r="K17" s="39">
        <f>SUMIF(A3:A15,"1",K3:K15)</f>
        <v>338600</v>
      </c>
      <c r="L17" s="38">
        <f>SUMIF(A3:A15,"1",L3:L15)</f>
        <v>512000</v>
      </c>
      <c r="M17" s="39">
        <f>SUMIF(A3:A15,"1",M3:M15)</f>
        <v>512000</v>
      </c>
      <c r="N17" s="38">
        <f>SUMIF(A3:A15,"1",N3:N15)</f>
        <v>28500</v>
      </c>
      <c r="O17" s="39">
        <f>SUMIF(A3:A15,"1",O3:O15)</f>
        <v>28500</v>
      </c>
      <c r="P17" s="38">
        <f>SUMIF(A3:A15,"1",P3:P15)</f>
        <v>16354938</v>
      </c>
      <c r="Q17" s="39">
        <f>SUMIF(A3:A15,"1",Q3:Q15)</f>
        <v>10059274.799999999</v>
      </c>
      <c r="R17" s="38">
        <f>SUMIF(A3:A15,"1",R3:R15)</f>
        <v>11577724</v>
      </c>
      <c r="S17" s="39">
        <f>SUMIF(A3:A15,"1",S3:S15)</f>
        <v>29835067.390000001</v>
      </c>
      <c r="T17" s="38">
        <f>SUMIF(A3:A15,"1",T3:T15)</f>
        <v>0</v>
      </c>
      <c r="U17" s="39">
        <f>SUMIF(A3:A15,"1",U3:U15)</f>
        <v>99361.26</v>
      </c>
      <c r="V17" s="40">
        <f>SUMPRODUCT(--(D17:U17),--(MOD(COLUMN(D17:U17),2)=0))</f>
        <v>29543662</v>
      </c>
      <c r="W17" s="41">
        <f>SUMPRODUCT(--(D17:V17),--(MOD(COLUMN(D17:V17),2)=1))</f>
        <v>41604703.449999996</v>
      </c>
      <c r="X17" s="28">
        <f t="shared" si="0"/>
        <v>0.40824463297745539</v>
      </c>
    </row>
    <row r="18" spans="1:24" ht="15.75" customHeight="1" x14ac:dyDescent="0.35">
      <c r="B18" s="19" t="s">
        <v>12</v>
      </c>
      <c r="C18" s="20"/>
      <c r="D18" s="49">
        <f t="shared" ref="D18:W18" si="2">SUM(D19:D19)</f>
        <v>0</v>
      </c>
      <c r="E18" s="49">
        <f t="shared" si="2"/>
        <v>0</v>
      </c>
      <c r="F18" s="49">
        <f t="shared" si="2"/>
        <v>0</v>
      </c>
      <c r="G18" s="49">
        <f t="shared" si="2"/>
        <v>0</v>
      </c>
      <c r="H18" s="49">
        <f t="shared" si="2"/>
        <v>731900</v>
      </c>
      <c r="I18" s="49">
        <f t="shared" si="2"/>
        <v>731900</v>
      </c>
      <c r="J18" s="49">
        <f t="shared" si="2"/>
        <v>1070500</v>
      </c>
      <c r="K18" s="49">
        <f t="shared" si="2"/>
        <v>1070500</v>
      </c>
      <c r="L18" s="49">
        <f t="shared" si="2"/>
        <v>1582500</v>
      </c>
      <c r="M18" s="49">
        <f t="shared" si="2"/>
        <v>1582500</v>
      </c>
      <c r="N18" s="49">
        <f t="shared" si="2"/>
        <v>1611000</v>
      </c>
      <c r="O18" s="49">
        <f t="shared" si="2"/>
        <v>1611000</v>
      </c>
      <c r="P18" s="49">
        <f t="shared" si="2"/>
        <v>17965938</v>
      </c>
      <c r="Q18" s="49">
        <f t="shared" si="2"/>
        <v>11670274.799999999</v>
      </c>
      <c r="R18" s="49">
        <f t="shared" si="2"/>
        <v>29543662</v>
      </c>
      <c r="S18" s="49">
        <f t="shared" si="2"/>
        <v>41505342.189999998</v>
      </c>
      <c r="T18" s="49">
        <f t="shared" si="2"/>
        <v>29543662</v>
      </c>
      <c r="U18" s="49">
        <f t="shared" si="2"/>
        <v>41604703.449999996</v>
      </c>
      <c r="V18" s="49">
        <f t="shared" si="2"/>
        <v>29543662</v>
      </c>
      <c r="W18" s="49">
        <f t="shared" si="2"/>
        <v>41604703.449999996</v>
      </c>
      <c r="X18" s="47">
        <f t="shared" si="0"/>
        <v>0.40824463297745539</v>
      </c>
    </row>
    <row r="19" spans="1:24" ht="15.75" customHeight="1" x14ac:dyDescent="0.35">
      <c r="A19">
        <v>1</v>
      </c>
      <c r="B19" s="15" t="s">
        <v>30</v>
      </c>
      <c r="C19" s="16"/>
      <c r="D19" s="38">
        <f>SUM(SUMIF(A3:A15,"1",D3:D15),B19)</f>
        <v>0</v>
      </c>
      <c r="E19" s="42">
        <f>SUM(SUMIF(A3:A15,"1",E3:E15),C19)</f>
        <v>0</v>
      </c>
      <c r="F19" s="38">
        <f>SUM(SUMIF(A3:A15,"1",F3:F15),D19)</f>
        <v>0</v>
      </c>
      <c r="G19" s="42">
        <f>SUM(SUMIF(A3:A15,"1",G3:G15),E19)</f>
        <v>0</v>
      </c>
      <c r="H19" s="38">
        <f>SUM(SUMIF(A3:A15,"1",H3:H15),F19)</f>
        <v>731900</v>
      </c>
      <c r="I19" s="42">
        <f>SUM(SUMIF(A3:A15,"1",I3:I15),G19)</f>
        <v>731900</v>
      </c>
      <c r="J19" s="38">
        <f>SUM(SUMIF(A3:A15,"1",J3:J15),H19)</f>
        <v>1070500</v>
      </c>
      <c r="K19" s="42">
        <f>SUM(SUMIF(A3:A15,"1",K3:K15),I19)</f>
        <v>1070500</v>
      </c>
      <c r="L19" s="38">
        <f>SUM(SUMIF(A3:A15,"1",L3:L15),J19)</f>
        <v>1582500</v>
      </c>
      <c r="M19" s="42">
        <f>SUM(SUMIF(A3:A15,"1",M3:M15),K19)</f>
        <v>1582500</v>
      </c>
      <c r="N19" s="38">
        <f>SUM(SUMIF(A3:A15,"1",N3:N15),L19)</f>
        <v>1611000</v>
      </c>
      <c r="O19" s="42">
        <f>SUM(SUMIF(A3:A15,"1",O3:O15),M19)</f>
        <v>1611000</v>
      </c>
      <c r="P19" s="38">
        <f>SUM(SUMIF(A3:A15,"1",P3:P15),N19)</f>
        <v>17965938</v>
      </c>
      <c r="Q19" s="42">
        <f>SUM(SUMIF(A3:A15,"1",Q3:Q15),O19)</f>
        <v>11670274.799999999</v>
      </c>
      <c r="R19" s="38">
        <f>SUM(SUMIF(A3:A15,"1",R3:R15),P19)</f>
        <v>29543662</v>
      </c>
      <c r="S19" s="42">
        <f>SUM(SUMIF(A3:A15,"1",S3:S15),Q19)</f>
        <v>41505342.189999998</v>
      </c>
      <c r="T19" s="38">
        <f>SUM(SUMIF(A3:A15,"1",T3:T15),R19)</f>
        <v>29543662</v>
      </c>
      <c r="U19" s="42">
        <f>SUM(SUMIF(A3:A15,"1",U3:U15),S19)</f>
        <v>41604703.449999996</v>
      </c>
      <c r="V19" s="40">
        <f>(T19)</f>
        <v>29543662</v>
      </c>
      <c r="W19" s="41">
        <f>(U19)</f>
        <v>41604703.449999996</v>
      </c>
      <c r="X19" s="28">
        <f t="shared" si="0"/>
        <v>0.40824463297745539</v>
      </c>
    </row>
    <row r="20" spans="1:24" ht="15" customHeight="1" x14ac:dyDescent="0.35"/>
  </sheetData>
  <mergeCells count="10"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X2"/>
  </mergeCells>
  <conditionalFormatting sqref="L19">
    <cfRule type="endsWith" dxfId="0" priority="1" operator="endsWith" text=".00">
      <formula>RIGHT(L19,LEN(".00"))=".00"</formula>
    </cfRule>
  </conditionalFormatting>
  <pageMargins left="0.23622047244094491" right="0.23622047244094491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20"/>
  <sheetViews>
    <sheetView topLeftCell="B1" workbookViewId="0">
      <selection activeCell="D6" sqref="D6"/>
    </sheetView>
  </sheetViews>
  <sheetFormatPr defaultRowHeight="14.5" x14ac:dyDescent="0.35"/>
  <cols>
    <col min="1" max="1" width="28.1796875" hidden="1" customWidth="1"/>
    <col min="2" max="2" width="39.453125" bestFit="1" customWidth="1"/>
    <col min="3" max="3" width="22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/>
    <col min="9" max="9" width="18.453125" customWidth="1"/>
    <col min="10" max="10" width="21.7265625" customWidth="1"/>
    <col min="11" max="11" width="18.453125" customWidth="1"/>
    <col min="12" max="12" width="21.7265625" customWidth="1"/>
    <col min="13" max="13" width="18.453125" customWidth="1"/>
    <col min="14" max="14" width="21.7265625" customWidth="1"/>
    <col min="15" max="15" width="18.453125" customWidth="1"/>
    <col min="16" max="16" width="21.7265625" customWidth="1"/>
    <col min="17" max="17" width="18.453125" customWidth="1"/>
    <col min="18" max="18" width="21.7265625" customWidth="1"/>
    <col min="19" max="19" width="18.453125" customWidth="1"/>
    <col min="20" max="20" width="21.7265625" customWidth="1"/>
    <col min="21" max="21" width="18.453125" customWidth="1"/>
    <col min="22" max="22" width="17.1796875" customWidth="1"/>
    <col min="23" max="23" width="16.453125" customWidth="1"/>
    <col min="24" max="24" width="17.81640625" customWidth="1"/>
  </cols>
  <sheetData>
    <row r="1" spans="1:24" ht="19.5" customHeight="1" thickBot="1" x14ac:dyDescent="0.5">
      <c r="A1" s="1"/>
      <c r="B1" s="13" t="s">
        <v>39</v>
      </c>
    </row>
    <row r="2" spans="1:24" ht="18.75" customHeight="1" x14ac:dyDescent="0.35">
      <c r="A2" s="1"/>
      <c r="B2" s="14"/>
      <c r="C2" s="4"/>
      <c r="D2" s="63">
        <v>2017</v>
      </c>
      <c r="E2" s="64"/>
      <c r="F2" s="63">
        <v>2018</v>
      </c>
      <c r="G2" s="64"/>
      <c r="H2" s="63">
        <v>2019</v>
      </c>
      <c r="I2" s="64"/>
      <c r="J2" s="63">
        <v>2020</v>
      </c>
      <c r="K2" s="64"/>
      <c r="L2" s="63">
        <v>2021</v>
      </c>
      <c r="M2" s="64"/>
      <c r="N2" s="63">
        <v>2022</v>
      </c>
      <c r="O2" s="64"/>
      <c r="P2" s="63">
        <v>2023</v>
      </c>
      <c r="Q2" s="64"/>
      <c r="R2" s="63">
        <v>2024</v>
      </c>
      <c r="S2" s="64"/>
      <c r="T2" s="63">
        <v>2025</v>
      </c>
      <c r="U2" s="64"/>
      <c r="V2" s="60" t="s">
        <v>27</v>
      </c>
      <c r="W2" s="62"/>
      <c r="X2" s="61"/>
    </row>
    <row r="3" spans="1:24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1" t="s">
        <v>0</v>
      </c>
      <c r="U3" s="12" t="s">
        <v>1</v>
      </c>
      <c r="V3" s="17" t="s">
        <v>28</v>
      </c>
      <c r="W3" s="18" t="s">
        <v>1</v>
      </c>
      <c r="X3" s="12" t="s">
        <v>29</v>
      </c>
    </row>
    <row r="4" spans="1:24" ht="15.75" customHeight="1" thickBot="1" x14ac:dyDescent="0.4">
      <c r="B4" s="7" t="s">
        <v>31</v>
      </c>
      <c r="C4" s="24">
        <f>'Eligible costs (€)'!C4</f>
        <v>85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 t="s">
        <v>25</v>
      </c>
      <c r="W4" s="9" t="s">
        <v>25</v>
      </c>
      <c r="X4" s="10" t="s">
        <v>25</v>
      </c>
    </row>
    <row r="5" spans="1:24" ht="15.75" customHeight="1" thickBot="1" x14ac:dyDescent="0.4">
      <c r="A5">
        <v>1</v>
      </c>
      <c r="B5" s="2" t="s">
        <v>30</v>
      </c>
      <c r="C5" s="2"/>
      <c r="D5" s="34">
        <f>(C4/100)*('Eligible costs (€)'!D5)</f>
        <v>0</v>
      </c>
      <c r="E5" s="34">
        <f>(C4/100)*('Eligible costs (€)'!E5)</f>
        <v>0</v>
      </c>
      <c r="F5" s="34">
        <f>(C4/100)*('Eligible costs (€)'!F5)</f>
        <v>0</v>
      </c>
      <c r="G5" s="34">
        <f>(C4/100)*('Eligible costs (€)'!G5)</f>
        <v>0</v>
      </c>
      <c r="H5" s="34">
        <f>(C4/100)*('Eligible costs (€)'!H5)</f>
        <v>622115</v>
      </c>
      <c r="I5" s="34">
        <f>(C4/100)*('Eligible costs (€)'!I5)</f>
        <v>622115</v>
      </c>
      <c r="J5" s="34">
        <f>(C4/100)*('Eligible costs (€)'!J5)</f>
        <v>284835</v>
      </c>
      <c r="K5" s="34">
        <f>(C4/100)*('Eligible costs (€)'!K5)</f>
        <v>284835</v>
      </c>
      <c r="L5" s="34">
        <f>(C4/100)*('Eligible costs (€)'!L5)</f>
        <v>435200</v>
      </c>
      <c r="M5" s="34">
        <f>(C4/100)*('Eligible costs (€)'!M5)</f>
        <v>435200</v>
      </c>
      <c r="N5" s="34">
        <f>(C4/100)*('Eligible costs (€)'!N5)</f>
        <v>17850</v>
      </c>
      <c r="O5" s="34">
        <f>(C4/100)*('Eligible costs (€)'!O5)</f>
        <v>17850</v>
      </c>
      <c r="P5" s="34">
        <f>(C4/100)*('Eligible costs (€)'!P5)</f>
        <v>48025</v>
      </c>
      <c r="Q5" s="34">
        <f>(C4/100)*('Eligible costs (€)'!Q5)</f>
        <v>48025</v>
      </c>
      <c r="R5" s="34">
        <f>(C4/100)*('Eligible costs (€)'!R5)</f>
        <v>383769.89999999997</v>
      </c>
      <c r="S5" s="34">
        <f>(C4/100)*('Eligible costs (€)'!S5)</f>
        <v>0</v>
      </c>
      <c r="T5" s="34">
        <f>(C4/100)*('Eligible costs (€)'!T5)</f>
        <v>0</v>
      </c>
      <c r="U5" s="34">
        <f>(C4/100)*('Eligible costs (€)'!U5)</f>
        <v>0</v>
      </c>
      <c r="V5" s="35">
        <f>SUMPRODUCT(--(D5:U5),--(MOD(COLUMN(D5:U5),2)=0))</f>
        <v>1791794.9</v>
      </c>
      <c r="W5" s="35">
        <f>SUMPRODUCT(--(D5:V5),--(MOD(COLUMN(D5:V5),2)=1))</f>
        <v>1408025</v>
      </c>
      <c r="X5" s="26">
        <f>IF(V5,(W5-V5)/ABS(V5),"")</f>
        <v>-0.21418182404693747</v>
      </c>
    </row>
    <row r="6" spans="1:24" ht="15.75" customHeight="1" thickBot="1" x14ac:dyDescent="0.4">
      <c r="B6" s="5"/>
      <c r="C6" s="8" t="s">
        <v>40</v>
      </c>
      <c r="D6" s="36">
        <f>SUM('Financing needs (€)'!D5)</f>
        <v>0</v>
      </c>
      <c r="E6" s="36">
        <f>SUM('Financing needs (€)'!E5)</f>
        <v>0</v>
      </c>
      <c r="F6" s="36">
        <f>SUM('Financing needs (€)'!F5)</f>
        <v>0</v>
      </c>
      <c r="G6" s="36">
        <f>SUM('Financing needs (€)'!G5)</f>
        <v>0</v>
      </c>
      <c r="H6" s="36">
        <f>SUM('Financing needs (€)'!H5)</f>
        <v>622115</v>
      </c>
      <c r="I6" s="36">
        <f>SUM('Financing needs (€)'!I5)</f>
        <v>622115</v>
      </c>
      <c r="J6" s="36">
        <f>SUM('Financing needs (€)'!J5)</f>
        <v>284835</v>
      </c>
      <c r="K6" s="36">
        <f>SUM('Financing needs (€)'!K5)</f>
        <v>284835</v>
      </c>
      <c r="L6" s="36">
        <f>SUM('Financing needs (€)'!L5)</f>
        <v>435200</v>
      </c>
      <c r="M6" s="36">
        <f>SUM('Financing needs (€)'!M5)</f>
        <v>435200</v>
      </c>
      <c r="N6" s="36">
        <f>SUM('Financing needs (€)'!N5)</f>
        <v>17850</v>
      </c>
      <c r="O6" s="36">
        <f>SUM('Financing needs (€)'!O5)</f>
        <v>17850</v>
      </c>
      <c r="P6" s="36">
        <f>SUM('Financing needs (€)'!P5)</f>
        <v>48025</v>
      </c>
      <c r="Q6" s="36">
        <f>SUM('Financing needs (€)'!Q5)</f>
        <v>48025</v>
      </c>
      <c r="R6" s="36">
        <f>SUM('Financing needs (€)'!R5)</f>
        <v>383769.89999999997</v>
      </c>
      <c r="S6" s="36">
        <f>SUM('Financing needs (€)'!S5)</f>
        <v>0</v>
      </c>
      <c r="T6" s="36">
        <f>SUM('Financing needs (€)'!T5)</f>
        <v>0</v>
      </c>
      <c r="U6" s="36">
        <f>SUM('Financing needs (€)'!U5)</f>
        <v>0</v>
      </c>
      <c r="V6" s="37">
        <f>SUMPRODUCT(--(D6:U6),--(MOD(COLUMN(D6:U6),2)=0))</f>
        <v>1791794.9</v>
      </c>
      <c r="W6" s="37">
        <f>SUMPRODUCT(--(D6:V6),--(MOD(COLUMN(D6:V6),2)=1))</f>
        <v>1408025</v>
      </c>
      <c r="X6" s="27">
        <f>IF(V6,(W6-V6)/ABS(V6),"")</f>
        <v>-0.21418182404693747</v>
      </c>
    </row>
    <row r="7" spans="1:24" ht="15.75" customHeight="1" thickBot="1" x14ac:dyDescent="0.4">
      <c r="B7" s="7" t="s">
        <v>33</v>
      </c>
      <c r="C7" s="24">
        <f>'Eligible costs (€)'!C7</f>
        <v>85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 t="s">
        <v>25</v>
      </c>
      <c r="W7" s="9" t="s">
        <v>25</v>
      </c>
      <c r="X7" s="10" t="s">
        <v>25</v>
      </c>
    </row>
    <row r="8" spans="1:24" ht="15.75" customHeight="1" thickBot="1" x14ac:dyDescent="0.4">
      <c r="A8">
        <v>1</v>
      </c>
      <c r="B8" s="2" t="s">
        <v>30</v>
      </c>
      <c r="C8" s="2"/>
      <c r="D8" s="34">
        <f>(C7/100)*('Eligible costs (€)'!D8)</f>
        <v>0</v>
      </c>
      <c r="E8" s="34">
        <f>(C7/100)*('Eligible costs (€)'!E8)</f>
        <v>0</v>
      </c>
      <c r="F8" s="34">
        <f>(C7/100)*('Eligible costs (€)'!F8)</f>
        <v>0</v>
      </c>
      <c r="G8" s="34">
        <f>(C7/100)*('Eligible costs (€)'!G8)</f>
        <v>0</v>
      </c>
      <c r="H8" s="34">
        <f>(C7/100)*('Eligible costs (€)'!H8)</f>
        <v>0</v>
      </c>
      <c r="I8" s="34">
        <f>(C7/100)*('Eligible costs (€)'!I8)</f>
        <v>0</v>
      </c>
      <c r="J8" s="34">
        <f>(C7/100)*('Eligible costs (€)'!J8)</f>
        <v>0</v>
      </c>
      <c r="K8" s="34">
        <f>(C7/100)*('Eligible costs (€)'!K8)</f>
        <v>0</v>
      </c>
      <c r="L8" s="34">
        <f>(C7/100)*('Eligible costs (€)'!L8)</f>
        <v>0</v>
      </c>
      <c r="M8" s="34">
        <f>(C7/100)*('Eligible costs (€)'!M8)</f>
        <v>0</v>
      </c>
      <c r="N8" s="34">
        <f>(C7/100)*('Eligible costs (€)'!N8)</f>
        <v>0</v>
      </c>
      <c r="O8" s="34">
        <f>(C7/100)*('Eligible costs (€)'!O8)</f>
        <v>0</v>
      </c>
      <c r="P8" s="34">
        <f>(C7/100)*('Eligible costs (€)'!P8)</f>
        <v>131746.6</v>
      </c>
      <c r="Q8" s="34">
        <f>(C7/100)*('Eligible costs (€)'!Q8)</f>
        <v>119970.44500000001</v>
      </c>
      <c r="R8" s="34">
        <f>(C7/100)*('Eligible costs (€)'!R8)</f>
        <v>564189.19999999995</v>
      </c>
      <c r="S8" s="34">
        <f>(C7/100)*('Eligible costs (€)'!S8)</f>
        <v>264045.25799999997</v>
      </c>
      <c r="T8" s="34">
        <f>(C7/100)*('Eligible costs (€)'!T8)</f>
        <v>0</v>
      </c>
      <c r="U8" s="34">
        <f>(C7/100)*('Eligible costs (€)'!U8)</f>
        <v>84457.070999999996</v>
      </c>
      <c r="V8" s="35">
        <f>SUMPRODUCT(--(D8:U8),--(MOD(COLUMN(D8:U8),2)=0))</f>
        <v>695935.79999999993</v>
      </c>
      <c r="W8" s="35">
        <f>SUMPRODUCT(--(D8:V8),--(MOD(COLUMN(D8:V8),2)=1))</f>
        <v>468472.77399999998</v>
      </c>
      <c r="X8" s="26">
        <f>IF(V8,(W8-V8)/ABS(V8),"")</f>
        <v>-0.32684484114770351</v>
      </c>
    </row>
    <row r="9" spans="1:24" ht="15.75" customHeight="1" thickBot="1" x14ac:dyDescent="0.4">
      <c r="B9" s="5"/>
      <c r="C9" s="8" t="s">
        <v>41</v>
      </c>
      <c r="D9" s="36">
        <f>SUM('Financing needs (€)'!D8)</f>
        <v>0</v>
      </c>
      <c r="E9" s="36">
        <f>SUM('Financing needs (€)'!E8)</f>
        <v>0</v>
      </c>
      <c r="F9" s="36">
        <f>SUM('Financing needs (€)'!F8)</f>
        <v>0</v>
      </c>
      <c r="G9" s="36">
        <f>SUM('Financing needs (€)'!G8)</f>
        <v>0</v>
      </c>
      <c r="H9" s="36">
        <f>SUM('Financing needs (€)'!H8)</f>
        <v>0</v>
      </c>
      <c r="I9" s="36">
        <f>SUM('Financing needs (€)'!I8)</f>
        <v>0</v>
      </c>
      <c r="J9" s="36">
        <f>SUM('Financing needs (€)'!J8)</f>
        <v>0</v>
      </c>
      <c r="K9" s="36">
        <f>SUM('Financing needs (€)'!K8)</f>
        <v>0</v>
      </c>
      <c r="L9" s="36">
        <f>SUM('Financing needs (€)'!L8)</f>
        <v>0</v>
      </c>
      <c r="M9" s="36">
        <f>SUM('Financing needs (€)'!M8)</f>
        <v>0</v>
      </c>
      <c r="N9" s="36">
        <f>SUM('Financing needs (€)'!N8)</f>
        <v>0</v>
      </c>
      <c r="O9" s="36">
        <f>SUM('Financing needs (€)'!O8)</f>
        <v>0</v>
      </c>
      <c r="P9" s="36">
        <f>SUM('Financing needs (€)'!P8)</f>
        <v>131746.6</v>
      </c>
      <c r="Q9" s="36">
        <f>SUM('Financing needs (€)'!Q8)</f>
        <v>119970.44500000001</v>
      </c>
      <c r="R9" s="36">
        <f>SUM('Financing needs (€)'!R8)</f>
        <v>564189.19999999995</v>
      </c>
      <c r="S9" s="36">
        <f>SUM('Financing needs (€)'!S8)</f>
        <v>264045.25799999997</v>
      </c>
      <c r="T9" s="36">
        <f>SUM('Financing needs (€)'!T8)</f>
        <v>0</v>
      </c>
      <c r="U9" s="36">
        <f>SUM('Financing needs (€)'!U8)</f>
        <v>84457.070999999996</v>
      </c>
      <c r="V9" s="37">
        <f>SUMPRODUCT(--(D9:U9),--(MOD(COLUMN(D9:U9),2)=0))</f>
        <v>695935.79999999993</v>
      </c>
      <c r="W9" s="37">
        <f>SUMPRODUCT(--(D9:V9),--(MOD(COLUMN(D9:V9),2)=1))</f>
        <v>468472.77399999998</v>
      </c>
      <c r="X9" s="27">
        <f>IF(V9,(W9-V9)/ABS(V9),"")</f>
        <v>-0.32684484114770351</v>
      </c>
    </row>
    <row r="10" spans="1:24" ht="15.75" customHeight="1" thickBot="1" x14ac:dyDescent="0.4">
      <c r="B10" s="7" t="s">
        <v>35</v>
      </c>
      <c r="C10" s="24">
        <f>'Eligible costs (€)'!C10</f>
        <v>85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 t="s">
        <v>25</v>
      </c>
      <c r="W10" s="9" t="s">
        <v>25</v>
      </c>
      <c r="X10" s="10" t="s">
        <v>25</v>
      </c>
    </row>
    <row r="11" spans="1:24" ht="15.75" customHeight="1" x14ac:dyDescent="0.35">
      <c r="A11">
        <v>1</v>
      </c>
      <c r="B11" s="2" t="s">
        <v>30</v>
      </c>
      <c r="C11" s="2"/>
      <c r="D11" s="34">
        <f>(C10/100)*('Eligible costs (€)'!D11)</f>
        <v>0</v>
      </c>
      <c r="E11" s="34">
        <f>(C10/100)*('Eligible costs (€)'!E11)</f>
        <v>0</v>
      </c>
      <c r="F11" s="34">
        <f>(C10/100)*('Eligible costs (€)'!F11)</f>
        <v>0</v>
      </c>
      <c r="G11" s="34">
        <f>(C10/100)*('Eligible costs (€)'!G11)</f>
        <v>0</v>
      </c>
      <c r="H11" s="34">
        <f>(C10/100)*('Eligible costs (€)'!H11)</f>
        <v>0</v>
      </c>
      <c r="I11" s="34">
        <f>(C10/100)*('Eligible costs (€)'!I11)</f>
        <v>0</v>
      </c>
      <c r="J11" s="34">
        <f>(C10/100)*('Eligible costs (€)'!J11)</f>
        <v>0</v>
      </c>
      <c r="K11" s="34">
        <f>(C10/100)*('Eligible costs (€)'!K11)</f>
        <v>0</v>
      </c>
      <c r="L11" s="34">
        <f>(C10/100)*('Eligible costs (€)'!L11)</f>
        <v>0</v>
      </c>
      <c r="M11" s="34">
        <f>(C10/100)*('Eligible costs (€)'!M11)</f>
        <v>0</v>
      </c>
      <c r="N11" s="34">
        <f>(C10/100)*('Eligible costs (€)'!N11)</f>
        <v>0</v>
      </c>
      <c r="O11" s="34">
        <f>(C10/100)*('Eligible costs (€)'!O11)</f>
        <v>0</v>
      </c>
      <c r="P11" s="34">
        <f>(C10/100)*('Eligible costs (€)'!P11)</f>
        <v>13721925.699999999</v>
      </c>
      <c r="Q11" s="34">
        <f>(C10/100)*('Eligible costs (€)'!Q11)</f>
        <v>8382388.1349999998</v>
      </c>
      <c r="R11" s="34">
        <f>(C10/100)*('Eligible costs (€)'!R11)</f>
        <v>8675506.2999999989</v>
      </c>
      <c r="S11" s="34">
        <f>(C10/100)*('Eligible costs (€)'!S11)</f>
        <v>25095762.023499999</v>
      </c>
      <c r="T11" s="34">
        <f>(C10/100)*('Eligible costs (€)'!T11)</f>
        <v>0</v>
      </c>
      <c r="U11" s="34">
        <f>(C10/100)*('Eligible costs (€)'!U11)</f>
        <v>0</v>
      </c>
      <c r="V11" s="35">
        <f>SUMPRODUCT(--(D11:U11),--(MOD(COLUMN(D11:U11),2)=0))</f>
        <v>22397432</v>
      </c>
      <c r="W11" s="35">
        <f>SUMPRODUCT(--(D11:V11),--(MOD(COLUMN(D11:V11),2)=1))</f>
        <v>33478150.158500001</v>
      </c>
      <c r="X11" s="26">
        <f>IF(V11,(W11-V11)/ABS(V11),"")</f>
        <v>0.49473163523836128</v>
      </c>
    </row>
    <row r="12" spans="1:24" ht="15.75" customHeight="1" x14ac:dyDescent="0.35">
      <c r="B12" s="5"/>
      <c r="C12" s="8" t="s">
        <v>42</v>
      </c>
      <c r="D12" s="36">
        <f>SUM('Financing needs (€)'!D11)</f>
        <v>0</v>
      </c>
      <c r="E12" s="36">
        <f>SUM('Financing needs (€)'!E11)</f>
        <v>0</v>
      </c>
      <c r="F12" s="36">
        <f>SUM('Financing needs (€)'!F11)</f>
        <v>0</v>
      </c>
      <c r="G12" s="36">
        <f>SUM('Financing needs (€)'!G11)</f>
        <v>0</v>
      </c>
      <c r="H12" s="36">
        <f>SUM('Financing needs (€)'!H11)</f>
        <v>0</v>
      </c>
      <c r="I12" s="36">
        <f>SUM('Financing needs (€)'!I11)</f>
        <v>0</v>
      </c>
      <c r="J12" s="36">
        <f>SUM('Financing needs (€)'!J11)</f>
        <v>0</v>
      </c>
      <c r="K12" s="36">
        <f>SUM('Financing needs (€)'!K11)</f>
        <v>0</v>
      </c>
      <c r="L12" s="36">
        <f>SUM('Financing needs (€)'!L11)</f>
        <v>0</v>
      </c>
      <c r="M12" s="36">
        <f>SUM('Financing needs (€)'!M11)</f>
        <v>0</v>
      </c>
      <c r="N12" s="36">
        <f>SUM('Financing needs (€)'!N11)</f>
        <v>0</v>
      </c>
      <c r="O12" s="36">
        <f>SUM('Financing needs (€)'!O11)</f>
        <v>0</v>
      </c>
      <c r="P12" s="36">
        <f>SUM('Financing needs (€)'!P11)</f>
        <v>13721925.699999999</v>
      </c>
      <c r="Q12" s="36">
        <f>SUM('Financing needs (€)'!Q11)</f>
        <v>8382388.1349999998</v>
      </c>
      <c r="R12" s="36">
        <f>SUM('Financing needs (€)'!R11)</f>
        <v>8675506.2999999989</v>
      </c>
      <c r="S12" s="36">
        <f>SUM('Financing needs (€)'!S11)</f>
        <v>25095762.023499999</v>
      </c>
      <c r="T12" s="36">
        <f>SUM('Financing needs (€)'!T11)</f>
        <v>0</v>
      </c>
      <c r="U12" s="36">
        <f>SUM('Financing needs (€)'!U11)</f>
        <v>0</v>
      </c>
      <c r="V12" s="37">
        <f>SUMPRODUCT(--(D12:U12),--(MOD(COLUMN(D12:U12),2)=0))</f>
        <v>22397432</v>
      </c>
      <c r="W12" s="37">
        <f>SUMPRODUCT(--(D12:V12),--(MOD(COLUMN(D12:V12),2)=1))</f>
        <v>33478150.158500001</v>
      </c>
      <c r="X12" s="27">
        <f>IF(V12,(W12-V12)/ABS(V12),"")</f>
        <v>0.49473163523836128</v>
      </c>
    </row>
    <row r="13" spans="1:24" ht="15.75" customHeight="1" x14ac:dyDescent="0.35">
      <c r="B13" s="7" t="s">
        <v>37</v>
      </c>
      <c r="C13" s="24">
        <f>'Eligible costs (€)'!C13</f>
        <v>85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 t="s">
        <v>25</v>
      </c>
      <c r="W13" s="9" t="s">
        <v>25</v>
      </c>
      <c r="X13" s="10" t="s">
        <v>25</v>
      </c>
    </row>
    <row r="14" spans="1:24" ht="15.75" customHeight="1" x14ac:dyDescent="0.35">
      <c r="A14">
        <v>1</v>
      </c>
      <c r="B14" s="2" t="s">
        <v>30</v>
      </c>
      <c r="C14" s="2"/>
      <c r="D14" s="34">
        <f>(C13/100)*('Eligible costs (€)'!D14)</f>
        <v>0</v>
      </c>
      <c r="E14" s="34">
        <f>(C13/100)*('Eligible costs (€)'!E14)</f>
        <v>0</v>
      </c>
      <c r="F14" s="34">
        <f>(C13/100)*('Eligible costs (€)'!F14)</f>
        <v>0</v>
      </c>
      <c r="G14" s="34">
        <f>(C13/100)*('Eligible costs (€)'!G14)</f>
        <v>0</v>
      </c>
      <c r="H14" s="34">
        <f>(C13/100)*('Eligible costs (€)'!H14)</f>
        <v>0</v>
      </c>
      <c r="I14" s="34">
        <f>(C13/100)*('Eligible costs (€)'!I14)</f>
        <v>0</v>
      </c>
      <c r="J14" s="34">
        <f>(C13/100)*('Eligible costs (€)'!J14)</f>
        <v>2975</v>
      </c>
      <c r="K14" s="34">
        <f>(C13/100)*('Eligible costs (€)'!K14)</f>
        <v>2975</v>
      </c>
      <c r="L14" s="34">
        <f>(C13/100)*('Eligible costs (€)'!L14)</f>
        <v>0</v>
      </c>
      <c r="M14" s="34">
        <f>(C13/100)*('Eligible costs (€)'!M14)</f>
        <v>0</v>
      </c>
      <c r="N14" s="34">
        <f>(C13/100)*('Eligible costs (€)'!N14)</f>
        <v>6375</v>
      </c>
      <c r="O14" s="34">
        <f>(C13/100)*('Eligible costs (€)'!O14)</f>
        <v>6375</v>
      </c>
      <c r="P14" s="34">
        <f>(C13/100)*('Eligible costs (€)'!P14)</f>
        <v>0</v>
      </c>
      <c r="Q14" s="34">
        <f>(C13/100)*('Eligible costs (€)'!Q14)</f>
        <v>0</v>
      </c>
      <c r="R14" s="34">
        <f>(C13/100)*('Eligible costs (€)'!R14)</f>
        <v>217600</v>
      </c>
      <c r="S14" s="34">
        <f>(C13/100)*('Eligible costs (€)'!S14)</f>
        <v>0</v>
      </c>
      <c r="T14" s="34">
        <f>(C13/100)*('Eligible costs (€)'!T14)</f>
        <v>0</v>
      </c>
      <c r="U14" s="34">
        <f>(C13/100)*('Eligible costs (€)'!U14)</f>
        <v>0</v>
      </c>
      <c r="V14" s="35">
        <f>SUMPRODUCT(--(D14:U14),--(MOD(COLUMN(D14:U14),2)=0))</f>
        <v>226950</v>
      </c>
      <c r="W14" s="35">
        <f>SUMPRODUCT(--(D14:V14),--(MOD(COLUMN(D14:V14),2)=1))</f>
        <v>9350</v>
      </c>
      <c r="X14" s="26">
        <f t="shared" ref="X14:X19" si="0">IF(V14,(W14-V14)/ABS(V14),"")</f>
        <v>-0.95880149812734083</v>
      </c>
    </row>
    <row r="15" spans="1:24" ht="15.75" customHeight="1" x14ac:dyDescent="0.35">
      <c r="B15" s="5"/>
      <c r="C15" s="8" t="s">
        <v>43</v>
      </c>
      <c r="D15" s="36">
        <f>SUM('Financing needs (€)'!D14)</f>
        <v>0</v>
      </c>
      <c r="E15" s="36">
        <f>SUM('Financing needs (€)'!E14)</f>
        <v>0</v>
      </c>
      <c r="F15" s="36">
        <f>SUM('Financing needs (€)'!F14)</f>
        <v>0</v>
      </c>
      <c r="G15" s="36">
        <f>SUM('Financing needs (€)'!G14)</f>
        <v>0</v>
      </c>
      <c r="H15" s="36">
        <f>SUM('Financing needs (€)'!H14)</f>
        <v>0</v>
      </c>
      <c r="I15" s="36">
        <f>SUM('Financing needs (€)'!I14)</f>
        <v>0</v>
      </c>
      <c r="J15" s="36">
        <f>SUM('Financing needs (€)'!J14)</f>
        <v>2975</v>
      </c>
      <c r="K15" s="36">
        <f>SUM('Financing needs (€)'!K14)</f>
        <v>2975</v>
      </c>
      <c r="L15" s="36">
        <f>SUM('Financing needs (€)'!L14)</f>
        <v>0</v>
      </c>
      <c r="M15" s="36">
        <f>SUM('Financing needs (€)'!M14)</f>
        <v>0</v>
      </c>
      <c r="N15" s="36">
        <f>SUM('Financing needs (€)'!N14)</f>
        <v>6375</v>
      </c>
      <c r="O15" s="36">
        <f>SUM('Financing needs (€)'!O14)</f>
        <v>6375</v>
      </c>
      <c r="P15" s="36">
        <f>SUM('Financing needs (€)'!P14)</f>
        <v>0</v>
      </c>
      <c r="Q15" s="36">
        <f>SUM('Financing needs (€)'!Q14)</f>
        <v>0</v>
      </c>
      <c r="R15" s="36">
        <f>SUM('Financing needs (€)'!R14)</f>
        <v>217600</v>
      </c>
      <c r="S15" s="36">
        <f>SUM('Financing needs (€)'!S14)</f>
        <v>0</v>
      </c>
      <c r="T15" s="36">
        <f>SUM('Financing needs (€)'!T14)</f>
        <v>0</v>
      </c>
      <c r="U15" s="36">
        <f>SUM('Financing needs (€)'!U14)</f>
        <v>0</v>
      </c>
      <c r="V15" s="37">
        <f>SUMPRODUCT(--(D15:U15),--(MOD(COLUMN(D15:U15),2)=0))</f>
        <v>226950</v>
      </c>
      <c r="W15" s="37">
        <f>SUMPRODUCT(--(D15:V15),--(MOD(COLUMN(D15:V15),2)=1))</f>
        <v>9350</v>
      </c>
      <c r="X15" s="27">
        <f t="shared" si="0"/>
        <v>-0.95880149812734083</v>
      </c>
    </row>
    <row r="16" spans="1:24" ht="15.75" customHeight="1" x14ac:dyDescent="0.35">
      <c r="B16" s="29" t="s">
        <v>8</v>
      </c>
      <c r="C16" s="30"/>
      <c r="D16" s="50">
        <f t="shared" ref="D16:W16" si="1">SUM(D17:D17)</f>
        <v>0</v>
      </c>
      <c r="E16" s="49">
        <f t="shared" si="1"/>
        <v>0</v>
      </c>
      <c r="F16" s="50">
        <f t="shared" si="1"/>
        <v>0</v>
      </c>
      <c r="G16" s="49">
        <f t="shared" si="1"/>
        <v>0</v>
      </c>
      <c r="H16" s="50">
        <f t="shared" si="1"/>
        <v>622115</v>
      </c>
      <c r="I16" s="49">
        <f t="shared" si="1"/>
        <v>622115</v>
      </c>
      <c r="J16" s="50">
        <f t="shared" si="1"/>
        <v>287810</v>
      </c>
      <c r="K16" s="49">
        <f t="shared" si="1"/>
        <v>287810</v>
      </c>
      <c r="L16" s="50">
        <f t="shared" si="1"/>
        <v>435200</v>
      </c>
      <c r="M16" s="49">
        <f t="shared" si="1"/>
        <v>435200</v>
      </c>
      <c r="N16" s="50">
        <f t="shared" si="1"/>
        <v>24225</v>
      </c>
      <c r="O16" s="49">
        <f t="shared" si="1"/>
        <v>24225</v>
      </c>
      <c r="P16" s="50">
        <f t="shared" si="1"/>
        <v>13901697.299999999</v>
      </c>
      <c r="Q16" s="49">
        <f t="shared" si="1"/>
        <v>8550383.5800000001</v>
      </c>
      <c r="R16" s="50">
        <f t="shared" si="1"/>
        <v>9841065.3999999985</v>
      </c>
      <c r="S16" s="49">
        <f t="shared" si="1"/>
        <v>25359807.281500001</v>
      </c>
      <c r="T16" s="50">
        <f t="shared" si="1"/>
        <v>0</v>
      </c>
      <c r="U16" s="49">
        <f t="shared" si="1"/>
        <v>84457.070999999996</v>
      </c>
      <c r="V16" s="49">
        <f t="shared" si="1"/>
        <v>25112112.699999996</v>
      </c>
      <c r="W16" s="49">
        <f t="shared" si="1"/>
        <v>35363997.932500005</v>
      </c>
      <c r="X16" s="47">
        <f t="shared" si="0"/>
        <v>0.408244632977456</v>
      </c>
    </row>
    <row r="17" spans="1:24" ht="15.75" customHeight="1" x14ac:dyDescent="0.35">
      <c r="A17">
        <v>1</v>
      </c>
      <c r="B17" s="15" t="s">
        <v>30</v>
      </c>
      <c r="C17" s="16"/>
      <c r="D17" s="38">
        <f>SUMIF(A3:A15,"1",D3:D15)</f>
        <v>0</v>
      </c>
      <c r="E17" s="39">
        <f>SUMIF(A3:A15,"1",E3:E15)</f>
        <v>0</v>
      </c>
      <c r="F17" s="38">
        <f>SUMIF(A3:A15,"1",F3:F15)</f>
        <v>0</v>
      </c>
      <c r="G17" s="39">
        <f>SUMIF(A3:A15,"1",G3:G15)</f>
        <v>0</v>
      </c>
      <c r="H17" s="38">
        <f>SUMIF(A3:A15,"1",H3:H15)</f>
        <v>622115</v>
      </c>
      <c r="I17" s="39">
        <f>SUMIF(A3:A15,"1",I3:I15)</f>
        <v>622115</v>
      </c>
      <c r="J17" s="38">
        <f>SUMIF(A3:A15,"1",J3:J15)</f>
        <v>287810</v>
      </c>
      <c r="K17" s="39">
        <f>SUMIF(A3:A15,"1",K3:K15)</f>
        <v>287810</v>
      </c>
      <c r="L17" s="38">
        <f>SUMIF(A3:A15,"1",L3:L15)</f>
        <v>435200</v>
      </c>
      <c r="M17" s="39">
        <f>SUMIF(A3:A15,"1",M3:M15)</f>
        <v>435200</v>
      </c>
      <c r="N17" s="38">
        <f>SUMIF(A3:A15,"1",N3:N15)</f>
        <v>24225</v>
      </c>
      <c r="O17" s="39">
        <f>SUMIF(A3:A15,"1",O3:O15)</f>
        <v>24225</v>
      </c>
      <c r="P17" s="38">
        <f>SUMIF(A3:A15,"1",P3:P15)</f>
        <v>13901697.299999999</v>
      </c>
      <c r="Q17" s="39">
        <f>SUMIF(A3:A15,"1",Q3:Q15)</f>
        <v>8550383.5800000001</v>
      </c>
      <c r="R17" s="38">
        <f>SUMIF(A3:A15,"1",R3:R15)</f>
        <v>9841065.3999999985</v>
      </c>
      <c r="S17" s="39">
        <f>SUMIF(A3:A15,"1",S3:S15)</f>
        <v>25359807.281500001</v>
      </c>
      <c r="T17" s="38">
        <f>SUMIF(A3:A15,"1",T3:T15)</f>
        <v>0</v>
      </c>
      <c r="U17" s="39">
        <f>SUMIF(A3:A15,"1",U3:U15)</f>
        <v>84457.070999999996</v>
      </c>
      <c r="V17" s="40">
        <f>SUMPRODUCT(--(D17:U17),--(MOD(COLUMN(D17:U17),2)=0))</f>
        <v>25112112.699999996</v>
      </c>
      <c r="W17" s="41">
        <f>SUMPRODUCT(--(D17:V17),--(MOD(COLUMN(D17:V17),2)=1))</f>
        <v>35363997.932500005</v>
      </c>
      <c r="X17" s="28">
        <f t="shared" si="0"/>
        <v>0.408244632977456</v>
      </c>
    </row>
    <row r="18" spans="1:24" ht="15.75" customHeight="1" x14ac:dyDescent="0.35">
      <c r="B18" s="19" t="s">
        <v>3</v>
      </c>
      <c r="C18" s="20"/>
      <c r="D18" s="49">
        <f t="shared" ref="D18:W18" si="2">SUM(D19:D19)</f>
        <v>0</v>
      </c>
      <c r="E18" s="49">
        <f t="shared" si="2"/>
        <v>0</v>
      </c>
      <c r="F18" s="49">
        <f t="shared" si="2"/>
        <v>0</v>
      </c>
      <c r="G18" s="49">
        <f t="shared" si="2"/>
        <v>0</v>
      </c>
      <c r="H18" s="49">
        <f t="shared" si="2"/>
        <v>622115</v>
      </c>
      <c r="I18" s="49">
        <f t="shared" si="2"/>
        <v>622115</v>
      </c>
      <c r="J18" s="49">
        <f t="shared" si="2"/>
        <v>909925</v>
      </c>
      <c r="K18" s="49">
        <f t="shared" si="2"/>
        <v>909925</v>
      </c>
      <c r="L18" s="49">
        <f t="shared" si="2"/>
        <v>1345125</v>
      </c>
      <c r="M18" s="49">
        <f t="shared" si="2"/>
        <v>1345125</v>
      </c>
      <c r="N18" s="49">
        <f t="shared" si="2"/>
        <v>1369350</v>
      </c>
      <c r="O18" s="49">
        <f t="shared" si="2"/>
        <v>1369350</v>
      </c>
      <c r="P18" s="49">
        <f t="shared" si="2"/>
        <v>15271047.299999999</v>
      </c>
      <c r="Q18" s="49">
        <f t="shared" si="2"/>
        <v>9919733.5800000001</v>
      </c>
      <c r="R18" s="49">
        <f t="shared" si="2"/>
        <v>25112112.699999996</v>
      </c>
      <c r="S18" s="49">
        <f t="shared" si="2"/>
        <v>35279540.861500002</v>
      </c>
      <c r="T18" s="49">
        <f t="shared" si="2"/>
        <v>25112112.699999996</v>
      </c>
      <c r="U18" s="49">
        <f t="shared" si="2"/>
        <v>35363997.932500005</v>
      </c>
      <c r="V18" s="49">
        <f t="shared" si="2"/>
        <v>25112112.699999996</v>
      </c>
      <c r="W18" s="49">
        <f t="shared" si="2"/>
        <v>35363997.932500005</v>
      </c>
      <c r="X18" s="47">
        <f t="shared" si="0"/>
        <v>0.408244632977456</v>
      </c>
    </row>
    <row r="19" spans="1:24" ht="15.75" customHeight="1" x14ac:dyDescent="0.35">
      <c r="A19">
        <v>1</v>
      </c>
      <c r="B19" s="15" t="s">
        <v>30</v>
      </c>
      <c r="C19" s="16"/>
      <c r="D19" s="38">
        <f>SUM(SUMIF(A3:A15,"1",D3:D15),B19)</f>
        <v>0</v>
      </c>
      <c r="E19" s="42">
        <f>SUM(SUMIF(A3:A15,"1",E3:E15),C19)</f>
        <v>0</v>
      </c>
      <c r="F19" s="38">
        <f>SUM(SUMIF(A3:A15,"1",F3:F15),D19)</f>
        <v>0</v>
      </c>
      <c r="G19" s="42">
        <f>SUM(SUMIF(A3:A15,"1",G3:G15),E19)</f>
        <v>0</v>
      </c>
      <c r="H19" s="38">
        <f>SUM(SUMIF(A3:A15,"1",H3:H15),F19)</f>
        <v>622115</v>
      </c>
      <c r="I19" s="42">
        <f>SUM(SUMIF(A3:A15,"1",I3:I15),G19)</f>
        <v>622115</v>
      </c>
      <c r="J19" s="38">
        <f>SUM(SUMIF(A3:A15,"1",J3:J15),H19)</f>
        <v>909925</v>
      </c>
      <c r="K19" s="42">
        <f>SUM(SUMIF(A3:A15,"1",K3:K15),I19)</f>
        <v>909925</v>
      </c>
      <c r="L19" s="38">
        <f>SUM(SUMIF(A3:A15,"1",L3:L15),J19)</f>
        <v>1345125</v>
      </c>
      <c r="M19" s="42">
        <f>SUM(SUMIF(A3:A15,"1",M3:M15),K19)</f>
        <v>1345125</v>
      </c>
      <c r="N19" s="38">
        <f>SUM(SUMIF(A3:A15,"1",N3:N15),L19)</f>
        <v>1369350</v>
      </c>
      <c r="O19" s="42">
        <f>SUM(SUMIF(A3:A15,"1",O3:O15),M19)</f>
        <v>1369350</v>
      </c>
      <c r="P19" s="38">
        <f>SUM(SUMIF(A3:A15,"1",P3:P15),N19)</f>
        <v>15271047.299999999</v>
      </c>
      <c r="Q19" s="42">
        <f>SUM(SUMIF(A3:A15,"1",Q3:Q15),O19)</f>
        <v>9919733.5800000001</v>
      </c>
      <c r="R19" s="38">
        <f>SUM(SUMIF(A3:A15,"1",R3:R15),P19)</f>
        <v>25112112.699999996</v>
      </c>
      <c r="S19" s="42">
        <f>SUM(SUMIF(A3:A15,"1",S3:S15),Q19)</f>
        <v>35279540.861500002</v>
      </c>
      <c r="T19" s="38">
        <f>SUM(SUMIF(A3:A15,"1",T3:T15),R19)</f>
        <v>25112112.699999996</v>
      </c>
      <c r="U19" s="42">
        <f>SUM(SUMIF(A3:A15,"1",U3:U15),S19)</f>
        <v>35363997.932500005</v>
      </c>
      <c r="V19" s="40">
        <f>(T19)</f>
        <v>25112112.699999996</v>
      </c>
      <c r="W19" s="41">
        <f>(U19)</f>
        <v>35363997.932500005</v>
      </c>
      <c r="X19" s="28">
        <f t="shared" si="0"/>
        <v>0.408244632977456</v>
      </c>
    </row>
    <row r="20" spans="1:24" ht="15" customHeight="1" x14ac:dyDescent="0.35"/>
  </sheetData>
  <mergeCells count="10"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X2"/>
  </mergeCells>
  <pageMargins left="0.7" right="0.7" top="0.75" bottom="0.75" header="0.3" footer="0.3"/>
  <pageSetup paperSize="9"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B9"/>
  <sheetViews>
    <sheetView tabSelected="1" topLeftCell="P1" workbookViewId="0">
      <selection activeCell="Y27" sqref="Y27"/>
    </sheetView>
  </sheetViews>
  <sheetFormatPr defaultRowHeight="14.5" x14ac:dyDescent="0.35"/>
  <cols>
    <col min="1" max="1" width="19.26953125" customWidth="1"/>
    <col min="2" max="2" width="18.7265625" customWidth="1"/>
    <col min="3" max="7" width="18.7265625" customWidth="1" collapsed="1"/>
    <col min="8" max="28" width="18.7265625" customWidth="1"/>
  </cols>
  <sheetData>
    <row r="1" spans="1:28" ht="16.5" customHeight="1" thickBot="1" x14ac:dyDescent="0.4">
      <c r="A1" s="51" t="s">
        <v>53</v>
      </c>
    </row>
    <row r="2" spans="1:28" ht="15.75" customHeight="1" thickBot="1" x14ac:dyDescent="0.4">
      <c r="B2" s="65">
        <v>2017</v>
      </c>
      <c r="C2" s="66"/>
      <c r="D2" s="67"/>
      <c r="E2" s="65">
        <v>2018</v>
      </c>
      <c r="F2" s="66"/>
      <c r="G2" s="67"/>
      <c r="H2" s="65">
        <v>2019</v>
      </c>
      <c r="I2" s="66"/>
      <c r="J2" s="67"/>
      <c r="K2" s="65">
        <v>2020</v>
      </c>
      <c r="L2" s="66"/>
      <c r="M2" s="67"/>
      <c r="N2" s="65">
        <v>2021</v>
      </c>
      <c r="O2" s="66"/>
      <c r="P2" s="67"/>
      <c r="Q2" s="65">
        <v>2022</v>
      </c>
      <c r="R2" s="66"/>
      <c r="S2" s="67"/>
      <c r="T2" s="65">
        <v>2023</v>
      </c>
      <c r="U2" s="66"/>
      <c r="V2" s="67"/>
      <c r="W2" s="65">
        <v>2024</v>
      </c>
      <c r="X2" s="66"/>
      <c r="Y2" s="67"/>
      <c r="Z2" s="65">
        <v>2025</v>
      </c>
      <c r="AA2" s="66"/>
      <c r="AB2" s="67"/>
    </row>
    <row r="3" spans="1:28" ht="15.75" customHeight="1" thickBot="1" x14ac:dyDescent="0.4">
      <c r="B3" s="65" t="s">
        <v>13</v>
      </c>
      <c r="C3" s="67"/>
      <c r="D3" s="52" t="s">
        <v>14</v>
      </c>
      <c r="E3" s="65" t="s">
        <v>13</v>
      </c>
      <c r="F3" s="67"/>
      <c r="G3" s="52" t="s">
        <v>14</v>
      </c>
      <c r="H3" s="65" t="s">
        <v>13</v>
      </c>
      <c r="I3" s="67"/>
      <c r="J3" s="52" t="s">
        <v>14</v>
      </c>
      <c r="K3" s="65" t="s">
        <v>13</v>
      </c>
      <c r="L3" s="67"/>
      <c r="M3" s="52" t="s">
        <v>14</v>
      </c>
      <c r="N3" s="65" t="s">
        <v>13</v>
      </c>
      <c r="O3" s="67"/>
      <c r="P3" s="52" t="s">
        <v>14</v>
      </c>
      <c r="Q3" s="65" t="s">
        <v>13</v>
      </c>
      <c r="R3" s="67"/>
      <c r="S3" s="52" t="s">
        <v>14</v>
      </c>
      <c r="T3" s="65" t="s">
        <v>13</v>
      </c>
      <c r="U3" s="67"/>
      <c r="V3" s="52" t="s">
        <v>14</v>
      </c>
      <c r="W3" s="65" t="s">
        <v>13</v>
      </c>
      <c r="X3" s="67"/>
      <c r="Y3" s="52" t="s">
        <v>14</v>
      </c>
      <c r="Z3" s="65" t="s">
        <v>13</v>
      </c>
      <c r="AA3" s="67"/>
      <c r="AB3" s="52" t="s">
        <v>14</v>
      </c>
    </row>
    <row r="4" spans="1:28" ht="15" customHeight="1" x14ac:dyDescent="0.35">
      <c r="A4" s="3" t="s">
        <v>2</v>
      </c>
      <c r="B4" s="53" t="s">
        <v>15</v>
      </c>
      <c r="C4" s="53" t="s">
        <v>1</v>
      </c>
      <c r="D4" s="53" t="s">
        <v>1</v>
      </c>
      <c r="E4" s="53" t="s">
        <v>15</v>
      </c>
      <c r="F4" s="53" t="s">
        <v>1</v>
      </c>
      <c r="G4" s="53" t="s">
        <v>1</v>
      </c>
      <c r="H4" s="53" t="s">
        <v>15</v>
      </c>
      <c r="I4" s="53" t="s">
        <v>1</v>
      </c>
      <c r="J4" s="53" t="s">
        <v>1</v>
      </c>
      <c r="K4" s="53" t="s">
        <v>15</v>
      </c>
      <c r="L4" s="53" t="s">
        <v>1</v>
      </c>
      <c r="M4" s="53" t="s">
        <v>1</v>
      </c>
      <c r="N4" s="53" t="s">
        <v>15</v>
      </c>
      <c r="O4" s="53" t="s">
        <v>1</v>
      </c>
      <c r="P4" s="53" t="s">
        <v>1</v>
      </c>
      <c r="Q4" s="53" t="s">
        <v>15</v>
      </c>
      <c r="R4" s="53" t="s">
        <v>1</v>
      </c>
      <c r="S4" s="53" t="s">
        <v>1</v>
      </c>
      <c r="T4" s="53" t="s">
        <v>15</v>
      </c>
      <c r="U4" s="53" t="s">
        <v>1</v>
      </c>
      <c r="V4" s="53" t="s">
        <v>1</v>
      </c>
      <c r="W4" s="53" t="s">
        <v>15</v>
      </c>
      <c r="X4" s="53" t="s">
        <v>1</v>
      </c>
      <c r="Y4" s="53" t="s">
        <v>1</v>
      </c>
      <c r="Z4" s="53" t="s">
        <v>15</v>
      </c>
      <c r="AA4" s="53" t="s">
        <v>1</v>
      </c>
      <c r="AB4" s="53" t="s">
        <v>1</v>
      </c>
    </row>
    <row r="5" spans="1:28" ht="15" customHeight="1" x14ac:dyDescent="0.35">
      <c r="A5" s="54" t="s">
        <v>54</v>
      </c>
      <c r="B5" s="55">
        <v>0</v>
      </c>
      <c r="C5" s="55">
        <v>0</v>
      </c>
      <c r="D5" s="56">
        <v>9</v>
      </c>
      <c r="E5" s="55">
        <v>0</v>
      </c>
      <c r="F5" s="55">
        <v>0</v>
      </c>
      <c r="G5" s="56">
        <v>23</v>
      </c>
      <c r="H5" s="55">
        <v>35</v>
      </c>
      <c r="I5" s="55">
        <v>46</v>
      </c>
      <c r="J5" s="56">
        <v>35</v>
      </c>
      <c r="K5" s="55">
        <v>51</v>
      </c>
      <c r="L5" s="55">
        <v>67</v>
      </c>
      <c r="M5" s="56">
        <v>48</v>
      </c>
      <c r="N5" s="55">
        <v>75</v>
      </c>
      <c r="O5" s="55">
        <v>99</v>
      </c>
      <c r="P5" s="56">
        <v>70</v>
      </c>
      <c r="Q5" s="55">
        <v>76</v>
      </c>
      <c r="R5" s="55">
        <v>100</v>
      </c>
      <c r="S5" s="56">
        <v>89</v>
      </c>
      <c r="T5" s="55">
        <v>79</v>
      </c>
      <c r="U5" s="55">
        <v>100</v>
      </c>
      <c r="V5" s="56">
        <v>98</v>
      </c>
      <c r="W5" s="55">
        <v>100</v>
      </c>
      <c r="X5" s="55">
        <v>100</v>
      </c>
      <c r="Y5" s="56">
        <v>100</v>
      </c>
      <c r="Z5" s="55">
        <v>100</v>
      </c>
      <c r="AA5" s="55">
        <v>100</v>
      </c>
      <c r="AB5" s="56">
        <v>100</v>
      </c>
    </row>
    <row r="6" spans="1:28" ht="15" customHeight="1" x14ac:dyDescent="0.35">
      <c r="A6" s="54" t="s">
        <v>55</v>
      </c>
      <c r="B6" s="55">
        <v>0</v>
      </c>
      <c r="C6" s="55">
        <v>0</v>
      </c>
      <c r="D6" s="56">
        <v>0</v>
      </c>
      <c r="E6" s="55">
        <v>0</v>
      </c>
      <c r="F6" s="55">
        <v>0</v>
      </c>
      <c r="G6" s="56">
        <v>0</v>
      </c>
      <c r="H6" s="55">
        <v>0</v>
      </c>
      <c r="I6" s="55">
        <v>0</v>
      </c>
      <c r="J6" s="56">
        <v>0</v>
      </c>
      <c r="K6" s="55">
        <v>0</v>
      </c>
      <c r="L6" s="55">
        <v>0</v>
      </c>
      <c r="M6" s="56">
        <v>0</v>
      </c>
      <c r="N6" s="55">
        <v>0</v>
      </c>
      <c r="O6" s="55">
        <v>0</v>
      </c>
      <c r="P6" s="56">
        <v>0</v>
      </c>
      <c r="Q6" s="55">
        <v>0</v>
      </c>
      <c r="R6" s="55">
        <v>0</v>
      </c>
      <c r="S6" s="56">
        <v>0</v>
      </c>
      <c r="T6" s="55">
        <v>19</v>
      </c>
      <c r="U6" s="55">
        <v>0</v>
      </c>
      <c r="V6" s="56">
        <v>13</v>
      </c>
      <c r="W6" s="55">
        <v>100</v>
      </c>
      <c r="X6" s="55">
        <v>0</v>
      </c>
      <c r="Y6" s="56">
        <v>89</v>
      </c>
      <c r="Z6" s="55">
        <v>100</v>
      </c>
      <c r="AA6" s="55">
        <v>0</v>
      </c>
      <c r="AB6" s="56">
        <v>100</v>
      </c>
    </row>
    <row r="7" spans="1:28" ht="15" customHeight="1" x14ac:dyDescent="0.35">
      <c r="A7" s="54" t="s">
        <v>56</v>
      </c>
      <c r="B7" s="55">
        <v>0</v>
      </c>
      <c r="C7" s="55">
        <v>0</v>
      </c>
      <c r="D7" s="56">
        <v>0</v>
      </c>
      <c r="E7" s="55">
        <v>0</v>
      </c>
      <c r="F7" s="55">
        <v>0</v>
      </c>
      <c r="G7" s="56">
        <v>0</v>
      </c>
      <c r="H7" s="55">
        <v>0</v>
      </c>
      <c r="I7" s="55">
        <v>0</v>
      </c>
      <c r="J7" s="56">
        <v>0</v>
      </c>
      <c r="K7" s="55">
        <v>0</v>
      </c>
      <c r="L7" s="55">
        <v>0</v>
      </c>
      <c r="M7" s="56">
        <v>0</v>
      </c>
      <c r="N7" s="55">
        <v>0</v>
      </c>
      <c r="O7" s="55">
        <v>0</v>
      </c>
      <c r="P7" s="56">
        <v>0</v>
      </c>
      <c r="Q7" s="55">
        <v>0</v>
      </c>
      <c r="R7" s="55">
        <v>0</v>
      </c>
      <c r="S7" s="56">
        <v>0</v>
      </c>
      <c r="T7" s="55">
        <v>61</v>
      </c>
      <c r="U7" s="55">
        <v>0</v>
      </c>
      <c r="V7" s="56">
        <v>11</v>
      </c>
      <c r="W7" s="55">
        <v>100</v>
      </c>
      <c r="X7" s="55">
        <v>0</v>
      </c>
      <c r="Y7" s="56">
        <v>100</v>
      </c>
      <c r="Z7" s="55">
        <v>100</v>
      </c>
      <c r="AA7" s="55">
        <v>0</v>
      </c>
      <c r="AB7" s="56">
        <v>100</v>
      </c>
    </row>
    <row r="8" spans="1:28" ht="15" customHeight="1" x14ac:dyDescent="0.35">
      <c r="A8" s="54" t="s">
        <v>57</v>
      </c>
      <c r="B8" s="55">
        <v>0</v>
      </c>
      <c r="C8" s="55">
        <v>0</v>
      </c>
      <c r="D8" s="56">
        <v>0</v>
      </c>
      <c r="E8" s="55">
        <v>0</v>
      </c>
      <c r="F8" s="55">
        <v>0</v>
      </c>
      <c r="G8" s="56">
        <v>20</v>
      </c>
      <c r="H8" s="55">
        <v>0</v>
      </c>
      <c r="I8" s="55">
        <v>0</v>
      </c>
      <c r="J8" s="56">
        <v>30</v>
      </c>
      <c r="K8" s="55">
        <v>1</v>
      </c>
      <c r="L8" s="55">
        <v>32</v>
      </c>
      <c r="M8" s="56">
        <v>60</v>
      </c>
      <c r="N8" s="55">
        <v>1</v>
      </c>
      <c r="O8" s="55">
        <v>32</v>
      </c>
      <c r="P8" s="56">
        <v>60</v>
      </c>
      <c r="Q8" s="55">
        <v>4</v>
      </c>
      <c r="R8" s="55">
        <v>100</v>
      </c>
      <c r="S8" s="56">
        <v>60</v>
      </c>
      <c r="T8" s="55">
        <v>4</v>
      </c>
      <c r="U8" s="55">
        <v>100</v>
      </c>
      <c r="V8" s="56">
        <v>60</v>
      </c>
      <c r="W8" s="55">
        <v>100</v>
      </c>
      <c r="X8" s="55">
        <v>100</v>
      </c>
      <c r="Y8" s="56">
        <v>60</v>
      </c>
      <c r="Z8" s="55">
        <v>100</v>
      </c>
      <c r="AA8" s="55">
        <v>100</v>
      </c>
      <c r="AB8" s="56">
        <v>100</v>
      </c>
    </row>
    <row r="9" spans="1:28" ht="15" customHeight="1" x14ac:dyDescent="0.35">
      <c r="A9" s="54" t="s">
        <v>16</v>
      </c>
      <c r="B9" s="55">
        <v>0</v>
      </c>
      <c r="C9" s="55">
        <v>0</v>
      </c>
      <c r="D9" s="56">
        <v>3</v>
      </c>
      <c r="E9" s="55">
        <v>0</v>
      </c>
      <c r="F9" s="55">
        <v>0</v>
      </c>
      <c r="G9" s="56">
        <v>8</v>
      </c>
      <c r="H9" s="55">
        <v>2</v>
      </c>
      <c r="I9" s="55">
        <v>45</v>
      </c>
      <c r="J9" s="56">
        <v>12</v>
      </c>
      <c r="K9" s="55">
        <v>4</v>
      </c>
      <c r="L9" s="55">
        <v>66</v>
      </c>
      <c r="M9" s="56">
        <v>17</v>
      </c>
      <c r="N9" s="55">
        <v>5</v>
      </c>
      <c r="O9" s="55">
        <v>98</v>
      </c>
      <c r="P9" s="56">
        <v>24</v>
      </c>
      <c r="Q9" s="55">
        <v>5</v>
      </c>
      <c r="R9" s="55">
        <v>100</v>
      </c>
      <c r="S9" s="56">
        <v>30</v>
      </c>
      <c r="T9" s="55">
        <v>61</v>
      </c>
      <c r="U9" s="55">
        <v>100</v>
      </c>
      <c r="V9" s="56">
        <v>40</v>
      </c>
      <c r="W9" s="55">
        <v>100</v>
      </c>
      <c r="X9" s="55">
        <v>100</v>
      </c>
      <c r="Y9" s="56">
        <v>95</v>
      </c>
      <c r="Z9" s="55">
        <v>100</v>
      </c>
      <c r="AA9" s="55">
        <v>100</v>
      </c>
      <c r="AB9" s="56">
        <v>100</v>
      </c>
    </row>
  </sheetData>
  <mergeCells count="18">
    <mergeCell ref="Q3:R3"/>
    <mergeCell ref="T3:U3"/>
    <mergeCell ref="W3:X3"/>
    <mergeCell ref="Z3:AA3"/>
    <mergeCell ref="B2:D2"/>
    <mergeCell ref="E2:G2"/>
    <mergeCell ref="H2:J2"/>
    <mergeCell ref="K2:M2"/>
    <mergeCell ref="B3:C3"/>
    <mergeCell ref="E3:F3"/>
    <mergeCell ref="H3:I3"/>
    <mergeCell ref="K3:L3"/>
    <mergeCell ref="N3:O3"/>
    <mergeCell ref="N2:P2"/>
    <mergeCell ref="Q2:S2"/>
    <mergeCell ref="T2:V2"/>
    <mergeCell ref="W2:Y2"/>
    <mergeCell ref="Z2:AB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Francois (INEA)</dc:creator>
  <cp:lastModifiedBy>Hanzelova.Daniela</cp:lastModifiedBy>
  <cp:lastPrinted>2016-10-20T10:20:13Z</cp:lastPrinted>
  <dcterms:created xsi:type="dcterms:W3CDTF">2015-12-15T09:11:25Z</dcterms:created>
  <dcterms:modified xsi:type="dcterms:W3CDTF">2024-03-19T09:02:10Z</dcterms:modified>
</cp:coreProperties>
</file>