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J:\Projekty\Projekty\Projekty - 2025\2. Pump trek a skate park IV.ZS - Fond na podporu sportu\Žiadosť a prílohy\Rozpočty\"/>
    </mc:Choice>
  </mc:AlternateContent>
  <xr:revisionPtr revIDLastSave="0" documentId="8_{E478B7CA-0A30-45C6-B10E-C5A540C066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ácia stavby" sheetId="1" state="veryHidden" r:id="rId1"/>
    <sheet name="IV-ZS-03-2025 - Stavebná ..." sheetId="2" r:id="rId2"/>
  </sheets>
  <definedNames>
    <definedName name="_xlnm._FilterDatabase" localSheetId="1" hidden="1">'IV-ZS-03-2025 - Stavebná ...'!$C$117:$K$138</definedName>
    <definedName name="_xlnm.Print_Titles" localSheetId="1">'IV-ZS-03-2025 - Stavebná ...'!$117:$117</definedName>
    <definedName name="_xlnm.Print_Titles" localSheetId="0">'Rekapitulácia stavby'!$92:$92</definedName>
    <definedName name="_xlnm.Print_Area" localSheetId="1">'IV-ZS-03-2025 - Stavebná ...'!$C$4:$J$76,'IV-ZS-03-2025 - Stavebná ...'!$C$82:$J$101,'IV-ZS-03-2025 - Stavebná ...'!$C$107:$J$138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T134" i="2" s="1"/>
  <c r="R135" i="2"/>
  <c r="R134" i="2"/>
  <c r="P135" i="2"/>
  <c r="P134" i="2" s="1"/>
  <c r="BI133" i="2"/>
  <c r="BH133" i="2"/>
  <c r="BG133" i="2"/>
  <c r="BE133" i="2"/>
  <c r="T133" i="2"/>
  <c r="T132" i="2"/>
  <c r="R133" i="2"/>
  <c r="R132" i="2" s="1"/>
  <c r="P133" i="2"/>
  <c r="P132" i="2"/>
  <c r="BI131" i="2"/>
  <c r="BH131" i="2"/>
  <c r="BG131" i="2"/>
  <c r="F33" i="2" s="1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F35" i="2" s="1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J31" i="2" s="1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F34" i="2" s="1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F114" i="2"/>
  <c r="F112" i="2"/>
  <c r="E110" i="2"/>
  <c r="J90" i="2"/>
  <c r="F89" i="2"/>
  <c r="F87" i="2"/>
  <c r="E85" i="2"/>
  <c r="J19" i="2"/>
  <c r="E19" i="2"/>
  <c r="J114" i="2" s="1"/>
  <c r="J18" i="2"/>
  <c r="J16" i="2"/>
  <c r="E16" i="2"/>
  <c r="F115" i="2"/>
  <c r="J15" i="2"/>
  <c r="J10" i="2"/>
  <c r="J112" i="2"/>
  <c r="L90" i="1"/>
  <c r="AM90" i="1"/>
  <c r="AM89" i="1"/>
  <c r="L89" i="1"/>
  <c r="AM87" i="1"/>
  <c r="L87" i="1"/>
  <c r="L85" i="1"/>
  <c r="L84" i="1"/>
  <c r="J138" i="2"/>
  <c r="J135" i="2"/>
  <c r="BK131" i="2"/>
  <c r="J130" i="2"/>
  <c r="J129" i="2"/>
  <c r="BK125" i="2"/>
  <c r="J123" i="2"/>
  <c r="AS94" i="1"/>
  <c r="J128" i="2"/>
  <c r="J124" i="2"/>
  <c r="BK121" i="2"/>
  <c r="BK138" i="2"/>
  <c r="J137" i="2"/>
  <c r="BK133" i="2"/>
  <c r="J131" i="2"/>
  <c r="BK129" i="2"/>
  <c r="J126" i="2"/>
  <c r="BK123" i="2"/>
  <c r="J121" i="2"/>
  <c r="BK128" i="2"/>
  <c r="J125" i="2"/>
  <c r="BK122" i="2"/>
  <c r="BK137" i="2"/>
  <c r="BK135" i="2"/>
  <c r="J133" i="2"/>
  <c r="BK130" i="2"/>
  <c r="BK126" i="2"/>
  <c r="BK124" i="2"/>
  <c r="J122" i="2"/>
  <c r="F31" i="2" l="1"/>
  <c r="T120" i="2"/>
  <c r="R120" i="2"/>
  <c r="BK136" i="2"/>
  <c r="J136" i="2"/>
  <c r="J100" i="2"/>
  <c r="P127" i="2"/>
  <c r="P136" i="2"/>
  <c r="P120" i="2"/>
  <c r="P119" i="2" s="1"/>
  <c r="P118" i="2" s="1"/>
  <c r="AU95" i="1" s="1"/>
  <c r="AU94" i="1" s="1"/>
  <c r="R127" i="2"/>
  <c r="R136" i="2"/>
  <c r="BK120" i="2"/>
  <c r="J120" i="2" s="1"/>
  <c r="J96" i="2" s="1"/>
  <c r="BK127" i="2"/>
  <c r="J127" i="2" s="1"/>
  <c r="J97" i="2" s="1"/>
  <c r="T127" i="2"/>
  <c r="T136" i="2"/>
  <c r="BK132" i="2"/>
  <c r="J132" i="2" s="1"/>
  <c r="J98" i="2" s="1"/>
  <c r="BK134" i="2"/>
  <c r="J134" i="2" s="1"/>
  <c r="J99" i="2" s="1"/>
  <c r="AV95" i="1"/>
  <c r="AZ95" i="1"/>
  <c r="BC95" i="1"/>
  <c r="BC94" i="1" s="1"/>
  <c r="W32" i="1" s="1"/>
  <c r="J87" i="2"/>
  <c r="J89" i="2"/>
  <c r="F90" i="2"/>
  <c r="BF121" i="2"/>
  <c r="BF122" i="2"/>
  <c r="BF123" i="2"/>
  <c r="BF124" i="2"/>
  <c r="BF125" i="2"/>
  <c r="BF126" i="2"/>
  <c r="BF128" i="2"/>
  <c r="BF129" i="2"/>
  <c r="BF130" i="2"/>
  <c r="BF131" i="2"/>
  <c r="BF133" i="2"/>
  <c r="BF135" i="2"/>
  <c r="BF137" i="2"/>
  <c r="BF138" i="2"/>
  <c r="BB95" i="1"/>
  <c r="BB94" i="1" s="1"/>
  <c r="W31" i="1" s="1"/>
  <c r="BD95" i="1"/>
  <c r="BD94" i="1"/>
  <c r="W33" i="1"/>
  <c r="AZ94" i="1"/>
  <c r="W29" i="1"/>
  <c r="R119" i="2" l="1"/>
  <c r="R118" i="2" s="1"/>
  <c r="T119" i="2"/>
  <c r="T118" i="2"/>
  <c r="BK119" i="2"/>
  <c r="J119" i="2"/>
  <c r="J95" i="2" s="1"/>
  <c r="AX94" i="1"/>
  <c r="F32" i="2"/>
  <c r="BA95" i="1" s="1"/>
  <c r="BA94" i="1" s="1"/>
  <c r="W30" i="1" s="1"/>
  <c r="AV94" i="1"/>
  <c r="AK29" i="1" s="1"/>
  <c r="J32" i="2"/>
  <c r="AW95" i="1" s="1"/>
  <c r="AT95" i="1" s="1"/>
  <c r="AY94" i="1"/>
  <c r="BK118" i="2" l="1"/>
  <c r="J118" i="2" s="1"/>
  <c r="J28" i="2" s="1"/>
  <c r="AG95" i="1" s="1"/>
  <c r="AG94" i="1" s="1"/>
  <c r="AK26" i="1" s="1"/>
  <c r="AK35" i="1" s="1"/>
  <c r="AW94" i="1"/>
  <c r="AK30" i="1" s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<sst xmlns="http://schemas.openxmlformats.org/spreadsheetml/2006/main" count="483" uniqueCount="174">
  <si>
    <t>Export Komplet</t>
  </si>
  <si>
    <t/>
  </si>
  <si>
    <t>2.0</t>
  </si>
  <si>
    <t>False</t>
  </si>
  <si>
    <t>{946083c8-75e3-4fa4-a077-afd7a17cc0ff}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</si>
  <si>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</si>
  <si>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</si>
  <si>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</si>
  <si>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</si>
  <si>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</si>
  <si>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</si>
  <si>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</si>
  <si>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IV/ZS-03/2025</t>
  </si>
  <si>
    <t>Stavba:</t>
  </si>
  <si>
    <t>Stavebná pripravenosť pre osadenie tribún - IV.Základná škola , Jilemnického - Žiar nad Hronom</t>
  </si>
  <si>
    <t>JKSO:</t>
  </si>
  <si>
    <t>KS:</t>
  </si>
  <si>
    <t>Miesto:</t>
  </si>
  <si>
    <t>Žiar nad Hronom</t>
  </si>
  <si>
    <t>Dátum:</t>
  </si>
  <si>
    <t>12. 3. 2025</t>
  </si>
  <si>
    <t>Objednávateľ:</t>
  </si>
  <si>
    <t>IČO:</t>
  </si>
  <si>
    <t>00231125</t>
  </si>
  <si>
    <t>Mesto Žiar nad Hronom</t>
  </si>
  <si>
    <t>IČ DPH:</t>
  </si>
  <si>
    <t>Zhotoviteľ:</t>
  </si>
  <si>
    <t xml:space="preserve"> </t>
  </si>
  <si>
    <t>Projektant:</t>
  </si>
  <si>
    <t>True</t>
  </si>
  <si>
    <t>Spracovateľ:</t>
  </si>
  <si>
    <t>31609651</t>
  </si>
  <si>
    <t>TECHNICKÉ SLUŽBZ Žiar nad Hronom spol. s. r. 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</si>
  <si>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</si>
  <si>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</si>
  <si>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</si>
  <si>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</si>
  <si>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</si>
  <si>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</si>
  <si>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</si>
  <si>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</si>
  <si>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</si>
  <si>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</si>
  <si>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</si>
  <si>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</si>
  <si>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</si>
  <si>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</si>
  <si>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</si>
  <si>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</si>
  <si>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</si>
  <si>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</si>
  <si>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</si>
  <si>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</si>
  <si>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</si>
  <si>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</si>
  <si>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</si>
  <si>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</si>
  <si>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</si>
  <si>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</si>
  <si>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</si>
  <si>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</si>
  <si>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</si>
  <si>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</si>
  <si>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</si>
  <si>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</si>
  <si>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</si>
  <si>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</si>
  <si>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</si>
  <si>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</si>
  <si>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</si>
  <si>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</si>
  <si>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</si>
  <si>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</si>
  <si>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</si>
  <si>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</si>
  <si>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</si>
  <si>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</si>
  <si>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</si>
  <si>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</si>
  <si>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</si>
  <si>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</si>
  <si>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</si>
  <si>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</si>
  <si>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</si>
  <si>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</si>
  <si>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</si>
  <si>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</si>
  <si>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</si>
  <si>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</si>
  <si>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</si>
  <si>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</si>
  <si>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</si>
  <si>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</si>
  <si>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</si>
  <si>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</si>
  <si>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</si>
  <si>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</si>
  <si>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</si>
  <si>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</si>
  <si>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</si>
  <si>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</si>
  <si>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</si>
  <si>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</si>
  <si>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</si>
  <si>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</si>
  <si>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</si>
  <si>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</si>
  <si>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</si>
  <si>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</si>
  <si>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</si>
  <si>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131211101.S</t>
  </si>
  <si>
    <t>Hĺbenie jám v  hornine tr.3 súdržných - ručným náradím  50x50x80 cm / 2x 18 ks = 36 ks</t>
  </si>
  <si>
    <t>m3</t>
  </si>
  <si>
    <t>4</t>
  </si>
  <si>
    <t>2</t>
  </si>
  <si>
    <t>1934098698</t>
  </si>
  <si>
    <t>131211119.S</t>
  </si>
  <si>
    <t>Príplatok za lepivosť pri hĺbení jám ručným náradím v hornine tr. 3</t>
  </si>
  <si>
    <t>-790807013</t>
  </si>
  <si>
    <t>3</t>
  </si>
  <si>
    <t>162501102.S</t>
  </si>
  <si>
    <t>Vodorovné premiestnenie výkopku po spevnenej ceste z horniny tr.1-4, do 100 m3 na vzdialenosť do 3000 m</t>
  </si>
  <si>
    <t>2069533069</t>
  </si>
  <si>
    <t>167101100.S</t>
  </si>
  <si>
    <t>Nakladanie výkopku tr.1-4 ručne</t>
  </si>
  <si>
    <t>1871661954</t>
  </si>
  <si>
    <t>11</t>
  </si>
  <si>
    <t>171209111.S</t>
  </si>
  <si>
    <t>Poplatok za uloženie stavebného odpadu  - zemina a kamenivo (17 05 04)</t>
  </si>
  <si>
    <t>t</t>
  </si>
  <si>
    <t>-897634243</t>
  </si>
  <si>
    <t>13</t>
  </si>
  <si>
    <t>181101102.S</t>
  </si>
  <si>
    <t>Úprava pláne  v hornine 1-4 so zhutnením</t>
  </si>
  <si>
    <t>m2</t>
  </si>
  <si>
    <t>738598017</t>
  </si>
  <si>
    <t>Zakladanie</t>
  </si>
  <si>
    <t>5</t>
  </si>
  <si>
    <t>215901101.S</t>
  </si>
  <si>
    <t>Zhutnenie podložia z rastlej horniny 1 až 4 pätky</t>
  </si>
  <si>
    <t>-317413850</t>
  </si>
  <si>
    <t>7</t>
  </si>
  <si>
    <t>275321411.S</t>
  </si>
  <si>
    <t>Betón základových pätiek, železový (bez výstuže), tr. C 25/30   0,5x0,5x0,7 -36 ks  do zeme</t>
  </si>
  <si>
    <t>-512556944</t>
  </si>
  <si>
    <t>8</t>
  </si>
  <si>
    <t>275361221.S</t>
  </si>
  <si>
    <t>Výstuž základových pätiek z ocele 10216  D 12 mm  8 ks do pätky dl. 60 cm- nadzemné piliere</t>
  </si>
  <si>
    <t>1399018182</t>
  </si>
  <si>
    <t>9</t>
  </si>
  <si>
    <t>275362021.S</t>
  </si>
  <si>
    <t>Výstuž vodorovná základových pätiek zo zvár. sietí KARI- do zeme</t>
  </si>
  <si>
    <t>1977611220</t>
  </si>
  <si>
    <t>Zvislé a kompletné konštrukcie</t>
  </si>
  <si>
    <t>10</t>
  </si>
  <si>
    <t>311272043.S</t>
  </si>
  <si>
    <t>Murivo nosné (m3) z betónových debniacich tvárnic s betónovou výplňou C 25/30 300x 300 mm  36 ks</t>
  </si>
  <si>
    <t>-98364798</t>
  </si>
  <si>
    <t>Komunikácie</t>
  </si>
  <si>
    <t>12</t>
  </si>
  <si>
    <t>564831111.S</t>
  </si>
  <si>
    <t>Podklad zo štrkodrviny s rozprestretím a zhutnením,100 mm po zhutnení  8-16 mm - štrkový vankúš  0,5x0,5x36</t>
  </si>
  <si>
    <t>-1862128419</t>
  </si>
  <si>
    <t>99</t>
  </si>
  <si>
    <t>Presun hmôt HSV</t>
  </si>
  <si>
    <t>15</t>
  </si>
  <si>
    <t>998011018.S</t>
  </si>
  <si>
    <t>Príplatok za zväčšený presun (801,803,812) zvislá konštr. z tehál, tvárnic, z kovu nad vymedzenú najväčšiu dopravnú vzdialenosť do 5000 m</t>
  </si>
  <si>
    <t>-290985585</t>
  </si>
  <si>
    <t>16</t>
  </si>
  <si>
    <t>998012021.S</t>
  </si>
  <si>
    <t>Presun hmôt pre budovy (801, 803, 812), zvislá konštr. monolit. betónová výšky do 6 m</t>
  </si>
  <si>
    <t>-1003697841</t>
  </si>
  <si>
    <t>Stavebná pripravenosť pre osadenie tribún - IV.Základná škola , Jilemnického - Žiar nad Hronom- spodná stavba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</si>
</sst>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" fontId="20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43" t="s">
        <v>5</v>
      </c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71" t="s">
        <v>12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R5" s="16"/>
      <c r="BS5" s="13" t="s">
        <v>6</v>
      </c>
    </row>
    <row r="6" spans="1:74" ht="36.950000000000003" customHeight="1">
      <c r="B6" s="16"/>
      <c r="D6" s="21" t="s">
        <v>13</v>
      </c>
      <c r="K6" s="172" t="s">
        <v>14</v>
      </c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6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27</v>
      </c>
      <c r="AK17" s="22" t="s">
        <v>25</v>
      </c>
      <c r="AN17" s="20" t="s">
        <v>1</v>
      </c>
      <c r="AR17" s="16"/>
      <c r="BS17" s="13" t="s">
        <v>29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30</v>
      </c>
      <c r="AK19" s="22" t="s">
        <v>22</v>
      </c>
      <c r="AN19" s="20" t="s">
        <v>31</v>
      </c>
      <c r="AR19" s="16"/>
      <c r="BS19" s="13" t="s">
        <v>6</v>
      </c>
    </row>
    <row r="20" spans="2:71" ht="18.399999999999999" customHeight="1">
      <c r="B20" s="16"/>
      <c r="E20" s="20" t="s">
        <v>32</v>
      </c>
      <c r="AK20" s="22" t="s">
        <v>25</v>
      </c>
      <c r="AN20" s="20" t="s">
        <v>1</v>
      </c>
      <c r="AR20" s="16"/>
      <c r="BS20" s="13" t="s">
        <v>29</v>
      </c>
    </row>
    <row r="21" spans="2:71" ht="6.95" customHeight="1">
      <c r="B21" s="16"/>
      <c r="AR21" s="16"/>
    </row>
    <row r="22" spans="2:71" ht="12" customHeight="1">
      <c r="B22" s="16"/>
      <c r="D22" s="22" t="s">
        <v>33</v>
      </c>
      <c r="AR22" s="1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4">
        <f>ROUND(AG94,2)</f>
        <v>0</v>
      </c>
      <c r="AL26" s="175"/>
      <c r="AM26" s="175"/>
      <c r="AN26" s="175"/>
      <c r="AO26" s="175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6" t="s">
        <v>35</v>
      </c>
      <c r="M28" s="176"/>
      <c r="N28" s="176"/>
      <c r="O28" s="176"/>
      <c r="P28" s="176"/>
      <c r="W28" s="176" t="s">
        <v>36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37</v>
      </c>
      <c r="AL28" s="176"/>
      <c r="AM28" s="176"/>
      <c r="AN28" s="176"/>
      <c r="AO28" s="176"/>
      <c r="AR28" s="25"/>
    </row>
    <row r="29" spans="2:71" s="2" customFormat="1" ht="14.45" customHeight="1">
      <c r="B29" s="29"/>
      <c r="D29" s="22" t="s">
        <v>38</v>
      </c>
      <c r="F29" s="30" t="s">
        <v>39</v>
      </c>
      <c r="L29" s="166">
        <v>0.23</v>
      </c>
      <c r="M29" s="165"/>
      <c r="N29" s="165"/>
      <c r="O29" s="165"/>
      <c r="P29" s="165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K29" s="164">
        <f>ROUND(AV94, 2)</f>
        <v>0</v>
      </c>
      <c r="AL29" s="165"/>
      <c r="AM29" s="165"/>
      <c r="AN29" s="165"/>
      <c r="AO29" s="165"/>
      <c r="AR29" s="29"/>
    </row>
    <row r="30" spans="2:71" s="2" customFormat="1" ht="14.45" customHeight="1">
      <c r="B30" s="29"/>
      <c r="F30" s="30" t="s">
        <v>40</v>
      </c>
      <c r="L30" s="166">
        <v>0.23</v>
      </c>
      <c r="M30" s="165"/>
      <c r="N30" s="165"/>
      <c r="O30" s="165"/>
      <c r="P30" s="165"/>
      <c r="W30" s="164">
        <f>ROUND(BA94, 2)</f>
        <v>0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0</v>
      </c>
      <c r="AL30" s="165"/>
      <c r="AM30" s="165"/>
      <c r="AN30" s="165"/>
      <c r="AO30" s="165"/>
      <c r="AR30" s="29"/>
    </row>
    <row r="31" spans="2:71" s="2" customFormat="1" ht="14.45" hidden="1" customHeight="1">
      <c r="B31" s="29"/>
      <c r="F31" s="22" t="s">
        <v>41</v>
      </c>
      <c r="L31" s="166">
        <v>0.23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29"/>
    </row>
    <row r="32" spans="2:71" s="2" customFormat="1" ht="14.45" hidden="1" customHeight="1">
      <c r="B32" s="29"/>
      <c r="F32" s="22" t="s">
        <v>42</v>
      </c>
      <c r="L32" s="166">
        <v>0.23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29"/>
    </row>
    <row r="33" spans="2:44" s="2" customFormat="1" ht="14.45" hidden="1" customHeight="1">
      <c r="B33" s="29"/>
      <c r="F33" s="30" t="s">
        <v>43</v>
      </c>
      <c r="L33" s="166">
        <v>0</v>
      </c>
      <c r="M33" s="165"/>
      <c r="N33" s="165"/>
      <c r="O33" s="165"/>
      <c r="P33" s="165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K33" s="164">
        <v>0</v>
      </c>
      <c r="AL33" s="165"/>
      <c r="AM33" s="165"/>
      <c r="AN33" s="165"/>
      <c r="AO33" s="165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1"/>
      <c r="D35" s="32" t="s">
        <v>44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45</v>
      </c>
      <c r="U35" s="33"/>
      <c r="V35" s="33"/>
      <c r="W35" s="33"/>
      <c r="X35" s="167" t="s">
        <v>46</v>
      </c>
      <c r="Y35" s="168"/>
      <c r="Z35" s="168"/>
      <c r="AA35" s="168"/>
      <c r="AB35" s="168"/>
      <c r="AC35" s="33"/>
      <c r="AD35" s="33"/>
      <c r="AE35" s="33"/>
      <c r="AF35" s="33"/>
      <c r="AG35" s="33"/>
      <c r="AH35" s="33"/>
      <c r="AI35" s="33"/>
      <c r="AJ35" s="33"/>
      <c r="AK35" s="169">
        <f>SUM(AK26:AK33)</f>
        <v>0</v>
      </c>
      <c r="AL35" s="168"/>
      <c r="AM35" s="168"/>
      <c r="AN35" s="168"/>
      <c r="AO35" s="170"/>
      <c r="AP35" s="31"/>
      <c r="AQ35" s="31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5" t="s">
        <v>47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48</v>
      </c>
      <c r="AI49" s="36"/>
      <c r="AJ49" s="36"/>
      <c r="AK49" s="36"/>
      <c r="AL49" s="36"/>
      <c r="AM49" s="36"/>
      <c r="AN49" s="36"/>
      <c r="AO49" s="36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7" t="s">
        <v>49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7" t="s">
        <v>50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7" t="s">
        <v>49</v>
      </c>
      <c r="AI60" s="27"/>
      <c r="AJ60" s="27"/>
      <c r="AK60" s="27"/>
      <c r="AL60" s="27"/>
      <c r="AM60" s="37" t="s">
        <v>50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5" t="s">
        <v>51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52</v>
      </c>
      <c r="AI64" s="36"/>
      <c r="AJ64" s="36"/>
      <c r="AK64" s="36"/>
      <c r="AL64" s="36"/>
      <c r="AM64" s="36"/>
      <c r="AN64" s="36"/>
      <c r="AO64" s="36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7" t="s">
        <v>49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7" t="s">
        <v>50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7" t="s">
        <v>49</v>
      </c>
      <c r="AI75" s="27"/>
      <c r="AJ75" s="27"/>
      <c r="AK75" s="27"/>
      <c r="AL75" s="27"/>
      <c r="AM75" s="37" t="s">
        <v>50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5"/>
    </row>
    <row r="81" spans="1:90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5"/>
    </row>
    <row r="82" spans="1:90" s="1" customFormat="1" ht="24.95" customHeight="1">
      <c r="B82" s="25"/>
      <c r="C82" s="17" t="s">
        <v>53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2"/>
      <c r="C84" s="22" t="s">
        <v>11</v>
      </c>
      <c r="L84" s="3" t="str">
        <f>K5</f>
        <v>IV/ZS-03/2025</v>
      </c>
      <c r="AR84" s="42"/>
    </row>
    <row r="85" spans="1:90" s="4" customFormat="1" ht="36.950000000000003" customHeight="1">
      <c r="B85" s="43"/>
      <c r="C85" s="44" t="s">
        <v>13</v>
      </c>
      <c r="L85" s="155" t="str">
        <f>K6</f>
        <v>Stavebná pripravenosť pre osadenie tribún - IV.Základná škola , Jilemnického - Žiar nad Hronom</v>
      </c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R85" s="43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5" t="str">
        <f>IF(K8="","",K8)</f>
        <v>Žiar nad Hronom</v>
      </c>
      <c r="AI87" s="22" t="s">
        <v>19</v>
      </c>
      <c r="AM87" s="157" t="str">
        <f>IF(AN8= "","",AN8)</f>
        <v>12. 3. 2025</v>
      </c>
      <c r="AN87" s="157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28</v>
      </c>
      <c r="AM89" s="158" t="str">
        <f>IF(E17="","",E17)</f>
        <v xml:space="preserve"> </v>
      </c>
      <c r="AN89" s="159"/>
      <c r="AO89" s="159"/>
      <c r="AP89" s="159"/>
      <c r="AR89" s="25"/>
      <c r="AS89" s="160" t="s">
        <v>54</v>
      </c>
      <c r="AT89" s="161"/>
      <c r="AU89" s="47"/>
      <c r="AV89" s="47"/>
      <c r="AW89" s="47"/>
      <c r="AX89" s="47"/>
      <c r="AY89" s="47"/>
      <c r="AZ89" s="47"/>
      <c r="BA89" s="47"/>
      <c r="BB89" s="47"/>
      <c r="BC89" s="47"/>
      <c r="BD89" s="48"/>
    </row>
    <row r="90" spans="1:90" s="1" customFormat="1" ht="25.7" customHeight="1">
      <c r="B90" s="25"/>
      <c r="C90" s="22" t="s">
        <v>26</v>
      </c>
      <c r="L90" s="3" t="str">
        <f>IF(E14="","",E14)</f>
        <v xml:space="preserve"> </v>
      </c>
      <c r="AI90" s="22" t="s">
        <v>30</v>
      </c>
      <c r="AM90" s="158" t="str">
        <f>IF(E20="","",E20)</f>
        <v>TECHNICKÉ SLUŽBZ Žiar nad Hronom spol. s. r. o</v>
      </c>
      <c r="AN90" s="159"/>
      <c r="AO90" s="159"/>
      <c r="AP90" s="159"/>
      <c r="AR90" s="25"/>
      <c r="AS90" s="162"/>
      <c r="AT90" s="163"/>
      <c r="BD90" s="50"/>
    </row>
    <row r="91" spans="1:90" s="1" customFormat="1" ht="10.9" customHeight="1">
      <c r="B91" s="25"/>
      <c r="AR91" s="25"/>
      <c r="AS91" s="162"/>
      <c r="AT91" s="163"/>
      <c r="BD91" s="50"/>
    </row>
    <row r="92" spans="1:90" s="1" customFormat="1" ht="29.25" customHeight="1">
      <c r="B92" s="25"/>
      <c r="C92" s="145" t="s">
        <v>55</v>
      </c>
      <c r="D92" s="146"/>
      <c r="E92" s="146"/>
      <c r="F92" s="146"/>
      <c r="G92" s="146"/>
      <c r="H92" s="51"/>
      <c r="I92" s="147" t="s">
        <v>56</v>
      </c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8" t="s">
        <v>57</v>
      </c>
      <c r="AH92" s="146"/>
      <c r="AI92" s="146"/>
      <c r="AJ92" s="146"/>
      <c r="AK92" s="146"/>
      <c r="AL92" s="146"/>
      <c r="AM92" s="146"/>
      <c r="AN92" s="147" t="s">
        <v>58</v>
      </c>
      <c r="AO92" s="146"/>
      <c r="AP92" s="149"/>
      <c r="AQ92" s="52" t="s">
        <v>59</v>
      </c>
      <c r="AR92" s="25"/>
      <c r="AS92" s="53" t="s">
        <v>60</v>
      </c>
      <c r="AT92" s="54" t="s">
        <v>61</v>
      </c>
      <c r="AU92" s="54" t="s">
        <v>62</v>
      </c>
      <c r="AV92" s="54" t="s">
        <v>63</v>
      </c>
      <c r="AW92" s="54" t="s">
        <v>64</v>
      </c>
      <c r="AX92" s="54" t="s">
        <v>65</v>
      </c>
      <c r="AY92" s="54" t="s">
        <v>66</v>
      </c>
      <c r="AZ92" s="54" t="s">
        <v>67</v>
      </c>
      <c r="BA92" s="54" t="s">
        <v>68</v>
      </c>
      <c r="BB92" s="54" t="s">
        <v>69</v>
      </c>
      <c r="BC92" s="54" t="s">
        <v>70</v>
      </c>
      <c r="BD92" s="55" t="s">
        <v>71</v>
      </c>
    </row>
    <row r="93" spans="1:90" s="1" customFormat="1" ht="10.9" customHeight="1">
      <c r="B93" s="25"/>
      <c r="AR93" s="25"/>
      <c r="AS93" s="56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1:90" s="5" customFormat="1" ht="32.450000000000003" customHeight="1">
      <c r="B94" s="57"/>
      <c r="C94" s="58" t="s">
        <v>72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53">
        <f>ROUND(AG95,2)</f>
        <v>0</v>
      </c>
      <c r="AH94" s="153"/>
      <c r="AI94" s="153"/>
      <c r="AJ94" s="153"/>
      <c r="AK94" s="153"/>
      <c r="AL94" s="153"/>
      <c r="AM94" s="153"/>
      <c r="AN94" s="154">
        <f>SUM(AG94,AT94)</f>
        <v>0</v>
      </c>
      <c r="AO94" s="154"/>
      <c r="AP94" s="154"/>
      <c r="AQ94" s="61" t="s">
        <v>1</v>
      </c>
      <c r="AR94" s="57"/>
      <c r="AS94" s="62">
        <f>ROUND(AS95,2)</f>
        <v>0</v>
      </c>
      <c r="AT94" s="63">
        <f>ROUND(SUM(AV94:AW94),2)</f>
        <v>0</v>
      </c>
      <c r="AU94" s="64">
        <f>ROUND(AU95,5)</f>
        <v>88.319569999999999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ROUND(AZ95,2)</f>
        <v>0</v>
      </c>
      <c r="BA94" s="63">
        <f>ROUND(BA95,2)</f>
        <v>0</v>
      </c>
      <c r="BB94" s="63">
        <f>ROUND(BB95,2)</f>
        <v>0</v>
      </c>
      <c r="BC94" s="63">
        <f>ROUND(BC95,2)</f>
        <v>0</v>
      </c>
      <c r="BD94" s="65">
        <f>ROUND(BD95,2)</f>
        <v>0</v>
      </c>
      <c r="BS94" s="66" t="s">
        <v>73</v>
      </c>
      <c r="BT94" s="66" t="s">
        <v>74</v>
      </c>
      <c r="BV94" s="66" t="s">
        <v>75</v>
      </c>
      <c r="BW94" s="66" t="s">
        <v>4</v>
      </c>
      <c r="BX94" s="66" t="s">
        <v>76</v>
      </c>
      <c r="CL94" s="66" t="s">
        <v>1</v>
      </c>
    </row>
    <row r="95" spans="1:90" s="6" customFormat="1" ht="37.5" customHeight="1">
      <c r="A95" s="67" t="s">
        <v>77</v>
      </c>
      <c r="B95" s="68"/>
      <c r="C95" s="69"/>
      <c r="D95" s="152" t="s">
        <v>12</v>
      </c>
      <c r="E95" s="152"/>
      <c r="F95" s="152"/>
      <c r="G95" s="152"/>
      <c r="H95" s="152"/>
      <c r="I95" s="70"/>
      <c r="J95" s="152" t="s">
        <v>14</v>
      </c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0">
        <f>'IV-ZS-03-2025 - Stavebná ...'!J28</f>
        <v>0</v>
      </c>
      <c r="AH95" s="151"/>
      <c r="AI95" s="151"/>
      <c r="AJ95" s="151"/>
      <c r="AK95" s="151"/>
      <c r="AL95" s="151"/>
      <c r="AM95" s="151"/>
      <c r="AN95" s="150">
        <f>SUM(AG95,AT95)</f>
        <v>0</v>
      </c>
      <c r="AO95" s="151"/>
      <c r="AP95" s="151"/>
      <c r="AQ95" s="71" t="s">
        <v>78</v>
      </c>
      <c r="AR95" s="68"/>
      <c r="AS95" s="72">
        <v>0</v>
      </c>
      <c r="AT95" s="73">
        <f>ROUND(SUM(AV95:AW95),2)</f>
        <v>0</v>
      </c>
      <c r="AU95" s="74">
        <f>'IV-ZS-03-2025 - Stavebná ...'!P118</f>
        <v>88.319566000000009</v>
      </c>
      <c r="AV95" s="73">
        <f>'IV-ZS-03-2025 - Stavebná ...'!J31</f>
        <v>0</v>
      </c>
      <c r="AW95" s="73">
        <f>'IV-ZS-03-2025 - Stavebná ...'!J32</f>
        <v>0</v>
      </c>
      <c r="AX95" s="73">
        <f>'IV-ZS-03-2025 - Stavebná ...'!J33</f>
        <v>0</v>
      </c>
      <c r="AY95" s="73">
        <f>'IV-ZS-03-2025 - Stavebná ...'!J34</f>
        <v>0</v>
      </c>
      <c r="AZ95" s="73">
        <f>'IV-ZS-03-2025 - Stavebná ...'!F31</f>
        <v>0</v>
      </c>
      <c r="BA95" s="73">
        <f>'IV-ZS-03-2025 - Stavebná ...'!F32</f>
        <v>0</v>
      </c>
      <c r="BB95" s="73">
        <f>'IV-ZS-03-2025 - Stavebná ...'!F33</f>
        <v>0</v>
      </c>
      <c r="BC95" s="73">
        <f>'IV-ZS-03-2025 - Stavebná ...'!F34</f>
        <v>0</v>
      </c>
      <c r="BD95" s="75">
        <f>'IV-ZS-03-2025 - Stavebná ...'!F35</f>
        <v>0</v>
      </c>
      <c r="BT95" s="76" t="s">
        <v>79</v>
      </c>
      <c r="BU95" s="76" t="s">
        <v>80</v>
      </c>
      <c r="BV95" s="76" t="s">
        <v>75</v>
      </c>
      <c r="BW95" s="76" t="s">
        <v>4</v>
      </c>
      <c r="BX95" s="76" t="s">
        <v>76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5"/>
    </row>
  </sheetData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IV-ZS-03-2025 - Stavebná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9"/>
  <sheetViews>
    <sheetView showGridLines="0" tabSelected="1" workbookViewId="0">
      <selection activeCell="AA119" sqref="AA11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43" t="s">
        <v>5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AT2" s="13" t="s">
        <v>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81</v>
      </c>
      <c r="L4" s="16"/>
      <c r="M4" s="77" t="s">
        <v>9</v>
      </c>
      <c r="AT4" s="13" t="s">
        <v>3</v>
      </c>
    </row>
    <row r="5" spans="2:46" ht="6.95" customHeight="1">
      <c r="B5" s="16"/>
      <c r="L5" s="16"/>
    </row>
    <row r="6" spans="2:46" s="1" customFormat="1" ht="12" customHeight="1">
      <c r="B6" s="25"/>
      <c r="D6" s="22" t="s">
        <v>13</v>
      </c>
      <c r="L6" s="25"/>
    </row>
    <row r="7" spans="2:46" s="1" customFormat="1" ht="30" customHeight="1">
      <c r="B7" s="25"/>
      <c r="E7" s="155" t="s">
        <v>173</v>
      </c>
      <c r="F7" s="177"/>
      <c r="G7" s="177"/>
      <c r="H7" s="177"/>
      <c r="L7" s="25"/>
    </row>
    <row r="8" spans="2:46" s="1" customFormat="1">
      <c r="B8" s="25"/>
      <c r="L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L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6" t="str">
        <f>'Rekapitulácia stavby'!AN8</f>
        <v>12. 3. 2025</v>
      </c>
      <c r="L10" s="25"/>
    </row>
    <row r="11" spans="2:46" s="1" customFormat="1" ht="10.9" customHeight="1">
      <c r="B11" s="25"/>
      <c r="L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23</v>
      </c>
      <c r="L12" s="25"/>
    </row>
    <row r="13" spans="2:46" s="1" customFormat="1" ht="18" customHeight="1">
      <c r="B13" s="25"/>
      <c r="E13" s="20" t="s">
        <v>24</v>
      </c>
      <c r="I13" s="22" t="s">
        <v>25</v>
      </c>
      <c r="J13" s="20" t="s">
        <v>1</v>
      </c>
      <c r="L13" s="25"/>
    </row>
    <row r="14" spans="2:46" s="1" customFormat="1" ht="6.95" customHeight="1">
      <c r="B14" s="25"/>
      <c r="L14" s="25"/>
    </row>
    <row r="15" spans="2:46" s="1" customFormat="1" ht="12" customHeight="1">
      <c r="B15" s="25"/>
      <c r="D15" s="22" t="s">
        <v>26</v>
      </c>
      <c r="I15" s="22" t="s">
        <v>22</v>
      </c>
      <c r="J15" s="20" t="str">
        <f>'Rekapitulácia stavby'!AN13</f>
        <v/>
      </c>
      <c r="L15" s="25"/>
    </row>
    <row r="16" spans="2:46" s="1" customFormat="1" ht="18" customHeight="1">
      <c r="B16" s="25"/>
      <c r="E16" s="171" t="str">
        <f>'Rekapitulácia stavby'!E14</f>
        <v xml:space="preserve"> </v>
      </c>
      <c r="F16" s="171"/>
      <c r="G16" s="171"/>
      <c r="H16" s="171"/>
      <c r="I16" s="22" t="s">
        <v>25</v>
      </c>
      <c r="J16" s="20" t="str">
        <f>'Rekapitulácia stavby'!AN14</f>
        <v/>
      </c>
      <c r="L16" s="25"/>
    </row>
    <row r="17" spans="2:52" s="1" customFormat="1" ht="6.95" customHeight="1">
      <c r="B17" s="25"/>
      <c r="L17" s="25"/>
    </row>
    <row r="18" spans="2:52" s="1" customFormat="1" ht="12" customHeight="1">
      <c r="B18" s="25"/>
      <c r="D18" s="22" t="s">
        <v>28</v>
      </c>
      <c r="I18" s="22" t="s">
        <v>22</v>
      </c>
      <c r="J18" s="20" t="str">
        <f>IF('Rekapitulácia stavby'!AN16="","",'Rekapitulácia stavby'!AN16)</f>
        <v/>
      </c>
      <c r="L18" s="25"/>
    </row>
    <row r="19" spans="2:52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L19" s="25"/>
    </row>
    <row r="20" spans="2:52" s="1" customFormat="1" ht="6.95" customHeight="1">
      <c r="B20" s="25"/>
      <c r="L20" s="25"/>
    </row>
    <row r="21" spans="2:52" s="1" customFormat="1" ht="12" customHeight="1">
      <c r="B21" s="25"/>
      <c r="D21" s="22" t="s">
        <v>30</v>
      </c>
      <c r="I21" s="22" t="s">
        <v>22</v>
      </c>
      <c r="J21" s="20" t="s">
        <v>31</v>
      </c>
      <c r="L21" s="25"/>
    </row>
    <row r="22" spans="2:52" s="1" customFormat="1" ht="18" customHeight="1">
      <c r="B22" s="25"/>
      <c r="E22" s="20" t="s">
        <v>32</v>
      </c>
      <c r="I22" s="22" t="s">
        <v>25</v>
      </c>
      <c r="J22" s="20" t="s">
        <v>1</v>
      </c>
      <c r="L22" s="25"/>
    </row>
    <row r="23" spans="2:52" s="1" customFormat="1" ht="6.95" customHeight="1">
      <c r="B23" s="25"/>
      <c r="L23" s="25"/>
    </row>
    <row r="24" spans="2:52" s="1" customFormat="1" ht="12" customHeight="1">
      <c r="B24" s="25"/>
      <c r="D24" s="22" t="s">
        <v>33</v>
      </c>
      <c r="L24" s="25"/>
    </row>
    <row r="25" spans="2:52" s="7" customFormat="1" ht="16.5" customHeight="1">
      <c r="B25" s="78"/>
      <c r="E25" s="173" t="s">
        <v>1</v>
      </c>
      <c r="F25" s="173"/>
      <c r="G25" s="173"/>
      <c r="H25" s="173"/>
      <c r="L25" s="78"/>
    </row>
    <row r="26" spans="2:52" s="1" customFormat="1" ht="6.95" customHeight="1">
      <c r="B26" s="25"/>
      <c r="L26" s="25"/>
    </row>
    <row r="27" spans="2:52" s="1" customFormat="1" ht="6.95" customHeight="1">
      <c r="B27" s="25"/>
      <c r="D27" s="47"/>
      <c r="E27" s="47"/>
      <c r="F27" s="47"/>
      <c r="G27" s="47"/>
      <c r="H27" s="47"/>
      <c r="I27" s="47"/>
      <c r="J27" s="47"/>
      <c r="K27" s="47"/>
      <c r="L27" s="25"/>
    </row>
    <row r="28" spans="2:52" s="1" customFormat="1" ht="25.35" customHeight="1">
      <c r="B28" s="25"/>
      <c r="D28" s="79" t="s">
        <v>34</v>
      </c>
      <c r="J28" s="60">
        <f>ROUND(J118, 2)</f>
        <v>0</v>
      </c>
      <c r="L28" s="25"/>
    </row>
    <row r="29" spans="2:52" s="1" customFormat="1" ht="6.95" customHeight="1">
      <c r="B29" s="25"/>
      <c r="D29" s="47"/>
      <c r="E29" s="47"/>
      <c r="F29" s="47"/>
      <c r="G29" s="47"/>
      <c r="H29" s="47"/>
      <c r="I29" s="47"/>
      <c r="J29" s="47"/>
      <c r="K29" s="47"/>
      <c r="L29" s="80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</row>
    <row r="30" spans="2:52" s="1" customFormat="1" ht="14.45" customHeight="1">
      <c r="B30" s="25"/>
      <c r="F30" s="28" t="s">
        <v>36</v>
      </c>
      <c r="I30" s="28" t="s">
        <v>35</v>
      </c>
      <c r="J30" s="28" t="s">
        <v>37</v>
      </c>
      <c r="L30" s="80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</row>
    <row r="31" spans="2:52" s="1" customFormat="1" ht="14.45" customHeight="1">
      <c r="B31" s="25"/>
      <c r="D31" s="49" t="s">
        <v>38</v>
      </c>
      <c r="E31" s="30" t="s">
        <v>39</v>
      </c>
      <c r="F31" s="82">
        <f>ROUND((SUM(BE118:BE138)),  2)</f>
        <v>0</v>
      </c>
      <c r="G31" s="81"/>
      <c r="H31" s="81"/>
      <c r="I31" s="83">
        <v>0.23</v>
      </c>
      <c r="J31" s="82">
        <f>ROUND(((SUM(BE118:BE138))*I31),  2)</f>
        <v>0</v>
      </c>
      <c r="L31" s="25"/>
    </row>
    <row r="32" spans="2:52" s="1" customFormat="1" ht="14.45" customHeight="1">
      <c r="B32" s="25"/>
      <c r="E32" s="30" t="s">
        <v>40</v>
      </c>
      <c r="F32" s="84">
        <f>ROUND((SUM(BF118:BF138)),  2)</f>
        <v>0</v>
      </c>
      <c r="I32" s="85">
        <v>0.23</v>
      </c>
      <c r="J32" s="84">
        <f>ROUND(((SUM(BF118:BF138))*I32),  2)</f>
        <v>0</v>
      </c>
      <c r="L32" s="25"/>
    </row>
    <row r="33" spans="2:52" s="1" customFormat="1" ht="14.45" hidden="1" customHeight="1">
      <c r="B33" s="25"/>
      <c r="E33" s="22" t="s">
        <v>41</v>
      </c>
      <c r="F33" s="84">
        <f>ROUND((SUM(BG118:BG138)),  2)</f>
        <v>0</v>
      </c>
      <c r="I33" s="85">
        <v>0.23</v>
      </c>
      <c r="J33" s="84">
        <f>0</f>
        <v>0</v>
      </c>
      <c r="L33" s="80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</row>
    <row r="34" spans="2:52" s="1" customFormat="1" ht="14.45" hidden="1" customHeight="1">
      <c r="B34" s="25"/>
      <c r="E34" s="22" t="s">
        <v>42</v>
      </c>
      <c r="F34" s="84">
        <f>ROUND((SUM(BH118:BH138)),  2)</f>
        <v>0</v>
      </c>
      <c r="I34" s="85">
        <v>0.23</v>
      </c>
      <c r="J34" s="84">
        <f>0</f>
        <v>0</v>
      </c>
      <c r="L34" s="25"/>
    </row>
    <row r="35" spans="2:52" s="1" customFormat="1" ht="14.45" hidden="1" customHeight="1">
      <c r="B35" s="25"/>
      <c r="E35" s="30" t="s">
        <v>43</v>
      </c>
      <c r="F35" s="82">
        <f>ROUND((SUM(BI118:BI138)),  2)</f>
        <v>0</v>
      </c>
      <c r="G35" s="81"/>
      <c r="H35" s="81"/>
      <c r="I35" s="83">
        <v>0</v>
      </c>
      <c r="J35" s="82">
        <f>0</f>
        <v>0</v>
      </c>
      <c r="L35" s="25"/>
    </row>
    <row r="36" spans="2:52" s="1" customFormat="1" ht="6.95" customHeight="1">
      <c r="B36" s="25"/>
      <c r="L36" s="25"/>
    </row>
    <row r="37" spans="2:52" s="1" customFormat="1" ht="25.35" customHeight="1">
      <c r="B37" s="25"/>
      <c r="C37" s="86"/>
      <c r="D37" s="87" t="s">
        <v>44</v>
      </c>
      <c r="E37" s="51"/>
      <c r="F37" s="51"/>
      <c r="G37" s="88" t="s">
        <v>45</v>
      </c>
      <c r="H37" s="89" t="s">
        <v>46</v>
      </c>
      <c r="I37" s="51"/>
      <c r="J37" s="90">
        <f>SUM(J28:J35)</f>
        <v>0</v>
      </c>
      <c r="K37" s="91"/>
      <c r="L37" s="25"/>
    </row>
    <row r="38" spans="2:52" s="1" customFormat="1" ht="14.45" customHeight="1">
      <c r="B38" s="25"/>
      <c r="L38" s="25"/>
    </row>
    <row r="39" spans="2:52" ht="14.45" customHeight="1">
      <c r="B39" s="16"/>
      <c r="L39" s="16"/>
    </row>
    <row r="40" spans="2:52" ht="14.45" customHeight="1">
      <c r="B40" s="16"/>
      <c r="L40" s="16"/>
    </row>
    <row r="41" spans="2:52" ht="14.45" customHeight="1">
      <c r="B41" s="16"/>
      <c r="L41" s="16"/>
    </row>
    <row r="42" spans="2:52" ht="14.45" customHeight="1">
      <c r="B42" s="16"/>
      <c r="L42" s="16"/>
    </row>
    <row r="43" spans="2:52" ht="14.45" customHeight="1">
      <c r="B43" s="16"/>
      <c r="L43" s="16"/>
    </row>
    <row r="44" spans="2:52" ht="14.45" customHeight="1">
      <c r="B44" s="16"/>
      <c r="L44" s="16"/>
    </row>
    <row r="45" spans="2:52" ht="14.45" customHeight="1">
      <c r="B45" s="16"/>
      <c r="L45" s="16"/>
    </row>
    <row r="46" spans="2:52" ht="14.45" customHeight="1">
      <c r="B46" s="16"/>
      <c r="L46" s="16"/>
    </row>
    <row r="47" spans="2:52" ht="14.45" customHeight="1">
      <c r="B47" s="16"/>
      <c r="L47" s="16"/>
    </row>
    <row r="48" spans="2:5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5" t="s">
        <v>47</v>
      </c>
      <c r="E50" s="36"/>
      <c r="F50" s="36"/>
      <c r="G50" s="35" t="s">
        <v>48</v>
      </c>
      <c r="H50" s="36"/>
      <c r="I50" s="36"/>
      <c r="J50" s="36"/>
      <c r="K50" s="36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7" t="s">
        <v>49</v>
      </c>
      <c r="E61" s="27"/>
      <c r="F61" s="92" t="s">
        <v>50</v>
      </c>
      <c r="G61" s="37" t="s">
        <v>49</v>
      </c>
      <c r="H61" s="27"/>
      <c r="I61" s="27"/>
      <c r="J61" s="93" t="s">
        <v>50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5" t="s">
        <v>51</v>
      </c>
      <c r="E65" s="36"/>
      <c r="F65" s="36"/>
      <c r="G65" s="35" t="s">
        <v>52</v>
      </c>
      <c r="H65" s="36"/>
      <c r="I65" s="36"/>
      <c r="J65" s="36"/>
      <c r="K65" s="36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7" t="s">
        <v>49</v>
      </c>
      <c r="E76" s="27"/>
      <c r="F76" s="92" t="s">
        <v>50</v>
      </c>
      <c r="G76" s="37" t="s">
        <v>49</v>
      </c>
      <c r="H76" s="27"/>
      <c r="I76" s="27"/>
      <c r="J76" s="93" t="s">
        <v>50</v>
      </c>
      <c r="K76" s="27"/>
      <c r="L76" s="25"/>
    </row>
    <row r="77" spans="2:12" s="1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5"/>
    </row>
    <row r="81" spans="2:47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5"/>
    </row>
    <row r="82" spans="2:47" s="1" customFormat="1" ht="24.95" customHeight="1">
      <c r="B82" s="25"/>
      <c r="C82" s="17" t="s">
        <v>82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30" customHeight="1">
      <c r="B85" s="25"/>
      <c r="E85" s="155" t="str">
        <f>E7</f>
        <v>Stavebná pripravenosť pre osadenie tribún - IV.Základná škola , Jilemnického - Žiar nad Hronom- spodná stavba</v>
      </c>
      <c r="F85" s="177"/>
      <c r="G85" s="177"/>
      <c r="H85" s="177"/>
      <c r="L85" s="25"/>
    </row>
    <row r="86" spans="2:47" s="1" customFormat="1" ht="6.95" customHeight="1">
      <c r="B86" s="25"/>
      <c r="L86" s="25"/>
    </row>
    <row r="87" spans="2:47" s="1" customFormat="1" ht="12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6" t="str">
        <f>IF(J10="","",J10)</f>
        <v>12. 3. 2025</v>
      </c>
      <c r="L87" s="25"/>
    </row>
    <row r="88" spans="2:47" s="1" customFormat="1" ht="6.95" customHeight="1">
      <c r="B88" s="25"/>
      <c r="L88" s="25"/>
    </row>
    <row r="89" spans="2:47" s="1" customFormat="1" ht="15.2" customHeight="1">
      <c r="B89" s="25"/>
      <c r="C89" s="22" t="s">
        <v>21</v>
      </c>
      <c r="F89" s="20" t="str">
        <f>E13</f>
        <v>Mesto Žiar nad Hronom</v>
      </c>
      <c r="I89" s="22" t="s">
        <v>28</v>
      </c>
      <c r="J89" s="23" t="str">
        <f>E19</f>
        <v xml:space="preserve"> </v>
      </c>
      <c r="L89" s="25"/>
    </row>
    <row r="90" spans="2:47" s="1" customFormat="1" ht="40.15" customHeight="1">
      <c r="B90" s="25"/>
      <c r="C90" s="22" t="s">
        <v>26</v>
      </c>
      <c r="F90" s="20" t="str">
        <f>IF(E16="","",E16)</f>
        <v xml:space="preserve"> </v>
      </c>
      <c r="I90" s="22" t="s">
        <v>30</v>
      </c>
      <c r="J90" s="23" t="str">
        <f>E22</f>
        <v>TECHNICKÉ SLUŽBZ Žiar nad Hronom spol. s. r. o</v>
      </c>
      <c r="L90" s="25"/>
    </row>
    <row r="91" spans="2:47" s="1" customFormat="1" ht="10.35" customHeight="1">
      <c r="B91" s="25"/>
      <c r="L91" s="25"/>
    </row>
    <row r="92" spans="2:47" s="1" customFormat="1" ht="29.25" customHeight="1">
      <c r="B92" s="25"/>
      <c r="C92" s="94" t="s">
        <v>83</v>
      </c>
      <c r="D92" s="86"/>
      <c r="E92" s="86"/>
      <c r="F92" s="86"/>
      <c r="G92" s="86"/>
      <c r="H92" s="86"/>
      <c r="I92" s="86"/>
      <c r="J92" s="95" t="s">
        <v>84</v>
      </c>
      <c r="K92" s="86"/>
      <c r="L92" s="25"/>
    </row>
    <row r="93" spans="2:47" s="1" customFormat="1" ht="10.35" customHeight="1">
      <c r="B93" s="25"/>
      <c r="L93" s="25"/>
    </row>
    <row r="94" spans="2:47" s="1" customFormat="1" ht="22.9" customHeight="1">
      <c r="B94" s="25"/>
      <c r="C94" s="96" t="s">
        <v>85</v>
      </c>
      <c r="J94" s="60">
        <f>J118</f>
        <v>0</v>
      </c>
      <c r="L94" s="25"/>
      <c r="AU94" s="13" t="s">
        <v>86</v>
      </c>
    </row>
    <row r="95" spans="2:47" s="8" customFormat="1" ht="24.95" customHeight="1">
      <c r="B95" s="97"/>
      <c r="D95" s="98" t="s">
        <v>87</v>
      </c>
      <c r="E95" s="99"/>
      <c r="F95" s="99"/>
      <c r="G95" s="99"/>
      <c r="H95" s="99"/>
      <c r="I95" s="99"/>
      <c r="J95" s="100">
        <f>J119</f>
        <v>0</v>
      </c>
      <c r="L95" s="97"/>
    </row>
    <row r="96" spans="2:47" s="9" customFormat="1" ht="19.899999999999999" customHeight="1">
      <c r="B96" s="101"/>
      <c r="D96" s="102" t="s">
        <v>88</v>
      </c>
      <c r="E96" s="103"/>
      <c r="F96" s="103"/>
      <c r="G96" s="103"/>
      <c r="H96" s="103"/>
      <c r="I96" s="103"/>
      <c r="J96" s="104">
        <f>J120</f>
        <v>0</v>
      </c>
      <c r="L96" s="101"/>
    </row>
    <row r="97" spans="2:12" s="9" customFormat="1" ht="19.899999999999999" customHeight="1">
      <c r="B97" s="101"/>
      <c r="D97" s="102" t="s">
        <v>89</v>
      </c>
      <c r="E97" s="103"/>
      <c r="F97" s="103"/>
      <c r="G97" s="103"/>
      <c r="H97" s="103"/>
      <c r="I97" s="103"/>
      <c r="J97" s="104">
        <f>J127</f>
        <v>0</v>
      </c>
      <c r="L97" s="101"/>
    </row>
    <row r="98" spans="2:12" s="9" customFormat="1" ht="19.899999999999999" customHeight="1">
      <c r="B98" s="101"/>
      <c r="D98" s="102" t="s">
        <v>90</v>
      </c>
      <c r="E98" s="103"/>
      <c r="F98" s="103"/>
      <c r="G98" s="103"/>
      <c r="H98" s="103"/>
      <c r="I98" s="103"/>
      <c r="J98" s="104">
        <f>J132</f>
        <v>0</v>
      </c>
      <c r="L98" s="101"/>
    </row>
    <row r="99" spans="2:12" s="9" customFormat="1" ht="19.899999999999999" customHeight="1">
      <c r="B99" s="101"/>
      <c r="D99" s="102" t="s">
        <v>91</v>
      </c>
      <c r="E99" s="103"/>
      <c r="F99" s="103"/>
      <c r="G99" s="103"/>
      <c r="H99" s="103"/>
      <c r="I99" s="103"/>
      <c r="J99" s="104">
        <f>J134</f>
        <v>0</v>
      </c>
      <c r="L99" s="101"/>
    </row>
    <row r="100" spans="2:12" s="9" customFormat="1" ht="19.899999999999999" customHeight="1">
      <c r="B100" s="101"/>
      <c r="D100" s="102" t="s">
        <v>92</v>
      </c>
      <c r="E100" s="103"/>
      <c r="F100" s="103"/>
      <c r="G100" s="103"/>
      <c r="H100" s="103"/>
      <c r="I100" s="103"/>
      <c r="J100" s="104">
        <f>J136</f>
        <v>0</v>
      </c>
      <c r="L100" s="101"/>
    </row>
    <row r="101" spans="2:12" s="1" customFormat="1" ht="21.75" customHeight="1">
      <c r="B101" s="25"/>
      <c r="L101" s="25"/>
    </row>
    <row r="102" spans="2:12" s="1" customFormat="1" ht="6.95" customHeight="1"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25"/>
    </row>
    <row r="106" spans="2:12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s="1" customFormat="1" ht="24.95" customHeight="1">
      <c r="B107" s="25"/>
      <c r="C107" s="17" t="s">
        <v>93</v>
      </c>
      <c r="L107" s="25"/>
    </row>
    <row r="108" spans="2:12" s="1" customFormat="1" ht="6.95" customHeight="1">
      <c r="B108" s="25"/>
      <c r="L108" s="25"/>
    </row>
    <row r="109" spans="2:12" s="1" customFormat="1" ht="12" customHeight="1">
      <c r="B109" s="25"/>
      <c r="C109" s="22" t="s">
        <v>13</v>
      </c>
      <c r="L109" s="25"/>
    </row>
    <row r="110" spans="2:12" s="1" customFormat="1" ht="30" customHeight="1">
      <c r="B110" s="25"/>
      <c r="E110" s="155" t="str">
        <f>E7</f>
        <v>Stavebná pripravenosť pre osadenie tribún - IV.Základná škola , Jilemnického - Žiar nad Hronom- spodná stavba</v>
      </c>
      <c r="F110" s="177"/>
      <c r="G110" s="177"/>
      <c r="H110" s="177"/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17</v>
      </c>
      <c r="F112" s="20" t="str">
        <f>F10</f>
        <v>Žiar nad Hronom</v>
      </c>
      <c r="I112" s="22" t="s">
        <v>19</v>
      </c>
      <c r="J112" s="46" t="str">
        <f>IF(J10="","",J10)</f>
        <v>12. 3. 2025</v>
      </c>
      <c r="L112" s="25"/>
    </row>
    <row r="113" spans="2:65" s="1" customFormat="1" ht="6.95" customHeight="1">
      <c r="B113" s="25"/>
      <c r="L113" s="25"/>
    </row>
    <row r="114" spans="2:65" s="1" customFormat="1" ht="15.2" customHeight="1">
      <c r="B114" s="25"/>
      <c r="C114" s="22" t="s">
        <v>21</v>
      </c>
      <c r="F114" s="20" t="str">
        <f>E13</f>
        <v>Mesto Žiar nad Hronom</v>
      </c>
      <c r="I114" s="22" t="s">
        <v>28</v>
      </c>
      <c r="J114" s="23" t="str">
        <f>E19</f>
        <v xml:space="preserve"> </v>
      </c>
      <c r="L114" s="25"/>
    </row>
    <row r="115" spans="2:65" s="1" customFormat="1" ht="40.15" customHeight="1">
      <c r="B115" s="25"/>
      <c r="C115" s="22" t="s">
        <v>26</v>
      </c>
      <c r="F115" s="20" t="str">
        <f>IF(E16="","",E16)</f>
        <v xml:space="preserve"> </v>
      </c>
      <c r="I115" s="22" t="s">
        <v>30</v>
      </c>
      <c r="J115" s="23" t="str">
        <f>E22</f>
        <v>TECHNICKÉ SLUŽBZ Žiar nad Hronom spol. s. r. o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05"/>
      <c r="C117" s="106" t="s">
        <v>94</v>
      </c>
      <c r="D117" s="107" t="s">
        <v>59</v>
      </c>
      <c r="E117" s="107" t="s">
        <v>55</v>
      </c>
      <c r="F117" s="107" t="s">
        <v>56</v>
      </c>
      <c r="G117" s="107" t="s">
        <v>95</v>
      </c>
      <c r="H117" s="107" t="s">
        <v>96</v>
      </c>
      <c r="I117" s="107" t="s">
        <v>97</v>
      </c>
      <c r="J117" s="108" t="s">
        <v>84</v>
      </c>
      <c r="K117" s="109" t="s">
        <v>98</v>
      </c>
      <c r="L117" s="105"/>
      <c r="M117" s="53" t="s">
        <v>1</v>
      </c>
      <c r="N117" s="54" t="s">
        <v>38</v>
      </c>
      <c r="O117" s="54" t="s">
        <v>99</v>
      </c>
      <c r="P117" s="54" t="s">
        <v>100</v>
      </c>
      <c r="Q117" s="54" t="s">
        <v>101</v>
      </c>
      <c r="R117" s="54" t="s">
        <v>102</v>
      </c>
      <c r="S117" s="54" t="s">
        <v>103</v>
      </c>
      <c r="T117" s="55" t="s">
        <v>104</v>
      </c>
    </row>
    <row r="118" spans="2:65" s="1" customFormat="1" ht="22.9" customHeight="1">
      <c r="B118" s="25"/>
      <c r="C118" s="58" t="s">
        <v>85</v>
      </c>
      <c r="J118" s="110">
        <f>BK118</f>
        <v>0</v>
      </c>
      <c r="L118" s="25"/>
      <c r="M118" s="56"/>
      <c r="N118" s="47"/>
      <c r="O118" s="47"/>
      <c r="P118" s="111">
        <f>P119</f>
        <v>88.319566000000009</v>
      </c>
      <c r="Q118" s="47"/>
      <c r="R118" s="111">
        <f>R119</f>
        <v>20.942685232279999</v>
      </c>
      <c r="S118" s="47"/>
      <c r="T118" s="112">
        <f>T119</f>
        <v>0</v>
      </c>
      <c r="AT118" s="13" t="s">
        <v>73</v>
      </c>
      <c r="AU118" s="13" t="s">
        <v>86</v>
      </c>
      <c r="BK118" s="113">
        <f>BK119</f>
        <v>0</v>
      </c>
    </row>
    <row r="119" spans="2:65" s="11" customFormat="1" ht="25.9" customHeight="1">
      <c r="B119" s="114"/>
      <c r="D119" s="115" t="s">
        <v>73</v>
      </c>
      <c r="E119" s="116" t="s">
        <v>105</v>
      </c>
      <c r="F119" s="116" t="s">
        <v>106</v>
      </c>
      <c r="J119" s="117">
        <f>BK119</f>
        <v>0</v>
      </c>
      <c r="L119" s="114"/>
      <c r="M119" s="118"/>
      <c r="P119" s="119">
        <f>P120+P127+P132+P134+P136</f>
        <v>88.319566000000009</v>
      </c>
      <c r="R119" s="119">
        <f>R120+R127+R132+R134+R136</f>
        <v>20.942685232279999</v>
      </c>
      <c r="T119" s="120">
        <f>T120+T127+T132+T134+T136</f>
        <v>0</v>
      </c>
      <c r="AR119" s="115" t="s">
        <v>79</v>
      </c>
      <c r="AT119" s="121" t="s">
        <v>73</v>
      </c>
      <c r="AU119" s="121" t="s">
        <v>74</v>
      </c>
      <c r="AY119" s="115" t="s">
        <v>107</v>
      </c>
      <c r="BK119" s="122">
        <f>BK120+BK127+BK132+BK134+BK136</f>
        <v>0</v>
      </c>
    </row>
    <row r="120" spans="2:65" s="11" customFormat="1" ht="22.9" customHeight="1">
      <c r="B120" s="114"/>
      <c r="D120" s="115" t="s">
        <v>73</v>
      </c>
      <c r="E120" s="123" t="s">
        <v>79</v>
      </c>
      <c r="F120" s="123" t="s">
        <v>108</v>
      </c>
      <c r="J120" s="124">
        <f>BK120</f>
        <v>0</v>
      </c>
      <c r="L120" s="114"/>
      <c r="M120" s="118"/>
      <c r="P120" s="119">
        <f>SUM(P121:P126)</f>
        <v>40.690368000000007</v>
      </c>
      <c r="R120" s="119">
        <f>SUM(R121:R126)</f>
        <v>0</v>
      </c>
      <c r="T120" s="120">
        <f>SUM(T121:T126)</f>
        <v>0</v>
      </c>
      <c r="AR120" s="115" t="s">
        <v>79</v>
      </c>
      <c r="AT120" s="121" t="s">
        <v>73</v>
      </c>
      <c r="AU120" s="121" t="s">
        <v>79</v>
      </c>
      <c r="AY120" s="115" t="s">
        <v>107</v>
      </c>
      <c r="BK120" s="122">
        <f>SUM(BK121:BK126)</f>
        <v>0</v>
      </c>
    </row>
    <row r="121" spans="2:65" s="1" customFormat="1" ht="24.2" customHeight="1">
      <c r="B121" s="125"/>
      <c r="C121" s="126" t="s">
        <v>79</v>
      </c>
      <c r="D121" s="126" t="s">
        <v>109</v>
      </c>
      <c r="E121" s="127" t="s">
        <v>110</v>
      </c>
      <c r="F121" s="128" t="s">
        <v>111</v>
      </c>
      <c r="G121" s="129" t="s">
        <v>112</v>
      </c>
      <c r="H121" s="130">
        <v>7.2</v>
      </c>
      <c r="I121" s="131"/>
      <c r="J121" s="131">
        <f t="shared" ref="J121:J126" si="0">ROUND(I121*H121,2)</f>
        <v>0</v>
      </c>
      <c r="K121" s="132"/>
      <c r="L121" s="25"/>
      <c r="M121" s="133" t="s">
        <v>1</v>
      </c>
      <c r="N121" s="134" t="s">
        <v>40</v>
      </c>
      <c r="O121" s="135">
        <v>3.8503500000000002</v>
      </c>
      <c r="P121" s="135">
        <f t="shared" ref="P121:P126" si="1">O121*H121</f>
        <v>27.722520000000003</v>
      </c>
      <c r="Q121" s="135">
        <v>0</v>
      </c>
      <c r="R121" s="135">
        <f t="shared" ref="R121:R126" si="2">Q121*H121</f>
        <v>0</v>
      </c>
      <c r="S121" s="135">
        <v>0</v>
      </c>
      <c r="T121" s="136">
        <f t="shared" ref="T121:T126" si="3">S121*H121</f>
        <v>0</v>
      </c>
      <c r="AR121" s="137" t="s">
        <v>113</v>
      </c>
      <c r="AT121" s="137" t="s">
        <v>109</v>
      </c>
      <c r="AU121" s="137" t="s">
        <v>114</v>
      </c>
      <c r="AY121" s="13" t="s">
        <v>107</v>
      </c>
      <c r="BE121" s="138">
        <f t="shared" ref="BE121:BE126" si="4">IF(N121="základná",J121,0)</f>
        <v>0</v>
      </c>
      <c r="BF121" s="138">
        <f t="shared" ref="BF121:BF126" si="5">IF(N121="znížená",J121,0)</f>
        <v>0</v>
      </c>
      <c r="BG121" s="138">
        <f t="shared" ref="BG121:BG126" si="6">IF(N121="zákl. prenesená",J121,0)</f>
        <v>0</v>
      </c>
      <c r="BH121" s="138">
        <f t="shared" ref="BH121:BH126" si="7">IF(N121="zníž. prenesená",J121,0)</f>
        <v>0</v>
      </c>
      <c r="BI121" s="138">
        <f t="shared" ref="BI121:BI126" si="8">IF(N121="nulová",J121,0)</f>
        <v>0</v>
      </c>
      <c r="BJ121" s="13" t="s">
        <v>114</v>
      </c>
      <c r="BK121" s="138">
        <f t="shared" ref="BK121:BK126" si="9">ROUND(I121*H121,2)</f>
        <v>0</v>
      </c>
      <c r="BL121" s="13" t="s">
        <v>113</v>
      </c>
      <c r="BM121" s="137" t="s">
        <v>115</v>
      </c>
    </row>
    <row r="122" spans="2:65" s="1" customFormat="1" ht="24.2" customHeight="1">
      <c r="B122" s="125"/>
      <c r="C122" s="126" t="s">
        <v>114</v>
      </c>
      <c r="D122" s="126" t="s">
        <v>109</v>
      </c>
      <c r="E122" s="127" t="s">
        <v>116</v>
      </c>
      <c r="F122" s="128" t="s">
        <v>117</v>
      </c>
      <c r="G122" s="129" t="s">
        <v>112</v>
      </c>
      <c r="H122" s="130">
        <v>7.2</v>
      </c>
      <c r="I122" s="131"/>
      <c r="J122" s="131">
        <f t="shared" si="0"/>
        <v>0</v>
      </c>
      <c r="K122" s="132"/>
      <c r="L122" s="25"/>
      <c r="M122" s="133" t="s">
        <v>1</v>
      </c>
      <c r="N122" s="134" t="s">
        <v>40</v>
      </c>
      <c r="O122" s="135">
        <v>0.77059</v>
      </c>
      <c r="P122" s="135">
        <f t="shared" si="1"/>
        <v>5.5482480000000001</v>
      </c>
      <c r="Q122" s="135">
        <v>0</v>
      </c>
      <c r="R122" s="135">
        <f t="shared" si="2"/>
        <v>0</v>
      </c>
      <c r="S122" s="135">
        <v>0</v>
      </c>
      <c r="T122" s="136">
        <f t="shared" si="3"/>
        <v>0</v>
      </c>
      <c r="AR122" s="137" t="s">
        <v>113</v>
      </c>
      <c r="AT122" s="137" t="s">
        <v>109</v>
      </c>
      <c r="AU122" s="137" t="s">
        <v>114</v>
      </c>
      <c r="AY122" s="13" t="s">
        <v>107</v>
      </c>
      <c r="BE122" s="138">
        <f t="shared" si="4"/>
        <v>0</v>
      </c>
      <c r="BF122" s="138">
        <f t="shared" si="5"/>
        <v>0</v>
      </c>
      <c r="BG122" s="138">
        <f t="shared" si="6"/>
        <v>0</v>
      </c>
      <c r="BH122" s="138">
        <f t="shared" si="7"/>
        <v>0</v>
      </c>
      <c r="BI122" s="138">
        <f t="shared" si="8"/>
        <v>0</v>
      </c>
      <c r="BJ122" s="13" t="s">
        <v>114</v>
      </c>
      <c r="BK122" s="138">
        <f t="shared" si="9"/>
        <v>0</v>
      </c>
      <c r="BL122" s="13" t="s">
        <v>113</v>
      </c>
      <c r="BM122" s="137" t="s">
        <v>118</v>
      </c>
    </row>
    <row r="123" spans="2:65" s="1" customFormat="1" ht="33" customHeight="1">
      <c r="B123" s="125"/>
      <c r="C123" s="126" t="s">
        <v>119</v>
      </c>
      <c r="D123" s="126" t="s">
        <v>109</v>
      </c>
      <c r="E123" s="127" t="s">
        <v>120</v>
      </c>
      <c r="F123" s="128" t="s">
        <v>121</v>
      </c>
      <c r="G123" s="129" t="s">
        <v>112</v>
      </c>
      <c r="H123" s="130">
        <v>7.2</v>
      </c>
      <c r="I123" s="131"/>
      <c r="J123" s="131">
        <f t="shared" si="0"/>
        <v>0</v>
      </c>
      <c r="K123" s="132"/>
      <c r="L123" s="25"/>
      <c r="M123" s="133" t="s">
        <v>1</v>
      </c>
      <c r="N123" s="134" t="s">
        <v>40</v>
      </c>
      <c r="O123" s="135">
        <v>7.0999999999999994E-2</v>
      </c>
      <c r="P123" s="135">
        <f t="shared" si="1"/>
        <v>0.51119999999999999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AR123" s="137" t="s">
        <v>113</v>
      </c>
      <c r="AT123" s="137" t="s">
        <v>109</v>
      </c>
      <c r="AU123" s="137" t="s">
        <v>114</v>
      </c>
      <c r="AY123" s="13" t="s">
        <v>107</v>
      </c>
      <c r="BE123" s="138">
        <f t="shared" si="4"/>
        <v>0</v>
      </c>
      <c r="BF123" s="138">
        <f t="shared" si="5"/>
        <v>0</v>
      </c>
      <c r="BG123" s="138">
        <f t="shared" si="6"/>
        <v>0</v>
      </c>
      <c r="BH123" s="138">
        <f t="shared" si="7"/>
        <v>0</v>
      </c>
      <c r="BI123" s="138">
        <f t="shared" si="8"/>
        <v>0</v>
      </c>
      <c r="BJ123" s="13" t="s">
        <v>114</v>
      </c>
      <c r="BK123" s="138">
        <f t="shared" si="9"/>
        <v>0</v>
      </c>
      <c r="BL123" s="13" t="s">
        <v>113</v>
      </c>
      <c r="BM123" s="137" t="s">
        <v>122</v>
      </c>
    </row>
    <row r="124" spans="2:65" s="1" customFormat="1" ht="16.5" customHeight="1">
      <c r="B124" s="125"/>
      <c r="C124" s="126" t="s">
        <v>113</v>
      </c>
      <c r="D124" s="126" t="s">
        <v>109</v>
      </c>
      <c r="E124" s="127" t="s">
        <v>123</v>
      </c>
      <c r="F124" s="128" t="s">
        <v>124</v>
      </c>
      <c r="G124" s="129" t="s">
        <v>112</v>
      </c>
      <c r="H124" s="130">
        <v>7.2</v>
      </c>
      <c r="I124" s="131"/>
      <c r="J124" s="131">
        <f t="shared" si="0"/>
        <v>0</v>
      </c>
      <c r="K124" s="132"/>
      <c r="L124" s="25"/>
      <c r="M124" s="133" t="s">
        <v>1</v>
      </c>
      <c r="N124" s="134" t="s">
        <v>40</v>
      </c>
      <c r="O124" s="135">
        <v>0.83199999999999996</v>
      </c>
      <c r="P124" s="135">
        <f t="shared" si="1"/>
        <v>5.9904000000000002</v>
      </c>
      <c r="Q124" s="135">
        <v>0</v>
      </c>
      <c r="R124" s="135">
        <f t="shared" si="2"/>
        <v>0</v>
      </c>
      <c r="S124" s="135">
        <v>0</v>
      </c>
      <c r="T124" s="136">
        <f t="shared" si="3"/>
        <v>0</v>
      </c>
      <c r="AR124" s="137" t="s">
        <v>113</v>
      </c>
      <c r="AT124" s="137" t="s">
        <v>109</v>
      </c>
      <c r="AU124" s="137" t="s">
        <v>114</v>
      </c>
      <c r="AY124" s="13" t="s">
        <v>107</v>
      </c>
      <c r="BE124" s="138">
        <f t="shared" si="4"/>
        <v>0</v>
      </c>
      <c r="BF124" s="138">
        <f t="shared" si="5"/>
        <v>0</v>
      </c>
      <c r="BG124" s="138">
        <f t="shared" si="6"/>
        <v>0</v>
      </c>
      <c r="BH124" s="138">
        <f t="shared" si="7"/>
        <v>0</v>
      </c>
      <c r="BI124" s="138">
        <f t="shared" si="8"/>
        <v>0</v>
      </c>
      <c r="BJ124" s="13" t="s">
        <v>114</v>
      </c>
      <c r="BK124" s="138">
        <f t="shared" si="9"/>
        <v>0</v>
      </c>
      <c r="BL124" s="13" t="s">
        <v>113</v>
      </c>
      <c r="BM124" s="137" t="s">
        <v>125</v>
      </c>
    </row>
    <row r="125" spans="2:65" s="1" customFormat="1" ht="24.2" customHeight="1">
      <c r="B125" s="125"/>
      <c r="C125" s="126" t="s">
        <v>126</v>
      </c>
      <c r="D125" s="126" t="s">
        <v>109</v>
      </c>
      <c r="E125" s="127" t="s">
        <v>127</v>
      </c>
      <c r="F125" s="128" t="s">
        <v>128</v>
      </c>
      <c r="G125" s="129" t="s">
        <v>129</v>
      </c>
      <c r="H125" s="130">
        <v>10.08</v>
      </c>
      <c r="I125" s="131"/>
      <c r="J125" s="131">
        <f t="shared" si="0"/>
        <v>0</v>
      </c>
      <c r="K125" s="132"/>
      <c r="L125" s="25"/>
      <c r="M125" s="133" t="s">
        <v>1</v>
      </c>
      <c r="N125" s="134" t="s">
        <v>40</v>
      </c>
      <c r="O125" s="135">
        <v>0</v>
      </c>
      <c r="P125" s="135">
        <f t="shared" si="1"/>
        <v>0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AR125" s="137" t="s">
        <v>113</v>
      </c>
      <c r="AT125" s="137" t="s">
        <v>109</v>
      </c>
      <c r="AU125" s="137" t="s">
        <v>114</v>
      </c>
      <c r="AY125" s="13" t="s">
        <v>107</v>
      </c>
      <c r="BE125" s="138">
        <f t="shared" si="4"/>
        <v>0</v>
      </c>
      <c r="BF125" s="138">
        <f t="shared" si="5"/>
        <v>0</v>
      </c>
      <c r="BG125" s="138">
        <f t="shared" si="6"/>
        <v>0</v>
      </c>
      <c r="BH125" s="138">
        <f t="shared" si="7"/>
        <v>0</v>
      </c>
      <c r="BI125" s="138">
        <f t="shared" si="8"/>
        <v>0</v>
      </c>
      <c r="BJ125" s="13" t="s">
        <v>114</v>
      </c>
      <c r="BK125" s="138">
        <f t="shared" si="9"/>
        <v>0</v>
      </c>
      <c r="BL125" s="13" t="s">
        <v>113</v>
      </c>
      <c r="BM125" s="137" t="s">
        <v>130</v>
      </c>
    </row>
    <row r="126" spans="2:65" s="1" customFormat="1" ht="16.5" customHeight="1">
      <c r="B126" s="125"/>
      <c r="C126" s="126" t="s">
        <v>131</v>
      </c>
      <c r="D126" s="126" t="s">
        <v>109</v>
      </c>
      <c r="E126" s="127" t="s">
        <v>132</v>
      </c>
      <c r="F126" s="128" t="s">
        <v>133</v>
      </c>
      <c r="G126" s="129" t="s">
        <v>134</v>
      </c>
      <c r="H126" s="130">
        <v>54</v>
      </c>
      <c r="I126" s="131"/>
      <c r="J126" s="131">
        <f t="shared" si="0"/>
        <v>0</v>
      </c>
      <c r="K126" s="132"/>
      <c r="L126" s="25"/>
      <c r="M126" s="133" t="s">
        <v>1</v>
      </c>
      <c r="N126" s="134" t="s">
        <v>40</v>
      </c>
      <c r="O126" s="135">
        <v>1.7000000000000001E-2</v>
      </c>
      <c r="P126" s="135">
        <f t="shared" si="1"/>
        <v>0.91800000000000004</v>
      </c>
      <c r="Q126" s="135">
        <v>0</v>
      </c>
      <c r="R126" s="135">
        <f t="shared" si="2"/>
        <v>0</v>
      </c>
      <c r="S126" s="135">
        <v>0</v>
      </c>
      <c r="T126" s="136">
        <f t="shared" si="3"/>
        <v>0</v>
      </c>
      <c r="AR126" s="137" t="s">
        <v>113</v>
      </c>
      <c r="AT126" s="137" t="s">
        <v>109</v>
      </c>
      <c r="AU126" s="137" t="s">
        <v>114</v>
      </c>
      <c r="AY126" s="13" t="s">
        <v>107</v>
      </c>
      <c r="BE126" s="138">
        <f t="shared" si="4"/>
        <v>0</v>
      </c>
      <c r="BF126" s="138">
        <f t="shared" si="5"/>
        <v>0</v>
      </c>
      <c r="BG126" s="138">
        <f t="shared" si="6"/>
        <v>0</v>
      </c>
      <c r="BH126" s="138">
        <f t="shared" si="7"/>
        <v>0</v>
      </c>
      <c r="BI126" s="138">
        <f t="shared" si="8"/>
        <v>0</v>
      </c>
      <c r="BJ126" s="13" t="s">
        <v>114</v>
      </c>
      <c r="BK126" s="138">
        <f t="shared" si="9"/>
        <v>0</v>
      </c>
      <c r="BL126" s="13" t="s">
        <v>113</v>
      </c>
      <c r="BM126" s="137" t="s">
        <v>135</v>
      </c>
    </row>
    <row r="127" spans="2:65" s="11" customFormat="1" ht="22.9" customHeight="1">
      <c r="B127" s="114"/>
      <c r="D127" s="115" t="s">
        <v>73</v>
      </c>
      <c r="E127" s="123" t="s">
        <v>114</v>
      </c>
      <c r="F127" s="123" t="s">
        <v>136</v>
      </c>
      <c r="J127" s="124">
        <f>BK127</f>
        <v>0</v>
      </c>
      <c r="L127" s="114"/>
      <c r="M127" s="118"/>
      <c r="P127" s="119">
        <f>SUM(P128:P131)</f>
        <v>11.139892</v>
      </c>
      <c r="R127" s="119">
        <f>SUM(R128:R131)</f>
        <v>15.49053503228</v>
      </c>
      <c r="T127" s="120">
        <f>SUM(T128:T131)</f>
        <v>0</v>
      </c>
      <c r="AR127" s="115" t="s">
        <v>79</v>
      </c>
      <c r="AT127" s="121" t="s">
        <v>73</v>
      </c>
      <c r="AU127" s="121" t="s">
        <v>79</v>
      </c>
      <c r="AY127" s="115" t="s">
        <v>107</v>
      </c>
      <c r="BK127" s="122">
        <f>SUM(BK128:BK131)</f>
        <v>0</v>
      </c>
    </row>
    <row r="128" spans="2:65" s="1" customFormat="1" ht="21.75" customHeight="1">
      <c r="B128" s="125"/>
      <c r="C128" s="126" t="s">
        <v>137</v>
      </c>
      <c r="D128" s="126" t="s">
        <v>109</v>
      </c>
      <c r="E128" s="127" t="s">
        <v>138</v>
      </c>
      <c r="F128" s="128" t="s">
        <v>139</v>
      </c>
      <c r="G128" s="129" t="s">
        <v>134</v>
      </c>
      <c r="H128" s="130">
        <v>9</v>
      </c>
      <c r="I128" s="131"/>
      <c r="J128" s="131">
        <f>ROUND(I128*H128,2)</f>
        <v>0</v>
      </c>
      <c r="K128" s="132"/>
      <c r="L128" s="25"/>
      <c r="M128" s="133" t="s">
        <v>1</v>
      </c>
      <c r="N128" s="134" t="s">
        <v>40</v>
      </c>
      <c r="O128" s="135">
        <v>4.0000000000000001E-3</v>
      </c>
      <c r="P128" s="135">
        <f>O128*H128</f>
        <v>3.6000000000000004E-2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113</v>
      </c>
      <c r="AT128" s="137" t="s">
        <v>109</v>
      </c>
      <c r="AU128" s="137" t="s">
        <v>114</v>
      </c>
      <c r="AY128" s="13" t="s">
        <v>107</v>
      </c>
      <c r="BE128" s="138">
        <f>IF(N128="základná",J128,0)</f>
        <v>0</v>
      </c>
      <c r="BF128" s="138">
        <f>IF(N128="znížená",J128,0)</f>
        <v>0</v>
      </c>
      <c r="BG128" s="138">
        <f>IF(N128="zákl. prenesená",J128,0)</f>
        <v>0</v>
      </c>
      <c r="BH128" s="138">
        <f>IF(N128="zníž. prenesená",J128,0)</f>
        <v>0</v>
      </c>
      <c r="BI128" s="138">
        <f>IF(N128="nulová",J128,0)</f>
        <v>0</v>
      </c>
      <c r="BJ128" s="13" t="s">
        <v>114</v>
      </c>
      <c r="BK128" s="138">
        <f>ROUND(I128*H128,2)</f>
        <v>0</v>
      </c>
      <c r="BL128" s="13" t="s">
        <v>113</v>
      </c>
      <c r="BM128" s="137" t="s">
        <v>140</v>
      </c>
    </row>
    <row r="129" spans="2:65" s="1" customFormat="1" ht="24.2" customHeight="1">
      <c r="B129" s="125"/>
      <c r="C129" s="126" t="s">
        <v>141</v>
      </c>
      <c r="D129" s="126" t="s">
        <v>109</v>
      </c>
      <c r="E129" s="127" t="s">
        <v>142</v>
      </c>
      <c r="F129" s="128" t="s">
        <v>143</v>
      </c>
      <c r="G129" s="129" t="s">
        <v>112</v>
      </c>
      <c r="H129" s="130">
        <v>6.3</v>
      </c>
      <c r="I129" s="131"/>
      <c r="J129" s="131">
        <f>ROUND(I129*H129,2)</f>
        <v>0</v>
      </c>
      <c r="K129" s="132"/>
      <c r="L129" s="25"/>
      <c r="M129" s="133" t="s">
        <v>1</v>
      </c>
      <c r="N129" s="134" t="s">
        <v>40</v>
      </c>
      <c r="O129" s="135">
        <v>0.60355999999999999</v>
      </c>
      <c r="P129" s="135">
        <f>O129*H129</f>
        <v>3.8024279999999999</v>
      </c>
      <c r="Q129" s="135">
        <v>2.4157202</v>
      </c>
      <c r="R129" s="135">
        <f>Q129*H129</f>
        <v>15.21903726</v>
      </c>
      <c r="S129" s="135">
        <v>0</v>
      </c>
      <c r="T129" s="136">
        <f>S129*H129</f>
        <v>0</v>
      </c>
      <c r="AR129" s="137" t="s">
        <v>113</v>
      </c>
      <c r="AT129" s="137" t="s">
        <v>109</v>
      </c>
      <c r="AU129" s="137" t="s">
        <v>114</v>
      </c>
      <c r="AY129" s="13" t="s">
        <v>107</v>
      </c>
      <c r="BE129" s="138">
        <f>IF(N129="základná",J129,0)</f>
        <v>0</v>
      </c>
      <c r="BF129" s="138">
        <f>IF(N129="znížená",J129,0)</f>
        <v>0</v>
      </c>
      <c r="BG129" s="138">
        <f>IF(N129="zákl. prenesená",J129,0)</f>
        <v>0</v>
      </c>
      <c r="BH129" s="138">
        <f>IF(N129="zníž. prenesená",J129,0)</f>
        <v>0</v>
      </c>
      <c r="BI129" s="138">
        <f>IF(N129="nulová",J129,0)</f>
        <v>0</v>
      </c>
      <c r="BJ129" s="13" t="s">
        <v>114</v>
      </c>
      <c r="BK129" s="138">
        <f>ROUND(I129*H129,2)</f>
        <v>0</v>
      </c>
      <c r="BL129" s="13" t="s">
        <v>113</v>
      </c>
      <c r="BM129" s="137" t="s">
        <v>144</v>
      </c>
    </row>
    <row r="130" spans="2:65" s="1" customFormat="1" ht="33" customHeight="1">
      <c r="B130" s="125"/>
      <c r="C130" s="126" t="s">
        <v>145</v>
      </c>
      <c r="D130" s="126" t="s">
        <v>109</v>
      </c>
      <c r="E130" s="127" t="s">
        <v>146</v>
      </c>
      <c r="F130" s="128" t="s">
        <v>147</v>
      </c>
      <c r="G130" s="129" t="s">
        <v>129</v>
      </c>
      <c r="H130" s="130">
        <v>0.17199999999999999</v>
      </c>
      <c r="I130" s="131"/>
      <c r="J130" s="131">
        <f>ROUND(I130*H130,2)</f>
        <v>0</v>
      </c>
      <c r="K130" s="132"/>
      <c r="L130" s="25"/>
      <c r="M130" s="133" t="s">
        <v>1</v>
      </c>
      <c r="N130" s="134" t="s">
        <v>40</v>
      </c>
      <c r="O130" s="135">
        <v>35.362000000000002</v>
      </c>
      <c r="P130" s="135">
        <f>O130*H130</f>
        <v>6.0822639999999994</v>
      </c>
      <c r="Q130" s="135">
        <v>1.0189584899999999</v>
      </c>
      <c r="R130" s="135">
        <f>Q130*H130</f>
        <v>0.17526086027999999</v>
      </c>
      <c r="S130" s="135">
        <v>0</v>
      </c>
      <c r="T130" s="136">
        <f>S130*H130</f>
        <v>0</v>
      </c>
      <c r="AR130" s="137" t="s">
        <v>113</v>
      </c>
      <c r="AT130" s="137" t="s">
        <v>109</v>
      </c>
      <c r="AU130" s="137" t="s">
        <v>114</v>
      </c>
      <c r="AY130" s="13" t="s">
        <v>107</v>
      </c>
      <c r="BE130" s="138">
        <f>IF(N130="základná",J130,0)</f>
        <v>0</v>
      </c>
      <c r="BF130" s="138">
        <f>IF(N130="znížená",J130,0)</f>
        <v>0</v>
      </c>
      <c r="BG130" s="138">
        <f>IF(N130="zákl. prenesená",J130,0)</f>
        <v>0</v>
      </c>
      <c r="BH130" s="138">
        <f>IF(N130="zníž. prenesená",J130,0)</f>
        <v>0</v>
      </c>
      <c r="BI130" s="138">
        <f>IF(N130="nulová",J130,0)</f>
        <v>0</v>
      </c>
      <c r="BJ130" s="13" t="s">
        <v>114</v>
      </c>
      <c r="BK130" s="138">
        <f>ROUND(I130*H130,2)</f>
        <v>0</v>
      </c>
      <c r="BL130" s="13" t="s">
        <v>113</v>
      </c>
      <c r="BM130" s="137" t="s">
        <v>148</v>
      </c>
    </row>
    <row r="131" spans="2:65" s="1" customFormat="1" ht="24.2" customHeight="1">
      <c r="B131" s="125"/>
      <c r="C131" s="126" t="s">
        <v>149</v>
      </c>
      <c r="D131" s="126" t="s">
        <v>109</v>
      </c>
      <c r="E131" s="127" t="s">
        <v>150</v>
      </c>
      <c r="F131" s="128" t="s">
        <v>151</v>
      </c>
      <c r="G131" s="129" t="s">
        <v>129</v>
      </c>
      <c r="H131" s="130">
        <v>0.08</v>
      </c>
      <c r="I131" s="131"/>
      <c r="J131" s="131">
        <f>ROUND(I131*H131,2)</f>
        <v>0</v>
      </c>
      <c r="K131" s="132"/>
      <c r="L131" s="25"/>
      <c r="M131" s="133" t="s">
        <v>1</v>
      </c>
      <c r="N131" s="134" t="s">
        <v>40</v>
      </c>
      <c r="O131" s="135">
        <v>15.24</v>
      </c>
      <c r="P131" s="135">
        <f>O131*H131</f>
        <v>1.2192000000000001</v>
      </c>
      <c r="Q131" s="135">
        <v>1.2029614</v>
      </c>
      <c r="R131" s="135">
        <f>Q131*H131</f>
        <v>9.6236911999999994E-2</v>
      </c>
      <c r="S131" s="135">
        <v>0</v>
      </c>
      <c r="T131" s="136">
        <f>S131*H131</f>
        <v>0</v>
      </c>
      <c r="AR131" s="137" t="s">
        <v>113</v>
      </c>
      <c r="AT131" s="137" t="s">
        <v>109</v>
      </c>
      <c r="AU131" s="137" t="s">
        <v>114</v>
      </c>
      <c r="AY131" s="13" t="s">
        <v>107</v>
      </c>
      <c r="BE131" s="138">
        <f>IF(N131="základná",J131,0)</f>
        <v>0</v>
      </c>
      <c r="BF131" s="138">
        <f>IF(N131="znížená",J131,0)</f>
        <v>0</v>
      </c>
      <c r="BG131" s="138">
        <f>IF(N131="zákl. prenesená",J131,0)</f>
        <v>0</v>
      </c>
      <c r="BH131" s="138">
        <f>IF(N131="zníž. prenesená",J131,0)</f>
        <v>0</v>
      </c>
      <c r="BI131" s="138">
        <f>IF(N131="nulová",J131,0)</f>
        <v>0</v>
      </c>
      <c r="BJ131" s="13" t="s">
        <v>114</v>
      </c>
      <c r="BK131" s="138">
        <f>ROUND(I131*H131,2)</f>
        <v>0</v>
      </c>
      <c r="BL131" s="13" t="s">
        <v>113</v>
      </c>
      <c r="BM131" s="137" t="s">
        <v>152</v>
      </c>
    </row>
    <row r="132" spans="2:65" s="11" customFormat="1" ht="22.9" customHeight="1">
      <c r="B132" s="114"/>
      <c r="D132" s="115" t="s">
        <v>73</v>
      </c>
      <c r="E132" s="123" t="s">
        <v>119</v>
      </c>
      <c r="F132" s="123" t="s">
        <v>153</v>
      </c>
      <c r="J132" s="124">
        <f>BK132</f>
        <v>0</v>
      </c>
      <c r="L132" s="114"/>
      <c r="M132" s="118"/>
      <c r="P132" s="119">
        <f>P133</f>
        <v>5.4689250000000005</v>
      </c>
      <c r="R132" s="119">
        <f>R133</f>
        <v>3.3821501999999999</v>
      </c>
      <c r="T132" s="120">
        <f>T133</f>
        <v>0</v>
      </c>
      <c r="AR132" s="115" t="s">
        <v>79</v>
      </c>
      <c r="AT132" s="121" t="s">
        <v>73</v>
      </c>
      <c r="AU132" s="121" t="s">
        <v>79</v>
      </c>
      <c r="AY132" s="115" t="s">
        <v>107</v>
      </c>
      <c r="BK132" s="122">
        <f>BK133</f>
        <v>0</v>
      </c>
    </row>
    <row r="133" spans="2:65" s="1" customFormat="1" ht="33" customHeight="1">
      <c r="B133" s="125"/>
      <c r="C133" s="126" t="s">
        <v>154</v>
      </c>
      <c r="D133" s="126" t="s">
        <v>109</v>
      </c>
      <c r="E133" s="127" t="s">
        <v>155</v>
      </c>
      <c r="F133" s="128" t="s">
        <v>156</v>
      </c>
      <c r="G133" s="129" t="s">
        <v>112</v>
      </c>
      <c r="H133" s="130">
        <v>1.5</v>
      </c>
      <c r="I133" s="131"/>
      <c r="J133" s="131">
        <f>ROUND(I133*H133,2)</f>
        <v>0</v>
      </c>
      <c r="K133" s="132"/>
      <c r="L133" s="25"/>
      <c r="M133" s="133" t="s">
        <v>1</v>
      </c>
      <c r="N133" s="134" t="s">
        <v>40</v>
      </c>
      <c r="O133" s="135">
        <v>3.64595</v>
      </c>
      <c r="P133" s="135">
        <f>O133*H133</f>
        <v>5.4689250000000005</v>
      </c>
      <c r="Q133" s="135">
        <v>2.2547668000000001</v>
      </c>
      <c r="R133" s="135">
        <f>Q133*H133</f>
        <v>3.3821501999999999</v>
      </c>
      <c r="S133" s="135">
        <v>0</v>
      </c>
      <c r="T133" s="136">
        <f>S133*H133</f>
        <v>0</v>
      </c>
      <c r="AR133" s="137" t="s">
        <v>113</v>
      </c>
      <c r="AT133" s="137" t="s">
        <v>109</v>
      </c>
      <c r="AU133" s="137" t="s">
        <v>114</v>
      </c>
      <c r="AY133" s="13" t="s">
        <v>107</v>
      </c>
      <c r="BE133" s="138">
        <f>IF(N133="základná",J133,0)</f>
        <v>0</v>
      </c>
      <c r="BF133" s="138">
        <f>IF(N133="znížená",J133,0)</f>
        <v>0</v>
      </c>
      <c r="BG133" s="138">
        <f>IF(N133="zákl. prenesená",J133,0)</f>
        <v>0</v>
      </c>
      <c r="BH133" s="138">
        <f>IF(N133="zníž. prenesená",J133,0)</f>
        <v>0</v>
      </c>
      <c r="BI133" s="138">
        <f>IF(N133="nulová",J133,0)</f>
        <v>0</v>
      </c>
      <c r="BJ133" s="13" t="s">
        <v>114</v>
      </c>
      <c r="BK133" s="138">
        <f>ROUND(I133*H133,2)</f>
        <v>0</v>
      </c>
      <c r="BL133" s="13" t="s">
        <v>113</v>
      </c>
      <c r="BM133" s="137" t="s">
        <v>157</v>
      </c>
    </row>
    <row r="134" spans="2:65" s="11" customFormat="1" ht="22.9" customHeight="1">
      <c r="B134" s="114"/>
      <c r="D134" s="115" t="s">
        <v>73</v>
      </c>
      <c r="E134" s="123" t="s">
        <v>137</v>
      </c>
      <c r="F134" s="123" t="s">
        <v>158</v>
      </c>
      <c r="J134" s="124">
        <f>BK134</f>
        <v>0</v>
      </c>
      <c r="L134" s="114"/>
      <c r="M134" s="118"/>
      <c r="P134" s="119">
        <f>P135</f>
        <v>0.29700000000000004</v>
      </c>
      <c r="R134" s="119">
        <f>R135</f>
        <v>2.0700000000000003</v>
      </c>
      <c r="T134" s="120">
        <f>T135</f>
        <v>0</v>
      </c>
      <c r="AR134" s="115" t="s">
        <v>79</v>
      </c>
      <c r="AT134" s="121" t="s">
        <v>73</v>
      </c>
      <c r="AU134" s="121" t="s">
        <v>79</v>
      </c>
      <c r="AY134" s="115" t="s">
        <v>107</v>
      </c>
      <c r="BK134" s="122">
        <f>BK135</f>
        <v>0</v>
      </c>
    </row>
    <row r="135" spans="2:65" s="1" customFormat="1" ht="33" customHeight="1">
      <c r="B135" s="125"/>
      <c r="C135" s="126" t="s">
        <v>159</v>
      </c>
      <c r="D135" s="126" t="s">
        <v>109</v>
      </c>
      <c r="E135" s="127" t="s">
        <v>160</v>
      </c>
      <c r="F135" s="128" t="s">
        <v>161</v>
      </c>
      <c r="G135" s="129" t="s">
        <v>134</v>
      </c>
      <c r="H135" s="130">
        <v>9</v>
      </c>
      <c r="I135" s="131"/>
      <c r="J135" s="131">
        <f>ROUND(I135*H135,2)</f>
        <v>0</v>
      </c>
      <c r="K135" s="132"/>
      <c r="L135" s="25"/>
      <c r="M135" s="133" t="s">
        <v>1</v>
      </c>
      <c r="N135" s="134" t="s">
        <v>40</v>
      </c>
      <c r="O135" s="135">
        <v>3.3000000000000002E-2</v>
      </c>
      <c r="P135" s="135">
        <f>O135*H135</f>
        <v>0.29700000000000004</v>
      </c>
      <c r="Q135" s="135">
        <v>0.23</v>
      </c>
      <c r="R135" s="135">
        <f>Q135*H135</f>
        <v>2.0700000000000003</v>
      </c>
      <c r="S135" s="135">
        <v>0</v>
      </c>
      <c r="T135" s="136">
        <f>S135*H135</f>
        <v>0</v>
      </c>
      <c r="AR135" s="137" t="s">
        <v>113</v>
      </c>
      <c r="AT135" s="137" t="s">
        <v>109</v>
      </c>
      <c r="AU135" s="137" t="s">
        <v>114</v>
      </c>
      <c r="AY135" s="13" t="s">
        <v>107</v>
      </c>
      <c r="BE135" s="138">
        <f>IF(N135="základná",J135,0)</f>
        <v>0</v>
      </c>
      <c r="BF135" s="138">
        <f>IF(N135="znížená",J135,0)</f>
        <v>0</v>
      </c>
      <c r="BG135" s="138">
        <f>IF(N135="zákl. prenesená",J135,0)</f>
        <v>0</v>
      </c>
      <c r="BH135" s="138">
        <f>IF(N135="zníž. prenesená",J135,0)</f>
        <v>0</v>
      </c>
      <c r="BI135" s="138">
        <f>IF(N135="nulová",J135,0)</f>
        <v>0</v>
      </c>
      <c r="BJ135" s="13" t="s">
        <v>114</v>
      </c>
      <c r="BK135" s="138">
        <f>ROUND(I135*H135,2)</f>
        <v>0</v>
      </c>
      <c r="BL135" s="13" t="s">
        <v>113</v>
      </c>
      <c r="BM135" s="137" t="s">
        <v>162</v>
      </c>
    </row>
    <row r="136" spans="2:65" s="11" customFormat="1" ht="22.9" customHeight="1">
      <c r="B136" s="114"/>
      <c r="D136" s="115" t="s">
        <v>73</v>
      </c>
      <c r="E136" s="123" t="s">
        <v>163</v>
      </c>
      <c r="F136" s="123" t="s">
        <v>164</v>
      </c>
      <c r="J136" s="124">
        <f>BK136</f>
        <v>0</v>
      </c>
      <c r="L136" s="114"/>
      <c r="M136" s="118"/>
      <c r="P136" s="119">
        <f>SUM(P137:P138)</f>
        <v>30.723381</v>
      </c>
      <c r="R136" s="119">
        <f>SUM(R137:R138)</f>
        <v>0</v>
      </c>
      <c r="T136" s="120">
        <f>SUM(T137:T138)</f>
        <v>0</v>
      </c>
      <c r="AR136" s="115" t="s">
        <v>79</v>
      </c>
      <c r="AT136" s="121" t="s">
        <v>73</v>
      </c>
      <c r="AU136" s="121" t="s">
        <v>79</v>
      </c>
      <c r="AY136" s="115" t="s">
        <v>107</v>
      </c>
      <c r="BK136" s="122">
        <f>SUM(BK137:BK138)</f>
        <v>0</v>
      </c>
    </row>
    <row r="137" spans="2:65" s="1" customFormat="1" ht="37.9" customHeight="1">
      <c r="B137" s="125"/>
      <c r="C137" s="126" t="s">
        <v>165</v>
      </c>
      <c r="D137" s="126" t="s">
        <v>109</v>
      </c>
      <c r="E137" s="127" t="s">
        <v>166</v>
      </c>
      <c r="F137" s="128" t="s">
        <v>167</v>
      </c>
      <c r="G137" s="129" t="s">
        <v>129</v>
      </c>
      <c r="H137" s="130">
        <v>20.943000000000001</v>
      </c>
      <c r="I137" s="131"/>
      <c r="J137" s="131">
        <f>ROUND(I137*H137,2)</f>
        <v>0</v>
      </c>
      <c r="K137" s="132"/>
      <c r="L137" s="25"/>
      <c r="M137" s="133" t="s">
        <v>1</v>
      </c>
      <c r="N137" s="134" t="s">
        <v>40</v>
      </c>
      <c r="O137" s="135">
        <v>0.23899999999999999</v>
      </c>
      <c r="P137" s="135">
        <f>O137*H137</f>
        <v>5.0053770000000002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113</v>
      </c>
      <c r="AT137" s="137" t="s">
        <v>109</v>
      </c>
      <c r="AU137" s="137" t="s">
        <v>114</v>
      </c>
      <c r="AY137" s="13" t="s">
        <v>107</v>
      </c>
      <c r="BE137" s="138">
        <f>IF(N137="základná",J137,0)</f>
        <v>0</v>
      </c>
      <c r="BF137" s="138">
        <f>IF(N137="znížená",J137,0)</f>
        <v>0</v>
      </c>
      <c r="BG137" s="138">
        <f>IF(N137="zákl. prenesená",J137,0)</f>
        <v>0</v>
      </c>
      <c r="BH137" s="138">
        <f>IF(N137="zníž. prenesená",J137,0)</f>
        <v>0</v>
      </c>
      <c r="BI137" s="138">
        <f>IF(N137="nulová",J137,0)</f>
        <v>0</v>
      </c>
      <c r="BJ137" s="13" t="s">
        <v>114</v>
      </c>
      <c r="BK137" s="138">
        <f>ROUND(I137*H137,2)</f>
        <v>0</v>
      </c>
      <c r="BL137" s="13" t="s">
        <v>113</v>
      </c>
      <c r="BM137" s="137" t="s">
        <v>168</v>
      </c>
    </row>
    <row r="138" spans="2:65" s="1" customFormat="1" ht="24.2" customHeight="1">
      <c r="B138" s="125"/>
      <c r="C138" s="126" t="s">
        <v>169</v>
      </c>
      <c r="D138" s="126" t="s">
        <v>109</v>
      </c>
      <c r="E138" s="127" t="s">
        <v>170</v>
      </c>
      <c r="F138" s="128" t="s">
        <v>171</v>
      </c>
      <c r="G138" s="129" t="s">
        <v>129</v>
      </c>
      <c r="H138" s="130">
        <v>20.943000000000001</v>
      </c>
      <c r="I138" s="131"/>
      <c r="J138" s="131">
        <f>ROUND(I138*H138,2)</f>
        <v>0</v>
      </c>
      <c r="K138" s="132"/>
      <c r="L138" s="25"/>
      <c r="M138" s="139" t="s">
        <v>1</v>
      </c>
      <c r="N138" s="140" t="s">
        <v>40</v>
      </c>
      <c r="O138" s="141">
        <v>1.228</v>
      </c>
      <c r="P138" s="141">
        <f>O138*H138</f>
        <v>25.718004000000001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37" t="s">
        <v>113</v>
      </c>
      <c r="AT138" s="137" t="s">
        <v>109</v>
      </c>
      <c r="AU138" s="137" t="s">
        <v>114</v>
      </c>
      <c r="AY138" s="13" t="s">
        <v>107</v>
      </c>
      <c r="BE138" s="138">
        <f>IF(N138="základná",J138,0)</f>
        <v>0</v>
      </c>
      <c r="BF138" s="138">
        <f>IF(N138="znížená",J138,0)</f>
        <v>0</v>
      </c>
      <c r="BG138" s="138">
        <f>IF(N138="zákl. prenesená",J138,0)</f>
        <v>0</v>
      </c>
      <c r="BH138" s="138">
        <f>IF(N138="zníž. prenesená",J138,0)</f>
        <v>0</v>
      </c>
      <c r="BI138" s="138">
        <f>IF(N138="nulová",J138,0)</f>
        <v>0</v>
      </c>
      <c r="BJ138" s="13" t="s">
        <v>114</v>
      </c>
      <c r="BK138" s="138">
        <f>ROUND(I138*H138,2)</f>
        <v>0</v>
      </c>
      <c r="BL138" s="13" t="s">
        <v>113</v>
      </c>
      <c r="BM138" s="137" t="s">
        <v>172</v>
      </c>
    </row>
    <row r="139" spans="2:65" s="1" customFormat="1" ht="6.95" customHeight="1"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25"/>
    </row>
  </sheetData>
  <autoFilter ref="C117:K138" xr:uid="{00000000-0009-0000-0000-000001000000}"/>
  <mergeCells count="6">
    <mergeCell ref="E110:H110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IV-ZS-03-2025 - Stavebná ...</vt:lpstr>
      <vt:lpstr>'IV-ZS-03-2025 - Stavebná ...'!Názvy_tlače</vt:lpstr>
      <vt:lpstr>'Rekapitulácia stavby'!Názvy_tlače</vt:lpstr>
      <vt:lpstr>'IV-ZS-03-2025 - Stavebná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Miloš Čerťaský</cp:lastModifiedBy>
  <dcterms:created xsi:type="dcterms:W3CDTF">2025-03-12T11:27:52Z</dcterms:created>
  <dcterms:modified xsi:type="dcterms:W3CDTF">2025-03-14T09:47:24Z</dcterms:modified>
</cp:coreProperties>
</file>