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S:\VO\Súťaže 2025\4.DNS 2025\Stavebné práce\kategória 1\Výzva_2_2025_betónový základ\výzva\"/>
    </mc:Choice>
  </mc:AlternateContent>
  <xr:revisionPtr revIDLastSave="0" documentId="8_{D9EB8925-DE53-4DA9-AADB-48D632F2A89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ácia stavby" sheetId="1" r:id="rId1"/>
    <sheet name="01_UDE - Ústredné dielne ..." sheetId="2" r:id="rId2"/>
    <sheet name="01 - Elektroinštalácia" sheetId="3" r:id="rId3"/>
    <sheet name="Zoznam figúr" sheetId="4" r:id="rId4"/>
  </sheets>
  <definedNames>
    <definedName name="_xlnm._FilterDatabase" localSheetId="2" hidden="1">'01 - Elektroinštalácia'!$C$136:$K$184</definedName>
    <definedName name="_xlnm._FilterDatabase" localSheetId="1" hidden="1">'01_UDE - Ústredné dielne ...'!$C$134:$K$224</definedName>
    <definedName name="_xlnm.Print_Titles" localSheetId="2">'01 - Elektroinštalácia'!$136:$136</definedName>
    <definedName name="_xlnm.Print_Titles" localSheetId="1">'01_UDE - Ústredné dielne ...'!$134:$134</definedName>
    <definedName name="_xlnm.Print_Titles" localSheetId="0">'Rekapitulácia stavby'!$92:$92</definedName>
    <definedName name="_xlnm.Print_Titles" localSheetId="3">'Zoznam figúr'!$9:$9</definedName>
    <definedName name="_xlnm.Print_Area" localSheetId="2">'01 - Elektroinštalácia'!$C$4:$J$76,'01 - Elektroinštalácia'!$C$82:$J$116,'01 - Elektroinštalácia'!$C$122:$J$184</definedName>
    <definedName name="_xlnm.Print_Area" localSheetId="1">'01_UDE - Ústredné dielne ...'!$C$4:$J$76,'01_UDE - Ústredné dielne ...'!$C$82:$J$116,'01_UDE - Ústredné dielne ...'!$C$122:$J$224</definedName>
    <definedName name="_xlnm.Print_Area" localSheetId="0">'Rekapitulácia stavby'!$D$4:$AO$76,'Rekapitulácia stavby'!$C$82:$AQ$98</definedName>
    <definedName name="_xlnm.Print_Area" localSheetId="3">'Zoznam figúr'!$C$4:$G$45</definedName>
  </definedNames>
  <calcPr calcId="181029"/>
</workbook>
</file>

<file path=xl/calcChain.xml><?xml version="1.0" encoding="utf-8"?>
<calcChain xmlns="http://schemas.openxmlformats.org/spreadsheetml/2006/main">
  <c r="D7" i="4" l="1"/>
  <c r="J41" i="3"/>
  <c r="J40" i="3"/>
  <c r="AY97" i="1" s="1"/>
  <c r="J39" i="3"/>
  <c r="AX97" i="1"/>
  <c r="BI184" i="3"/>
  <c r="BH184" i="3"/>
  <c r="BG184" i="3"/>
  <c r="BE184" i="3"/>
  <c r="BK184" i="3"/>
  <c r="J184" i="3" s="1"/>
  <c r="BF184" i="3" s="1"/>
  <c r="BI183" i="3"/>
  <c r="BH183" i="3"/>
  <c r="BG183" i="3"/>
  <c r="BE183" i="3"/>
  <c r="BK183" i="3"/>
  <c r="J183" i="3"/>
  <c r="BF183" i="3" s="1"/>
  <c r="BI182" i="3"/>
  <c r="BH182" i="3"/>
  <c r="BG182" i="3"/>
  <c r="BE182" i="3"/>
  <c r="BK182" i="3"/>
  <c r="J182" i="3"/>
  <c r="BF182" i="3"/>
  <c r="BI181" i="3"/>
  <c r="BH181" i="3"/>
  <c r="BG181" i="3"/>
  <c r="BE181" i="3"/>
  <c r="BK181" i="3"/>
  <c r="J181" i="3"/>
  <c r="BF181" i="3"/>
  <c r="BI180" i="3"/>
  <c r="BH180" i="3"/>
  <c r="BG180" i="3"/>
  <c r="BE180" i="3"/>
  <c r="BK180" i="3"/>
  <c r="J180" i="3" s="1"/>
  <c r="BF180" i="3" s="1"/>
  <c r="BI178" i="3"/>
  <c r="BH178" i="3"/>
  <c r="BG178" i="3"/>
  <c r="BE178" i="3"/>
  <c r="T178" i="3"/>
  <c r="T177" i="3"/>
  <c r="R178" i="3"/>
  <c r="R177" i="3"/>
  <c r="P178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5" i="3"/>
  <c r="BH155" i="3"/>
  <c r="BG155" i="3"/>
  <c r="BE155" i="3"/>
  <c r="T155" i="3"/>
  <c r="T154" i="3" s="1"/>
  <c r="R155" i="3"/>
  <c r="R154" i="3"/>
  <c r="P155" i="3"/>
  <c r="P154" i="3" s="1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0" i="3"/>
  <c r="BH140" i="3"/>
  <c r="BG140" i="3"/>
  <c r="BE140" i="3"/>
  <c r="T140" i="3"/>
  <c r="R140" i="3"/>
  <c r="P140" i="3"/>
  <c r="F133" i="3"/>
  <c r="F131" i="3"/>
  <c r="E129" i="3"/>
  <c r="BI114" i="3"/>
  <c r="BH114" i="3"/>
  <c r="BG114" i="3"/>
  <c r="BE114" i="3"/>
  <c r="BI113" i="3"/>
  <c r="BH113" i="3"/>
  <c r="BG113" i="3"/>
  <c r="BF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F93" i="3"/>
  <c r="F91" i="3"/>
  <c r="E89" i="3"/>
  <c r="J26" i="3"/>
  <c r="E26" i="3"/>
  <c r="J94" i="3" s="1"/>
  <c r="J25" i="3"/>
  <c r="J23" i="3"/>
  <c r="E23" i="3"/>
  <c r="J133" i="3" s="1"/>
  <c r="J22" i="3"/>
  <c r="J20" i="3"/>
  <c r="E20" i="3"/>
  <c r="F134" i="3" s="1"/>
  <c r="J19" i="3"/>
  <c r="J14" i="3"/>
  <c r="J91" i="3"/>
  <c r="E7" i="3"/>
  <c r="E85" i="3"/>
  <c r="J39" i="2"/>
  <c r="J38" i="2"/>
  <c r="AY96" i="1" s="1"/>
  <c r="J37" i="2"/>
  <c r="AX96" i="1"/>
  <c r="BI224" i="2"/>
  <c r="BH224" i="2"/>
  <c r="BG224" i="2"/>
  <c r="BE224" i="2"/>
  <c r="BK224" i="2"/>
  <c r="J224" i="2" s="1"/>
  <c r="BF224" i="2" s="1"/>
  <c r="BI223" i="2"/>
  <c r="BH223" i="2"/>
  <c r="BG223" i="2"/>
  <c r="BE223" i="2"/>
  <c r="BK223" i="2"/>
  <c r="J223" i="2"/>
  <c r="BF223" i="2" s="1"/>
  <c r="BI222" i="2"/>
  <c r="BH222" i="2"/>
  <c r="BG222" i="2"/>
  <c r="BE222" i="2"/>
  <c r="BK222" i="2"/>
  <c r="J222" i="2"/>
  <c r="BF222" i="2"/>
  <c r="BI221" i="2"/>
  <c r="BH221" i="2"/>
  <c r="BG221" i="2"/>
  <c r="BE221" i="2"/>
  <c r="BK221" i="2"/>
  <c r="J221" i="2"/>
  <c r="BF221" i="2"/>
  <c r="BI220" i="2"/>
  <c r="BH220" i="2"/>
  <c r="BG220" i="2"/>
  <c r="BE220" i="2"/>
  <c r="BK220" i="2"/>
  <c r="J220" i="2" s="1"/>
  <c r="BF220" i="2" s="1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T213" i="2" s="1"/>
  <c r="R214" i="2"/>
  <c r="R213" i="2"/>
  <c r="P214" i="2"/>
  <c r="P213" i="2" s="1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6" i="2"/>
  <c r="BH186" i="2"/>
  <c r="BG186" i="2"/>
  <c r="BE186" i="2"/>
  <c r="T186" i="2"/>
  <c r="T185" i="2"/>
  <c r="R186" i="2"/>
  <c r="R185" i="2" s="1"/>
  <c r="P186" i="2"/>
  <c r="P185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F131" i="2"/>
  <c r="F129" i="2"/>
  <c r="E127" i="2"/>
  <c r="BI114" i="2"/>
  <c r="BH114" i="2"/>
  <c r="BG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F91" i="2"/>
  <c r="F89" i="2"/>
  <c r="E87" i="2"/>
  <c r="J24" i="2"/>
  <c r="E24" i="2"/>
  <c r="J92" i="2"/>
  <c r="J23" i="2"/>
  <c r="J21" i="2"/>
  <c r="E21" i="2"/>
  <c r="J91" i="2"/>
  <c r="J20" i="2"/>
  <c r="J18" i="2"/>
  <c r="E18" i="2"/>
  <c r="F132" i="2"/>
  <c r="J17" i="2"/>
  <c r="J12" i="2"/>
  <c r="J129" i="2"/>
  <c r="E7" i="2"/>
  <c r="E125" i="2"/>
  <c r="L90" i="1"/>
  <c r="AM90" i="1"/>
  <c r="AM89" i="1"/>
  <c r="L89" i="1"/>
  <c r="AM87" i="1"/>
  <c r="L87" i="1"/>
  <c r="L85" i="1"/>
  <c r="L84" i="1"/>
  <c r="BK207" i="2"/>
  <c r="BK163" i="2"/>
  <c r="J158" i="2"/>
  <c r="BK154" i="2"/>
  <c r="J212" i="2"/>
  <c r="BK149" i="2"/>
  <c r="J151" i="2"/>
  <c r="J203" i="2"/>
  <c r="J160" i="2"/>
  <c r="J165" i="3"/>
  <c r="J169" i="3"/>
  <c r="J145" i="3"/>
  <c r="J150" i="3"/>
  <c r="J176" i="3"/>
  <c r="J158" i="3"/>
  <c r="J161" i="3"/>
  <c r="BK210" i="2"/>
  <c r="BK166" i="2"/>
  <c r="J211" i="2"/>
  <c r="BK186" i="2"/>
  <c r="J210" i="2"/>
  <c r="BK195" i="2"/>
  <c r="J218" i="2"/>
  <c r="BK217" i="2"/>
  <c r="J193" i="2"/>
  <c r="J156" i="2"/>
  <c r="BK138" i="2"/>
  <c r="J166" i="2"/>
  <c r="J171" i="2"/>
  <c r="J206" i="2"/>
  <c r="J182" i="2"/>
  <c r="BK151" i="2"/>
  <c r="J178" i="3"/>
  <c r="J144" i="3"/>
  <c r="J173" i="3"/>
  <c r="J152" i="3"/>
  <c r="J170" i="3"/>
  <c r="BK178" i="3"/>
  <c r="BK155" i="3"/>
  <c r="BK173" i="3"/>
  <c r="BK167" i="3"/>
  <c r="BK148" i="3"/>
  <c r="J163" i="3"/>
  <c r="BK145" i="3"/>
  <c r="J200" i="2"/>
  <c r="J209" i="2"/>
  <c r="BK211" i="2"/>
  <c r="J190" i="2"/>
  <c r="BK214" i="2"/>
  <c r="J154" i="2"/>
  <c r="J177" i="2"/>
  <c r="BK201" i="2"/>
  <c r="J147" i="2"/>
  <c r="BK159" i="3"/>
  <c r="BK158" i="3"/>
  <c r="BK161" i="3"/>
  <c r="J167" i="3"/>
  <c r="BK169" i="3"/>
  <c r="J171" i="3"/>
  <c r="BK150" i="3"/>
  <c r="J202" i="2"/>
  <c r="BK218" i="2"/>
  <c r="J168" i="2"/>
  <c r="BK193" i="2"/>
  <c r="BK216" i="2"/>
  <c r="BK158" i="2"/>
  <c r="BK174" i="2"/>
  <c r="BK212" i="2"/>
  <c r="BK168" i="2"/>
  <c r="BK166" i="3"/>
  <c r="BK162" i="3"/>
  <c r="J162" i="3"/>
  <c r="BK153" i="3"/>
  <c r="J159" i="3"/>
  <c r="BK164" i="3"/>
  <c r="BK190" i="2"/>
  <c r="J195" i="2"/>
  <c r="BK156" i="2"/>
  <c r="BK202" i="2"/>
  <c r="J141" i="2"/>
  <c r="BK160" i="2"/>
  <c r="BK181" i="2"/>
  <c r="BK160" i="3"/>
  <c r="BK140" i="3"/>
  <c r="J166" i="3"/>
  <c r="BK163" i="3"/>
  <c r="BK199" i="2"/>
  <c r="J207" i="2"/>
  <c r="J149" i="2"/>
  <c r="BK144" i="2"/>
  <c r="J181" i="2"/>
  <c r="J144" i="2"/>
  <c r="J217" i="2"/>
  <c r="BK177" i="2"/>
  <c r="BK176" i="3"/>
  <c r="BK174" i="3"/>
  <c r="J140" i="3"/>
  <c r="J148" i="3"/>
  <c r="J147" i="3"/>
  <c r="BK147" i="3"/>
  <c r="J151" i="3"/>
  <c r="J204" i="2"/>
  <c r="J174" i="2"/>
  <c r="J214" i="2"/>
  <c r="J198" i="2"/>
  <c r="BK147" i="2"/>
  <c r="BK209" i="2"/>
  <c r="AS95" i="1"/>
  <c r="J163" i="2"/>
  <c r="BK203" i="2"/>
  <c r="BK182" i="2"/>
  <c r="J216" i="2"/>
  <c r="J186" i="2"/>
  <c r="BK171" i="2"/>
  <c r="J138" i="2"/>
  <c r="BK151" i="3"/>
  <c r="BK170" i="3"/>
  <c r="J153" i="3"/>
  <c r="BK144" i="3"/>
  <c r="J160" i="3"/>
  <c r="BK168" i="3"/>
  <c r="BK171" i="3"/>
  <c r="J164" i="3"/>
  <c r="BK152" i="3"/>
  <c r="J168" i="3"/>
  <c r="J155" i="3"/>
  <c r="BK198" i="2"/>
  <c r="BK206" i="2"/>
  <c r="J201" i="2"/>
  <c r="BK204" i="2"/>
  <c r="J199" i="2"/>
  <c r="BK200" i="2"/>
  <c r="BK141" i="2"/>
  <c r="BK143" i="3"/>
  <c r="J143" i="3"/>
  <c r="J174" i="3"/>
  <c r="BK165" i="3"/>
  <c r="P137" i="2" l="1"/>
  <c r="P189" i="2"/>
  <c r="T165" i="2"/>
  <c r="R189" i="2"/>
  <c r="R215" i="2"/>
  <c r="P165" i="2"/>
  <c r="T180" i="2"/>
  <c r="P215" i="2"/>
  <c r="R139" i="3"/>
  <c r="R138" i="3"/>
  <c r="T137" i="2"/>
  <c r="R180" i="2"/>
  <c r="R136" i="2" s="1"/>
  <c r="R135" i="2" s="1"/>
  <c r="T215" i="2"/>
  <c r="T139" i="3"/>
  <c r="T138" i="3"/>
  <c r="R157" i="3"/>
  <c r="R156" i="3" s="1"/>
  <c r="R165" i="2"/>
  <c r="BK215" i="2"/>
  <c r="J215" i="2"/>
  <c r="J104" i="2"/>
  <c r="P139" i="3"/>
  <c r="P138" i="3"/>
  <c r="T157" i="3"/>
  <c r="T156" i="3"/>
  <c r="R137" i="2"/>
  <c r="P180" i="2"/>
  <c r="BK219" i="2"/>
  <c r="J219" i="2"/>
  <c r="J105" i="2"/>
  <c r="BK139" i="3"/>
  <c r="J139" i="3" s="1"/>
  <c r="J100" i="3" s="1"/>
  <c r="BK179" i="3"/>
  <c r="J179" i="3"/>
  <c r="J105" i="3"/>
  <c r="BK165" i="2"/>
  <c r="J165" i="2"/>
  <c r="J99" i="2"/>
  <c r="BK180" i="2"/>
  <c r="J180" i="2" s="1"/>
  <c r="J100" i="2" s="1"/>
  <c r="T189" i="2"/>
  <c r="BK157" i="3"/>
  <c r="J157" i="3" s="1"/>
  <c r="J103" i="3" s="1"/>
  <c r="BK137" i="2"/>
  <c r="J137" i="2"/>
  <c r="J98" i="2" s="1"/>
  <c r="BK189" i="2"/>
  <c r="J189" i="2"/>
  <c r="J102" i="2"/>
  <c r="P157" i="3"/>
  <c r="P156" i="3"/>
  <c r="BK185" i="2"/>
  <c r="J185" i="2"/>
  <c r="J101" i="2" s="1"/>
  <c r="BK177" i="3"/>
  <c r="J177" i="3"/>
  <c r="J104" i="3"/>
  <c r="BK154" i="3"/>
  <c r="J154" i="3"/>
  <c r="J101" i="3"/>
  <c r="BK213" i="2"/>
  <c r="J213" i="2" s="1"/>
  <c r="J103" i="2" s="1"/>
  <c r="J134" i="3"/>
  <c r="BF176" i="3"/>
  <c r="J93" i="3"/>
  <c r="F94" i="3"/>
  <c r="J131" i="3"/>
  <c r="BF140" i="3"/>
  <c r="BF145" i="3"/>
  <c r="BF148" i="3"/>
  <c r="BF152" i="3"/>
  <c r="BF158" i="3"/>
  <c r="BF162" i="3"/>
  <c r="BF169" i="3"/>
  <c r="BF170" i="3"/>
  <c r="BF171" i="3"/>
  <c r="BF178" i="3"/>
  <c r="E125" i="3"/>
  <c r="BF143" i="3"/>
  <c r="BF151" i="3"/>
  <c r="BF161" i="3"/>
  <c r="BF163" i="3"/>
  <c r="BF155" i="3"/>
  <c r="BF164" i="3"/>
  <c r="BF166" i="3"/>
  <c r="BF168" i="3"/>
  <c r="BF174" i="3"/>
  <c r="BF150" i="3"/>
  <c r="BF165" i="3"/>
  <c r="BF144" i="3"/>
  <c r="BF159" i="3"/>
  <c r="BF160" i="3"/>
  <c r="BF147" i="3"/>
  <c r="BF153" i="3"/>
  <c r="BF167" i="3"/>
  <c r="BF173" i="3"/>
  <c r="BF141" i="2"/>
  <c r="BF149" i="2"/>
  <c r="BF156" i="2"/>
  <c r="BF218" i="2"/>
  <c r="F92" i="2"/>
  <c r="J132" i="2"/>
  <c r="BF160" i="2"/>
  <c r="BF195" i="2"/>
  <c r="J89" i="2"/>
  <c r="BF138" i="2"/>
  <c r="BF151" i="2"/>
  <c r="BF174" i="2"/>
  <c r="BF144" i="2"/>
  <c r="BF154" i="2"/>
  <c r="BF158" i="2"/>
  <c r="BF182" i="2"/>
  <c r="BF190" i="2"/>
  <c r="BF193" i="2"/>
  <c r="BF210" i="2"/>
  <c r="BF211" i="2"/>
  <c r="BF163" i="2"/>
  <c r="BF181" i="2"/>
  <c r="BF186" i="2"/>
  <c r="BF198" i="2"/>
  <c r="BF209" i="2"/>
  <c r="BF214" i="2"/>
  <c r="BF217" i="2"/>
  <c r="J131" i="2"/>
  <c r="BF147" i="2"/>
  <c r="BF166" i="2"/>
  <c r="BF171" i="2"/>
  <c r="BF199" i="2"/>
  <c r="BF204" i="2"/>
  <c r="BF206" i="2"/>
  <c r="BF207" i="2"/>
  <c r="E85" i="2"/>
  <c r="BF200" i="2"/>
  <c r="BF201" i="2"/>
  <c r="BF202" i="2"/>
  <c r="BF203" i="2"/>
  <c r="BF216" i="2"/>
  <c r="BF168" i="2"/>
  <c r="BF177" i="2"/>
  <c r="BF212" i="2"/>
  <c r="AS94" i="1"/>
  <c r="F35" i="2"/>
  <c r="AZ96" i="1"/>
  <c r="F40" i="3"/>
  <c r="BC97" i="1" s="1"/>
  <c r="F39" i="2"/>
  <c r="BD96" i="1"/>
  <c r="F37" i="2"/>
  <c r="BB96" i="1" s="1"/>
  <c r="F37" i="3"/>
  <c r="AZ97" i="1" s="1"/>
  <c r="F39" i="3"/>
  <c r="BB97" i="1" s="1"/>
  <c r="J35" i="2"/>
  <c r="AV96" i="1" s="1"/>
  <c r="J37" i="3"/>
  <c r="AV97" i="1" s="1"/>
  <c r="F38" i="2"/>
  <c r="BC96" i="1" s="1"/>
  <c r="F41" i="3"/>
  <c r="BD97" i="1" s="1"/>
  <c r="P137" i="3" l="1"/>
  <c r="AU97" i="1"/>
  <c r="T137" i="3"/>
  <c r="T136" i="2"/>
  <c r="T135" i="2" s="1"/>
  <c r="R137" i="3"/>
  <c r="P136" i="2"/>
  <c r="P135" i="2"/>
  <c r="AU96" i="1" s="1"/>
  <c r="BK136" i="2"/>
  <c r="J136" i="2"/>
  <c r="J97" i="2"/>
  <c r="BK156" i="3"/>
  <c r="J156" i="3"/>
  <c r="J102" i="3"/>
  <c r="BK138" i="3"/>
  <c r="J138" i="3" s="1"/>
  <c r="J99" i="3" s="1"/>
  <c r="AZ95" i="1"/>
  <c r="AV95" i="1"/>
  <c r="BD95" i="1"/>
  <c r="BD94" i="1"/>
  <c r="W33" i="1"/>
  <c r="BC95" i="1"/>
  <c r="AY95" i="1" s="1"/>
  <c r="BB95" i="1"/>
  <c r="AX95" i="1"/>
  <c r="BK137" i="3" l="1"/>
  <c r="J137" i="3"/>
  <c r="J98" i="3"/>
  <c r="J32" i="3" s="1"/>
  <c r="J114" i="3" s="1"/>
  <c r="J108" i="3" s="1"/>
  <c r="J33" i="3" s="1"/>
  <c r="BK135" i="2"/>
  <c r="J135" i="2"/>
  <c r="J96" i="2"/>
  <c r="J30" i="2"/>
  <c r="J114" i="2" s="1"/>
  <c r="J108" i="2" s="1"/>
  <c r="J31" i="2" s="1"/>
  <c r="J32" i="2" s="1"/>
  <c r="AG96" i="1" s="1"/>
  <c r="AU95" i="1"/>
  <c r="AU94" i="1"/>
  <c r="AZ94" i="1"/>
  <c r="W29" i="1"/>
  <c r="BB94" i="1"/>
  <c r="AX94" i="1"/>
  <c r="BC94" i="1"/>
  <c r="W32" i="1"/>
  <c r="BF114" i="2" l="1"/>
  <c r="BF114" i="3"/>
  <c r="AV94" i="1"/>
  <c r="AK29" i="1"/>
  <c r="F36" i="2"/>
  <c r="BA96" i="1"/>
  <c r="J38" i="3"/>
  <c r="AW97" i="1"/>
  <c r="AT97" i="1" s="1"/>
  <c r="J116" i="3"/>
  <c r="J116" i="2"/>
  <c r="J34" i="3"/>
  <c r="AG97" i="1" s="1"/>
  <c r="AY94" i="1"/>
  <c r="W31" i="1"/>
  <c r="AN97" i="1" l="1"/>
  <c r="J43" i="3"/>
  <c r="AG95" i="1"/>
  <c r="AG94" i="1"/>
  <c r="AK26" i="1"/>
  <c r="F38" i="3"/>
  <c r="BA97" i="1"/>
  <c r="J36" i="2"/>
  <c r="AW96" i="1" s="1"/>
  <c r="AT96" i="1" s="1"/>
  <c r="AN96" i="1" s="1"/>
  <c r="J41" i="2" l="1"/>
  <c r="BA95" i="1"/>
  <c r="AW95" i="1" s="1"/>
  <c r="AT95" i="1" s="1"/>
  <c r="AN95" i="1" s="1"/>
  <c r="BA94" i="1" l="1"/>
  <c r="AW94" i="1"/>
  <c r="AK30" i="1"/>
  <c r="AK35" i="1"/>
  <c r="W30" i="1" l="1"/>
  <c r="AT94" i="1"/>
  <c r="AN94" i="1"/>
</calcChain>
</file>

<file path=xl/sharedStrings.xml><?xml version="1.0" encoding="utf-8"?>
<sst xmlns="http://schemas.openxmlformats.org/spreadsheetml/2006/main" count="2105" uniqueCount="422">
  <si>
    <t>Export Komplet</t>
  </si>
  <si>
    <t/>
  </si>
  <si>
    <t>2.0</t>
  </si>
  <si>
    <t>ZAMOK</t>
  </si>
  <si>
    <t>False</t>
  </si>
  <si>
    <t>{e274d493-beac-47e2-b03f-39f820106aca}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</si>
  <si>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</si>
  <si>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</si>
  <si>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</si>
  <si>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</si>
  <si>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</si>
  <si>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</si>
  <si>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</si>
  <si>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0425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</si>
  <si>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</si>
  <si>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</si>
  <si>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</si>
  <si>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</si>
  <si>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</si>
  <si>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</si>
  <si>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</si>
  <si>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</si>
  <si>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13. 2. 2025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</si>
  <si>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</si>
  <si>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</si>
  <si>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</si>
  <si>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</si>
  <si>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</si>
  <si>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</si>
  <si>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</si>
  <si>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</si>
  <si>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</si>
  <si>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</si>
  <si>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</si>
  <si>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</si>
  <si>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</si>
  <si>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</si>
  <si>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</si>
  <si>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</si>
  <si>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</si>
  <si>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</si>
  <si>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</si>
  <si>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</si>
  <si>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</si>
  <si>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</si>
  <si>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</si>
  <si>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</si>
  <si>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</si>
  <si>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</si>
  <si>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</si>
  <si>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</si>
  <si>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</si>
  <si>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</si>
  <si>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</si>
  <si>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</si>
  <si>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</si>
  <si>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</si>
  <si>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</si>
  <si>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</si>
  <si>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</si>
  <si>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</si>
  <si>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</si>
  <si>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</si>
  <si>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</si>
  <si>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</si>
  <si>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</si>
  <si>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</si>
  <si>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</si>
  <si>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</si>
  <si>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</si>
  <si>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</si>
  <si>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</si>
  <si>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</si>
  <si>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</si>
  <si>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</si>
  <si>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</si>
  <si>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</si>
  <si>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</si>
  <si>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</si>
  <si>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</si>
  <si>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01_UDE</t>
  </si>
  <si>
    <t>Ústredné dielne električiek - Základ pod hydraulické nožnice</t>
  </si>
  <si>
    <t>STA</t>
  </si>
  <si>
    <t>1</t>
  </si>
  <si>
    <t>{b9a8575d-4d93-4ecf-aa8f-21eac9e87776}</t>
  </si>
  <si>
    <t>/</t>
  </si>
  <si>
    <t>Časť</t>
  </si>
  <si>
    <t>2</t>
  </si>
  <si>
    <t>###NOINSERT###</t>
  </si>
  <si>
    <t>01</t>
  </si>
  <si>
    <t>Elektroinštalácia</t>
  </si>
  <si>
    <t>{21e1ad4f-304f-4658-ac8e-2e87ca8884b5}</t>
  </si>
  <si>
    <t>VYKOPOK</t>
  </si>
  <si>
    <t>8,426</t>
  </si>
  <si>
    <t>PLOCHA_BET_ZAKLAD</t>
  </si>
  <si>
    <t>+5%</t>
  </si>
  <si>
    <t>12,038</t>
  </si>
  <si>
    <t>KRYCÍ LIST ROZPOČTU</t>
  </si>
  <si>
    <t>deb_doska</t>
  </si>
  <si>
    <t>18,2</t>
  </si>
  <si>
    <t>Objekt:</t>
  </si>
  <si>
    <t>01_UDE - Ústredné dielne električiek - Základ pod hydraulické nožnice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</si>
  <si>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</si>
  <si>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</si>
  <si>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</si>
  <si>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</si>
  <si>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</si>
  <si>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</si>
  <si>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</si>
  <si>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</si>
  <si>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</si>
  <si>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</si>
  <si>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5 - Komunikácie   </t>
  </si>
  <si>
    <t xml:space="preserve">    6 - Úpravy povrchov, podlahy, osadenie</t>
  </si>
  <si>
    <t xml:space="preserve">    9 - Ostatné konštrukcie a práce-búranie   </t>
  </si>
  <si>
    <t xml:space="preserve">    99 - Presun hmôt HSV   </t>
  </si>
  <si>
    <t>VRN - Investičné náklady neobsiahnuté v cenách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</si>
  <si>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</si>
  <si>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</si>
  <si>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</si>
  <si>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</si>
  <si>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</si>
  <si>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</si>
  <si>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</si>
  <si>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</si>
  <si>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</si>
  <si>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</si>
  <si>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</si>
  <si>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</si>
  <si>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</si>
  <si>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</si>
  <si>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</si>
  <si>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</si>
  <si>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</si>
  <si>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</si>
  <si>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</si>
  <si>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</si>
  <si>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</si>
  <si>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</si>
  <si>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</si>
  <si>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</si>
  <si>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</si>
  <si>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</si>
  <si>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</si>
  <si>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</si>
  <si>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114203301.S</t>
  </si>
  <si>
    <t>Triedenie lomového kameňa alebo bet.tvárnic pri rozoberaní dlažieb podľa druhu, veľkosti a tvaru</t>
  </si>
  <si>
    <t>m3</t>
  </si>
  <si>
    <t>4</t>
  </si>
  <si>
    <t>377790298</t>
  </si>
  <si>
    <t>VV</t>
  </si>
  <si>
    <t>(4,5*2,5*0,35+1*1*1)*1,1</t>
  </si>
  <si>
    <t>Súčet</t>
  </si>
  <si>
    <t>120901123.S</t>
  </si>
  <si>
    <t>Búranie konštrukcií z betónu železového a predpätého v odkopávkach</t>
  </si>
  <si>
    <t>-976139724</t>
  </si>
  <si>
    <t>"povodny zaklad 80/80/40" 0,8*0,8*0,65*1,05</t>
  </si>
  <si>
    <t>3</t>
  </si>
  <si>
    <t>130001101.S</t>
  </si>
  <si>
    <t>Príplatok k cenám za sťaženie výkopu v blízkosti podzemného vedenia  - pre všetky triedy</t>
  </si>
  <si>
    <t>686357878</t>
  </si>
  <si>
    <t>7,875*1,07</t>
  </si>
  <si>
    <t>130201001.S</t>
  </si>
  <si>
    <t>Výkop jamy a ryhy v obmedzenom priestore horn. tr.3 ručne</t>
  </si>
  <si>
    <t>-182368275</t>
  </si>
  <si>
    <t>5</t>
  </si>
  <si>
    <t>181101102.S</t>
  </si>
  <si>
    <t>Úprava pláne v zárezoch v hornine 1-4 so zhutnením</t>
  </si>
  <si>
    <t>m2</t>
  </si>
  <si>
    <t>1604409319</t>
  </si>
  <si>
    <t>6</t>
  </si>
  <si>
    <t>113107132.S</t>
  </si>
  <si>
    <t>Odstránenie krytu v ploche do 200 m2 z betónu prostého, hr. vrstvy 150 do 300 mm,  -0,50000t</t>
  </si>
  <si>
    <t>4,5*2,5*1,07</t>
  </si>
  <si>
    <t>7</t>
  </si>
  <si>
    <t>113307113.S</t>
  </si>
  <si>
    <t>Odstránenie podkladu v ploche do 200 m2 z kameniva ťaženého, hr.vrstvy 200 do 300 mm,  -0,50000t</t>
  </si>
  <si>
    <t>8</t>
  </si>
  <si>
    <t>167101100.S</t>
  </si>
  <si>
    <t>Nakladanie výkopku tr.1-4 ručne</t>
  </si>
  <si>
    <t>14</t>
  </si>
  <si>
    <t>9</t>
  </si>
  <si>
    <t>162303102.S</t>
  </si>
  <si>
    <t>Vodorovné premiestnenie výkopku pre cesty po spevnenej ceste z horniny tr.1-4 do 1000 m3 na vzdialenosť do 1000 m</t>
  </si>
  <si>
    <t>16</t>
  </si>
  <si>
    <t>10</t>
  </si>
  <si>
    <t>162503123.S</t>
  </si>
  <si>
    <t>Vodorovné premiestnenie výkopku pre cesty po spevnenej ceste z horniny tr.1-4 do 1000 m3, príplatok k cene za každých ďalšich a začatých 1000 m (9km)</t>
  </si>
  <si>
    <t>18</t>
  </si>
  <si>
    <t>8,426*20 'Prepočítané koeficientom množstva</t>
  </si>
  <si>
    <t>11</t>
  </si>
  <si>
    <t>171209002.S</t>
  </si>
  <si>
    <t>Poplatok za skládku - zemina a kamenivo (17 05), ostatné</t>
  </si>
  <si>
    <t>t</t>
  </si>
  <si>
    <t>20</t>
  </si>
  <si>
    <t xml:space="preserve">Zakladanie   </t>
  </si>
  <si>
    <t>12</t>
  </si>
  <si>
    <t>215901101.S</t>
  </si>
  <si>
    <t>Zhutnenie podložia - úprava základovej škáry</t>
  </si>
  <si>
    <t>22</t>
  </si>
  <si>
    <t>13</t>
  </si>
  <si>
    <t>273321511.S</t>
  </si>
  <si>
    <t>Betón základových dosiek, železový (bez výstuže), tr. C 30/37</t>
  </si>
  <si>
    <t>445469079</t>
  </si>
  <si>
    <t>2,5*4,5*1*1,07</t>
  </si>
  <si>
    <t>bet_zaklad</t>
  </si>
  <si>
    <t>273351217.S</t>
  </si>
  <si>
    <t>Debnenie stien základových dosiek, zhotovenie-tradičné</t>
  </si>
  <si>
    <t>590670772</t>
  </si>
  <si>
    <t>(2,5+4,5)*2*1,3</t>
  </si>
  <si>
    <t>15</t>
  </si>
  <si>
    <t>273351218.S</t>
  </si>
  <si>
    <t>Debnenie stien základových dosiek, odstránenie-tradičné</t>
  </si>
  <si>
    <t>-1515814477</t>
  </si>
  <si>
    <t>273361821.S</t>
  </si>
  <si>
    <t>Výstuž základových dosiek z ocele B500 (10505)</t>
  </si>
  <si>
    <t>84556839</t>
  </si>
  <si>
    <t>760,238*1,05/1000</t>
  </si>
  <si>
    <t xml:space="preserve">Komunikácie   </t>
  </si>
  <si>
    <t>17</t>
  </si>
  <si>
    <t>631316199</t>
  </si>
  <si>
    <t>Ochranný, vytvrdzujúci a ošetrujúci nástrek čerstvého betónu pre vysokú záťaž, protišmyková úprava napr. Sikafloor ProSeal</t>
  </si>
  <si>
    <t>38</t>
  </si>
  <si>
    <t>919722111.S</t>
  </si>
  <si>
    <t>Škáry rezané v cementobet. kryte - rezanie škár šírky 2 až 5 mm</t>
  </si>
  <si>
    <t>m</t>
  </si>
  <si>
    <t>40</t>
  </si>
  <si>
    <t>2,5*2*1,05+4,5*2*1,05</t>
  </si>
  <si>
    <t>Úpravy povrchov, podlahy, osadenie</t>
  </si>
  <si>
    <t>19</t>
  </si>
  <si>
    <t>631315511.S</t>
  </si>
  <si>
    <t>Mazanina z betónu prostého (m3) tr. C 12/15 hr.nad 120 do 240 mm</t>
  </si>
  <si>
    <t>810150773</t>
  </si>
  <si>
    <t>"podklad bet" 5*3*0,2*1,05</t>
  </si>
  <si>
    <t xml:space="preserve">Ostatné konštrukcie a práce-búranie   </t>
  </si>
  <si>
    <t>919721211.S</t>
  </si>
  <si>
    <t>Dilatačné škáry vkladané v cementobet. kryte, s vyplnením škár asfaltovou zálievkou, priečne</t>
  </si>
  <si>
    <t>364544410</t>
  </si>
  <si>
    <t>2,5*2*1,05</t>
  </si>
  <si>
    <t>21</t>
  </si>
  <si>
    <t>919721212.S</t>
  </si>
  <si>
    <t>Dilatačné škáry vkladané v cementobet. kryte, s vyplnením škár asfaltovou zálievkou, pozdĺžne</t>
  </si>
  <si>
    <t>1061978717</t>
  </si>
  <si>
    <t>4,5*2*1,05</t>
  </si>
  <si>
    <t>919735126.S</t>
  </si>
  <si>
    <t>Rezanie existujúceho betónového krytu alebo podkladu hĺbky nad 250 do 300 mm</t>
  </si>
  <si>
    <t>-2075857498</t>
  </si>
  <si>
    <t>14*1,05</t>
  </si>
  <si>
    <t>953942421.S</t>
  </si>
  <si>
    <t>Osadenie oceľového rámu / platne so zaliatím cementovou maltou</t>
  </si>
  <si>
    <t>ks</t>
  </si>
  <si>
    <t>46</t>
  </si>
  <si>
    <t>24</t>
  </si>
  <si>
    <t>M</t>
  </si>
  <si>
    <t>589130004200.S</t>
  </si>
  <si>
    <t>Malta vysokopevnostná pre podliatie uloženia - platní</t>
  </si>
  <si>
    <t>48</t>
  </si>
  <si>
    <t>25</t>
  </si>
  <si>
    <t>971045804.S</t>
  </si>
  <si>
    <t>Vrty príklepovým vrtákom do D 24 mm do stien alebo smerom dole do betónu -0.00001t</t>
  </si>
  <si>
    <t>cm</t>
  </si>
  <si>
    <t>50</t>
  </si>
  <si>
    <t>26</t>
  </si>
  <si>
    <t>311990001800.S</t>
  </si>
  <si>
    <t>Svorník d M20, dĺ. 300 mm pre chemickú kotvu, pozinkovaný,</t>
  </si>
  <si>
    <t>52</t>
  </si>
  <si>
    <t>27</t>
  </si>
  <si>
    <t>589130004000.R</t>
  </si>
  <si>
    <t>Malta epoxidová injektážna s certifikátom pre výstužové spojenia (napr. HIT RE 500 V4 bal. 1400ml)</t>
  </si>
  <si>
    <t>54</t>
  </si>
  <si>
    <t>28</t>
  </si>
  <si>
    <t>979081111.S</t>
  </si>
  <si>
    <t>Odvoz sutiny a vybúraných hmôt na skládku do 1 km</t>
  </si>
  <si>
    <t>1818652144</t>
  </si>
  <si>
    <t>29</t>
  </si>
  <si>
    <t>979081121.S</t>
  </si>
  <si>
    <t>Odvoz sutiny a vybúraných hmôt na skládku za každý ďalší 1 km</t>
  </si>
  <si>
    <t>938721503</t>
  </si>
  <si>
    <t>13,264*20 'Prepočítané koeficientom množstva</t>
  </si>
  <si>
    <t>30</t>
  </si>
  <si>
    <t>979082111.S</t>
  </si>
  <si>
    <t>Vnútrostavenisková doprava sutiny a vybúraných hmôt do 10 m</t>
  </si>
  <si>
    <t>-205862960</t>
  </si>
  <si>
    <t>31</t>
  </si>
  <si>
    <t>979082121.S</t>
  </si>
  <si>
    <t>Vnútrostavenisková doprava sutiny a vybúraných hmôt za každých ďalších 5 m</t>
  </si>
  <si>
    <t>-2078365812</t>
  </si>
  <si>
    <t>13,264*5 'Prepočítané koeficientom množstva</t>
  </si>
  <si>
    <t>32</t>
  </si>
  <si>
    <t>979087212.S</t>
  </si>
  <si>
    <t>Nakladanie na dopravné prostriedky pre vodorovnú dopravu sutiny</t>
  </si>
  <si>
    <t>-704054622</t>
  </si>
  <si>
    <t>33</t>
  </si>
  <si>
    <t>979089012.S</t>
  </si>
  <si>
    <t>Poplatok za skládku - betón, tehly, dlaždice, obkladačky a keramika  (17 01), ostatné</t>
  </si>
  <si>
    <t>-1423078198</t>
  </si>
  <si>
    <t>34</t>
  </si>
  <si>
    <t>979093111.S</t>
  </si>
  <si>
    <t>Uloženie sutiny na skládku s hrubým urovnaním bez zhutnenia</t>
  </si>
  <si>
    <t>-815005417</t>
  </si>
  <si>
    <t>35</t>
  </si>
  <si>
    <t>979093513.S</t>
  </si>
  <si>
    <t>Drvenie stavebného odpadu z demolácií (recyklácia bez kov. mat.) z muriva z betónu železového</t>
  </si>
  <si>
    <t>-2143089265</t>
  </si>
  <si>
    <t>99</t>
  </si>
  <si>
    <t xml:space="preserve">Presun hmôt HSV   </t>
  </si>
  <si>
    <t>36</t>
  </si>
  <si>
    <t>999281111.S</t>
  </si>
  <si>
    <t>Presun hmôt pre opravy a údržbu objektov vrátane vonkajších plášťov výšky do 25 m</t>
  </si>
  <si>
    <t>1431349154</t>
  </si>
  <si>
    <t>Investičné náklady neobsiahnuté v cenách</t>
  </si>
  <si>
    <t>37</t>
  </si>
  <si>
    <t>000300021.S</t>
  </si>
  <si>
    <t>Geodetické práce - vykonávané v priebehu výstavby výškové merania</t>
  </si>
  <si>
    <t>eur</t>
  </si>
  <si>
    <t>1024</t>
  </si>
  <si>
    <t>1667636327</t>
  </si>
  <si>
    <t>000300031.S</t>
  </si>
  <si>
    <t>Geodetické práce - vykonávané po výstavbe zameranie skutočného vyhotovenia stavby</t>
  </si>
  <si>
    <t>-366434988</t>
  </si>
  <si>
    <t>39</t>
  </si>
  <si>
    <t>000900021.S1</t>
  </si>
  <si>
    <t>Vplyv územia - stažené podmienky - práce počas plnej prevádzky</t>
  </si>
  <si>
    <t>1408816550</t>
  </si>
  <si>
    <t>VP</t>
  </si>
  <si>
    <t xml:space="preserve">  Práce naviac</t>
  </si>
  <si>
    <t>PN</t>
  </si>
  <si>
    <t>Časť:</t>
  </si>
  <si>
    <t>01 - Elektroinštalácia</t>
  </si>
  <si>
    <t>HSV - Práce a dodávky HSV</t>
  </si>
  <si>
    <t xml:space="preserve">    99 - Presun hmôt HSV</t>
  </si>
  <si>
    <t>M - Práce a dodávky M</t>
  </si>
  <si>
    <t xml:space="preserve">    21-M - Elektromontáže</t>
  </si>
  <si>
    <t>Práce a dodávky HSV</t>
  </si>
  <si>
    <t>936311113.S1</t>
  </si>
  <si>
    <t>Zabetónovanie potrubia uloženého v drážke, ZABETÓNOVANIE DRÁŽKYA FINÁLNA ÚPRAVA POVRCHU , spec vid PD silnoprúdové rozvody</t>
  </si>
  <si>
    <t>64</t>
  </si>
  <si>
    <t>1715926866</t>
  </si>
  <si>
    <t>974041212.S1</t>
  </si>
  <si>
    <t>Drážkovanie do starého betónu s očistením, FRÉZOVANIE DRÁŽKY PRE KÁBLOVÚ CHRÁNIČKU DO BETÓNOVEJ PODLAHY ŠÍRKY 60, HĹBKY 100 mm, spec vid PD silnoprúdove rozvody</t>
  </si>
  <si>
    <t>-869222169</t>
  </si>
  <si>
    <t>-1352426924</t>
  </si>
  <si>
    <t>-261866760</t>
  </si>
  <si>
    <t>0,06*20 'Prepočítané koeficientom množstva</t>
  </si>
  <si>
    <t>-507054741</t>
  </si>
  <si>
    <t>1884924640</t>
  </si>
  <si>
    <t>0,06*5 'Prepočítané koeficientom množstva</t>
  </si>
  <si>
    <t>979087112.S</t>
  </si>
  <si>
    <t>Nakladanie na dopravný prostriedok pre vodorovnú dopravu sutiny</t>
  </si>
  <si>
    <t>-924450</t>
  </si>
  <si>
    <t>712600655</t>
  </si>
  <si>
    <t>321911870</t>
  </si>
  <si>
    <t>1073325145</t>
  </si>
  <si>
    <t>Presun hmôt HSV</t>
  </si>
  <si>
    <t>805565375</t>
  </si>
  <si>
    <t>Práce a dodávky M</t>
  </si>
  <si>
    <t>21-M</t>
  </si>
  <si>
    <t>Elektromontáže</t>
  </si>
  <si>
    <t>210011444.S1</t>
  </si>
  <si>
    <t>Chránička delená elektroinštalačná, ULOŽENIE KÁBLOVEJ CHRÁNIČKY DO DRÁŽKY</t>
  </si>
  <si>
    <t>-1316804939</t>
  </si>
  <si>
    <t>286130071700.S1</t>
  </si>
  <si>
    <t>Chránička CHRÁNIČKA KOPOS 1250HFPP L25 , spec vid PD silnoprúdove rozvody</t>
  </si>
  <si>
    <t>128</t>
  </si>
  <si>
    <t>-201917208</t>
  </si>
  <si>
    <t>210110029.S1</t>
  </si>
  <si>
    <t>Spínač nástenný, vrátane zapojenia, MONTÁŽ A ZAPOJENIE SPÍNAČA SCAME TYP 590.EM6303, IP65, 63A, spec vid PD silnoprúdove rozvody</t>
  </si>
  <si>
    <t>1177367374</t>
  </si>
  <si>
    <t>345340007840.S1</t>
  </si>
  <si>
    <t>NÁSTENNÝ SPÍNAĆ SCAME TYP 590.EM6303, IP65, 63A. spec vid PD silnorúdové rozvody</t>
  </si>
  <si>
    <t>-2022749470</t>
  </si>
  <si>
    <t>210120405.S1</t>
  </si>
  <si>
    <t>Istič vzduchový trojpólový, MONTÁŽ A ZAPOJENIE ISTIČA OEZ 3VA2163-5MN36-0AA0 A ÚPRAVA V ROZVÁDZAČI RM3  VRÁTANE DEMONTÁŽE POISTIEK SPH00, spec vid PD silnoprúdové rozvody</t>
  </si>
  <si>
    <t>-1530568992</t>
  </si>
  <si>
    <t>210120505.S1</t>
  </si>
  <si>
    <t xml:space="preserve">Výkonové ističe, MONTÁŽ A ZAPOJENIE ISTIČA OEZ 3VA2163-5MN36-0AA0 A ÚPRAVA V ROZVÁDZAČI RM3  VRÁTANE DEMONTÁŽE POISTIEK SPH00,  spec vid PD silnoprúdove rozvody  </t>
  </si>
  <si>
    <t>1205921312</t>
  </si>
  <si>
    <t>358220060108.S1</t>
  </si>
  <si>
    <t>Výkonový istič 3P, ISTIČ OEZ 3VA2163-5MN36-0AA0, spec vid PD silnoprúdove rozvody</t>
  </si>
  <si>
    <t>696387580</t>
  </si>
  <si>
    <t>210193050.S1</t>
  </si>
  <si>
    <t>PRIPOJENIE KÁBLOV DO ROZVÁDZAČA R HKS, spec vid PD silnoprúdové rozvody</t>
  </si>
  <si>
    <t>-613569004</t>
  </si>
  <si>
    <t>210220672.S1</t>
  </si>
  <si>
    <t>Ochranná trubka, spec vid PD silnopúdové rozvody</t>
  </si>
  <si>
    <t>-230965801</t>
  </si>
  <si>
    <t>345710018900,1</t>
  </si>
  <si>
    <t>TRUBKA KOPOS 8050 HF FA S STREDNOU MECH. ODOLNOSŤOU (l = 3 m), spec vid PD silnoprúdové rozvody</t>
  </si>
  <si>
    <t>1889103148</t>
  </si>
  <si>
    <t>345710018900,3</t>
  </si>
  <si>
    <t>PRÍCHYTKA PLASTOVÁ KOPOS 5350HF FB, spec vid PD silnoprúdové rozvody</t>
  </si>
  <si>
    <t>-530846518</t>
  </si>
  <si>
    <t>210255447.S1</t>
  </si>
  <si>
    <t>VÝCHODISKOVÁ REVÍZIA ELEKTRICKÉHO ZARIADENIA</t>
  </si>
  <si>
    <t>hod</t>
  </si>
  <si>
    <t>-1554150767</t>
  </si>
  <si>
    <t>210800196.S</t>
  </si>
  <si>
    <t>Kábel medený uložený v rúrke CYKY-J 4x10 mm2</t>
  </si>
  <si>
    <t>-640012352</t>
  </si>
  <si>
    <t>341110001700.S</t>
  </si>
  <si>
    <t>Kábel medený CYKY-J 4x10 mm2</t>
  </si>
  <si>
    <t>575149706</t>
  </si>
  <si>
    <t>15*1,05 'Prepočítané koeficientom množstva</t>
  </si>
  <si>
    <t>210800646.S</t>
  </si>
  <si>
    <t>Vodič uložený v rúrke H07V-K 25, UPEVNENIE A PRIPOJENIE H07-K 25mm2 , spec vid PD silnoprúdove rozvody</t>
  </si>
  <si>
    <t>-567071917</t>
  </si>
  <si>
    <t>341310009400.S1</t>
  </si>
  <si>
    <t>Vodič  H07V-K 25 mm2, IZOLOVANÝ VODIČ H07V-K 25mm2, spec vid PD silnoprúdové rozvody</t>
  </si>
  <si>
    <t>515794229</t>
  </si>
  <si>
    <t>25*1,05 'Prepočítané koeficientom množstva</t>
  </si>
  <si>
    <t>220061702.S1</t>
  </si>
  <si>
    <t>Ostatné práce(zatiahnutie kábla do objektu), ZATIAHNUTIE KÁBLOV DO KÁBLOVEJ CHRÁNIĆKY, spec vid PD silnoprúdové rozvody</t>
  </si>
  <si>
    <t>-650281436</t>
  </si>
  <si>
    <t>000400022.S</t>
  </si>
  <si>
    <t>Projektové práce -  náklady na dokumentáciu skutočného zhotovenia stavby</t>
  </si>
  <si>
    <t>177728091</t>
  </si>
  <si>
    <t>ZOZNAM FIGÚR</t>
  </si>
  <si>
    <t>Výmera</t>
  </si>
  <si>
    <t>Použitie figúry:</t>
  </si>
  <si>
    <t>DL_REZENIA</t>
  </si>
  <si>
    <t>podklad_bet</t>
  </si>
  <si>
    <t>01_UDE/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</si>
</sst>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5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5" fillId="4" borderId="0" xfId="0" applyFont="1" applyFill="1" applyAlignment="1">
      <alignment horizontal="left" vertical="center"/>
    </xf>
    <xf numFmtId="4" fontId="25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6" fillId="0" borderId="12" xfId="0" applyNumberFormat="1" applyFont="1" applyBorder="1"/>
    <xf numFmtId="166" fontId="36" fillId="0" borderId="13" xfId="0" applyNumberFormat="1" applyFont="1" applyBorder="1"/>
    <xf numFmtId="4" fontId="3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9" fillId="0" borderId="22" xfId="0" applyFont="1" applyBorder="1" applyAlignment="1">
      <alignment horizontal="center" vertical="center"/>
    </xf>
    <xf numFmtId="49" fontId="39" fillId="0" borderId="22" xfId="0" applyNumberFormat="1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center" vertical="center" wrapText="1"/>
    </xf>
    <xf numFmtId="167" fontId="39" fillId="2" borderId="22" xfId="0" applyNumberFormat="1" applyFont="1" applyFill="1" applyBorder="1" applyAlignment="1" applyProtection="1">
      <alignment vertical="center"/>
      <protection locked="0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>
      <alignment vertical="center"/>
    </xf>
    <xf numFmtId="0" fontId="40" fillId="0" borderId="22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49" fontId="0" fillId="2" borderId="22" xfId="0" applyNumberFormat="1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center" vertical="center" wrapText="1"/>
      <protection locked="0"/>
    </xf>
    <xf numFmtId="167" fontId="0" fillId="2" borderId="22" xfId="0" applyNumberFormat="1" applyFill="1" applyBorder="1" applyAlignment="1" applyProtection="1">
      <alignment vertical="center"/>
      <protection locked="0"/>
    </xf>
    <xf numFmtId="4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18" t="s">
        <v>13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18"/>
      <c r="BE5" s="215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220" t="s">
        <v>16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18"/>
      <c r="BE6" s="216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16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216"/>
      <c r="BS8" s="15" t="s">
        <v>6</v>
      </c>
    </row>
    <row r="9" spans="1:74" ht="14.45" customHeight="1">
      <c r="B9" s="18"/>
      <c r="AR9" s="18"/>
      <c r="BE9" s="216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25</v>
      </c>
      <c r="AR10" s="18"/>
      <c r="BE10" s="216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28</v>
      </c>
      <c r="AR11" s="18"/>
      <c r="BE11" s="216"/>
      <c r="BS11" s="15" t="s">
        <v>6</v>
      </c>
    </row>
    <row r="12" spans="1:74" ht="6.95" customHeight="1">
      <c r="B12" s="18"/>
      <c r="AR12" s="18"/>
      <c r="BE12" s="216"/>
      <c r="BS12" s="15" t="s">
        <v>6</v>
      </c>
    </row>
    <row r="13" spans="1:74" ht="12" customHeight="1">
      <c r="B13" s="18"/>
      <c r="D13" s="25" t="s">
        <v>29</v>
      </c>
      <c r="AK13" s="25" t="s">
        <v>24</v>
      </c>
      <c r="AN13" s="27" t="s">
        <v>30</v>
      </c>
      <c r="AR13" s="18"/>
      <c r="BE13" s="216"/>
      <c r="BS13" s="15" t="s">
        <v>6</v>
      </c>
    </row>
    <row r="14" spans="1:74" ht="12.75">
      <c r="B14" s="18"/>
      <c r="E14" s="221" t="s">
        <v>30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5" t="s">
        <v>27</v>
      </c>
      <c r="AN14" s="27" t="s">
        <v>30</v>
      </c>
      <c r="AR14" s="18"/>
      <c r="BE14" s="216"/>
      <c r="BS14" s="15" t="s">
        <v>6</v>
      </c>
    </row>
    <row r="15" spans="1:74" ht="6.95" customHeight="1">
      <c r="B15" s="18"/>
      <c r="AR15" s="18"/>
      <c r="BE15" s="216"/>
      <c r="BS15" s="15" t="s">
        <v>4</v>
      </c>
    </row>
    <row r="16" spans="1:74" ht="12" customHeight="1">
      <c r="B16" s="18"/>
      <c r="D16" s="25" t="s">
        <v>31</v>
      </c>
      <c r="AK16" s="25" t="s">
        <v>24</v>
      </c>
      <c r="AN16" s="23" t="s">
        <v>1</v>
      </c>
      <c r="AR16" s="18"/>
      <c r="BE16" s="216"/>
      <c r="BS16" s="15" t="s">
        <v>4</v>
      </c>
    </row>
    <row r="17" spans="2:71" ht="18.399999999999999" customHeight="1">
      <c r="B17" s="18"/>
      <c r="E17" s="23" t="s">
        <v>32</v>
      </c>
      <c r="AK17" s="25" t="s">
        <v>27</v>
      </c>
      <c r="AN17" s="23" t="s">
        <v>1</v>
      </c>
      <c r="AR17" s="18"/>
      <c r="BE17" s="216"/>
      <c r="BS17" s="15" t="s">
        <v>33</v>
      </c>
    </row>
    <row r="18" spans="2:71" ht="6.95" customHeight="1">
      <c r="B18" s="18"/>
      <c r="AR18" s="18"/>
      <c r="BE18" s="216"/>
      <c r="BS18" s="15" t="s">
        <v>6</v>
      </c>
    </row>
    <row r="19" spans="2:71" ht="12" customHeight="1">
      <c r="B19" s="18"/>
      <c r="D19" s="25" t="s">
        <v>34</v>
      </c>
      <c r="AK19" s="25" t="s">
        <v>24</v>
      </c>
      <c r="AN19" s="23" t="s">
        <v>1</v>
      </c>
      <c r="AR19" s="18"/>
      <c r="BE19" s="216"/>
      <c r="BS19" s="15" t="s">
        <v>6</v>
      </c>
    </row>
    <row r="20" spans="2:71" ht="18.399999999999999" customHeight="1">
      <c r="B20" s="18"/>
      <c r="E20" s="23" t="s">
        <v>32</v>
      </c>
      <c r="AK20" s="25" t="s">
        <v>27</v>
      </c>
      <c r="AN20" s="23" t="s">
        <v>1</v>
      </c>
      <c r="AR20" s="18"/>
      <c r="BE20" s="216"/>
      <c r="BS20" s="15" t="s">
        <v>33</v>
      </c>
    </row>
    <row r="21" spans="2:71" ht="6.95" customHeight="1">
      <c r="B21" s="18"/>
      <c r="AR21" s="18"/>
      <c r="BE21" s="216"/>
    </row>
    <row r="22" spans="2:71" ht="12" customHeight="1">
      <c r="B22" s="18"/>
      <c r="D22" s="25" t="s">
        <v>35</v>
      </c>
      <c r="AR22" s="18"/>
      <c r="BE22" s="216"/>
    </row>
    <row r="23" spans="2:71" ht="16.5" customHeight="1">
      <c r="B23" s="18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8"/>
      <c r="BE23" s="216"/>
    </row>
    <row r="24" spans="2:71" ht="6.95" customHeight="1">
      <c r="B24" s="18"/>
      <c r="AR24" s="18"/>
      <c r="BE24" s="216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6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4">
        <f>ROUND(AG94,2)</f>
        <v>0</v>
      </c>
      <c r="AL26" s="225"/>
      <c r="AM26" s="225"/>
      <c r="AN26" s="225"/>
      <c r="AO26" s="225"/>
      <c r="AR26" s="30"/>
      <c r="BE26" s="216"/>
    </row>
    <row r="27" spans="2:71" s="1" customFormat="1" ht="6.95" customHeight="1">
      <c r="B27" s="30"/>
      <c r="AR27" s="30"/>
      <c r="BE27" s="216"/>
    </row>
    <row r="28" spans="2:71" s="1" customFormat="1" ht="12.75">
      <c r="B28" s="30"/>
      <c r="L28" s="226" t="s">
        <v>37</v>
      </c>
      <c r="M28" s="226"/>
      <c r="N28" s="226"/>
      <c r="O28" s="226"/>
      <c r="P28" s="226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K28" s="226" t="s">
        <v>39</v>
      </c>
      <c r="AL28" s="226"/>
      <c r="AM28" s="226"/>
      <c r="AN28" s="226"/>
      <c r="AO28" s="226"/>
      <c r="AR28" s="30"/>
      <c r="BE28" s="216"/>
    </row>
    <row r="29" spans="2:71" s="2" customFormat="1" ht="14.45" customHeight="1">
      <c r="B29" s="34"/>
      <c r="D29" s="25" t="s">
        <v>40</v>
      </c>
      <c r="F29" s="35" t="s">
        <v>41</v>
      </c>
      <c r="L29" s="229">
        <v>0.23</v>
      </c>
      <c r="M29" s="228"/>
      <c r="N29" s="228"/>
      <c r="O29" s="228"/>
      <c r="P29" s="228"/>
      <c r="Q29" s="36"/>
      <c r="R29" s="36"/>
      <c r="S29" s="36"/>
      <c r="T29" s="36"/>
      <c r="U29" s="36"/>
      <c r="V29" s="36"/>
      <c r="W29" s="227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F29" s="36"/>
      <c r="AG29" s="36"/>
      <c r="AH29" s="36"/>
      <c r="AI29" s="36"/>
      <c r="AJ29" s="36"/>
      <c r="AK29" s="227">
        <f>ROUND(AV94, 2)</f>
        <v>0</v>
      </c>
      <c r="AL29" s="228"/>
      <c r="AM29" s="228"/>
      <c r="AN29" s="228"/>
      <c r="AO29" s="228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17"/>
    </row>
    <row r="30" spans="2:71" s="2" customFormat="1" ht="14.45" customHeight="1">
      <c r="B30" s="34"/>
      <c r="F30" s="35" t="s">
        <v>42</v>
      </c>
      <c r="L30" s="229">
        <v>0.23</v>
      </c>
      <c r="M30" s="228"/>
      <c r="N30" s="228"/>
      <c r="O30" s="228"/>
      <c r="P30" s="228"/>
      <c r="Q30" s="36"/>
      <c r="R30" s="36"/>
      <c r="S30" s="36"/>
      <c r="T30" s="36"/>
      <c r="U30" s="36"/>
      <c r="V30" s="36"/>
      <c r="W30" s="227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F30" s="36"/>
      <c r="AG30" s="36"/>
      <c r="AH30" s="36"/>
      <c r="AI30" s="36"/>
      <c r="AJ30" s="36"/>
      <c r="AK30" s="227">
        <f>ROUND(AW94, 2)</f>
        <v>0</v>
      </c>
      <c r="AL30" s="228"/>
      <c r="AM30" s="228"/>
      <c r="AN30" s="228"/>
      <c r="AO30" s="228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17"/>
    </row>
    <row r="31" spans="2:71" s="2" customFormat="1" ht="14.45" hidden="1" customHeight="1">
      <c r="B31" s="34"/>
      <c r="F31" s="25" t="s">
        <v>43</v>
      </c>
      <c r="L31" s="232">
        <v>0.23</v>
      </c>
      <c r="M31" s="231"/>
      <c r="N31" s="231"/>
      <c r="O31" s="231"/>
      <c r="P31" s="231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4"/>
      <c r="BE31" s="217"/>
    </row>
    <row r="32" spans="2:71" s="2" customFormat="1" ht="14.45" hidden="1" customHeight="1">
      <c r="B32" s="34"/>
      <c r="F32" s="25" t="s">
        <v>44</v>
      </c>
      <c r="L32" s="232">
        <v>0.23</v>
      </c>
      <c r="M32" s="231"/>
      <c r="N32" s="231"/>
      <c r="O32" s="231"/>
      <c r="P32" s="231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4"/>
      <c r="BE32" s="217"/>
    </row>
    <row r="33" spans="2:57" s="2" customFormat="1" ht="14.45" hidden="1" customHeight="1">
      <c r="B33" s="34"/>
      <c r="F33" s="35" t="s">
        <v>45</v>
      </c>
      <c r="L33" s="229">
        <v>0</v>
      </c>
      <c r="M33" s="228"/>
      <c r="N33" s="228"/>
      <c r="O33" s="228"/>
      <c r="P33" s="228"/>
      <c r="Q33" s="36"/>
      <c r="R33" s="36"/>
      <c r="S33" s="36"/>
      <c r="T33" s="36"/>
      <c r="U33" s="36"/>
      <c r="V33" s="36"/>
      <c r="W33" s="227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F33" s="36"/>
      <c r="AG33" s="36"/>
      <c r="AH33" s="36"/>
      <c r="AI33" s="36"/>
      <c r="AJ33" s="36"/>
      <c r="AK33" s="227">
        <v>0</v>
      </c>
      <c r="AL33" s="228"/>
      <c r="AM33" s="228"/>
      <c r="AN33" s="228"/>
      <c r="AO33" s="228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17"/>
    </row>
    <row r="34" spans="2:57" s="1" customFormat="1" ht="6.95" customHeight="1">
      <c r="B34" s="30"/>
      <c r="AR34" s="30"/>
      <c r="BE34" s="216"/>
    </row>
    <row r="35" spans="2:57" s="1" customFormat="1" ht="25.9" customHeight="1">
      <c r="B35" s="30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3" t="s">
        <v>48</v>
      </c>
      <c r="Y35" s="234"/>
      <c r="Z35" s="234"/>
      <c r="AA35" s="234"/>
      <c r="AB35" s="234"/>
      <c r="AC35" s="40"/>
      <c r="AD35" s="40"/>
      <c r="AE35" s="40"/>
      <c r="AF35" s="40"/>
      <c r="AG35" s="40"/>
      <c r="AH35" s="40"/>
      <c r="AI35" s="40"/>
      <c r="AJ35" s="40"/>
      <c r="AK35" s="235">
        <f>SUM(AK26:AK33)</f>
        <v>0</v>
      </c>
      <c r="AL35" s="234"/>
      <c r="AM35" s="234"/>
      <c r="AN35" s="234"/>
      <c r="AO35" s="236"/>
      <c r="AP35" s="38"/>
      <c r="AQ35" s="38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4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51</v>
      </c>
      <c r="AI60" s="32"/>
      <c r="AJ60" s="32"/>
      <c r="AK60" s="32"/>
      <c r="AL60" s="32"/>
      <c r="AM60" s="44" t="s">
        <v>52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42" t="s">
        <v>53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54</v>
      </c>
      <c r="AI64" s="43"/>
      <c r="AJ64" s="43"/>
      <c r="AK64" s="43"/>
      <c r="AL64" s="43"/>
      <c r="AM64" s="43"/>
      <c r="AN64" s="43"/>
      <c r="AO64" s="43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4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51</v>
      </c>
      <c r="AI75" s="32"/>
      <c r="AJ75" s="32"/>
      <c r="AK75" s="32"/>
      <c r="AL75" s="32"/>
      <c r="AM75" s="44" t="s">
        <v>52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5" customHeight="1">
      <c r="B82" s="30"/>
      <c r="C82" s="19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9"/>
      <c r="C84" s="25" t="s">
        <v>12</v>
      </c>
      <c r="L84" s="3" t="str">
        <f>K5</f>
        <v>0425</v>
      </c>
      <c r="AR84" s="49"/>
    </row>
    <row r="85" spans="1:91" s="4" customFormat="1" ht="36.950000000000003" customHeight="1">
      <c r="B85" s="50"/>
      <c r="C85" s="51" t="s">
        <v>15</v>
      </c>
      <c r="L85" s="237" t="str">
        <f>K6</f>
        <v>Depo Jurajov Dvor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R85" s="50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19</v>
      </c>
      <c r="L87" s="52" t="str">
        <f>IF(K8="","",K8)</f>
        <v>Bratislava</v>
      </c>
      <c r="AI87" s="25" t="s">
        <v>21</v>
      </c>
      <c r="AM87" s="239" t="str">
        <f>IF(AN8= "","",AN8)</f>
        <v>13. 2. 2025</v>
      </c>
      <c r="AN87" s="239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23</v>
      </c>
      <c r="L89" s="3" t="str">
        <f>IF(E11= "","",E11)</f>
        <v>Dopravný podnik Bratislava, akciová spoločnosť</v>
      </c>
      <c r="AI89" s="25" t="s">
        <v>31</v>
      </c>
      <c r="AM89" s="240" t="str">
        <f>IF(E17="","",E17)</f>
        <v xml:space="preserve"> </v>
      </c>
      <c r="AN89" s="241"/>
      <c r="AO89" s="241"/>
      <c r="AP89" s="241"/>
      <c r="AR89" s="30"/>
      <c r="AS89" s="242" t="s">
        <v>56</v>
      </c>
      <c r="AT89" s="243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0"/>
      <c r="C90" s="25" t="s">
        <v>29</v>
      </c>
      <c r="L90" s="3" t="str">
        <f>IF(E14= "Vyplň údaj","",E14)</f>
        <v/>
      </c>
      <c r="AI90" s="25" t="s">
        <v>34</v>
      </c>
      <c r="AM90" s="240" t="str">
        <f>IF(E20="","",E20)</f>
        <v xml:space="preserve"> </v>
      </c>
      <c r="AN90" s="241"/>
      <c r="AO90" s="241"/>
      <c r="AP90" s="241"/>
      <c r="AR90" s="30"/>
      <c r="AS90" s="244"/>
      <c r="AT90" s="245"/>
      <c r="BD90" s="57"/>
    </row>
    <row r="91" spans="1:91" s="1" customFormat="1" ht="10.9" customHeight="1">
      <c r="B91" s="30"/>
      <c r="AR91" s="30"/>
      <c r="AS91" s="244"/>
      <c r="AT91" s="245"/>
      <c r="BD91" s="57"/>
    </row>
    <row r="92" spans="1:91" s="1" customFormat="1" ht="29.25" customHeight="1">
      <c r="B92" s="30"/>
      <c r="C92" s="246" t="s">
        <v>57</v>
      </c>
      <c r="D92" s="247"/>
      <c r="E92" s="247"/>
      <c r="F92" s="247"/>
      <c r="G92" s="247"/>
      <c r="H92" s="58"/>
      <c r="I92" s="248" t="s">
        <v>58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59</v>
      </c>
      <c r="AH92" s="247"/>
      <c r="AI92" s="247"/>
      <c r="AJ92" s="247"/>
      <c r="AK92" s="247"/>
      <c r="AL92" s="247"/>
      <c r="AM92" s="247"/>
      <c r="AN92" s="248" t="s">
        <v>60</v>
      </c>
      <c r="AO92" s="247"/>
      <c r="AP92" s="250"/>
      <c r="AQ92" s="59" t="s">
        <v>61</v>
      </c>
      <c r="AR92" s="30"/>
      <c r="AS92" s="60" t="s">
        <v>62</v>
      </c>
      <c r="AT92" s="61" t="s">
        <v>63</v>
      </c>
      <c r="AU92" s="61" t="s">
        <v>64</v>
      </c>
      <c r="AV92" s="61" t="s">
        <v>65</v>
      </c>
      <c r="AW92" s="61" t="s">
        <v>66</v>
      </c>
      <c r="AX92" s="61" t="s">
        <v>67</v>
      </c>
      <c r="AY92" s="61" t="s">
        <v>68</v>
      </c>
      <c r="AZ92" s="61" t="s">
        <v>69</v>
      </c>
      <c r="BA92" s="61" t="s">
        <v>70</v>
      </c>
      <c r="BB92" s="61" t="s">
        <v>71</v>
      </c>
      <c r="BC92" s="61" t="s">
        <v>72</v>
      </c>
      <c r="BD92" s="62" t="s">
        <v>73</v>
      </c>
    </row>
    <row r="93" spans="1:91" s="1" customFormat="1" ht="10.9" customHeight="1">
      <c r="B93" s="30"/>
      <c r="AR93" s="30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74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58">
        <f>ROUND(AG95,2)</f>
        <v>0</v>
      </c>
      <c r="AH94" s="258"/>
      <c r="AI94" s="258"/>
      <c r="AJ94" s="258"/>
      <c r="AK94" s="258"/>
      <c r="AL94" s="258"/>
      <c r="AM94" s="258"/>
      <c r="AN94" s="259">
        <f>SUM(AG94,AT94)</f>
        <v>0</v>
      </c>
      <c r="AO94" s="259"/>
      <c r="AP94" s="259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75</v>
      </c>
      <c r="BT94" s="73" t="s">
        <v>76</v>
      </c>
      <c r="BU94" s="74" t="s">
        <v>77</v>
      </c>
      <c r="BV94" s="73" t="s">
        <v>78</v>
      </c>
      <c r="BW94" s="73" t="s">
        <v>5</v>
      </c>
      <c r="BX94" s="73" t="s">
        <v>79</v>
      </c>
      <c r="CL94" s="73" t="s">
        <v>1</v>
      </c>
    </row>
    <row r="95" spans="1:91" s="6" customFormat="1" ht="24.75" customHeight="1">
      <c r="B95" s="75"/>
      <c r="C95" s="76"/>
      <c r="D95" s="254" t="s">
        <v>80</v>
      </c>
      <c r="E95" s="254"/>
      <c r="F95" s="254"/>
      <c r="G95" s="254"/>
      <c r="H95" s="254"/>
      <c r="I95" s="77"/>
      <c r="J95" s="254" t="s">
        <v>81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3">
        <f>ROUND(SUM(AG96:AG97),2)</f>
        <v>0</v>
      </c>
      <c r="AH95" s="252"/>
      <c r="AI95" s="252"/>
      <c r="AJ95" s="252"/>
      <c r="AK95" s="252"/>
      <c r="AL95" s="252"/>
      <c r="AM95" s="252"/>
      <c r="AN95" s="251">
        <f>SUM(AG95,AT95)</f>
        <v>0</v>
      </c>
      <c r="AO95" s="252"/>
      <c r="AP95" s="252"/>
      <c r="AQ95" s="78" t="s">
        <v>82</v>
      </c>
      <c r="AR95" s="75"/>
      <c r="AS95" s="79">
        <f>ROUND(SUM(AS96:AS97),2)</f>
        <v>0</v>
      </c>
      <c r="AT95" s="80">
        <f>ROUND(SUM(AV95:AW95),2)</f>
        <v>0</v>
      </c>
      <c r="AU95" s="81">
        <f>ROUND(SUM(AU96:AU97),5)</f>
        <v>0</v>
      </c>
      <c r="AV95" s="80">
        <f>ROUND(AZ95*L29,2)</f>
        <v>0</v>
      </c>
      <c r="AW95" s="80">
        <f>ROUND(BA95*L30,2)</f>
        <v>0</v>
      </c>
      <c r="AX95" s="80">
        <f>ROUND(BB95*L29,2)</f>
        <v>0</v>
      </c>
      <c r="AY95" s="80">
        <f>ROUND(BC95*L30,2)</f>
        <v>0</v>
      </c>
      <c r="AZ95" s="80">
        <f>ROUND(SUM(AZ96:AZ97),2)</f>
        <v>0</v>
      </c>
      <c r="BA95" s="80">
        <f>ROUND(SUM(BA96:BA97),2)</f>
        <v>0</v>
      </c>
      <c r="BB95" s="80">
        <f>ROUND(SUM(BB96:BB97),2)</f>
        <v>0</v>
      </c>
      <c r="BC95" s="80">
        <f>ROUND(SUM(BC96:BC97),2)</f>
        <v>0</v>
      </c>
      <c r="BD95" s="82">
        <f>ROUND(SUM(BD96:BD97),2)</f>
        <v>0</v>
      </c>
      <c r="BS95" s="83" t="s">
        <v>75</v>
      </c>
      <c r="BT95" s="83" t="s">
        <v>83</v>
      </c>
      <c r="BV95" s="83" t="s">
        <v>78</v>
      </c>
      <c r="BW95" s="83" t="s">
        <v>84</v>
      </c>
      <c r="BX95" s="83" t="s">
        <v>5</v>
      </c>
      <c r="CL95" s="83" t="s">
        <v>1</v>
      </c>
      <c r="CM95" s="83" t="s">
        <v>76</v>
      </c>
    </row>
    <row r="96" spans="1:91" s="3" customFormat="1" ht="23.25" customHeight="1">
      <c r="A96" s="84" t="s">
        <v>85</v>
      </c>
      <c r="B96" s="49"/>
      <c r="C96" s="9"/>
      <c r="D96" s="9"/>
      <c r="E96" s="257" t="s">
        <v>80</v>
      </c>
      <c r="F96" s="257"/>
      <c r="G96" s="257"/>
      <c r="H96" s="257"/>
      <c r="I96" s="257"/>
      <c r="J96" s="9"/>
      <c r="K96" s="257" t="s">
        <v>81</v>
      </c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5">
        <f>'01_UDE - Ústredné dielne ...'!J32</f>
        <v>0</v>
      </c>
      <c r="AH96" s="256"/>
      <c r="AI96" s="256"/>
      <c r="AJ96" s="256"/>
      <c r="AK96" s="256"/>
      <c r="AL96" s="256"/>
      <c r="AM96" s="256"/>
      <c r="AN96" s="255">
        <f>SUM(AG96,AT96)</f>
        <v>0</v>
      </c>
      <c r="AO96" s="256"/>
      <c r="AP96" s="256"/>
      <c r="AQ96" s="85" t="s">
        <v>86</v>
      </c>
      <c r="AR96" s="49"/>
      <c r="AS96" s="86">
        <v>0</v>
      </c>
      <c r="AT96" s="87">
        <f>ROUND(SUM(AV96:AW96),2)</f>
        <v>0</v>
      </c>
      <c r="AU96" s="88">
        <f>'01_UDE - Ústredné dielne ...'!P135</f>
        <v>0</v>
      </c>
      <c r="AV96" s="87">
        <f>'01_UDE - Ústredné dielne ...'!J35</f>
        <v>0</v>
      </c>
      <c r="AW96" s="87">
        <f>'01_UDE - Ústredné dielne ...'!J36</f>
        <v>0</v>
      </c>
      <c r="AX96" s="87">
        <f>'01_UDE - Ústredné dielne ...'!J37</f>
        <v>0</v>
      </c>
      <c r="AY96" s="87">
        <f>'01_UDE - Ústredné dielne ...'!J38</f>
        <v>0</v>
      </c>
      <c r="AZ96" s="87">
        <f>'01_UDE - Ústredné dielne ...'!F35</f>
        <v>0</v>
      </c>
      <c r="BA96" s="87">
        <f>'01_UDE - Ústredné dielne ...'!F36</f>
        <v>0</v>
      </c>
      <c r="BB96" s="87">
        <f>'01_UDE - Ústredné dielne ...'!F37</f>
        <v>0</v>
      </c>
      <c r="BC96" s="87">
        <f>'01_UDE - Ústredné dielne ...'!F38</f>
        <v>0</v>
      </c>
      <c r="BD96" s="89">
        <f>'01_UDE - Ústredné dielne ...'!F39</f>
        <v>0</v>
      </c>
      <c r="BT96" s="23" t="s">
        <v>87</v>
      </c>
      <c r="BU96" s="23" t="s">
        <v>88</v>
      </c>
      <c r="BV96" s="23" t="s">
        <v>78</v>
      </c>
      <c r="BW96" s="23" t="s">
        <v>84</v>
      </c>
      <c r="BX96" s="23" t="s">
        <v>5</v>
      </c>
      <c r="CL96" s="23" t="s">
        <v>1</v>
      </c>
      <c r="CM96" s="23" t="s">
        <v>76</v>
      </c>
    </row>
    <row r="97" spans="1:90" s="3" customFormat="1" ht="16.5" customHeight="1">
      <c r="A97" s="84" t="s">
        <v>85</v>
      </c>
      <c r="B97" s="49"/>
      <c r="C97" s="9"/>
      <c r="D97" s="9"/>
      <c r="E97" s="257" t="s">
        <v>89</v>
      </c>
      <c r="F97" s="257"/>
      <c r="G97" s="257"/>
      <c r="H97" s="257"/>
      <c r="I97" s="257"/>
      <c r="J97" s="9"/>
      <c r="K97" s="257" t="s">
        <v>90</v>
      </c>
      <c r="L97" s="257"/>
      <c r="M97" s="257"/>
      <c r="N97" s="257"/>
      <c r="O97" s="257"/>
      <c r="P97" s="257"/>
      <c r="Q97" s="257"/>
      <c r="R97" s="257"/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55">
        <f>'01 - Elektroinštalácia'!J34</f>
        <v>0</v>
      </c>
      <c r="AH97" s="256"/>
      <c r="AI97" s="256"/>
      <c r="AJ97" s="256"/>
      <c r="AK97" s="256"/>
      <c r="AL97" s="256"/>
      <c r="AM97" s="256"/>
      <c r="AN97" s="255">
        <f>SUM(AG97,AT97)</f>
        <v>0</v>
      </c>
      <c r="AO97" s="256"/>
      <c r="AP97" s="256"/>
      <c r="AQ97" s="85" t="s">
        <v>86</v>
      </c>
      <c r="AR97" s="49"/>
      <c r="AS97" s="90">
        <v>0</v>
      </c>
      <c r="AT97" s="91">
        <f>ROUND(SUM(AV97:AW97),2)</f>
        <v>0</v>
      </c>
      <c r="AU97" s="92">
        <f>'01 - Elektroinštalácia'!P137</f>
        <v>0</v>
      </c>
      <c r="AV97" s="91">
        <f>'01 - Elektroinštalácia'!J37</f>
        <v>0</v>
      </c>
      <c r="AW97" s="91">
        <f>'01 - Elektroinštalácia'!J38</f>
        <v>0</v>
      </c>
      <c r="AX97" s="91">
        <f>'01 - Elektroinštalácia'!J39</f>
        <v>0</v>
      </c>
      <c r="AY97" s="91">
        <f>'01 - Elektroinštalácia'!J40</f>
        <v>0</v>
      </c>
      <c r="AZ97" s="91">
        <f>'01 - Elektroinštalácia'!F37</f>
        <v>0</v>
      </c>
      <c r="BA97" s="91">
        <f>'01 - Elektroinštalácia'!F38</f>
        <v>0</v>
      </c>
      <c r="BB97" s="91">
        <f>'01 - Elektroinštalácia'!F39</f>
        <v>0</v>
      </c>
      <c r="BC97" s="91">
        <f>'01 - Elektroinštalácia'!F40</f>
        <v>0</v>
      </c>
      <c r="BD97" s="93">
        <f>'01 - Elektroinštalácia'!F41</f>
        <v>0</v>
      </c>
      <c r="BT97" s="23" t="s">
        <v>87</v>
      </c>
      <c r="BV97" s="23" t="s">
        <v>78</v>
      </c>
      <c r="BW97" s="23" t="s">
        <v>91</v>
      </c>
      <c r="BX97" s="23" t="s">
        <v>84</v>
      </c>
      <c r="CL97" s="23" t="s">
        <v>1</v>
      </c>
    </row>
    <row r="98" spans="1:90" s="1" customFormat="1" ht="30" customHeight="1">
      <c r="B98" s="30"/>
      <c r="AR98" s="30"/>
    </row>
    <row r="99" spans="1:90" s="1" customFormat="1" ht="6.95" customHeight="1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30"/>
    </row>
  </sheetData>
  <sheetProtection algorithmName="SHA-512" hashValue="fBqpLgmp71HSoot5J1bXILQMK1omspdZvZnUWXW78g3S8WMAqnXI+wOAM+qViaxdN0kYR3K3aH5o1IqfyBFtCA==" saltValue="91tyee8kZ4VfhU4ZegQhJxM23bkf4N4e79L4660muGBy41tji6O/zrmWSxApC/QBk/t51lTOO+Y4rii2rDBltg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01_UDE - Ústredné dielne ...'!C2" display="/" xr:uid="{00000000-0004-0000-0000-000000000000}"/>
    <hyperlink ref="A97" location="'01 - Elektroinštalácia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5" t="s">
        <v>84</v>
      </c>
      <c r="AZ2" s="94" t="s">
        <v>92</v>
      </c>
      <c r="BA2" s="94" t="s">
        <v>1</v>
      </c>
      <c r="BB2" s="94" t="s">
        <v>1</v>
      </c>
      <c r="BC2" s="94" t="s">
        <v>93</v>
      </c>
      <c r="BD2" s="94" t="s">
        <v>87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76</v>
      </c>
      <c r="AZ3" s="94" t="s">
        <v>94</v>
      </c>
      <c r="BA3" s="94" t="s">
        <v>95</v>
      </c>
      <c r="BB3" s="94" t="s">
        <v>1</v>
      </c>
      <c r="BC3" s="94" t="s">
        <v>96</v>
      </c>
      <c r="BD3" s="94" t="s">
        <v>87</v>
      </c>
    </row>
    <row r="4" spans="2:56" ht="24.95" customHeight="1">
      <c r="B4" s="18"/>
      <c r="D4" s="19" t="s">
        <v>97</v>
      </c>
      <c r="L4" s="18"/>
      <c r="M4" s="95" t="s">
        <v>9</v>
      </c>
      <c r="AT4" s="15" t="s">
        <v>4</v>
      </c>
      <c r="AZ4" s="94" t="s">
        <v>98</v>
      </c>
      <c r="BA4" s="94" t="s">
        <v>1</v>
      </c>
      <c r="BB4" s="94" t="s">
        <v>1</v>
      </c>
      <c r="BC4" s="94" t="s">
        <v>99</v>
      </c>
      <c r="BD4" s="94" t="s">
        <v>87</v>
      </c>
    </row>
    <row r="5" spans="2:56" ht="6.95" customHeight="1">
      <c r="B5" s="18"/>
      <c r="L5" s="18"/>
    </row>
    <row r="6" spans="2:56" ht="12" customHeight="1">
      <c r="B6" s="18"/>
      <c r="D6" s="25" t="s">
        <v>15</v>
      </c>
      <c r="L6" s="18"/>
    </row>
    <row r="7" spans="2:56" ht="16.5" customHeight="1">
      <c r="B7" s="18"/>
      <c r="E7" s="260" t="str">
        <f>'Rekapitulácia stavby'!K6</f>
        <v>Depo Jurajov Dvor</v>
      </c>
      <c r="F7" s="261"/>
      <c r="G7" s="261"/>
      <c r="H7" s="261"/>
      <c r="L7" s="18"/>
    </row>
    <row r="8" spans="2:56" s="1" customFormat="1" ht="12" customHeight="1">
      <c r="B8" s="30"/>
      <c r="D8" s="25" t="s">
        <v>100</v>
      </c>
      <c r="L8" s="30"/>
    </row>
    <row r="9" spans="2:56" s="1" customFormat="1" ht="30" customHeight="1">
      <c r="B9" s="30"/>
      <c r="E9" s="237" t="s">
        <v>101</v>
      </c>
      <c r="F9" s="262"/>
      <c r="G9" s="262"/>
      <c r="H9" s="262"/>
      <c r="L9" s="30"/>
    </row>
    <row r="10" spans="2:56" s="1" customFormat="1" ht="11.25">
      <c r="B10" s="30"/>
      <c r="L10" s="30"/>
    </row>
    <row r="11" spans="2:5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56" s="1" customFormat="1" ht="12" customHeight="1">
      <c r="B12" s="30"/>
      <c r="D12" s="25" t="s">
        <v>19</v>
      </c>
      <c r="F12" s="23" t="s">
        <v>20</v>
      </c>
      <c r="I12" s="25" t="s">
        <v>21</v>
      </c>
      <c r="J12" s="53" t="str">
        <f>'Rekapitulácia stavby'!AN8</f>
        <v>13. 2. 2025</v>
      </c>
      <c r="L12" s="30"/>
    </row>
    <row r="13" spans="2:56" s="1" customFormat="1" ht="10.9" customHeight="1">
      <c r="B13" s="30"/>
      <c r="L13" s="30"/>
    </row>
    <row r="14" spans="2:56" s="1" customFormat="1" ht="12" customHeight="1">
      <c r="B14" s="30"/>
      <c r="D14" s="25" t="s">
        <v>23</v>
      </c>
      <c r="I14" s="25" t="s">
        <v>24</v>
      </c>
      <c r="J14" s="23" t="s">
        <v>25</v>
      </c>
      <c r="L14" s="30"/>
    </row>
    <row r="15" spans="2:56" s="1" customFormat="1" ht="18" customHeight="1">
      <c r="B15" s="30"/>
      <c r="E15" s="23" t="s">
        <v>26</v>
      </c>
      <c r="I15" s="25" t="s">
        <v>27</v>
      </c>
      <c r="J15" s="23" t="s">
        <v>28</v>
      </c>
      <c r="L15" s="30"/>
    </row>
    <row r="16" spans="2:5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24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63" t="str">
        <f>'Rekapitulácia stavby'!E14</f>
        <v>Vyplň údaj</v>
      </c>
      <c r="F18" s="218"/>
      <c r="G18" s="218"/>
      <c r="H18" s="218"/>
      <c r="I18" s="25" t="s">
        <v>27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24</v>
      </c>
      <c r="J20" s="23" t="str">
        <f>IF('Rekapitulácia stavby'!AN16="","",'Rekapitulácia stavby'!AN16)</f>
        <v/>
      </c>
      <c r="L20" s="30"/>
    </row>
    <row r="21" spans="2:12" s="1" customFormat="1" ht="18" customHeight="1">
      <c r="B21" s="30"/>
      <c r="E21" s="23" t="str">
        <f>IF('Rekapitulácia stavby'!E17="","",'Rekapitulácia stavby'!E17)</f>
        <v xml:space="preserve"> </v>
      </c>
      <c r="I21" s="25" t="s">
        <v>27</v>
      </c>
      <c r="J21" s="23" t="str">
        <f>IF('Rekapitulácia stavby'!AN17="","",'Rekapitulácia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3" t="str">
        <f>IF('Rekapitulácia stavby'!E20="","",'Rekapitulácia stavby'!E20)</f>
        <v xml:space="preserve"> </v>
      </c>
      <c r="I24" s="25" t="s">
        <v>27</v>
      </c>
      <c r="J24" s="23" t="str">
        <f>IF('Rekapitulácia stavby'!AN20="","",'Rekapitulácia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96"/>
      <c r="E27" s="223" t="s">
        <v>1</v>
      </c>
      <c r="F27" s="223"/>
      <c r="G27" s="223"/>
      <c r="H27" s="223"/>
      <c r="L27" s="96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3" t="s">
        <v>102</v>
      </c>
      <c r="J30" s="97">
        <f>J96</f>
        <v>0</v>
      </c>
      <c r="L30" s="30"/>
    </row>
    <row r="31" spans="2:12" s="1" customFormat="1" ht="14.45" customHeight="1">
      <c r="B31" s="30"/>
      <c r="D31" s="98" t="s">
        <v>103</v>
      </c>
      <c r="J31" s="97">
        <f>J108</f>
        <v>0</v>
      </c>
      <c r="L31" s="30"/>
    </row>
    <row r="32" spans="2:12" s="1" customFormat="1" ht="25.35" customHeight="1">
      <c r="B32" s="30"/>
      <c r="D32" s="99" t="s">
        <v>36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38</v>
      </c>
      <c r="I34" s="33" t="s">
        <v>37</v>
      </c>
      <c r="J34" s="33" t="s">
        <v>39</v>
      </c>
      <c r="L34" s="30"/>
    </row>
    <row r="35" spans="2:12" s="1" customFormat="1" ht="14.45" customHeight="1">
      <c r="B35" s="30"/>
      <c r="D35" s="56" t="s">
        <v>40</v>
      </c>
      <c r="E35" s="35" t="s">
        <v>41</v>
      </c>
      <c r="F35" s="100">
        <f>ROUND((ROUND((SUM(BE108:BE115) + SUM(BE135:BE218)),  2) + SUM(BE220:BE224)), 2)</f>
        <v>0</v>
      </c>
      <c r="G35" s="101"/>
      <c r="H35" s="101"/>
      <c r="I35" s="102">
        <v>0.23</v>
      </c>
      <c r="J35" s="100">
        <f>ROUND((ROUND(((SUM(BE108:BE115) + SUM(BE135:BE218))*I35),  2) + (SUM(BE220:BE224)*I35)), 2)</f>
        <v>0</v>
      </c>
      <c r="L35" s="30"/>
    </row>
    <row r="36" spans="2:12" s="1" customFormat="1" ht="14.45" customHeight="1">
      <c r="B36" s="30"/>
      <c r="E36" s="35" t="s">
        <v>42</v>
      </c>
      <c r="F36" s="100">
        <f>ROUND((ROUND((SUM(BF108:BF115) + SUM(BF135:BF218)),  2) + SUM(BF220:BF224)), 2)</f>
        <v>0</v>
      </c>
      <c r="G36" s="101"/>
      <c r="H36" s="101"/>
      <c r="I36" s="102">
        <v>0.23</v>
      </c>
      <c r="J36" s="100">
        <f>ROUND((ROUND(((SUM(BF108:BF115) + SUM(BF135:BF218))*I36),  2) + (SUM(BF220:BF224)*I36)), 2)</f>
        <v>0</v>
      </c>
      <c r="L36" s="30"/>
    </row>
    <row r="37" spans="2:12" s="1" customFormat="1" ht="14.45" hidden="1" customHeight="1">
      <c r="B37" s="30"/>
      <c r="E37" s="25" t="s">
        <v>43</v>
      </c>
      <c r="F37" s="87">
        <f>ROUND((ROUND((SUM(BG108:BG115) + SUM(BG135:BG218)),  2) + SUM(BG220:BG224)), 2)</f>
        <v>0</v>
      </c>
      <c r="I37" s="103">
        <v>0.23</v>
      </c>
      <c r="J37" s="87">
        <f>0</f>
        <v>0</v>
      </c>
      <c r="L37" s="30"/>
    </row>
    <row r="38" spans="2:12" s="1" customFormat="1" ht="14.45" hidden="1" customHeight="1">
      <c r="B38" s="30"/>
      <c r="E38" s="25" t="s">
        <v>44</v>
      </c>
      <c r="F38" s="87">
        <f>ROUND((ROUND((SUM(BH108:BH115) + SUM(BH135:BH218)),  2) + SUM(BH220:BH224)), 2)</f>
        <v>0</v>
      </c>
      <c r="I38" s="103">
        <v>0.23</v>
      </c>
      <c r="J38" s="87">
        <f>0</f>
        <v>0</v>
      </c>
      <c r="L38" s="30"/>
    </row>
    <row r="39" spans="2:12" s="1" customFormat="1" ht="14.45" hidden="1" customHeight="1">
      <c r="B39" s="30"/>
      <c r="E39" s="35" t="s">
        <v>45</v>
      </c>
      <c r="F39" s="100">
        <f>ROUND((ROUND((SUM(BI108:BI115) + SUM(BI135:BI218)),  2) + SUM(BI220:BI224)), 2)</f>
        <v>0</v>
      </c>
      <c r="G39" s="101"/>
      <c r="H39" s="101"/>
      <c r="I39" s="102">
        <v>0</v>
      </c>
      <c r="J39" s="100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104"/>
      <c r="D41" s="105" t="s">
        <v>46</v>
      </c>
      <c r="E41" s="58"/>
      <c r="F41" s="58"/>
      <c r="G41" s="106" t="s">
        <v>47</v>
      </c>
      <c r="H41" s="107" t="s">
        <v>48</v>
      </c>
      <c r="I41" s="58"/>
      <c r="J41" s="108">
        <f>SUM(J32:J39)</f>
        <v>0</v>
      </c>
      <c r="K41" s="109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4" t="s">
        <v>51</v>
      </c>
      <c r="E61" s="32"/>
      <c r="F61" s="110" t="s">
        <v>52</v>
      </c>
      <c r="G61" s="44" t="s">
        <v>51</v>
      </c>
      <c r="H61" s="32"/>
      <c r="I61" s="32"/>
      <c r="J61" s="111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42" t="s">
        <v>53</v>
      </c>
      <c r="E65" s="43"/>
      <c r="F65" s="43"/>
      <c r="G65" s="42" t="s">
        <v>54</v>
      </c>
      <c r="H65" s="43"/>
      <c r="I65" s="43"/>
      <c r="J65" s="43"/>
      <c r="K65" s="43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4" t="s">
        <v>51</v>
      </c>
      <c r="E76" s="32"/>
      <c r="F76" s="110" t="s">
        <v>52</v>
      </c>
      <c r="G76" s="44" t="s">
        <v>51</v>
      </c>
      <c r="H76" s="32"/>
      <c r="I76" s="32"/>
      <c r="J76" s="111" t="s">
        <v>52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9" t="s">
        <v>104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15</v>
      </c>
      <c r="L84" s="30"/>
    </row>
    <row r="85" spans="2:47" s="1" customFormat="1" ht="16.5" customHeight="1">
      <c r="B85" s="30"/>
      <c r="E85" s="260" t="str">
        <f>E7</f>
        <v>Depo Jurajov Dvor</v>
      </c>
      <c r="F85" s="261"/>
      <c r="G85" s="261"/>
      <c r="H85" s="261"/>
      <c r="L85" s="30"/>
    </row>
    <row r="86" spans="2:47" s="1" customFormat="1" ht="12" customHeight="1">
      <c r="B86" s="30"/>
      <c r="C86" s="25" t="s">
        <v>100</v>
      </c>
      <c r="L86" s="30"/>
    </row>
    <row r="87" spans="2:47" s="1" customFormat="1" ht="30" customHeight="1">
      <c r="B87" s="30"/>
      <c r="E87" s="237" t="str">
        <f>E9</f>
        <v>01_UDE - Ústredné dielne električiek - Základ pod hydraulické nožnice</v>
      </c>
      <c r="F87" s="262"/>
      <c r="G87" s="262"/>
      <c r="H87" s="262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19</v>
      </c>
      <c r="F89" s="23" t="str">
        <f>F12</f>
        <v>Bratislava</v>
      </c>
      <c r="I89" s="25" t="s">
        <v>21</v>
      </c>
      <c r="J89" s="53" t="str">
        <f>IF(J12="","",J12)</f>
        <v>13. 2. 2025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>Dopravný podnik Bratislava, akciová spoločnosť</v>
      </c>
      <c r="I91" s="25" t="s">
        <v>31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29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2" t="s">
        <v>105</v>
      </c>
      <c r="D94" s="104"/>
      <c r="E94" s="104"/>
      <c r="F94" s="104"/>
      <c r="G94" s="104"/>
      <c r="H94" s="104"/>
      <c r="I94" s="104"/>
      <c r="J94" s="113" t="s">
        <v>106</v>
      </c>
      <c r="K94" s="104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14" t="s">
        <v>107</v>
      </c>
      <c r="J96" s="67">
        <f>J135</f>
        <v>0</v>
      </c>
      <c r="L96" s="30"/>
      <c r="AU96" s="15" t="s">
        <v>108</v>
      </c>
    </row>
    <row r="97" spans="2:65" s="8" customFormat="1" ht="24.95" customHeight="1">
      <c r="B97" s="115"/>
      <c r="D97" s="116" t="s">
        <v>109</v>
      </c>
      <c r="E97" s="117"/>
      <c r="F97" s="117"/>
      <c r="G97" s="117"/>
      <c r="H97" s="117"/>
      <c r="I97" s="117"/>
      <c r="J97" s="118">
        <f>J136</f>
        <v>0</v>
      </c>
      <c r="L97" s="115"/>
    </row>
    <row r="98" spans="2:65" s="9" customFormat="1" ht="19.899999999999999" customHeight="1">
      <c r="B98" s="119"/>
      <c r="D98" s="120" t="s">
        <v>110</v>
      </c>
      <c r="E98" s="121"/>
      <c r="F98" s="121"/>
      <c r="G98" s="121"/>
      <c r="H98" s="121"/>
      <c r="I98" s="121"/>
      <c r="J98" s="122">
        <f>J137</f>
        <v>0</v>
      </c>
      <c r="L98" s="119"/>
    </row>
    <row r="99" spans="2:65" s="9" customFormat="1" ht="19.899999999999999" customHeight="1">
      <c r="B99" s="119"/>
      <c r="D99" s="120" t="s">
        <v>111</v>
      </c>
      <c r="E99" s="121"/>
      <c r="F99" s="121"/>
      <c r="G99" s="121"/>
      <c r="H99" s="121"/>
      <c r="I99" s="121"/>
      <c r="J99" s="122">
        <f>J165</f>
        <v>0</v>
      </c>
      <c r="L99" s="119"/>
    </row>
    <row r="100" spans="2:65" s="9" customFormat="1" ht="19.899999999999999" customHeight="1">
      <c r="B100" s="119"/>
      <c r="D100" s="120" t="s">
        <v>112</v>
      </c>
      <c r="E100" s="121"/>
      <c r="F100" s="121"/>
      <c r="G100" s="121"/>
      <c r="H100" s="121"/>
      <c r="I100" s="121"/>
      <c r="J100" s="122">
        <f>J180</f>
        <v>0</v>
      </c>
      <c r="L100" s="119"/>
    </row>
    <row r="101" spans="2:65" s="9" customFormat="1" ht="19.899999999999999" customHeight="1">
      <c r="B101" s="119"/>
      <c r="D101" s="120" t="s">
        <v>113</v>
      </c>
      <c r="E101" s="121"/>
      <c r="F101" s="121"/>
      <c r="G101" s="121"/>
      <c r="H101" s="121"/>
      <c r="I101" s="121"/>
      <c r="J101" s="122">
        <f>J185</f>
        <v>0</v>
      </c>
      <c r="L101" s="119"/>
    </row>
    <row r="102" spans="2:65" s="9" customFormat="1" ht="19.899999999999999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J189</f>
        <v>0</v>
      </c>
      <c r="L102" s="119"/>
    </row>
    <row r="103" spans="2:65" s="9" customFormat="1" ht="19.899999999999999" customHeight="1">
      <c r="B103" s="119"/>
      <c r="D103" s="120" t="s">
        <v>115</v>
      </c>
      <c r="E103" s="121"/>
      <c r="F103" s="121"/>
      <c r="G103" s="121"/>
      <c r="H103" s="121"/>
      <c r="I103" s="121"/>
      <c r="J103" s="122">
        <f>J213</f>
        <v>0</v>
      </c>
      <c r="L103" s="119"/>
    </row>
    <row r="104" spans="2:65" s="8" customFormat="1" ht="24.95" customHeight="1">
      <c r="B104" s="115"/>
      <c r="D104" s="116" t="s">
        <v>116</v>
      </c>
      <c r="E104" s="117"/>
      <c r="F104" s="117"/>
      <c r="G104" s="117"/>
      <c r="H104" s="117"/>
      <c r="I104" s="117"/>
      <c r="J104" s="118">
        <f>J215</f>
        <v>0</v>
      </c>
      <c r="L104" s="115"/>
    </row>
    <row r="105" spans="2:65" s="8" customFormat="1" ht="21.75" customHeight="1">
      <c r="B105" s="115"/>
      <c r="D105" s="123" t="s">
        <v>117</v>
      </c>
      <c r="J105" s="124">
        <f>J219</f>
        <v>0</v>
      </c>
      <c r="L105" s="115"/>
    </row>
    <row r="106" spans="2:65" s="1" customFormat="1" ht="21.75" customHeight="1">
      <c r="B106" s="30"/>
      <c r="L106" s="30"/>
    </row>
    <row r="107" spans="2:65" s="1" customFormat="1" ht="6.95" customHeight="1">
      <c r="B107" s="30"/>
      <c r="L107" s="30"/>
    </row>
    <row r="108" spans="2:65" s="1" customFormat="1" ht="29.25" customHeight="1">
      <c r="B108" s="30"/>
      <c r="C108" s="114" t="s">
        <v>118</v>
      </c>
      <c r="J108" s="125">
        <f>ROUND(J109 + J110 + J111 + J112 + J113 + J114,2)</f>
        <v>0</v>
      </c>
      <c r="L108" s="30"/>
      <c r="N108" s="126" t="s">
        <v>40</v>
      </c>
    </row>
    <row r="109" spans="2:65" s="1" customFormat="1" ht="18" customHeight="1">
      <c r="B109" s="30"/>
      <c r="D109" s="264" t="s">
        <v>119</v>
      </c>
      <c r="E109" s="265"/>
      <c r="F109" s="265"/>
      <c r="J109" s="128">
        <v>0</v>
      </c>
      <c r="L109" s="129"/>
      <c r="M109" s="130"/>
      <c r="N109" s="131" t="s">
        <v>42</v>
      </c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2" t="s">
        <v>120</v>
      </c>
      <c r="AZ109" s="130"/>
      <c r="BA109" s="130"/>
      <c r="BB109" s="130"/>
      <c r="BC109" s="130"/>
      <c r="BD109" s="130"/>
      <c r="BE109" s="133">
        <f t="shared" ref="BE109:BE114" si="0">IF(N109="základná",J109,0)</f>
        <v>0</v>
      </c>
      <c r="BF109" s="133">
        <f t="shared" ref="BF109:BF114" si="1">IF(N109="znížená",J109,0)</f>
        <v>0</v>
      </c>
      <c r="BG109" s="133">
        <f t="shared" ref="BG109:BG114" si="2">IF(N109="zákl. prenesená",J109,0)</f>
        <v>0</v>
      </c>
      <c r="BH109" s="133">
        <f t="shared" ref="BH109:BH114" si="3">IF(N109="zníž. prenesená",J109,0)</f>
        <v>0</v>
      </c>
      <c r="BI109" s="133">
        <f t="shared" ref="BI109:BI114" si="4">IF(N109="nulová",J109,0)</f>
        <v>0</v>
      </c>
      <c r="BJ109" s="132" t="s">
        <v>87</v>
      </c>
      <c r="BK109" s="130"/>
      <c r="BL109" s="130"/>
      <c r="BM109" s="130"/>
    </row>
    <row r="110" spans="2:65" s="1" customFormat="1" ht="18" customHeight="1">
      <c r="B110" s="30"/>
      <c r="D110" s="264" t="s">
        <v>121</v>
      </c>
      <c r="E110" s="265"/>
      <c r="F110" s="265"/>
      <c r="J110" s="128">
        <v>0</v>
      </c>
      <c r="L110" s="129"/>
      <c r="M110" s="130"/>
      <c r="N110" s="131" t="s">
        <v>42</v>
      </c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2" t="s">
        <v>120</v>
      </c>
      <c r="AZ110" s="130"/>
      <c r="BA110" s="130"/>
      <c r="BB110" s="130"/>
      <c r="BC110" s="130"/>
      <c r="BD110" s="130"/>
      <c r="BE110" s="133">
        <f t="shared" si="0"/>
        <v>0</v>
      </c>
      <c r="BF110" s="133">
        <f t="shared" si="1"/>
        <v>0</v>
      </c>
      <c r="BG110" s="133">
        <f t="shared" si="2"/>
        <v>0</v>
      </c>
      <c r="BH110" s="133">
        <f t="shared" si="3"/>
        <v>0</v>
      </c>
      <c r="BI110" s="133">
        <f t="shared" si="4"/>
        <v>0</v>
      </c>
      <c r="BJ110" s="132" t="s">
        <v>87</v>
      </c>
      <c r="BK110" s="130"/>
      <c r="BL110" s="130"/>
      <c r="BM110" s="130"/>
    </row>
    <row r="111" spans="2:65" s="1" customFormat="1" ht="18" customHeight="1">
      <c r="B111" s="30"/>
      <c r="D111" s="264" t="s">
        <v>122</v>
      </c>
      <c r="E111" s="265"/>
      <c r="F111" s="265"/>
      <c r="J111" s="128">
        <v>0</v>
      </c>
      <c r="L111" s="129"/>
      <c r="M111" s="130"/>
      <c r="N111" s="131" t="s">
        <v>42</v>
      </c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0"/>
      <c r="AV111" s="130"/>
      <c r="AW111" s="130"/>
      <c r="AX111" s="130"/>
      <c r="AY111" s="132" t="s">
        <v>120</v>
      </c>
      <c r="AZ111" s="130"/>
      <c r="BA111" s="130"/>
      <c r="BB111" s="130"/>
      <c r="BC111" s="130"/>
      <c r="BD111" s="130"/>
      <c r="BE111" s="133">
        <f t="shared" si="0"/>
        <v>0</v>
      </c>
      <c r="BF111" s="133">
        <f t="shared" si="1"/>
        <v>0</v>
      </c>
      <c r="BG111" s="133">
        <f t="shared" si="2"/>
        <v>0</v>
      </c>
      <c r="BH111" s="133">
        <f t="shared" si="3"/>
        <v>0</v>
      </c>
      <c r="BI111" s="133">
        <f t="shared" si="4"/>
        <v>0</v>
      </c>
      <c r="BJ111" s="132" t="s">
        <v>87</v>
      </c>
      <c r="BK111" s="130"/>
      <c r="BL111" s="130"/>
      <c r="BM111" s="130"/>
    </row>
    <row r="112" spans="2:65" s="1" customFormat="1" ht="18" customHeight="1">
      <c r="B112" s="30"/>
      <c r="D112" s="264" t="s">
        <v>123</v>
      </c>
      <c r="E112" s="265"/>
      <c r="F112" s="265"/>
      <c r="J112" s="128">
        <v>0</v>
      </c>
      <c r="L112" s="129"/>
      <c r="M112" s="130"/>
      <c r="N112" s="131" t="s">
        <v>42</v>
      </c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2" t="s">
        <v>120</v>
      </c>
      <c r="AZ112" s="130"/>
      <c r="BA112" s="130"/>
      <c r="BB112" s="130"/>
      <c r="BC112" s="130"/>
      <c r="BD112" s="130"/>
      <c r="BE112" s="133">
        <f t="shared" si="0"/>
        <v>0</v>
      </c>
      <c r="BF112" s="133">
        <f t="shared" si="1"/>
        <v>0</v>
      </c>
      <c r="BG112" s="133">
        <f t="shared" si="2"/>
        <v>0</v>
      </c>
      <c r="BH112" s="133">
        <f t="shared" si="3"/>
        <v>0</v>
      </c>
      <c r="BI112" s="133">
        <f t="shared" si="4"/>
        <v>0</v>
      </c>
      <c r="BJ112" s="132" t="s">
        <v>87</v>
      </c>
      <c r="BK112" s="130"/>
      <c r="BL112" s="130"/>
      <c r="BM112" s="130"/>
    </row>
    <row r="113" spans="2:65" s="1" customFormat="1" ht="18" customHeight="1">
      <c r="B113" s="30"/>
      <c r="D113" s="264" t="s">
        <v>124</v>
      </c>
      <c r="E113" s="265"/>
      <c r="F113" s="265"/>
      <c r="J113" s="128">
        <v>0</v>
      </c>
      <c r="L113" s="129"/>
      <c r="M113" s="130"/>
      <c r="N113" s="131" t="s">
        <v>42</v>
      </c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  <c r="AT113" s="130"/>
      <c r="AU113" s="130"/>
      <c r="AV113" s="130"/>
      <c r="AW113" s="130"/>
      <c r="AX113" s="130"/>
      <c r="AY113" s="132" t="s">
        <v>120</v>
      </c>
      <c r="AZ113" s="130"/>
      <c r="BA113" s="130"/>
      <c r="BB113" s="130"/>
      <c r="BC113" s="130"/>
      <c r="BD113" s="130"/>
      <c r="BE113" s="133">
        <f t="shared" si="0"/>
        <v>0</v>
      </c>
      <c r="BF113" s="133">
        <f t="shared" si="1"/>
        <v>0</v>
      </c>
      <c r="BG113" s="133">
        <f t="shared" si="2"/>
        <v>0</v>
      </c>
      <c r="BH113" s="133">
        <f t="shared" si="3"/>
        <v>0</v>
      </c>
      <c r="BI113" s="133">
        <f t="shared" si="4"/>
        <v>0</v>
      </c>
      <c r="BJ113" s="132" t="s">
        <v>87</v>
      </c>
      <c r="BK113" s="130"/>
      <c r="BL113" s="130"/>
      <c r="BM113" s="130"/>
    </row>
    <row r="114" spans="2:65" s="1" customFormat="1" ht="18" customHeight="1">
      <c r="B114" s="30"/>
      <c r="D114" s="127" t="s">
        <v>125</v>
      </c>
      <c r="J114" s="128">
        <f>ROUND(J30*T114,2)</f>
        <v>0</v>
      </c>
      <c r="L114" s="129"/>
      <c r="M114" s="130"/>
      <c r="N114" s="131" t="s">
        <v>42</v>
      </c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2" t="s">
        <v>126</v>
      </c>
      <c r="AZ114" s="130"/>
      <c r="BA114" s="130"/>
      <c r="BB114" s="130"/>
      <c r="BC114" s="130"/>
      <c r="BD114" s="130"/>
      <c r="BE114" s="133">
        <f t="shared" si="0"/>
        <v>0</v>
      </c>
      <c r="BF114" s="133">
        <f t="shared" si="1"/>
        <v>0</v>
      </c>
      <c r="BG114" s="133">
        <f t="shared" si="2"/>
        <v>0</v>
      </c>
      <c r="BH114" s="133">
        <f t="shared" si="3"/>
        <v>0</v>
      </c>
      <c r="BI114" s="133">
        <f t="shared" si="4"/>
        <v>0</v>
      </c>
      <c r="BJ114" s="132" t="s">
        <v>87</v>
      </c>
      <c r="BK114" s="130"/>
      <c r="BL114" s="130"/>
      <c r="BM114" s="130"/>
    </row>
    <row r="115" spans="2:65" s="1" customFormat="1" ht="11.25">
      <c r="B115" s="30"/>
      <c r="L115" s="30"/>
    </row>
    <row r="116" spans="2:65" s="1" customFormat="1" ht="29.25" customHeight="1">
      <c r="B116" s="30"/>
      <c r="C116" s="134" t="s">
        <v>127</v>
      </c>
      <c r="D116" s="104"/>
      <c r="E116" s="104"/>
      <c r="F116" s="104"/>
      <c r="G116" s="104"/>
      <c r="H116" s="104"/>
      <c r="I116" s="104"/>
      <c r="J116" s="135">
        <f>ROUND(J96+J108,2)</f>
        <v>0</v>
      </c>
      <c r="K116" s="104"/>
      <c r="L116" s="30"/>
    </row>
    <row r="117" spans="2:65" s="1" customFormat="1" ht="6.95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0"/>
    </row>
    <row r="121" spans="2:65" s="1" customFormat="1" ht="6.95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0"/>
    </row>
    <row r="122" spans="2:65" s="1" customFormat="1" ht="24.95" customHeight="1">
      <c r="B122" s="30"/>
      <c r="C122" s="19" t="s">
        <v>128</v>
      </c>
      <c r="L122" s="30"/>
    </row>
    <row r="123" spans="2:65" s="1" customFormat="1" ht="6.95" customHeight="1">
      <c r="B123" s="30"/>
      <c r="L123" s="30"/>
    </row>
    <row r="124" spans="2:65" s="1" customFormat="1" ht="12" customHeight="1">
      <c r="B124" s="30"/>
      <c r="C124" s="25" t="s">
        <v>15</v>
      </c>
      <c r="L124" s="30"/>
    </row>
    <row r="125" spans="2:65" s="1" customFormat="1" ht="16.5" customHeight="1">
      <c r="B125" s="30"/>
      <c r="E125" s="260" t="str">
        <f>E7</f>
        <v>Depo Jurajov Dvor</v>
      </c>
      <c r="F125" s="261"/>
      <c r="G125" s="261"/>
      <c r="H125" s="261"/>
      <c r="L125" s="30"/>
    </row>
    <row r="126" spans="2:65" s="1" customFormat="1" ht="12" customHeight="1">
      <c r="B126" s="30"/>
      <c r="C126" s="25" t="s">
        <v>100</v>
      </c>
      <c r="L126" s="30"/>
    </row>
    <row r="127" spans="2:65" s="1" customFormat="1" ht="30" customHeight="1">
      <c r="B127" s="30"/>
      <c r="E127" s="237" t="str">
        <f>E9</f>
        <v>01_UDE - Ústredné dielne električiek - Základ pod hydraulické nožnice</v>
      </c>
      <c r="F127" s="262"/>
      <c r="G127" s="262"/>
      <c r="H127" s="262"/>
      <c r="L127" s="30"/>
    </row>
    <row r="128" spans="2:65" s="1" customFormat="1" ht="6.95" customHeight="1">
      <c r="B128" s="30"/>
      <c r="L128" s="30"/>
    </row>
    <row r="129" spans="2:65" s="1" customFormat="1" ht="12" customHeight="1">
      <c r="B129" s="30"/>
      <c r="C129" s="25" t="s">
        <v>19</v>
      </c>
      <c r="F129" s="23" t="str">
        <f>F12</f>
        <v>Bratislava</v>
      </c>
      <c r="I129" s="25" t="s">
        <v>21</v>
      </c>
      <c r="J129" s="53" t="str">
        <f>IF(J12="","",J12)</f>
        <v>13. 2. 2025</v>
      </c>
      <c r="L129" s="30"/>
    </row>
    <row r="130" spans="2:65" s="1" customFormat="1" ht="6.95" customHeight="1">
      <c r="B130" s="30"/>
      <c r="L130" s="30"/>
    </row>
    <row r="131" spans="2:65" s="1" customFormat="1" ht="15.2" customHeight="1">
      <c r="B131" s="30"/>
      <c r="C131" s="25" t="s">
        <v>23</v>
      </c>
      <c r="F131" s="23" t="str">
        <f>E15</f>
        <v>Dopravný podnik Bratislava, akciová spoločnosť</v>
      </c>
      <c r="I131" s="25" t="s">
        <v>31</v>
      </c>
      <c r="J131" s="28" t="str">
        <f>E21</f>
        <v xml:space="preserve"> </v>
      </c>
      <c r="L131" s="30"/>
    </row>
    <row r="132" spans="2:65" s="1" customFormat="1" ht="15.2" customHeight="1">
      <c r="B132" s="30"/>
      <c r="C132" s="25" t="s">
        <v>29</v>
      </c>
      <c r="F132" s="23" t="str">
        <f>IF(E18="","",E18)</f>
        <v>Vyplň údaj</v>
      </c>
      <c r="I132" s="25" t="s">
        <v>34</v>
      </c>
      <c r="J132" s="28" t="str">
        <f>E24</f>
        <v xml:space="preserve"> </v>
      </c>
      <c r="L132" s="30"/>
    </row>
    <row r="133" spans="2:65" s="1" customFormat="1" ht="10.35" customHeight="1">
      <c r="B133" s="30"/>
      <c r="L133" s="30"/>
    </row>
    <row r="134" spans="2:65" s="10" customFormat="1" ht="29.25" customHeight="1">
      <c r="B134" s="136"/>
      <c r="C134" s="137" t="s">
        <v>129</v>
      </c>
      <c r="D134" s="138" t="s">
        <v>61</v>
      </c>
      <c r="E134" s="138" t="s">
        <v>57</v>
      </c>
      <c r="F134" s="138" t="s">
        <v>58</v>
      </c>
      <c r="G134" s="138" t="s">
        <v>130</v>
      </c>
      <c r="H134" s="138" t="s">
        <v>131</v>
      </c>
      <c r="I134" s="138" t="s">
        <v>132</v>
      </c>
      <c r="J134" s="139" t="s">
        <v>106</v>
      </c>
      <c r="K134" s="140" t="s">
        <v>133</v>
      </c>
      <c r="L134" s="136"/>
      <c r="M134" s="60" t="s">
        <v>1</v>
      </c>
      <c r="N134" s="61" t="s">
        <v>40</v>
      </c>
      <c r="O134" s="61" t="s">
        <v>134</v>
      </c>
      <c r="P134" s="61" t="s">
        <v>135</v>
      </c>
      <c r="Q134" s="61" t="s">
        <v>136</v>
      </c>
      <c r="R134" s="61" t="s">
        <v>137</v>
      </c>
      <c r="S134" s="61" t="s">
        <v>138</v>
      </c>
      <c r="T134" s="62" t="s">
        <v>139</v>
      </c>
    </row>
    <row r="135" spans="2:65" s="1" customFormat="1" ht="22.9" customHeight="1">
      <c r="B135" s="30"/>
      <c r="C135" s="65" t="s">
        <v>102</v>
      </c>
      <c r="J135" s="141">
        <f>BK135</f>
        <v>0</v>
      </c>
      <c r="L135" s="30"/>
      <c r="M135" s="63"/>
      <c r="N135" s="54"/>
      <c r="O135" s="54"/>
      <c r="P135" s="142">
        <f>P136+P215+P219</f>
        <v>0</v>
      </c>
      <c r="Q135" s="54"/>
      <c r="R135" s="142">
        <f>R136+R215+R219</f>
        <v>36.568941989020004</v>
      </c>
      <c r="S135" s="54"/>
      <c r="T135" s="143">
        <f>T136+T215+T219</f>
        <v>13.264200000000001</v>
      </c>
      <c r="AT135" s="15" t="s">
        <v>75</v>
      </c>
      <c r="AU135" s="15" t="s">
        <v>108</v>
      </c>
      <c r="BK135" s="144">
        <f>BK136+BK215+BK219</f>
        <v>0</v>
      </c>
    </row>
    <row r="136" spans="2:65" s="11" customFormat="1" ht="25.9" customHeight="1">
      <c r="B136" s="145"/>
      <c r="D136" s="146" t="s">
        <v>75</v>
      </c>
      <c r="E136" s="147" t="s">
        <v>140</v>
      </c>
      <c r="F136" s="147" t="s">
        <v>141</v>
      </c>
      <c r="I136" s="148"/>
      <c r="J136" s="124">
        <f>BK136</f>
        <v>0</v>
      </c>
      <c r="L136" s="145"/>
      <c r="M136" s="149"/>
      <c r="P136" s="150">
        <f>P137+P165+P180+P185+P189+P213</f>
        <v>0</v>
      </c>
      <c r="R136" s="150">
        <f>R137+R165+R180+R185+R189+R213</f>
        <v>36.568941989020004</v>
      </c>
      <c r="T136" s="151">
        <f>T137+T165+T180+T185+T189+T213</f>
        <v>13.264200000000001</v>
      </c>
      <c r="AR136" s="146" t="s">
        <v>83</v>
      </c>
      <c r="AT136" s="152" t="s">
        <v>75</v>
      </c>
      <c r="AU136" s="152" t="s">
        <v>76</v>
      </c>
      <c r="AY136" s="146" t="s">
        <v>142</v>
      </c>
      <c r="BK136" s="153">
        <f>BK137+BK165+BK180+BK185+BK189+BK213</f>
        <v>0</v>
      </c>
    </row>
    <row r="137" spans="2:65" s="11" customFormat="1" ht="22.9" customHeight="1">
      <c r="B137" s="145"/>
      <c r="D137" s="146" t="s">
        <v>75</v>
      </c>
      <c r="E137" s="154" t="s">
        <v>83</v>
      </c>
      <c r="F137" s="154" t="s">
        <v>143</v>
      </c>
      <c r="I137" s="148"/>
      <c r="J137" s="155">
        <f>BK137</f>
        <v>0</v>
      </c>
      <c r="L137" s="145"/>
      <c r="M137" s="149"/>
      <c r="P137" s="150">
        <f>SUM(P138:P164)</f>
        <v>0</v>
      </c>
      <c r="R137" s="150">
        <f>SUM(R138:R164)</f>
        <v>0</v>
      </c>
      <c r="T137" s="151">
        <f>SUM(T138:T164)</f>
        <v>13.261600000000001</v>
      </c>
      <c r="AR137" s="146" t="s">
        <v>83</v>
      </c>
      <c r="AT137" s="152" t="s">
        <v>75</v>
      </c>
      <c r="AU137" s="152" t="s">
        <v>83</v>
      </c>
      <c r="AY137" s="146" t="s">
        <v>142</v>
      </c>
      <c r="BK137" s="153">
        <f>SUM(BK138:BK164)</f>
        <v>0</v>
      </c>
    </row>
    <row r="138" spans="2:65" s="1" customFormat="1" ht="24.2" customHeight="1">
      <c r="B138" s="30"/>
      <c r="C138" s="156" t="s">
        <v>83</v>
      </c>
      <c r="D138" s="156" t="s">
        <v>144</v>
      </c>
      <c r="E138" s="157" t="s">
        <v>145</v>
      </c>
      <c r="F138" s="158" t="s">
        <v>146</v>
      </c>
      <c r="G138" s="159" t="s">
        <v>147</v>
      </c>
      <c r="H138" s="160">
        <v>5.431</v>
      </c>
      <c r="I138" s="161"/>
      <c r="J138" s="162">
        <f>ROUND(I138*H138,2)</f>
        <v>0</v>
      </c>
      <c r="K138" s="163"/>
      <c r="L138" s="30"/>
      <c r="M138" s="164" t="s">
        <v>1</v>
      </c>
      <c r="N138" s="126" t="s">
        <v>42</v>
      </c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AR138" s="167" t="s">
        <v>148</v>
      </c>
      <c r="AT138" s="167" t="s">
        <v>144</v>
      </c>
      <c r="AU138" s="167" t="s">
        <v>87</v>
      </c>
      <c r="AY138" s="15" t="s">
        <v>142</v>
      </c>
      <c r="BE138" s="168">
        <f>IF(N138="základná",J138,0)</f>
        <v>0</v>
      </c>
      <c r="BF138" s="168">
        <f>IF(N138="znížená",J138,0)</f>
        <v>0</v>
      </c>
      <c r="BG138" s="168">
        <f>IF(N138="zákl. prenesená",J138,0)</f>
        <v>0</v>
      </c>
      <c r="BH138" s="168">
        <f>IF(N138="zníž. prenesená",J138,0)</f>
        <v>0</v>
      </c>
      <c r="BI138" s="168">
        <f>IF(N138="nulová",J138,0)</f>
        <v>0</v>
      </c>
      <c r="BJ138" s="15" t="s">
        <v>87</v>
      </c>
      <c r="BK138" s="168">
        <f>ROUND(I138*H138,2)</f>
        <v>0</v>
      </c>
      <c r="BL138" s="15" t="s">
        <v>148</v>
      </c>
      <c r="BM138" s="167" t="s">
        <v>149</v>
      </c>
    </row>
    <row r="139" spans="2:65" s="12" customFormat="1" ht="11.25">
      <c r="B139" s="169"/>
      <c r="D139" s="170" t="s">
        <v>150</v>
      </c>
      <c r="E139" s="171" t="s">
        <v>1</v>
      </c>
      <c r="F139" s="172" t="s">
        <v>151</v>
      </c>
      <c r="H139" s="173">
        <v>5.431</v>
      </c>
      <c r="I139" s="174"/>
      <c r="L139" s="169"/>
      <c r="M139" s="175"/>
      <c r="T139" s="176"/>
      <c r="AT139" s="171" t="s">
        <v>150</v>
      </c>
      <c r="AU139" s="171" t="s">
        <v>87</v>
      </c>
      <c r="AV139" s="12" t="s">
        <v>87</v>
      </c>
      <c r="AW139" s="12" t="s">
        <v>33</v>
      </c>
      <c r="AX139" s="12" t="s">
        <v>76</v>
      </c>
      <c r="AY139" s="171" t="s">
        <v>142</v>
      </c>
    </row>
    <row r="140" spans="2:65" s="13" customFormat="1" ht="11.25">
      <c r="B140" s="177"/>
      <c r="D140" s="170" t="s">
        <v>150</v>
      </c>
      <c r="E140" s="178" t="s">
        <v>1</v>
      </c>
      <c r="F140" s="179" t="s">
        <v>152</v>
      </c>
      <c r="H140" s="180">
        <v>5.431</v>
      </c>
      <c r="I140" s="181"/>
      <c r="L140" s="177"/>
      <c r="M140" s="182"/>
      <c r="T140" s="183"/>
      <c r="AT140" s="178" t="s">
        <v>150</v>
      </c>
      <c r="AU140" s="178" t="s">
        <v>87</v>
      </c>
      <c r="AV140" s="13" t="s">
        <v>148</v>
      </c>
      <c r="AW140" s="13" t="s">
        <v>33</v>
      </c>
      <c r="AX140" s="13" t="s">
        <v>83</v>
      </c>
      <c r="AY140" s="178" t="s">
        <v>142</v>
      </c>
    </row>
    <row r="141" spans="2:65" s="1" customFormat="1" ht="24.2" customHeight="1">
      <c r="B141" s="30"/>
      <c r="C141" s="156" t="s">
        <v>87</v>
      </c>
      <c r="D141" s="156" t="s">
        <v>144</v>
      </c>
      <c r="E141" s="157" t="s">
        <v>153</v>
      </c>
      <c r="F141" s="158" t="s">
        <v>154</v>
      </c>
      <c r="G141" s="159" t="s">
        <v>147</v>
      </c>
      <c r="H141" s="160">
        <v>0.437</v>
      </c>
      <c r="I141" s="161"/>
      <c r="J141" s="162">
        <f>ROUND(I141*H141,2)</f>
        <v>0</v>
      </c>
      <c r="K141" s="163"/>
      <c r="L141" s="30"/>
      <c r="M141" s="164" t="s">
        <v>1</v>
      </c>
      <c r="N141" s="126" t="s">
        <v>42</v>
      </c>
      <c r="P141" s="165">
        <f>O141*H141</f>
        <v>0</v>
      </c>
      <c r="Q141" s="165">
        <v>0</v>
      </c>
      <c r="R141" s="165">
        <f>Q141*H141</f>
        <v>0</v>
      </c>
      <c r="S141" s="165">
        <v>2.8</v>
      </c>
      <c r="T141" s="166">
        <f>S141*H141</f>
        <v>1.2236</v>
      </c>
      <c r="AR141" s="167" t="s">
        <v>148</v>
      </c>
      <c r="AT141" s="167" t="s">
        <v>144</v>
      </c>
      <c r="AU141" s="167" t="s">
        <v>87</v>
      </c>
      <c r="AY141" s="15" t="s">
        <v>142</v>
      </c>
      <c r="BE141" s="168">
        <f>IF(N141="základná",J141,0)</f>
        <v>0</v>
      </c>
      <c r="BF141" s="168">
        <f>IF(N141="znížená",J141,0)</f>
        <v>0</v>
      </c>
      <c r="BG141" s="168">
        <f>IF(N141="zákl. prenesená",J141,0)</f>
        <v>0</v>
      </c>
      <c r="BH141" s="168">
        <f>IF(N141="zníž. prenesená",J141,0)</f>
        <v>0</v>
      </c>
      <c r="BI141" s="168">
        <f>IF(N141="nulová",J141,0)</f>
        <v>0</v>
      </c>
      <c r="BJ141" s="15" t="s">
        <v>87</v>
      </c>
      <c r="BK141" s="168">
        <f>ROUND(I141*H141,2)</f>
        <v>0</v>
      </c>
      <c r="BL141" s="15" t="s">
        <v>148</v>
      </c>
      <c r="BM141" s="167" t="s">
        <v>155</v>
      </c>
    </row>
    <row r="142" spans="2:65" s="12" customFormat="1" ht="11.25">
      <c r="B142" s="169"/>
      <c r="D142" s="170" t="s">
        <v>150</v>
      </c>
      <c r="E142" s="171" t="s">
        <v>1</v>
      </c>
      <c r="F142" s="172" t="s">
        <v>156</v>
      </c>
      <c r="H142" s="173">
        <v>0.437</v>
      </c>
      <c r="I142" s="174"/>
      <c r="L142" s="169"/>
      <c r="M142" s="175"/>
      <c r="T142" s="176"/>
      <c r="AT142" s="171" t="s">
        <v>150</v>
      </c>
      <c r="AU142" s="171" t="s">
        <v>87</v>
      </c>
      <c r="AV142" s="12" t="s">
        <v>87</v>
      </c>
      <c r="AW142" s="12" t="s">
        <v>33</v>
      </c>
      <c r="AX142" s="12" t="s">
        <v>76</v>
      </c>
      <c r="AY142" s="171" t="s">
        <v>142</v>
      </c>
    </row>
    <row r="143" spans="2:65" s="13" customFormat="1" ht="11.25">
      <c r="B143" s="177"/>
      <c r="D143" s="170" t="s">
        <v>150</v>
      </c>
      <c r="E143" s="178" t="s">
        <v>1</v>
      </c>
      <c r="F143" s="179" t="s">
        <v>152</v>
      </c>
      <c r="H143" s="180">
        <v>0.437</v>
      </c>
      <c r="I143" s="181"/>
      <c r="L143" s="177"/>
      <c r="M143" s="182"/>
      <c r="T143" s="183"/>
      <c r="AT143" s="178" t="s">
        <v>150</v>
      </c>
      <c r="AU143" s="178" t="s">
        <v>87</v>
      </c>
      <c r="AV143" s="13" t="s">
        <v>148</v>
      </c>
      <c r="AW143" s="13" t="s">
        <v>33</v>
      </c>
      <c r="AX143" s="13" t="s">
        <v>83</v>
      </c>
      <c r="AY143" s="178" t="s">
        <v>142</v>
      </c>
    </row>
    <row r="144" spans="2:65" s="1" customFormat="1" ht="24.2" customHeight="1">
      <c r="B144" s="30"/>
      <c r="C144" s="156" t="s">
        <v>157</v>
      </c>
      <c r="D144" s="156" t="s">
        <v>144</v>
      </c>
      <c r="E144" s="157" t="s">
        <v>158</v>
      </c>
      <c r="F144" s="158" t="s">
        <v>159</v>
      </c>
      <c r="G144" s="159" t="s">
        <v>147</v>
      </c>
      <c r="H144" s="160">
        <v>8.4260000000000002</v>
      </c>
      <c r="I144" s="161"/>
      <c r="J144" s="162">
        <f>ROUND(I144*H144,2)</f>
        <v>0</v>
      </c>
      <c r="K144" s="163"/>
      <c r="L144" s="30"/>
      <c r="M144" s="164" t="s">
        <v>1</v>
      </c>
      <c r="N144" s="126" t="s">
        <v>42</v>
      </c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AR144" s="167" t="s">
        <v>148</v>
      </c>
      <c r="AT144" s="167" t="s">
        <v>144</v>
      </c>
      <c r="AU144" s="167" t="s">
        <v>87</v>
      </c>
      <c r="AY144" s="15" t="s">
        <v>142</v>
      </c>
      <c r="BE144" s="168">
        <f>IF(N144="základná",J144,0)</f>
        <v>0</v>
      </c>
      <c r="BF144" s="168">
        <f>IF(N144="znížená",J144,0)</f>
        <v>0</v>
      </c>
      <c r="BG144" s="168">
        <f>IF(N144="zákl. prenesená",J144,0)</f>
        <v>0</v>
      </c>
      <c r="BH144" s="168">
        <f>IF(N144="zníž. prenesená",J144,0)</f>
        <v>0</v>
      </c>
      <c r="BI144" s="168">
        <f>IF(N144="nulová",J144,0)</f>
        <v>0</v>
      </c>
      <c r="BJ144" s="15" t="s">
        <v>87</v>
      </c>
      <c r="BK144" s="168">
        <f>ROUND(I144*H144,2)</f>
        <v>0</v>
      </c>
      <c r="BL144" s="15" t="s">
        <v>148</v>
      </c>
      <c r="BM144" s="167" t="s">
        <v>160</v>
      </c>
    </row>
    <row r="145" spans="2:65" s="12" customFormat="1" ht="11.25">
      <c r="B145" s="169"/>
      <c r="D145" s="170" t="s">
        <v>150</v>
      </c>
      <c r="E145" s="171" t="s">
        <v>1</v>
      </c>
      <c r="F145" s="172" t="s">
        <v>161</v>
      </c>
      <c r="H145" s="173">
        <v>8.4260000000000002</v>
      </c>
      <c r="I145" s="174"/>
      <c r="L145" s="169"/>
      <c r="M145" s="175"/>
      <c r="T145" s="176"/>
      <c r="AT145" s="171" t="s">
        <v>150</v>
      </c>
      <c r="AU145" s="171" t="s">
        <v>87</v>
      </c>
      <c r="AV145" s="12" t="s">
        <v>87</v>
      </c>
      <c r="AW145" s="12" t="s">
        <v>33</v>
      </c>
      <c r="AX145" s="12" t="s">
        <v>76</v>
      </c>
      <c r="AY145" s="171" t="s">
        <v>142</v>
      </c>
    </row>
    <row r="146" spans="2:65" s="13" customFormat="1" ht="11.25">
      <c r="B146" s="177"/>
      <c r="D146" s="170" t="s">
        <v>150</v>
      </c>
      <c r="E146" s="178" t="s">
        <v>92</v>
      </c>
      <c r="F146" s="179" t="s">
        <v>152</v>
      </c>
      <c r="H146" s="180">
        <v>8.4260000000000002</v>
      </c>
      <c r="I146" s="181"/>
      <c r="L146" s="177"/>
      <c r="M146" s="182"/>
      <c r="T146" s="183"/>
      <c r="AT146" s="178" t="s">
        <v>150</v>
      </c>
      <c r="AU146" s="178" t="s">
        <v>87</v>
      </c>
      <c r="AV146" s="13" t="s">
        <v>148</v>
      </c>
      <c r="AW146" s="13" t="s">
        <v>33</v>
      </c>
      <c r="AX146" s="13" t="s">
        <v>83</v>
      </c>
      <c r="AY146" s="178" t="s">
        <v>142</v>
      </c>
    </row>
    <row r="147" spans="2:65" s="1" customFormat="1" ht="24.2" customHeight="1">
      <c r="B147" s="30"/>
      <c r="C147" s="156" t="s">
        <v>148</v>
      </c>
      <c r="D147" s="156" t="s">
        <v>144</v>
      </c>
      <c r="E147" s="157" t="s">
        <v>162</v>
      </c>
      <c r="F147" s="158" t="s">
        <v>163</v>
      </c>
      <c r="G147" s="159" t="s">
        <v>147</v>
      </c>
      <c r="H147" s="160">
        <v>8.4260000000000002</v>
      </c>
      <c r="I147" s="161"/>
      <c r="J147" s="162">
        <f>ROUND(I147*H147,2)</f>
        <v>0</v>
      </c>
      <c r="K147" s="163"/>
      <c r="L147" s="30"/>
      <c r="M147" s="164" t="s">
        <v>1</v>
      </c>
      <c r="N147" s="126" t="s">
        <v>42</v>
      </c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AR147" s="167" t="s">
        <v>148</v>
      </c>
      <c r="AT147" s="167" t="s">
        <v>144</v>
      </c>
      <c r="AU147" s="167" t="s">
        <v>87</v>
      </c>
      <c r="AY147" s="15" t="s">
        <v>142</v>
      </c>
      <c r="BE147" s="168">
        <f>IF(N147="základná",J147,0)</f>
        <v>0</v>
      </c>
      <c r="BF147" s="168">
        <f>IF(N147="znížená",J147,0)</f>
        <v>0</v>
      </c>
      <c r="BG147" s="168">
        <f>IF(N147="zákl. prenesená",J147,0)</f>
        <v>0</v>
      </c>
      <c r="BH147" s="168">
        <f>IF(N147="zníž. prenesená",J147,0)</f>
        <v>0</v>
      </c>
      <c r="BI147" s="168">
        <f>IF(N147="nulová",J147,0)</f>
        <v>0</v>
      </c>
      <c r="BJ147" s="15" t="s">
        <v>87</v>
      </c>
      <c r="BK147" s="168">
        <f>ROUND(I147*H147,2)</f>
        <v>0</v>
      </c>
      <c r="BL147" s="15" t="s">
        <v>148</v>
      </c>
      <c r="BM147" s="167" t="s">
        <v>164</v>
      </c>
    </row>
    <row r="148" spans="2:65" s="12" customFormat="1" ht="11.25">
      <c r="B148" s="169"/>
      <c r="D148" s="170" t="s">
        <v>150</v>
      </c>
      <c r="E148" s="171" t="s">
        <v>1</v>
      </c>
      <c r="F148" s="172" t="s">
        <v>92</v>
      </c>
      <c r="H148" s="173">
        <v>8.4260000000000002</v>
      </c>
      <c r="I148" s="174"/>
      <c r="L148" s="169"/>
      <c r="M148" s="175"/>
      <c r="T148" s="176"/>
      <c r="AT148" s="171" t="s">
        <v>150</v>
      </c>
      <c r="AU148" s="171" t="s">
        <v>87</v>
      </c>
      <c r="AV148" s="12" t="s">
        <v>87</v>
      </c>
      <c r="AW148" s="12" t="s">
        <v>33</v>
      </c>
      <c r="AX148" s="12" t="s">
        <v>83</v>
      </c>
      <c r="AY148" s="171" t="s">
        <v>142</v>
      </c>
    </row>
    <row r="149" spans="2:65" s="1" customFormat="1" ht="21.75" customHeight="1">
      <c r="B149" s="30"/>
      <c r="C149" s="156" t="s">
        <v>165</v>
      </c>
      <c r="D149" s="156" t="s">
        <v>144</v>
      </c>
      <c r="E149" s="157" t="s">
        <v>166</v>
      </c>
      <c r="F149" s="158" t="s">
        <v>167</v>
      </c>
      <c r="G149" s="159" t="s">
        <v>168</v>
      </c>
      <c r="H149" s="160">
        <v>12.038</v>
      </c>
      <c r="I149" s="161"/>
      <c r="J149" s="162">
        <f>ROUND(I149*H149,2)</f>
        <v>0</v>
      </c>
      <c r="K149" s="163"/>
      <c r="L149" s="30"/>
      <c r="M149" s="164" t="s">
        <v>1</v>
      </c>
      <c r="N149" s="126" t="s">
        <v>42</v>
      </c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AR149" s="167" t="s">
        <v>148</v>
      </c>
      <c r="AT149" s="167" t="s">
        <v>144</v>
      </c>
      <c r="AU149" s="167" t="s">
        <v>87</v>
      </c>
      <c r="AY149" s="15" t="s">
        <v>142</v>
      </c>
      <c r="BE149" s="168">
        <f>IF(N149="základná",J149,0)</f>
        <v>0</v>
      </c>
      <c r="BF149" s="168">
        <f>IF(N149="znížená",J149,0)</f>
        <v>0</v>
      </c>
      <c r="BG149" s="168">
        <f>IF(N149="zákl. prenesená",J149,0)</f>
        <v>0</v>
      </c>
      <c r="BH149" s="168">
        <f>IF(N149="zníž. prenesená",J149,0)</f>
        <v>0</v>
      </c>
      <c r="BI149" s="168">
        <f>IF(N149="nulová",J149,0)</f>
        <v>0</v>
      </c>
      <c r="BJ149" s="15" t="s">
        <v>87</v>
      </c>
      <c r="BK149" s="168">
        <f>ROUND(I149*H149,2)</f>
        <v>0</v>
      </c>
      <c r="BL149" s="15" t="s">
        <v>148</v>
      </c>
      <c r="BM149" s="167" t="s">
        <v>169</v>
      </c>
    </row>
    <row r="150" spans="2:65" s="12" customFormat="1" ht="11.25">
      <c r="B150" s="169"/>
      <c r="D150" s="170" t="s">
        <v>150</v>
      </c>
      <c r="E150" s="171" t="s">
        <v>1</v>
      </c>
      <c r="F150" s="172" t="s">
        <v>94</v>
      </c>
      <c r="H150" s="173">
        <v>12.038</v>
      </c>
      <c r="I150" s="174"/>
      <c r="L150" s="169"/>
      <c r="M150" s="175"/>
      <c r="T150" s="176"/>
      <c r="AT150" s="171" t="s">
        <v>150</v>
      </c>
      <c r="AU150" s="171" t="s">
        <v>87</v>
      </c>
      <c r="AV150" s="12" t="s">
        <v>87</v>
      </c>
      <c r="AW150" s="12" t="s">
        <v>33</v>
      </c>
      <c r="AX150" s="12" t="s">
        <v>83</v>
      </c>
      <c r="AY150" s="171" t="s">
        <v>142</v>
      </c>
    </row>
    <row r="151" spans="2:65" s="1" customFormat="1" ht="33" customHeight="1">
      <c r="B151" s="30"/>
      <c r="C151" s="156" t="s">
        <v>170</v>
      </c>
      <c r="D151" s="156" t="s">
        <v>144</v>
      </c>
      <c r="E151" s="157" t="s">
        <v>171</v>
      </c>
      <c r="F151" s="158" t="s">
        <v>172</v>
      </c>
      <c r="G151" s="159" t="s">
        <v>168</v>
      </c>
      <c r="H151" s="160">
        <v>12.038</v>
      </c>
      <c r="I151" s="161"/>
      <c r="J151" s="162">
        <f>ROUND(I151*H151,2)</f>
        <v>0</v>
      </c>
      <c r="K151" s="163"/>
      <c r="L151" s="30"/>
      <c r="M151" s="164" t="s">
        <v>1</v>
      </c>
      <c r="N151" s="126" t="s">
        <v>42</v>
      </c>
      <c r="P151" s="165">
        <f>O151*H151</f>
        <v>0</v>
      </c>
      <c r="Q151" s="165">
        <v>0</v>
      </c>
      <c r="R151" s="165">
        <f>Q151*H151</f>
        <v>0</v>
      </c>
      <c r="S151" s="165">
        <v>0.5</v>
      </c>
      <c r="T151" s="166">
        <f>S151*H151</f>
        <v>6.0190000000000001</v>
      </c>
      <c r="AR151" s="167" t="s">
        <v>148</v>
      </c>
      <c r="AT151" s="167" t="s">
        <v>144</v>
      </c>
      <c r="AU151" s="167" t="s">
        <v>87</v>
      </c>
      <c r="AY151" s="15" t="s">
        <v>142</v>
      </c>
      <c r="BE151" s="168">
        <f>IF(N151="základná",J151,0)</f>
        <v>0</v>
      </c>
      <c r="BF151" s="168">
        <f>IF(N151="znížená",J151,0)</f>
        <v>0</v>
      </c>
      <c r="BG151" s="168">
        <f>IF(N151="zákl. prenesená",J151,0)</f>
        <v>0</v>
      </c>
      <c r="BH151" s="168">
        <f>IF(N151="zníž. prenesená",J151,0)</f>
        <v>0</v>
      </c>
      <c r="BI151" s="168">
        <f>IF(N151="nulová",J151,0)</f>
        <v>0</v>
      </c>
      <c r="BJ151" s="15" t="s">
        <v>87</v>
      </c>
      <c r="BK151" s="168">
        <f>ROUND(I151*H151,2)</f>
        <v>0</v>
      </c>
      <c r="BL151" s="15" t="s">
        <v>148</v>
      </c>
      <c r="BM151" s="167" t="s">
        <v>148</v>
      </c>
    </row>
    <row r="152" spans="2:65" s="12" customFormat="1" ht="11.25">
      <c r="B152" s="169"/>
      <c r="D152" s="170" t="s">
        <v>150</v>
      </c>
      <c r="E152" s="171" t="s">
        <v>1</v>
      </c>
      <c r="F152" s="172" t="s">
        <v>173</v>
      </c>
      <c r="H152" s="173">
        <v>12.038</v>
      </c>
      <c r="I152" s="174"/>
      <c r="L152" s="169"/>
      <c r="M152" s="175"/>
      <c r="T152" s="176"/>
      <c r="AT152" s="171" t="s">
        <v>150</v>
      </c>
      <c r="AU152" s="171" t="s">
        <v>87</v>
      </c>
      <c r="AV152" s="12" t="s">
        <v>87</v>
      </c>
      <c r="AW152" s="12" t="s">
        <v>33</v>
      </c>
      <c r="AX152" s="12" t="s">
        <v>76</v>
      </c>
      <c r="AY152" s="171" t="s">
        <v>142</v>
      </c>
    </row>
    <row r="153" spans="2:65" s="13" customFormat="1" ht="11.25">
      <c r="B153" s="177"/>
      <c r="D153" s="170" t="s">
        <v>150</v>
      </c>
      <c r="E153" s="178" t="s">
        <v>94</v>
      </c>
      <c r="F153" s="179" t="s">
        <v>152</v>
      </c>
      <c r="H153" s="180">
        <v>12.038</v>
      </c>
      <c r="I153" s="181"/>
      <c r="L153" s="177"/>
      <c r="M153" s="182"/>
      <c r="T153" s="183"/>
      <c r="AT153" s="178" t="s">
        <v>150</v>
      </c>
      <c r="AU153" s="178" t="s">
        <v>87</v>
      </c>
      <c r="AV153" s="13" t="s">
        <v>148</v>
      </c>
      <c r="AW153" s="13" t="s">
        <v>33</v>
      </c>
      <c r="AX153" s="13" t="s">
        <v>83</v>
      </c>
      <c r="AY153" s="178" t="s">
        <v>142</v>
      </c>
    </row>
    <row r="154" spans="2:65" s="1" customFormat="1" ht="33" customHeight="1">
      <c r="B154" s="30"/>
      <c r="C154" s="156" t="s">
        <v>174</v>
      </c>
      <c r="D154" s="156" t="s">
        <v>144</v>
      </c>
      <c r="E154" s="157" t="s">
        <v>175</v>
      </c>
      <c r="F154" s="158" t="s">
        <v>176</v>
      </c>
      <c r="G154" s="159" t="s">
        <v>168</v>
      </c>
      <c r="H154" s="160">
        <v>12.038</v>
      </c>
      <c r="I154" s="161"/>
      <c r="J154" s="162">
        <f>ROUND(I154*H154,2)</f>
        <v>0</v>
      </c>
      <c r="K154" s="163"/>
      <c r="L154" s="30"/>
      <c r="M154" s="164" t="s">
        <v>1</v>
      </c>
      <c r="N154" s="126" t="s">
        <v>42</v>
      </c>
      <c r="P154" s="165">
        <f>O154*H154</f>
        <v>0</v>
      </c>
      <c r="Q154" s="165">
        <v>0</v>
      </c>
      <c r="R154" s="165">
        <f>Q154*H154</f>
        <v>0</v>
      </c>
      <c r="S154" s="165">
        <v>0.5</v>
      </c>
      <c r="T154" s="166">
        <f>S154*H154</f>
        <v>6.0190000000000001</v>
      </c>
      <c r="AR154" s="167" t="s">
        <v>148</v>
      </c>
      <c r="AT154" s="167" t="s">
        <v>144</v>
      </c>
      <c r="AU154" s="167" t="s">
        <v>87</v>
      </c>
      <c r="AY154" s="15" t="s">
        <v>142</v>
      </c>
      <c r="BE154" s="168">
        <f>IF(N154="základná",J154,0)</f>
        <v>0</v>
      </c>
      <c r="BF154" s="168">
        <f>IF(N154="znížená",J154,0)</f>
        <v>0</v>
      </c>
      <c r="BG154" s="168">
        <f>IF(N154="zákl. prenesená",J154,0)</f>
        <v>0</v>
      </c>
      <c r="BH154" s="168">
        <f>IF(N154="zníž. prenesená",J154,0)</f>
        <v>0</v>
      </c>
      <c r="BI154" s="168">
        <f>IF(N154="nulová",J154,0)</f>
        <v>0</v>
      </c>
      <c r="BJ154" s="15" t="s">
        <v>87</v>
      </c>
      <c r="BK154" s="168">
        <f>ROUND(I154*H154,2)</f>
        <v>0</v>
      </c>
      <c r="BL154" s="15" t="s">
        <v>148</v>
      </c>
      <c r="BM154" s="167" t="s">
        <v>170</v>
      </c>
    </row>
    <row r="155" spans="2:65" s="12" customFormat="1" ht="11.25">
      <c r="B155" s="169"/>
      <c r="D155" s="170" t="s">
        <v>150</v>
      </c>
      <c r="E155" s="171" t="s">
        <v>1</v>
      </c>
      <c r="F155" s="172" t="s">
        <v>94</v>
      </c>
      <c r="H155" s="173">
        <v>12.038</v>
      </c>
      <c r="I155" s="174"/>
      <c r="L155" s="169"/>
      <c r="M155" s="175"/>
      <c r="T155" s="176"/>
      <c r="AT155" s="171" t="s">
        <v>150</v>
      </c>
      <c r="AU155" s="171" t="s">
        <v>87</v>
      </c>
      <c r="AV155" s="12" t="s">
        <v>87</v>
      </c>
      <c r="AW155" s="12" t="s">
        <v>33</v>
      </c>
      <c r="AX155" s="12" t="s">
        <v>83</v>
      </c>
      <c r="AY155" s="171" t="s">
        <v>142</v>
      </c>
    </row>
    <row r="156" spans="2:65" s="1" customFormat="1" ht="16.5" customHeight="1">
      <c r="B156" s="30"/>
      <c r="C156" s="156" t="s">
        <v>177</v>
      </c>
      <c r="D156" s="156" t="s">
        <v>144</v>
      </c>
      <c r="E156" s="157" t="s">
        <v>178</v>
      </c>
      <c r="F156" s="158" t="s">
        <v>179</v>
      </c>
      <c r="G156" s="159" t="s">
        <v>147</v>
      </c>
      <c r="H156" s="160">
        <v>8.4260000000000002</v>
      </c>
      <c r="I156" s="161"/>
      <c r="J156" s="162">
        <f>ROUND(I156*H156,2)</f>
        <v>0</v>
      </c>
      <c r="K156" s="163"/>
      <c r="L156" s="30"/>
      <c r="M156" s="164" t="s">
        <v>1</v>
      </c>
      <c r="N156" s="126" t="s">
        <v>42</v>
      </c>
      <c r="P156" s="165">
        <f>O156*H156</f>
        <v>0</v>
      </c>
      <c r="Q156" s="165">
        <v>0</v>
      </c>
      <c r="R156" s="165">
        <f>Q156*H156</f>
        <v>0</v>
      </c>
      <c r="S156" s="165">
        <v>0</v>
      </c>
      <c r="T156" s="166">
        <f>S156*H156</f>
        <v>0</v>
      </c>
      <c r="AR156" s="167" t="s">
        <v>148</v>
      </c>
      <c r="AT156" s="167" t="s">
        <v>144</v>
      </c>
      <c r="AU156" s="167" t="s">
        <v>87</v>
      </c>
      <c r="AY156" s="15" t="s">
        <v>142</v>
      </c>
      <c r="BE156" s="168">
        <f>IF(N156="základná",J156,0)</f>
        <v>0</v>
      </c>
      <c r="BF156" s="168">
        <f>IF(N156="znížená",J156,0)</f>
        <v>0</v>
      </c>
      <c r="BG156" s="168">
        <f>IF(N156="zákl. prenesená",J156,0)</f>
        <v>0</v>
      </c>
      <c r="BH156" s="168">
        <f>IF(N156="zníž. prenesená",J156,0)</f>
        <v>0</v>
      </c>
      <c r="BI156" s="168">
        <f>IF(N156="nulová",J156,0)</f>
        <v>0</v>
      </c>
      <c r="BJ156" s="15" t="s">
        <v>87</v>
      </c>
      <c r="BK156" s="168">
        <f>ROUND(I156*H156,2)</f>
        <v>0</v>
      </c>
      <c r="BL156" s="15" t="s">
        <v>148</v>
      </c>
      <c r="BM156" s="167" t="s">
        <v>180</v>
      </c>
    </row>
    <row r="157" spans="2:65" s="12" customFormat="1" ht="11.25">
      <c r="B157" s="169"/>
      <c r="D157" s="170" t="s">
        <v>150</v>
      </c>
      <c r="E157" s="171" t="s">
        <v>1</v>
      </c>
      <c r="F157" s="172" t="s">
        <v>92</v>
      </c>
      <c r="H157" s="173">
        <v>8.4260000000000002</v>
      </c>
      <c r="I157" s="174"/>
      <c r="L157" s="169"/>
      <c r="M157" s="175"/>
      <c r="T157" s="176"/>
      <c r="AT157" s="171" t="s">
        <v>150</v>
      </c>
      <c r="AU157" s="171" t="s">
        <v>87</v>
      </c>
      <c r="AV157" s="12" t="s">
        <v>87</v>
      </c>
      <c r="AW157" s="12" t="s">
        <v>33</v>
      </c>
      <c r="AX157" s="12" t="s">
        <v>83</v>
      </c>
      <c r="AY157" s="171" t="s">
        <v>142</v>
      </c>
    </row>
    <row r="158" spans="2:65" s="1" customFormat="1" ht="37.9" customHeight="1">
      <c r="B158" s="30"/>
      <c r="C158" s="156" t="s">
        <v>181</v>
      </c>
      <c r="D158" s="156" t="s">
        <v>144</v>
      </c>
      <c r="E158" s="157" t="s">
        <v>182</v>
      </c>
      <c r="F158" s="158" t="s">
        <v>183</v>
      </c>
      <c r="G158" s="159" t="s">
        <v>147</v>
      </c>
      <c r="H158" s="160">
        <v>8.4260000000000002</v>
      </c>
      <c r="I158" s="161"/>
      <c r="J158" s="162">
        <f>ROUND(I158*H158,2)</f>
        <v>0</v>
      </c>
      <c r="K158" s="163"/>
      <c r="L158" s="30"/>
      <c r="M158" s="164" t="s">
        <v>1</v>
      </c>
      <c r="N158" s="126" t="s">
        <v>42</v>
      </c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AR158" s="167" t="s">
        <v>148</v>
      </c>
      <c r="AT158" s="167" t="s">
        <v>144</v>
      </c>
      <c r="AU158" s="167" t="s">
        <v>87</v>
      </c>
      <c r="AY158" s="15" t="s">
        <v>142</v>
      </c>
      <c r="BE158" s="168">
        <f>IF(N158="základná",J158,0)</f>
        <v>0</v>
      </c>
      <c r="BF158" s="168">
        <f>IF(N158="znížená",J158,0)</f>
        <v>0</v>
      </c>
      <c r="BG158" s="168">
        <f>IF(N158="zákl. prenesená",J158,0)</f>
        <v>0</v>
      </c>
      <c r="BH158" s="168">
        <f>IF(N158="zníž. prenesená",J158,0)</f>
        <v>0</v>
      </c>
      <c r="BI158" s="168">
        <f>IF(N158="nulová",J158,0)</f>
        <v>0</v>
      </c>
      <c r="BJ158" s="15" t="s">
        <v>87</v>
      </c>
      <c r="BK158" s="168">
        <f>ROUND(I158*H158,2)</f>
        <v>0</v>
      </c>
      <c r="BL158" s="15" t="s">
        <v>148</v>
      </c>
      <c r="BM158" s="167" t="s">
        <v>184</v>
      </c>
    </row>
    <row r="159" spans="2:65" s="12" customFormat="1" ht="11.25">
      <c r="B159" s="169"/>
      <c r="D159" s="170" t="s">
        <v>150</v>
      </c>
      <c r="E159" s="171" t="s">
        <v>1</v>
      </c>
      <c r="F159" s="172" t="s">
        <v>92</v>
      </c>
      <c r="H159" s="173">
        <v>8.4260000000000002</v>
      </c>
      <c r="I159" s="174"/>
      <c r="L159" s="169"/>
      <c r="M159" s="175"/>
      <c r="T159" s="176"/>
      <c r="AT159" s="171" t="s">
        <v>150</v>
      </c>
      <c r="AU159" s="171" t="s">
        <v>87</v>
      </c>
      <c r="AV159" s="12" t="s">
        <v>87</v>
      </c>
      <c r="AW159" s="12" t="s">
        <v>33</v>
      </c>
      <c r="AX159" s="12" t="s">
        <v>83</v>
      </c>
      <c r="AY159" s="171" t="s">
        <v>142</v>
      </c>
    </row>
    <row r="160" spans="2:65" s="1" customFormat="1" ht="44.25" customHeight="1">
      <c r="B160" s="30"/>
      <c r="C160" s="156" t="s">
        <v>185</v>
      </c>
      <c r="D160" s="156" t="s">
        <v>144</v>
      </c>
      <c r="E160" s="157" t="s">
        <v>186</v>
      </c>
      <c r="F160" s="158" t="s">
        <v>187</v>
      </c>
      <c r="G160" s="159" t="s">
        <v>147</v>
      </c>
      <c r="H160" s="160">
        <v>168.52</v>
      </c>
      <c r="I160" s="161"/>
      <c r="J160" s="162">
        <f>ROUND(I160*H160,2)</f>
        <v>0</v>
      </c>
      <c r="K160" s="163"/>
      <c r="L160" s="30"/>
      <c r="M160" s="164" t="s">
        <v>1</v>
      </c>
      <c r="N160" s="126" t="s">
        <v>42</v>
      </c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AR160" s="167" t="s">
        <v>148</v>
      </c>
      <c r="AT160" s="167" t="s">
        <v>144</v>
      </c>
      <c r="AU160" s="167" t="s">
        <v>87</v>
      </c>
      <c r="AY160" s="15" t="s">
        <v>142</v>
      </c>
      <c r="BE160" s="168">
        <f>IF(N160="základná",J160,0)</f>
        <v>0</v>
      </c>
      <c r="BF160" s="168">
        <f>IF(N160="znížená",J160,0)</f>
        <v>0</v>
      </c>
      <c r="BG160" s="168">
        <f>IF(N160="zákl. prenesená",J160,0)</f>
        <v>0</v>
      </c>
      <c r="BH160" s="168">
        <f>IF(N160="zníž. prenesená",J160,0)</f>
        <v>0</v>
      </c>
      <c r="BI160" s="168">
        <f>IF(N160="nulová",J160,0)</f>
        <v>0</v>
      </c>
      <c r="BJ160" s="15" t="s">
        <v>87</v>
      </c>
      <c r="BK160" s="168">
        <f>ROUND(I160*H160,2)</f>
        <v>0</v>
      </c>
      <c r="BL160" s="15" t="s">
        <v>148</v>
      </c>
      <c r="BM160" s="167" t="s">
        <v>188</v>
      </c>
    </row>
    <row r="161" spans="2:65" s="12" customFormat="1" ht="11.25">
      <c r="B161" s="169"/>
      <c r="D161" s="170" t="s">
        <v>150</v>
      </c>
      <c r="E161" s="171" t="s">
        <v>1</v>
      </c>
      <c r="F161" s="172" t="s">
        <v>92</v>
      </c>
      <c r="H161" s="173">
        <v>8.4260000000000002</v>
      </c>
      <c r="I161" s="174"/>
      <c r="L161" s="169"/>
      <c r="M161" s="175"/>
      <c r="T161" s="176"/>
      <c r="AT161" s="171" t="s">
        <v>150</v>
      </c>
      <c r="AU161" s="171" t="s">
        <v>87</v>
      </c>
      <c r="AV161" s="12" t="s">
        <v>87</v>
      </c>
      <c r="AW161" s="12" t="s">
        <v>33</v>
      </c>
      <c r="AX161" s="12" t="s">
        <v>83</v>
      </c>
      <c r="AY161" s="171" t="s">
        <v>142</v>
      </c>
    </row>
    <row r="162" spans="2:65" s="12" customFormat="1" ht="11.25">
      <c r="B162" s="169"/>
      <c r="D162" s="170" t="s">
        <v>150</v>
      </c>
      <c r="F162" s="172" t="s">
        <v>189</v>
      </c>
      <c r="H162" s="173">
        <v>168.52</v>
      </c>
      <c r="I162" s="174"/>
      <c r="L162" s="169"/>
      <c r="M162" s="175"/>
      <c r="T162" s="176"/>
      <c r="AT162" s="171" t="s">
        <v>150</v>
      </c>
      <c r="AU162" s="171" t="s">
        <v>87</v>
      </c>
      <c r="AV162" s="12" t="s">
        <v>87</v>
      </c>
      <c r="AW162" s="12" t="s">
        <v>4</v>
      </c>
      <c r="AX162" s="12" t="s">
        <v>83</v>
      </c>
      <c r="AY162" s="171" t="s">
        <v>142</v>
      </c>
    </row>
    <row r="163" spans="2:65" s="1" customFormat="1" ht="24.2" customHeight="1">
      <c r="B163" s="30"/>
      <c r="C163" s="156" t="s">
        <v>190</v>
      </c>
      <c r="D163" s="156" t="s">
        <v>144</v>
      </c>
      <c r="E163" s="157" t="s">
        <v>191</v>
      </c>
      <c r="F163" s="158" t="s">
        <v>192</v>
      </c>
      <c r="G163" s="159" t="s">
        <v>193</v>
      </c>
      <c r="H163" s="160">
        <v>8.4260000000000002</v>
      </c>
      <c r="I163" s="161"/>
      <c r="J163" s="162">
        <f>ROUND(I163*H163,2)</f>
        <v>0</v>
      </c>
      <c r="K163" s="163"/>
      <c r="L163" s="30"/>
      <c r="M163" s="164" t="s">
        <v>1</v>
      </c>
      <c r="N163" s="126" t="s">
        <v>42</v>
      </c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AR163" s="167" t="s">
        <v>148</v>
      </c>
      <c r="AT163" s="167" t="s">
        <v>144</v>
      </c>
      <c r="AU163" s="167" t="s">
        <v>87</v>
      </c>
      <c r="AY163" s="15" t="s">
        <v>142</v>
      </c>
      <c r="BE163" s="168">
        <f>IF(N163="základná",J163,0)</f>
        <v>0</v>
      </c>
      <c r="BF163" s="168">
        <f>IF(N163="znížená",J163,0)</f>
        <v>0</v>
      </c>
      <c r="BG163" s="168">
        <f>IF(N163="zákl. prenesená",J163,0)</f>
        <v>0</v>
      </c>
      <c r="BH163" s="168">
        <f>IF(N163="zníž. prenesená",J163,0)</f>
        <v>0</v>
      </c>
      <c r="BI163" s="168">
        <f>IF(N163="nulová",J163,0)</f>
        <v>0</v>
      </c>
      <c r="BJ163" s="15" t="s">
        <v>87</v>
      </c>
      <c r="BK163" s="168">
        <f>ROUND(I163*H163,2)</f>
        <v>0</v>
      </c>
      <c r="BL163" s="15" t="s">
        <v>148</v>
      </c>
      <c r="BM163" s="167" t="s">
        <v>194</v>
      </c>
    </row>
    <row r="164" spans="2:65" s="12" customFormat="1" ht="11.25">
      <c r="B164" s="169"/>
      <c r="D164" s="170" t="s">
        <v>150</v>
      </c>
      <c r="E164" s="171" t="s">
        <v>1</v>
      </c>
      <c r="F164" s="172" t="s">
        <v>92</v>
      </c>
      <c r="H164" s="173">
        <v>8.4260000000000002</v>
      </c>
      <c r="I164" s="174"/>
      <c r="L164" s="169"/>
      <c r="M164" s="175"/>
      <c r="T164" s="176"/>
      <c r="AT164" s="171" t="s">
        <v>150</v>
      </c>
      <c r="AU164" s="171" t="s">
        <v>87</v>
      </c>
      <c r="AV164" s="12" t="s">
        <v>87</v>
      </c>
      <c r="AW164" s="12" t="s">
        <v>33</v>
      </c>
      <c r="AX164" s="12" t="s">
        <v>83</v>
      </c>
      <c r="AY164" s="171" t="s">
        <v>142</v>
      </c>
    </row>
    <row r="165" spans="2:65" s="11" customFormat="1" ht="22.9" customHeight="1">
      <c r="B165" s="145"/>
      <c r="D165" s="146" t="s">
        <v>75</v>
      </c>
      <c r="E165" s="154" t="s">
        <v>87</v>
      </c>
      <c r="F165" s="154" t="s">
        <v>195</v>
      </c>
      <c r="I165" s="148"/>
      <c r="J165" s="155">
        <f>BK165</f>
        <v>0</v>
      </c>
      <c r="L165" s="145"/>
      <c r="M165" s="149"/>
      <c r="P165" s="150">
        <f>SUM(P166:P179)</f>
        <v>0</v>
      </c>
      <c r="R165" s="150">
        <f>SUM(R166:R179)</f>
        <v>29.114905027020001</v>
      </c>
      <c r="T165" s="151">
        <f>SUM(T166:T179)</f>
        <v>0</v>
      </c>
      <c r="AR165" s="146" t="s">
        <v>83</v>
      </c>
      <c r="AT165" s="152" t="s">
        <v>75</v>
      </c>
      <c r="AU165" s="152" t="s">
        <v>83</v>
      </c>
      <c r="AY165" s="146" t="s">
        <v>142</v>
      </c>
      <c r="BK165" s="153">
        <f>SUM(BK166:BK179)</f>
        <v>0</v>
      </c>
    </row>
    <row r="166" spans="2:65" s="1" customFormat="1" ht="16.5" customHeight="1">
      <c r="B166" s="30"/>
      <c r="C166" s="156" t="s">
        <v>196</v>
      </c>
      <c r="D166" s="156" t="s">
        <v>144</v>
      </c>
      <c r="E166" s="157" t="s">
        <v>197</v>
      </c>
      <c r="F166" s="158" t="s">
        <v>198</v>
      </c>
      <c r="G166" s="159" t="s">
        <v>168</v>
      </c>
      <c r="H166" s="160">
        <v>12.038</v>
      </c>
      <c r="I166" s="161"/>
      <c r="J166" s="162">
        <f>ROUND(I166*H166,2)</f>
        <v>0</v>
      </c>
      <c r="K166" s="163"/>
      <c r="L166" s="30"/>
      <c r="M166" s="164" t="s">
        <v>1</v>
      </c>
      <c r="N166" s="126" t="s">
        <v>42</v>
      </c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AR166" s="167" t="s">
        <v>148</v>
      </c>
      <c r="AT166" s="167" t="s">
        <v>144</v>
      </c>
      <c r="AU166" s="167" t="s">
        <v>87</v>
      </c>
      <c r="AY166" s="15" t="s">
        <v>142</v>
      </c>
      <c r="BE166" s="168">
        <f>IF(N166="základná",J166,0)</f>
        <v>0</v>
      </c>
      <c r="BF166" s="168">
        <f>IF(N166="znížená",J166,0)</f>
        <v>0</v>
      </c>
      <c r="BG166" s="168">
        <f>IF(N166="zákl. prenesená",J166,0)</f>
        <v>0</v>
      </c>
      <c r="BH166" s="168">
        <f>IF(N166="zníž. prenesená",J166,0)</f>
        <v>0</v>
      </c>
      <c r="BI166" s="168">
        <f>IF(N166="nulová",J166,0)</f>
        <v>0</v>
      </c>
      <c r="BJ166" s="15" t="s">
        <v>87</v>
      </c>
      <c r="BK166" s="168">
        <f>ROUND(I166*H166,2)</f>
        <v>0</v>
      </c>
      <c r="BL166" s="15" t="s">
        <v>148</v>
      </c>
      <c r="BM166" s="167" t="s">
        <v>199</v>
      </c>
    </row>
    <row r="167" spans="2:65" s="12" customFormat="1" ht="11.25">
      <c r="B167" s="169"/>
      <c r="D167" s="170" t="s">
        <v>150</v>
      </c>
      <c r="E167" s="171" t="s">
        <v>1</v>
      </c>
      <c r="F167" s="172" t="s">
        <v>94</v>
      </c>
      <c r="H167" s="173">
        <v>12.038</v>
      </c>
      <c r="I167" s="174"/>
      <c r="L167" s="169"/>
      <c r="M167" s="175"/>
      <c r="T167" s="176"/>
      <c r="AT167" s="171" t="s">
        <v>150</v>
      </c>
      <c r="AU167" s="171" t="s">
        <v>87</v>
      </c>
      <c r="AV167" s="12" t="s">
        <v>87</v>
      </c>
      <c r="AW167" s="12" t="s">
        <v>33</v>
      </c>
      <c r="AX167" s="12" t="s">
        <v>83</v>
      </c>
      <c r="AY167" s="171" t="s">
        <v>142</v>
      </c>
    </row>
    <row r="168" spans="2:65" s="1" customFormat="1" ht="24.2" customHeight="1">
      <c r="B168" s="30"/>
      <c r="C168" s="156" t="s">
        <v>200</v>
      </c>
      <c r="D168" s="156" t="s">
        <v>144</v>
      </c>
      <c r="E168" s="157" t="s">
        <v>201</v>
      </c>
      <c r="F168" s="158" t="s">
        <v>202</v>
      </c>
      <c r="G168" s="159" t="s">
        <v>147</v>
      </c>
      <c r="H168" s="160">
        <v>12.038</v>
      </c>
      <c r="I168" s="161"/>
      <c r="J168" s="162">
        <f>ROUND(I168*H168,2)</f>
        <v>0</v>
      </c>
      <c r="K168" s="163"/>
      <c r="L168" s="30"/>
      <c r="M168" s="164" t="s">
        <v>1</v>
      </c>
      <c r="N168" s="126" t="s">
        <v>42</v>
      </c>
      <c r="P168" s="165">
        <f>O168*H168</f>
        <v>0</v>
      </c>
      <c r="Q168" s="165">
        <v>2.3453400000000002</v>
      </c>
      <c r="R168" s="165">
        <f>Q168*H168</f>
        <v>28.233202920000004</v>
      </c>
      <c r="S168" s="165">
        <v>0</v>
      </c>
      <c r="T168" s="166">
        <f>S168*H168</f>
        <v>0</v>
      </c>
      <c r="AR168" s="167" t="s">
        <v>148</v>
      </c>
      <c r="AT168" s="167" t="s">
        <v>144</v>
      </c>
      <c r="AU168" s="167" t="s">
        <v>87</v>
      </c>
      <c r="AY168" s="15" t="s">
        <v>142</v>
      </c>
      <c r="BE168" s="168">
        <f>IF(N168="základná",J168,0)</f>
        <v>0</v>
      </c>
      <c r="BF168" s="168">
        <f>IF(N168="znížená",J168,0)</f>
        <v>0</v>
      </c>
      <c r="BG168" s="168">
        <f>IF(N168="zákl. prenesená",J168,0)</f>
        <v>0</v>
      </c>
      <c r="BH168" s="168">
        <f>IF(N168="zníž. prenesená",J168,0)</f>
        <v>0</v>
      </c>
      <c r="BI168" s="168">
        <f>IF(N168="nulová",J168,0)</f>
        <v>0</v>
      </c>
      <c r="BJ168" s="15" t="s">
        <v>87</v>
      </c>
      <c r="BK168" s="168">
        <f>ROUND(I168*H168,2)</f>
        <v>0</v>
      </c>
      <c r="BL168" s="15" t="s">
        <v>148</v>
      </c>
      <c r="BM168" s="167" t="s">
        <v>203</v>
      </c>
    </row>
    <row r="169" spans="2:65" s="12" customFormat="1" ht="11.25">
      <c r="B169" s="169"/>
      <c r="D169" s="170" t="s">
        <v>150</v>
      </c>
      <c r="E169" s="171" t="s">
        <v>1</v>
      </c>
      <c r="F169" s="172" t="s">
        <v>204</v>
      </c>
      <c r="H169" s="173">
        <v>12.038</v>
      </c>
      <c r="I169" s="174"/>
      <c r="L169" s="169"/>
      <c r="M169" s="175"/>
      <c r="T169" s="176"/>
      <c r="AT169" s="171" t="s">
        <v>150</v>
      </c>
      <c r="AU169" s="171" t="s">
        <v>87</v>
      </c>
      <c r="AV169" s="12" t="s">
        <v>87</v>
      </c>
      <c r="AW169" s="12" t="s">
        <v>33</v>
      </c>
      <c r="AX169" s="12" t="s">
        <v>76</v>
      </c>
      <c r="AY169" s="171" t="s">
        <v>142</v>
      </c>
    </row>
    <row r="170" spans="2:65" s="13" customFormat="1" ht="11.25">
      <c r="B170" s="177"/>
      <c r="D170" s="170" t="s">
        <v>150</v>
      </c>
      <c r="E170" s="178" t="s">
        <v>205</v>
      </c>
      <c r="F170" s="179" t="s">
        <v>152</v>
      </c>
      <c r="H170" s="180">
        <v>12.038</v>
      </c>
      <c r="I170" s="181"/>
      <c r="L170" s="177"/>
      <c r="M170" s="182"/>
      <c r="T170" s="183"/>
      <c r="AT170" s="178" t="s">
        <v>150</v>
      </c>
      <c r="AU170" s="178" t="s">
        <v>87</v>
      </c>
      <c r="AV170" s="13" t="s">
        <v>148</v>
      </c>
      <c r="AW170" s="13" t="s">
        <v>33</v>
      </c>
      <c r="AX170" s="13" t="s">
        <v>83</v>
      </c>
      <c r="AY170" s="178" t="s">
        <v>142</v>
      </c>
    </row>
    <row r="171" spans="2:65" s="1" customFormat="1" ht="24.2" customHeight="1">
      <c r="B171" s="30"/>
      <c r="C171" s="156" t="s">
        <v>180</v>
      </c>
      <c r="D171" s="156" t="s">
        <v>144</v>
      </c>
      <c r="E171" s="157" t="s">
        <v>206</v>
      </c>
      <c r="F171" s="158" t="s">
        <v>207</v>
      </c>
      <c r="G171" s="159" t="s">
        <v>168</v>
      </c>
      <c r="H171" s="160">
        <v>18.2</v>
      </c>
      <c r="I171" s="161"/>
      <c r="J171" s="162">
        <f>ROUND(I171*H171,2)</f>
        <v>0</v>
      </c>
      <c r="K171" s="163"/>
      <c r="L171" s="30"/>
      <c r="M171" s="164" t="s">
        <v>1</v>
      </c>
      <c r="N171" s="126" t="s">
        <v>42</v>
      </c>
      <c r="P171" s="165">
        <f>O171*H171</f>
        <v>0</v>
      </c>
      <c r="Q171" s="165">
        <v>3.7677600000000002E-3</v>
      </c>
      <c r="R171" s="165">
        <f>Q171*H171</f>
        <v>6.8573231999999998E-2</v>
      </c>
      <c r="S171" s="165">
        <v>0</v>
      </c>
      <c r="T171" s="166">
        <f>S171*H171</f>
        <v>0</v>
      </c>
      <c r="AR171" s="167" t="s">
        <v>148</v>
      </c>
      <c r="AT171" s="167" t="s">
        <v>144</v>
      </c>
      <c r="AU171" s="167" t="s">
        <v>87</v>
      </c>
      <c r="AY171" s="15" t="s">
        <v>142</v>
      </c>
      <c r="BE171" s="168">
        <f>IF(N171="základná",J171,0)</f>
        <v>0</v>
      </c>
      <c r="BF171" s="168">
        <f>IF(N171="znížená",J171,0)</f>
        <v>0</v>
      </c>
      <c r="BG171" s="168">
        <f>IF(N171="zákl. prenesená",J171,0)</f>
        <v>0</v>
      </c>
      <c r="BH171" s="168">
        <f>IF(N171="zníž. prenesená",J171,0)</f>
        <v>0</v>
      </c>
      <c r="BI171" s="168">
        <f>IF(N171="nulová",J171,0)</f>
        <v>0</v>
      </c>
      <c r="BJ171" s="15" t="s">
        <v>87</v>
      </c>
      <c r="BK171" s="168">
        <f>ROUND(I171*H171,2)</f>
        <v>0</v>
      </c>
      <c r="BL171" s="15" t="s">
        <v>148</v>
      </c>
      <c r="BM171" s="167" t="s">
        <v>208</v>
      </c>
    </row>
    <row r="172" spans="2:65" s="12" customFormat="1" ht="11.25">
      <c r="B172" s="169"/>
      <c r="D172" s="170" t="s">
        <v>150</v>
      </c>
      <c r="E172" s="171" t="s">
        <v>1</v>
      </c>
      <c r="F172" s="172" t="s">
        <v>209</v>
      </c>
      <c r="H172" s="173">
        <v>18.2</v>
      </c>
      <c r="I172" s="174"/>
      <c r="L172" s="169"/>
      <c r="M172" s="175"/>
      <c r="T172" s="176"/>
      <c r="AT172" s="171" t="s">
        <v>150</v>
      </c>
      <c r="AU172" s="171" t="s">
        <v>87</v>
      </c>
      <c r="AV172" s="12" t="s">
        <v>87</v>
      </c>
      <c r="AW172" s="12" t="s">
        <v>33</v>
      </c>
      <c r="AX172" s="12" t="s">
        <v>76</v>
      </c>
      <c r="AY172" s="171" t="s">
        <v>142</v>
      </c>
    </row>
    <row r="173" spans="2:65" s="13" customFormat="1" ht="11.25">
      <c r="B173" s="177"/>
      <c r="D173" s="170" t="s">
        <v>150</v>
      </c>
      <c r="E173" s="178" t="s">
        <v>98</v>
      </c>
      <c r="F173" s="179" t="s">
        <v>152</v>
      </c>
      <c r="H173" s="180">
        <v>18.2</v>
      </c>
      <c r="I173" s="181"/>
      <c r="L173" s="177"/>
      <c r="M173" s="182"/>
      <c r="T173" s="183"/>
      <c r="AT173" s="178" t="s">
        <v>150</v>
      </c>
      <c r="AU173" s="178" t="s">
        <v>87</v>
      </c>
      <c r="AV173" s="13" t="s">
        <v>148</v>
      </c>
      <c r="AW173" s="13" t="s">
        <v>33</v>
      </c>
      <c r="AX173" s="13" t="s">
        <v>83</v>
      </c>
      <c r="AY173" s="178" t="s">
        <v>142</v>
      </c>
    </row>
    <row r="174" spans="2:65" s="1" customFormat="1" ht="24.2" customHeight="1">
      <c r="B174" s="30"/>
      <c r="C174" s="156" t="s">
        <v>210</v>
      </c>
      <c r="D174" s="156" t="s">
        <v>144</v>
      </c>
      <c r="E174" s="157" t="s">
        <v>211</v>
      </c>
      <c r="F174" s="158" t="s">
        <v>212</v>
      </c>
      <c r="G174" s="159" t="s">
        <v>168</v>
      </c>
      <c r="H174" s="160">
        <v>18.2</v>
      </c>
      <c r="I174" s="161"/>
      <c r="J174" s="162">
        <f>ROUND(I174*H174,2)</f>
        <v>0</v>
      </c>
      <c r="K174" s="163"/>
      <c r="L174" s="30"/>
      <c r="M174" s="164" t="s">
        <v>1</v>
      </c>
      <c r="N174" s="126" t="s">
        <v>42</v>
      </c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AR174" s="167" t="s">
        <v>148</v>
      </c>
      <c r="AT174" s="167" t="s">
        <v>144</v>
      </c>
      <c r="AU174" s="167" t="s">
        <v>87</v>
      </c>
      <c r="AY174" s="15" t="s">
        <v>142</v>
      </c>
      <c r="BE174" s="168">
        <f>IF(N174="základná",J174,0)</f>
        <v>0</v>
      </c>
      <c r="BF174" s="168">
        <f>IF(N174="znížená",J174,0)</f>
        <v>0</v>
      </c>
      <c r="BG174" s="168">
        <f>IF(N174="zákl. prenesená",J174,0)</f>
        <v>0</v>
      </c>
      <c r="BH174" s="168">
        <f>IF(N174="zníž. prenesená",J174,0)</f>
        <v>0</v>
      </c>
      <c r="BI174" s="168">
        <f>IF(N174="nulová",J174,0)</f>
        <v>0</v>
      </c>
      <c r="BJ174" s="15" t="s">
        <v>87</v>
      </c>
      <c r="BK174" s="168">
        <f>ROUND(I174*H174,2)</f>
        <v>0</v>
      </c>
      <c r="BL174" s="15" t="s">
        <v>148</v>
      </c>
      <c r="BM174" s="167" t="s">
        <v>213</v>
      </c>
    </row>
    <row r="175" spans="2:65" s="12" customFormat="1" ht="11.25">
      <c r="B175" s="169"/>
      <c r="D175" s="170" t="s">
        <v>150</v>
      </c>
      <c r="E175" s="171" t="s">
        <v>1</v>
      </c>
      <c r="F175" s="172" t="s">
        <v>98</v>
      </c>
      <c r="H175" s="173">
        <v>18.2</v>
      </c>
      <c r="I175" s="174"/>
      <c r="L175" s="169"/>
      <c r="M175" s="175"/>
      <c r="T175" s="176"/>
      <c r="AT175" s="171" t="s">
        <v>150</v>
      </c>
      <c r="AU175" s="171" t="s">
        <v>87</v>
      </c>
      <c r="AV175" s="12" t="s">
        <v>87</v>
      </c>
      <c r="AW175" s="12" t="s">
        <v>33</v>
      </c>
      <c r="AX175" s="12" t="s">
        <v>76</v>
      </c>
      <c r="AY175" s="171" t="s">
        <v>142</v>
      </c>
    </row>
    <row r="176" spans="2:65" s="13" customFormat="1" ht="11.25">
      <c r="B176" s="177"/>
      <c r="D176" s="170" t="s">
        <v>150</v>
      </c>
      <c r="E176" s="178" t="s">
        <v>1</v>
      </c>
      <c r="F176" s="179" t="s">
        <v>152</v>
      </c>
      <c r="H176" s="180">
        <v>18.2</v>
      </c>
      <c r="I176" s="181"/>
      <c r="L176" s="177"/>
      <c r="M176" s="182"/>
      <c r="T176" s="183"/>
      <c r="AT176" s="178" t="s">
        <v>150</v>
      </c>
      <c r="AU176" s="178" t="s">
        <v>87</v>
      </c>
      <c r="AV176" s="13" t="s">
        <v>148</v>
      </c>
      <c r="AW176" s="13" t="s">
        <v>33</v>
      </c>
      <c r="AX176" s="13" t="s">
        <v>83</v>
      </c>
      <c r="AY176" s="178" t="s">
        <v>142</v>
      </c>
    </row>
    <row r="177" spans="2:65" s="1" customFormat="1" ht="16.5" customHeight="1">
      <c r="B177" s="30"/>
      <c r="C177" s="156" t="s">
        <v>184</v>
      </c>
      <c r="D177" s="156" t="s">
        <v>144</v>
      </c>
      <c r="E177" s="157" t="s">
        <v>214</v>
      </c>
      <c r="F177" s="158" t="s">
        <v>215</v>
      </c>
      <c r="G177" s="159" t="s">
        <v>193</v>
      </c>
      <c r="H177" s="160">
        <v>0.79800000000000004</v>
      </c>
      <c r="I177" s="161"/>
      <c r="J177" s="162">
        <f>ROUND(I177*H177,2)</f>
        <v>0</v>
      </c>
      <c r="K177" s="163"/>
      <c r="L177" s="30"/>
      <c r="M177" s="164" t="s">
        <v>1</v>
      </c>
      <c r="N177" s="126" t="s">
        <v>42</v>
      </c>
      <c r="P177" s="165">
        <f>O177*H177</f>
        <v>0</v>
      </c>
      <c r="Q177" s="165">
        <v>1.0189584899999999</v>
      </c>
      <c r="R177" s="165">
        <f>Q177*H177</f>
        <v>0.81312887501999997</v>
      </c>
      <c r="S177" s="165">
        <v>0</v>
      </c>
      <c r="T177" s="166">
        <f>S177*H177</f>
        <v>0</v>
      </c>
      <c r="AR177" s="167" t="s">
        <v>148</v>
      </c>
      <c r="AT177" s="167" t="s">
        <v>144</v>
      </c>
      <c r="AU177" s="167" t="s">
        <v>87</v>
      </c>
      <c r="AY177" s="15" t="s">
        <v>142</v>
      </c>
      <c r="BE177" s="168">
        <f>IF(N177="základná",J177,0)</f>
        <v>0</v>
      </c>
      <c r="BF177" s="168">
        <f>IF(N177="znížená",J177,0)</f>
        <v>0</v>
      </c>
      <c r="BG177" s="168">
        <f>IF(N177="zákl. prenesená",J177,0)</f>
        <v>0</v>
      </c>
      <c r="BH177" s="168">
        <f>IF(N177="zníž. prenesená",J177,0)</f>
        <v>0</v>
      </c>
      <c r="BI177" s="168">
        <f>IF(N177="nulová",J177,0)</f>
        <v>0</v>
      </c>
      <c r="BJ177" s="15" t="s">
        <v>87</v>
      </c>
      <c r="BK177" s="168">
        <f>ROUND(I177*H177,2)</f>
        <v>0</v>
      </c>
      <c r="BL177" s="15" t="s">
        <v>148</v>
      </c>
      <c r="BM177" s="167" t="s">
        <v>216</v>
      </c>
    </row>
    <row r="178" spans="2:65" s="12" customFormat="1" ht="11.25">
      <c r="B178" s="169"/>
      <c r="D178" s="170" t="s">
        <v>150</v>
      </c>
      <c r="E178" s="171" t="s">
        <v>1</v>
      </c>
      <c r="F178" s="172" t="s">
        <v>217</v>
      </c>
      <c r="H178" s="173">
        <v>0.79800000000000004</v>
      </c>
      <c r="I178" s="174"/>
      <c r="L178" s="169"/>
      <c r="M178" s="175"/>
      <c r="T178" s="176"/>
      <c r="AT178" s="171" t="s">
        <v>150</v>
      </c>
      <c r="AU178" s="171" t="s">
        <v>87</v>
      </c>
      <c r="AV178" s="12" t="s">
        <v>87</v>
      </c>
      <c r="AW178" s="12" t="s">
        <v>33</v>
      </c>
      <c r="AX178" s="12" t="s">
        <v>76</v>
      </c>
      <c r="AY178" s="171" t="s">
        <v>142</v>
      </c>
    </row>
    <row r="179" spans="2:65" s="13" customFormat="1" ht="11.25">
      <c r="B179" s="177"/>
      <c r="D179" s="170" t="s">
        <v>150</v>
      </c>
      <c r="E179" s="178" t="s">
        <v>1</v>
      </c>
      <c r="F179" s="179" t="s">
        <v>152</v>
      </c>
      <c r="H179" s="180">
        <v>0.79800000000000004</v>
      </c>
      <c r="I179" s="181"/>
      <c r="L179" s="177"/>
      <c r="M179" s="182"/>
      <c r="T179" s="183"/>
      <c r="AT179" s="178" t="s">
        <v>150</v>
      </c>
      <c r="AU179" s="178" t="s">
        <v>87</v>
      </c>
      <c r="AV179" s="13" t="s">
        <v>148</v>
      </c>
      <c r="AW179" s="13" t="s">
        <v>33</v>
      </c>
      <c r="AX179" s="13" t="s">
        <v>83</v>
      </c>
      <c r="AY179" s="178" t="s">
        <v>142</v>
      </c>
    </row>
    <row r="180" spans="2:65" s="11" customFormat="1" ht="22.9" customHeight="1">
      <c r="B180" s="145"/>
      <c r="D180" s="146" t="s">
        <v>75</v>
      </c>
      <c r="E180" s="154" t="s">
        <v>165</v>
      </c>
      <c r="F180" s="154" t="s">
        <v>218</v>
      </c>
      <c r="I180" s="148"/>
      <c r="J180" s="155">
        <f>BK180</f>
        <v>0</v>
      </c>
      <c r="L180" s="145"/>
      <c r="M180" s="149"/>
      <c r="P180" s="150">
        <f>SUM(P181:P184)</f>
        <v>0</v>
      </c>
      <c r="R180" s="150">
        <f>SUM(R181:R184)</f>
        <v>2.7975E-2</v>
      </c>
      <c r="T180" s="151">
        <f>SUM(T181:T184)</f>
        <v>0</v>
      </c>
      <c r="AR180" s="146" t="s">
        <v>83</v>
      </c>
      <c r="AT180" s="152" t="s">
        <v>75</v>
      </c>
      <c r="AU180" s="152" t="s">
        <v>83</v>
      </c>
      <c r="AY180" s="146" t="s">
        <v>142</v>
      </c>
      <c r="BK180" s="153">
        <f>SUM(BK181:BK184)</f>
        <v>0</v>
      </c>
    </row>
    <row r="181" spans="2:65" s="1" customFormat="1" ht="37.9" customHeight="1">
      <c r="B181" s="30"/>
      <c r="C181" s="156" t="s">
        <v>219</v>
      </c>
      <c r="D181" s="156" t="s">
        <v>144</v>
      </c>
      <c r="E181" s="157" t="s">
        <v>220</v>
      </c>
      <c r="F181" s="158" t="s">
        <v>221</v>
      </c>
      <c r="G181" s="159" t="s">
        <v>168</v>
      </c>
      <c r="H181" s="160">
        <v>11.25</v>
      </c>
      <c r="I181" s="161"/>
      <c r="J181" s="162">
        <f>ROUND(I181*H181,2)</f>
        <v>0</v>
      </c>
      <c r="K181" s="163"/>
      <c r="L181" s="30"/>
      <c r="M181" s="164" t="s">
        <v>1</v>
      </c>
      <c r="N181" s="126" t="s">
        <v>42</v>
      </c>
      <c r="P181" s="165">
        <f>O181*H181</f>
        <v>0</v>
      </c>
      <c r="Q181" s="165">
        <v>2.0000000000000001E-4</v>
      </c>
      <c r="R181" s="165">
        <f>Q181*H181</f>
        <v>2.2500000000000003E-3</v>
      </c>
      <c r="S181" s="165">
        <v>0</v>
      </c>
      <c r="T181" s="166">
        <f>S181*H181</f>
        <v>0</v>
      </c>
      <c r="AR181" s="167" t="s">
        <v>148</v>
      </c>
      <c r="AT181" s="167" t="s">
        <v>144</v>
      </c>
      <c r="AU181" s="167" t="s">
        <v>87</v>
      </c>
      <c r="AY181" s="15" t="s">
        <v>142</v>
      </c>
      <c r="BE181" s="168">
        <f>IF(N181="základná",J181,0)</f>
        <v>0</v>
      </c>
      <c r="BF181" s="168">
        <f>IF(N181="znížená",J181,0)</f>
        <v>0</v>
      </c>
      <c r="BG181" s="168">
        <f>IF(N181="zákl. prenesená",J181,0)</f>
        <v>0</v>
      </c>
      <c r="BH181" s="168">
        <f>IF(N181="zníž. prenesená",J181,0)</f>
        <v>0</v>
      </c>
      <c r="BI181" s="168">
        <f>IF(N181="nulová",J181,0)</f>
        <v>0</v>
      </c>
      <c r="BJ181" s="15" t="s">
        <v>87</v>
      </c>
      <c r="BK181" s="168">
        <f>ROUND(I181*H181,2)</f>
        <v>0</v>
      </c>
      <c r="BL181" s="15" t="s">
        <v>148</v>
      </c>
      <c r="BM181" s="167" t="s">
        <v>222</v>
      </c>
    </row>
    <row r="182" spans="2:65" s="1" customFormat="1" ht="24.2" customHeight="1">
      <c r="B182" s="30"/>
      <c r="C182" s="156" t="s">
        <v>188</v>
      </c>
      <c r="D182" s="156" t="s">
        <v>144</v>
      </c>
      <c r="E182" s="157" t="s">
        <v>223</v>
      </c>
      <c r="F182" s="158" t="s">
        <v>224</v>
      </c>
      <c r="G182" s="159" t="s">
        <v>225</v>
      </c>
      <c r="H182" s="160">
        <v>14.7</v>
      </c>
      <c r="I182" s="161"/>
      <c r="J182" s="162">
        <f>ROUND(I182*H182,2)</f>
        <v>0</v>
      </c>
      <c r="K182" s="163"/>
      <c r="L182" s="30"/>
      <c r="M182" s="164" t="s">
        <v>1</v>
      </c>
      <c r="N182" s="126" t="s">
        <v>42</v>
      </c>
      <c r="P182" s="165">
        <f>O182*H182</f>
        <v>0</v>
      </c>
      <c r="Q182" s="165">
        <v>1.75E-3</v>
      </c>
      <c r="R182" s="165">
        <f>Q182*H182</f>
        <v>2.5724999999999998E-2</v>
      </c>
      <c r="S182" s="165">
        <v>0</v>
      </c>
      <c r="T182" s="166">
        <f>S182*H182</f>
        <v>0</v>
      </c>
      <c r="AR182" s="167" t="s">
        <v>148</v>
      </c>
      <c r="AT182" s="167" t="s">
        <v>144</v>
      </c>
      <c r="AU182" s="167" t="s">
        <v>87</v>
      </c>
      <c r="AY182" s="15" t="s">
        <v>142</v>
      </c>
      <c r="BE182" s="168">
        <f>IF(N182="základná",J182,0)</f>
        <v>0</v>
      </c>
      <c r="BF182" s="168">
        <f>IF(N182="znížená",J182,0)</f>
        <v>0</v>
      </c>
      <c r="BG182" s="168">
        <f>IF(N182="zákl. prenesená",J182,0)</f>
        <v>0</v>
      </c>
      <c r="BH182" s="168">
        <f>IF(N182="zníž. prenesená",J182,0)</f>
        <v>0</v>
      </c>
      <c r="BI182" s="168">
        <f>IF(N182="nulová",J182,0)</f>
        <v>0</v>
      </c>
      <c r="BJ182" s="15" t="s">
        <v>87</v>
      </c>
      <c r="BK182" s="168">
        <f>ROUND(I182*H182,2)</f>
        <v>0</v>
      </c>
      <c r="BL182" s="15" t="s">
        <v>148</v>
      </c>
      <c r="BM182" s="167" t="s">
        <v>226</v>
      </c>
    </row>
    <row r="183" spans="2:65" s="12" customFormat="1" ht="11.25">
      <c r="B183" s="169"/>
      <c r="D183" s="170" t="s">
        <v>150</v>
      </c>
      <c r="E183" s="171" t="s">
        <v>1</v>
      </c>
      <c r="F183" s="172" t="s">
        <v>227</v>
      </c>
      <c r="H183" s="173">
        <v>14.7</v>
      </c>
      <c r="I183" s="174"/>
      <c r="L183" s="169"/>
      <c r="M183" s="175"/>
      <c r="T183" s="176"/>
      <c r="AT183" s="171" t="s">
        <v>150</v>
      </c>
      <c r="AU183" s="171" t="s">
        <v>87</v>
      </c>
      <c r="AV183" s="12" t="s">
        <v>87</v>
      </c>
      <c r="AW183" s="12" t="s">
        <v>33</v>
      </c>
      <c r="AX183" s="12" t="s">
        <v>76</v>
      </c>
      <c r="AY183" s="171" t="s">
        <v>142</v>
      </c>
    </row>
    <row r="184" spans="2:65" s="13" customFormat="1" ht="11.25">
      <c r="B184" s="177"/>
      <c r="D184" s="170" t="s">
        <v>150</v>
      </c>
      <c r="E184" s="178" t="s">
        <v>1</v>
      </c>
      <c r="F184" s="179" t="s">
        <v>152</v>
      </c>
      <c r="H184" s="180">
        <v>14.7</v>
      </c>
      <c r="I184" s="181"/>
      <c r="L184" s="177"/>
      <c r="M184" s="182"/>
      <c r="T184" s="183"/>
      <c r="AT184" s="178" t="s">
        <v>150</v>
      </c>
      <c r="AU184" s="178" t="s">
        <v>87</v>
      </c>
      <c r="AV184" s="13" t="s">
        <v>148</v>
      </c>
      <c r="AW184" s="13" t="s">
        <v>33</v>
      </c>
      <c r="AX184" s="13" t="s">
        <v>83</v>
      </c>
      <c r="AY184" s="178" t="s">
        <v>142</v>
      </c>
    </row>
    <row r="185" spans="2:65" s="11" customFormat="1" ht="22.9" customHeight="1">
      <c r="B185" s="145"/>
      <c r="D185" s="146" t="s">
        <v>75</v>
      </c>
      <c r="E185" s="154" t="s">
        <v>170</v>
      </c>
      <c r="F185" s="154" t="s">
        <v>228</v>
      </c>
      <c r="I185" s="148"/>
      <c r="J185" s="155">
        <f>BK185</f>
        <v>0</v>
      </c>
      <c r="L185" s="145"/>
      <c r="M185" s="149"/>
      <c r="P185" s="150">
        <f>SUM(P186:P188)</f>
        <v>0</v>
      </c>
      <c r="R185" s="150">
        <f>SUM(R186:R188)</f>
        <v>7.0416139499999995</v>
      </c>
      <c r="T185" s="151">
        <f>SUM(T186:T188)</f>
        <v>0</v>
      </c>
      <c r="AR185" s="146" t="s">
        <v>83</v>
      </c>
      <c r="AT185" s="152" t="s">
        <v>75</v>
      </c>
      <c r="AU185" s="152" t="s">
        <v>83</v>
      </c>
      <c r="AY185" s="146" t="s">
        <v>142</v>
      </c>
      <c r="BK185" s="153">
        <f>SUM(BK186:BK188)</f>
        <v>0</v>
      </c>
    </row>
    <row r="186" spans="2:65" s="1" customFormat="1" ht="24.2" customHeight="1">
      <c r="B186" s="30"/>
      <c r="C186" s="156" t="s">
        <v>229</v>
      </c>
      <c r="D186" s="156" t="s">
        <v>144</v>
      </c>
      <c r="E186" s="157" t="s">
        <v>230</v>
      </c>
      <c r="F186" s="158" t="s">
        <v>231</v>
      </c>
      <c r="G186" s="159" t="s">
        <v>147</v>
      </c>
      <c r="H186" s="160">
        <v>3.15</v>
      </c>
      <c r="I186" s="161"/>
      <c r="J186" s="162">
        <f>ROUND(I186*H186,2)</f>
        <v>0</v>
      </c>
      <c r="K186" s="163"/>
      <c r="L186" s="30"/>
      <c r="M186" s="164" t="s">
        <v>1</v>
      </c>
      <c r="N186" s="126" t="s">
        <v>42</v>
      </c>
      <c r="P186" s="165">
        <f>O186*H186</f>
        <v>0</v>
      </c>
      <c r="Q186" s="165">
        <v>2.235433</v>
      </c>
      <c r="R186" s="165">
        <f>Q186*H186</f>
        <v>7.0416139499999995</v>
      </c>
      <c r="S186" s="165">
        <v>0</v>
      </c>
      <c r="T186" s="166">
        <f>S186*H186</f>
        <v>0</v>
      </c>
      <c r="AR186" s="167" t="s">
        <v>148</v>
      </c>
      <c r="AT186" s="167" t="s">
        <v>144</v>
      </c>
      <c r="AU186" s="167" t="s">
        <v>87</v>
      </c>
      <c r="AY186" s="15" t="s">
        <v>142</v>
      </c>
      <c r="BE186" s="168">
        <f>IF(N186="základná",J186,0)</f>
        <v>0</v>
      </c>
      <c r="BF186" s="168">
        <f>IF(N186="znížená",J186,0)</f>
        <v>0</v>
      </c>
      <c r="BG186" s="168">
        <f>IF(N186="zákl. prenesená",J186,0)</f>
        <v>0</v>
      </c>
      <c r="BH186" s="168">
        <f>IF(N186="zníž. prenesená",J186,0)</f>
        <v>0</v>
      </c>
      <c r="BI186" s="168">
        <f>IF(N186="nulová",J186,0)</f>
        <v>0</v>
      </c>
      <c r="BJ186" s="15" t="s">
        <v>87</v>
      </c>
      <c r="BK186" s="168">
        <f>ROUND(I186*H186,2)</f>
        <v>0</v>
      </c>
      <c r="BL186" s="15" t="s">
        <v>148</v>
      </c>
      <c r="BM186" s="167" t="s">
        <v>232</v>
      </c>
    </row>
    <row r="187" spans="2:65" s="12" customFormat="1" ht="11.25">
      <c r="B187" s="169"/>
      <c r="D187" s="170" t="s">
        <v>150</v>
      </c>
      <c r="E187" s="171" t="s">
        <v>1</v>
      </c>
      <c r="F187" s="172" t="s">
        <v>233</v>
      </c>
      <c r="H187" s="173">
        <v>3.15</v>
      </c>
      <c r="I187" s="174"/>
      <c r="L187" s="169"/>
      <c r="M187" s="175"/>
      <c r="T187" s="176"/>
      <c r="AT187" s="171" t="s">
        <v>150</v>
      </c>
      <c r="AU187" s="171" t="s">
        <v>87</v>
      </c>
      <c r="AV187" s="12" t="s">
        <v>87</v>
      </c>
      <c r="AW187" s="12" t="s">
        <v>33</v>
      </c>
      <c r="AX187" s="12" t="s">
        <v>76</v>
      </c>
      <c r="AY187" s="171" t="s">
        <v>142</v>
      </c>
    </row>
    <row r="188" spans="2:65" s="13" customFormat="1" ht="11.25">
      <c r="B188" s="177"/>
      <c r="D188" s="170" t="s">
        <v>150</v>
      </c>
      <c r="E188" s="178" t="s">
        <v>1</v>
      </c>
      <c r="F188" s="179" t="s">
        <v>152</v>
      </c>
      <c r="H188" s="180">
        <v>3.15</v>
      </c>
      <c r="I188" s="181"/>
      <c r="L188" s="177"/>
      <c r="M188" s="182"/>
      <c r="T188" s="183"/>
      <c r="AT188" s="178" t="s">
        <v>150</v>
      </c>
      <c r="AU188" s="178" t="s">
        <v>87</v>
      </c>
      <c r="AV188" s="13" t="s">
        <v>148</v>
      </c>
      <c r="AW188" s="13" t="s">
        <v>33</v>
      </c>
      <c r="AX188" s="13" t="s">
        <v>83</v>
      </c>
      <c r="AY188" s="178" t="s">
        <v>142</v>
      </c>
    </row>
    <row r="189" spans="2:65" s="11" customFormat="1" ht="22.9" customHeight="1">
      <c r="B189" s="145"/>
      <c r="D189" s="146" t="s">
        <v>75</v>
      </c>
      <c r="E189" s="154" t="s">
        <v>181</v>
      </c>
      <c r="F189" s="154" t="s">
        <v>234</v>
      </c>
      <c r="I189" s="148"/>
      <c r="J189" s="155">
        <f>BK189</f>
        <v>0</v>
      </c>
      <c r="L189" s="145"/>
      <c r="M189" s="149"/>
      <c r="P189" s="150">
        <f>SUM(P190:P212)</f>
        <v>0</v>
      </c>
      <c r="R189" s="150">
        <f>SUM(R190:R212)</f>
        <v>0.38444801200000001</v>
      </c>
      <c r="T189" s="151">
        <f>SUM(T190:T212)</f>
        <v>2.6000000000000003E-3</v>
      </c>
      <c r="AR189" s="146" t="s">
        <v>83</v>
      </c>
      <c r="AT189" s="152" t="s">
        <v>75</v>
      </c>
      <c r="AU189" s="152" t="s">
        <v>83</v>
      </c>
      <c r="AY189" s="146" t="s">
        <v>142</v>
      </c>
      <c r="BK189" s="153">
        <f>SUM(BK190:BK212)</f>
        <v>0</v>
      </c>
    </row>
    <row r="190" spans="2:65" s="1" customFormat="1" ht="24.2" customHeight="1">
      <c r="B190" s="30"/>
      <c r="C190" s="156" t="s">
        <v>194</v>
      </c>
      <c r="D190" s="156" t="s">
        <v>144</v>
      </c>
      <c r="E190" s="157" t="s">
        <v>235</v>
      </c>
      <c r="F190" s="158" t="s">
        <v>236</v>
      </c>
      <c r="G190" s="159" t="s">
        <v>225</v>
      </c>
      <c r="H190" s="160">
        <v>5.25</v>
      </c>
      <c r="I190" s="161"/>
      <c r="J190" s="162">
        <f>ROUND(I190*H190,2)</f>
        <v>0</v>
      </c>
      <c r="K190" s="163"/>
      <c r="L190" s="30"/>
      <c r="M190" s="164" t="s">
        <v>1</v>
      </c>
      <c r="N190" s="126" t="s">
        <v>42</v>
      </c>
      <c r="P190" s="165">
        <f>O190*H190</f>
        <v>0</v>
      </c>
      <c r="Q190" s="165">
        <v>4.2969999999999996E-3</v>
      </c>
      <c r="R190" s="165">
        <f>Q190*H190</f>
        <v>2.2559249999999999E-2</v>
      </c>
      <c r="S190" s="165">
        <v>0</v>
      </c>
      <c r="T190" s="166">
        <f>S190*H190</f>
        <v>0</v>
      </c>
      <c r="AR190" s="167" t="s">
        <v>148</v>
      </c>
      <c r="AT190" s="167" t="s">
        <v>144</v>
      </c>
      <c r="AU190" s="167" t="s">
        <v>87</v>
      </c>
      <c r="AY190" s="15" t="s">
        <v>142</v>
      </c>
      <c r="BE190" s="168">
        <f>IF(N190="základná",J190,0)</f>
        <v>0</v>
      </c>
      <c r="BF190" s="168">
        <f>IF(N190="znížená",J190,0)</f>
        <v>0</v>
      </c>
      <c r="BG190" s="168">
        <f>IF(N190="zákl. prenesená",J190,0)</f>
        <v>0</v>
      </c>
      <c r="BH190" s="168">
        <f>IF(N190="zníž. prenesená",J190,0)</f>
        <v>0</v>
      </c>
      <c r="BI190" s="168">
        <f>IF(N190="nulová",J190,0)</f>
        <v>0</v>
      </c>
      <c r="BJ190" s="15" t="s">
        <v>87</v>
      </c>
      <c r="BK190" s="168">
        <f>ROUND(I190*H190,2)</f>
        <v>0</v>
      </c>
      <c r="BL190" s="15" t="s">
        <v>148</v>
      </c>
      <c r="BM190" s="167" t="s">
        <v>237</v>
      </c>
    </row>
    <row r="191" spans="2:65" s="12" customFormat="1" ht="11.25">
      <c r="B191" s="169"/>
      <c r="D191" s="170" t="s">
        <v>150</v>
      </c>
      <c r="E191" s="171" t="s">
        <v>1</v>
      </c>
      <c r="F191" s="172" t="s">
        <v>238</v>
      </c>
      <c r="H191" s="173">
        <v>5.25</v>
      </c>
      <c r="I191" s="174"/>
      <c r="L191" s="169"/>
      <c r="M191" s="175"/>
      <c r="T191" s="176"/>
      <c r="AT191" s="171" t="s">
        <v>150</v>
      </c>
      <c r="AU191" s="171" t="s">
        <v>87</v>
      </c>
      <c r="AV191" s="12" t="s">
        <v>87</v>
      </c>
      <c r="AW191" s="12" t="s">
        <v>33</v>
      </c>
      <c r="AX191" s="12" t="s">
        <v>76</v>
      </c>
      <c r="AY191" s="171" t="s">
        <v>142</v>
      </c>
    </row>
    <row r="192" spans="2:65" s="13" customFormat="1" ht="11.25">
      <c r="B192" s="177"/>
      <c r="D192" s="170" t="s">
        <v>150</v>
      </c>
      <c r="E192" s="178" t="s">
        <v>1</v>
      </c>
      <c r="F192" s="179" t="s">
        <v>152</v>
      </c>
      <c r="H192" s="180">
        <v>5.25</v>
      </c>
      <c r="I192" s="181"/>
      <c r="L192" s="177"/>
      <c r="M192" s="182"/>
      <c r="T192" s="183"/>
      <c r="AT192" s="178" t="s">
        <v>150</v>
      </c>
      <c r="AU192" s="178" t="s">
        <v>87</v>
      </c>
      <c r="AV192" s="13" t="s">
        <v>148</v>
      </c>
      <c r="AW192" s="13" t="s">
        <v>33</v>
      </c>
      <c r="AX192" s="13" t="s">
        <v>83</v>
      </c>
      <c r="AY192" s="178" t="s">
        <v>142</v>
      </c>
    </row>
    <row r="193" spans="2:65" s="1" customFormat="1" ht="24.2" customHeight="1">
      <c r="B193" s="30"/>
      <c r="C193" s="156" t="s">
        <v>239</v>
      </c>
      <c r="D193" s="156" t="s">
        <v>144</v>
      </c>
      <c r="E193" s="157" t="s">
        <v>240</v>
      </c>
      <c r="F193" s="158" t="s">
        <v>241</v>
      </c>
      <c r="G193" s="159" t="s">
        <v>225</v>
      </c>
      <c r="H193" s="160">
        <v>9.4499999999999993</v>
      </c>
      <c r="I193" s="161"/>
      <c r="J193" s="162">
        <f>ROUND(I193*H193,2)</f>
        <v>0</v>
      </c>
      <c r="K193" s="163"/>
      <c r="L193" s="30"/>
      <c r="M193" s="164" t="s">
        <v>1</v>
      </c>
      <c r="N193" s="126" t="s">
        <v>42</v>
      </c>
      <c r="P193" s="165">
        <f>O193*H193</f>
        <v>0</v>
      </c>
      <c r="Q193" s="165">
        <v>4.2969999999999996E-3</v>
      </c>
      <c r="R193" s="165">
        <f>Q193*H193</f>
        <v>4.0606649999999994E-2</v>
      </c>
      <c r="S193" s="165">
        <v>0</v>
      </c>
      <c r="T193" s="166">
        <f>S193*H193</f>
        <v>0</v>
      </c>
      <c r="AR193" s="167" t="s">
        <v>148</v>
      </c>
      <c r="AT193" s="167" t="s">
        <v>144</v>
      </c>
      <c r="AU193" s="167" t="s">
        <v>87</v>
      </c>
      <c r="AY193" s="15" t="s">
        <v>142</v>
      </c>
      <c r="BE193" s="168">
        <f>IF(N193="základná",J193,0)</f>
        <v>0</v>
      </c>
      <c r="BF193" s="168">
        <f>IF(N193="znížená",J193,0)</f>
        <v>0</v>
      </c>
      <c r="BG193" s="168">
        <f>IF(N193="zákl. prenesená",J193,0)</f>
        <v>0</v>
      </c>
      <c r="BH193" s="168">
        <f>IF(N193="zníž. prenesená",J193,0)</f>
        <v>0</v>
      </c>
      <c r="BI193" s="168">
        <f>IF(N193="nulová",J193,0)</f>
        <v>0</v>
      </c>
      <c r="BJ193" s="15" t="s">
        <v>87</v>
      </c>
      <c r="BK193" s="168">
        <f>ROUND(I193*H193,2)</f>
        <v>0</v>
      </c>
      <c r="BL193" s="15" t="s">
        <v>148</v>
      </c>
      <c r="BM193" s="167" t="s">
        <v>242</v>
      </c>
    </row>
    <row r="194" spans="2:65" s="12" customFormat="1" ht="11.25">
      <c r="B194" s="169"/>
      <c r="D194" s="170" t="s">
        <v>150</v>
      </c>
      <c r="E194" s="171" t="s">
        <v>1</v>
      </c>
      <c r="F194" s="172" t="s">
        <v>243</v>
      </c>
      <c r="H194" s="173">
        <v>9.4499999999999993</v>
      </c>
      <c r="I194" s="174"/>
      <c r="L194" s="169"/>
      <c r="M194" s="175"/>
      <c r="T194" s="176"/>
      <c r="AT194" s="171" t="s">
        <v>150</v>
      </c>
      <c r="AU194" s="171" t="s">
        <v>87</v>
      </c>
      <c r="AV194" s="12" t="s">
        <v>87</v>
      </c>
      <c r="AW194" s="12" t="s">
        <v>33</v>
      </c>
      <c r="AX194" s="12" t="s">
        <v>83</v>
      </c>
      <c r="AY194" s="171" t="s">
        <v>142</v>
      </c>
    </row>
    <row r="195" spans="2:65" s="1" customFormat="1" ht="24.2" customHeight="1">
      <c r="B195" s="30"/>
      <c r="C195" s="156" t="s">
        <v>199</v>
      </c>
      <c r="D195" s="156" t="s">
        <v>144</v>
      </c>
      <c r="E195" s="157" t="s">
        <v>244</v>
      </c>
      <c r="F195" s="158" t="s">
        <v>245</v>
      </c>
      <c r="G195" s="159" t="s">
        <v>225</v>
      </c>
      <c r="H195" s="160">
        <v>14.7</v>
      </c>
      <c r="I195" s="161"/>
      <c r="J195" s="162">
        <f>ROUND(I195*H195,2)</f>
        <v>0</v>
      </c>
      <c r="K195" s="163"/>
      <c r="L195" s="30"/>
      <c r="M195" s="164" t="s">
        <v>1</v>
      </c>
      <c r="N195" s="126" t="s">
        <v>42</v>
      </c>
      <c r="P195" s="165">
        <f>O195*H195</f>
        <v>0</v>
      </c>
      <c r="Q195" s="165">
        <v>2.0000000000000002E-5</v>
      </c>
      <c r="R195" s="165">
        <f>Q195*H195</f>
        <v>2.9399999999999999E-4</v>
      </c>
      <c r="S195" s="165">
        <v>0</v>
      </c>
      <c r="T195" s="166">
        <f>S195*H195</f>
        <v>0</v>
      </c>
      <c r="AR195" s="167" t="s">
        <v>148</v>
      </c>
      <c r="AT195" s="167" t="s">
        <v>144</v>
      </c>
      <c r="AU195" s="167" t="s">
        <v>87</v>
      </c>
      <c r="AY195" s="15" t="s">
        <v>142</v>
      </c>
      <c r="BE195" s="168">
        <f>IF(N195="základná",J195,0)</f>
        <v>0</v>
      </c>
      <c r="BF195" s="168">
        <f>IF(N195="znížená",J195,0)</f>
        <v>0</v>
      </c>
      <c r="BG195" s="168">
        <f>IF(N195="zákl. prenesená",J195,0)</f>
        <v>0</v>
      </c>
      <c r="BH195" s="168">
        <f>IF(N195="zníž. prenesená",J195,0)</f>
        <v>0</v>
      </c>
      <c r="BI195" s="168">
        <f>IF(N195="nulová",J195,0)</f>
        <v>0</v>
      </c>
      <c r="BJ195" s="15" t="s">
        <v>87</v>
      </c>
      <c r="BK195" s="168">
        <f>ROUND(I195*H195,2)</f>
        <v>0</v>
      </c>
      <c r="BL195" s="15" t="s">
        <v>148</v>
      </c>
      <c r="BM195" s="167" t="s">
        <v>246</v>
      </c>
    </row>
    <row r="196" spans="2:65" s="12" customFormat="1" ht="11.25">
      <c r="B196" s="169"/>
      <c r="D196" s="170" t="s">
        <v>150</v>
      </c>
      <c r="E196" s="171" t="s">
        <v>1</v>
      </c>
      <c r="F196" s="172" t="s">
        <v>247</v>
      </c>
      <c r="H196" s="173">
        <v>14.7</v>
      </c>
      <c r="I196" s="174"/>
      <c r="L196" s="169"/>
      <c r="M196" s="175"/>
      <c r="T196" s="176"/>
      <c r="AT196" s="171" t="s">
        <v>150</v>
      </c>
      <c r="AU196" s="171" t="s">
        <v>87</v>
      </c>
      <c r="AV196" s="12" t="s">
        <v>87</v>
      </c>
      <c r="AW196" s="12" t="s">
        <v>33</v>
      </c>
      <c r="AX196" s="12" t="s">
        <v>76</v>
      </c>
      <c r="AY196" s="171" t="s">
        <v>142</v>
      </c>
    </row>
    <row r="197" spans="2:65" s="13" customFormat="1" ht="11.25">
      <c r="B197" s="177"/>
      <c r="D197" s="170" t="s">
        <v>150</v>
      </c>
      <c r="E197" s="178" t="s">
        <v>1</v>
      </c>
      <c r="F197" s="179" t="s">
        <v>152</v>
      </c>
      <c r="H197" s="180">
        <v>14.7</v>
      </c>
      <c r="I197" s="181"/>
      <c r="L197" s="177"/>
      <c r="M197" s="182"/>
      <c r="T197" s="183"/>
      <c r="AT197" s="178" t="s">
        <v>150</v>
      </c>
      <c r="AU197" s="178" t="s">
        <v>87</v>
      </c>
      <c r="AV197" s="13" t="s">
        <v>148</v>
      </c>
      <c r="AW197" s="13" t="s">
        <v>33</v>
      </c>
      <c r="AX197" s="13" t="s">
        <v>83</v>
      </c>
      <c r="AY197" s="178" t="s">
        <v>142</v>
      </c>
    </row>
    <row r="198" spans="2:65" s="1" customFormat="1" ht="24.2" customHeight="1">
      <c r="B198" s="30"/>
      <c r="C198" s="156" t="s">
        <v>7</v>
      </c>
      <c r="D198" s="156" t="s">
        <v>144</v>
      </c>
      <c r="E198" s="157" t="s">
        <v>248</v>
      </c>
      <c r="F198" s="158" t="s">
        <v>249</v>
      </c>
      <c r="G198" s="159" t="s">
        <v>250</v>
      </c>
      <c r="H198" s="160">
        <v>4</v>
      </c>
      <c r="I198" s="161"/>
      <c r="J198" s="162">
        <f t="shared" ref="J198:J204" si="5">ROUND(I198*H198,2)</f>
        <v>0</v>
      </c>
      <c r="K198" s="163"/>
      <c r="L198" s="30"/>
      <c r="M198" s="164" t="s">
        <v>1</v>
      </c>
      <c r="N198" s="126" t="s">
        <v>42</v>
      </c>
      <c r="P198" s="165">
        <f t="shared" ref="P198:P204" si="6">O198*H198</f>
        <v>0</v>
      </c>
      <c r="Q198" s="165">
        <v>2.5704000000000001E-2</v>
      </c>
      <c r="R198" s="165">
        <f t="shared" ref="R198:R204" si="7">Q198*H198</f>
        <v>0.102816</v>
      </c>
      <c r="S198" s="165">
        <v>0</v>
      </c>
      <c r="T198" s="166">
        <f t="shared" ref="T198:T204" si="8">S198*H198</f>
        <v>0</v>
      </c>
      <c r="AR198" s="167" t="s">
        <v>148</v>
      </c>
      <c r="AT198" s="167" t="s">
        <v>144</v>
      </c>
      <c r="AU198" s="167" t="s">
        <v>87</v>
      </c>
      <c r="AY198" s="15" t="s">
        <v>142</v>
      </c>
      <c r="BE198" s="168">
        <f t="shared" ref="BE198:BE204" si="9">IF(N198="základná",J198,0)</f>
        <v>0</v>
      </c>
      <c r="BF198" s="168">
        <f t="shared" ref="BF198:BF204" si="10">IF(N198="znížená",J198,0)</f>
        <v>0</v>
      </c>
      <c r="BG198" s="168">
        <f t="shared" ref="BG198:BG204" si="11">IF(N198="zákl. prenesená",J198,0)</f>
        <v>0</v>
      </c>
      <c r="BH198" s="168">
        <f t="shared" ref="BH198:BH204" si="12">IF(N198="zníž. prenesená",J198,0)</f>
        <v>0</v>
      </c>
      <c r="BI198" s="168">
        <f t="shared" ref="BI198:BI204" si="13">IF(N198="nulová",J198,0)</f>
        <v>0</v>
      </c>
      <c r="BJ198" s="15" t="s">
        <v>87</v>
      </c>
      <c r="BK198" s="168">
        <f t="shared" ref="BK198:BK204" si="14">ROUND(I198*H198,2)</f>
        <v>0</v>
      </c>
      <c r="BL198" s="15" t="s">
        <v>148</v>
      </c>
      <c r="BM198" s="167" t="s">
        <v>251</v>
      </c>
    </row>
    <row r="199" spans="2:65" s="1" customFormat="1" ht="21.75" customHeight="1">
      <c r="B199" s="30"/>
      <c r="C199" s="184" t="s">
        <v>252</v>
      </c>
      <c r="D199" s="184" t="s">
        <v>253</v>
      </c>
      <c r="E199" s="185" t="s">
        <v>254</v>
      </c>
      <c r="F199" s="186" t="s">
        <v>255</v>
      </c>
      <c r="G199" s="187" t="s">
        <v>147</v>
      </c>
      <c r="H199" s="188">
        <v>0.1</v>
      </c>
      <c r="I199" s="189"/>
      <c r="J199" s="190">
        <f t="shared" si="5"/>
        <v>0</v>
      </c>
      <c r="K199" s="191"/>
      <c r="L199" s="192"/>
      <c r="M199" s="193" t="s">
        <v>1</v>
      </c>
      <c r="N199" s="194" t="s">
        <v>42</v>
      </c>
      <c r="P199" s="165">
        <f t="shared" si="6"/>
        <v>0</v>
      </c>
      <c r="Q199" s="165">
        <v>2.15</v>
      </c>
      <c r="R199" s="165">
        <f t="shared" si="7"/>
        <v>0.215</v>
      </c>
      <c r="S199" s="165">
        <v>0</v>
      </c>
      <c r="T199" s="166">
        <f t="shared" si="8"/>
        <v>0</v>
      </c>
      <c r="AR199" s="167" t="s">
        <v>177</v>
      </c>
      <c r="AT199" s="167" t="s">
        <v>253</v>
      </c>
      <c r="AU199" s="167" t="s">
        <v>87</v>
      </c>
      <c r="AY199" s="15" t="s">
        <v>142</v>
      </c>
      <c r="BE199" s="168">
        <f t="shared" si="9"/>
        <v>0</v>
      </c>
      <c r="BF199" s="168">
        <f t="shared" si="10"/>
        <v>0</v>
      </c>
      <c r="BG199" s="168">
        <f t="shared" si="11"/>
        <v>0</v>
      </c>
      <c r="BH199" s="168">
        <f t="shared" si="12"/>
        <v>0</v>
      </c>
      <c r="BI199" s="168">
        <f t="shared" si="13"/>
        <v>0</v>
      </c>
      <c r="BJ199" s="15" t="s">
        <v>87</v>
      </c>
      <c r="BK199" s="168">
        <f t="shared" si="14"/>
        <v>0</v>
      </c>
      <c r="BL199" s="15" t="s">
        <v>148</v>
      </c>
      <c r="BM199" s="167" t="s">
        <v>256</v>
      </c>
    </row>
    <row r="200" spans="2:65" s="1" customFormat="1" ht="24.2" customHeight="1">
      <c r="B200" s="30"/>
      <c r="C200" s="156" t="s">
        <v>257</v>
      </c>
      <c r="D200" s="156" t="s">
        <v>144</v>
      </c>
      <c r="E200" s="157" t="s">
        <v>258</v>
      </c>
      <c r="F200" s="158" t="s">
        <v>259</v>
      </c>
      <c r="G200" s="159" t="s">
        <v>260</v>
      </c>
      <c r="H200" s="160">
        <v>260</v>
      </c>
      <c r="I200" s="161"/>
      <c r="J200" s="162">
        <f t="shared" si="5"/>
        <v>0</v>
      </c>
      <c r="K200" s="163"/>
      <c r="L200" s="30"/>
      <c r="M200" s="164" t="s">
        <v>1</v>
      </c>
      <c r="N200" s="126" t="s">
        <v>42</v>
      </c>
      <c r="P200" s="165">
        <f t="shared" si="6"/>
        <v>0</v>
      </c>
      <c r="Q200" s="165">
        <v>4.312E-7</v>
      </c>
      <c r="R200" s="165">
        <f t="shared" si="7"/>
        <v>1.12112E-4</v>
      </c>
      <c r="S200" s="165">
        <v>1.0000000000000001E-5</v>
      </c>
      <c r="T200" s="166">
        <f t="shared" si="8"/>
        <v>2.6000000000000003E-3</v>
      </c>
      <c r="AR200" s="167" t="s">
        <v>148</v>
      </c>
      <c r="AT200" s="167" t="s">
        <v>144</v>
      </c>
      <c r="AU200" s="167" t="s">
        <v>87</v>
      </c>
      <c r="AY200" s="15" t="s">
        <v>142</v>
      </c>
      <c r="BE200" s="168">
        <f t="shared" si="9"/>
        <v>0</v>
      </c>
      <c r="BF200" s="168">
        <f t="shared" si="10"/>
        <v>0</v>
      </c>
      <c r="BG200" s="168">
        <f t="shared" si="11"/>
        <v>0</v>
      </c>
      <c r="BH200" s="168">
        <f t="shared" si="12"/>
        <v>0</v>
      </c>
      <c r="BI200" s="168">
        <f t="shared" si="13"/>
        <v>0</v>
      </c>
      <c r="BJ200" s="15" t="s">
        <v>87</v>
      </c>
      <c r="BK200" s="168">
        <f t="shared" si="14"/>
        <v>0</v>
      </c>
      <c r="BL200" s="15" t="s">
        <v>148</v>
      </c>
      <c r="BM200" s="167" t="s">
        <v>261</v>
      </c>
    </row>
    <row r="201" spans="2:65" s="1" customFormat="1" ht="24.2" customHeight="1">
      <c r="B201" s="30"/>
      <c r="C201" s="184" t="s">
        <v>262</v>
      </c>
      <c r="D201" s="184" t="s">
        <v>253</v>
      </c>
      <c r="E201" s="185" t="s">
        <v>263</v>
      </c>
      <c r="F201" s="186" t="s">
        <v>264</v>
      </c>
      <c r="G201" s="187" t="s">
        <v>250</v>
      </c>
      <c r="H201" s="188">
        <v>4</v>
      </c>
      <c r="I201" s="189"/>
      <c r="J201" s="190">
        <f t="shared" si="5"/>
        <v>0</v>
      </c>
      <c r="K201" s="191"/>
      <c r="L201" s="192"/>
      <c r="M201" s="193" t="s">
        <v>1</v>
      </c>
      <c r="N201" s="194" t="s">
        <v>42</v>
      </c>
      <c r="P201" s="165">
        <f t="shared" si="6"/>
        <v>0</v>
      </c>
      <c r="Q201" s="165">
        <v>6.4000000000000005E-4</v>
      </c>
      <c r="R201" s="165">
        <f t="shared" si="7"/>
        <v>2.5600000000000002E-3</v>
      </c>
      <c r="S201" s="165">
        <v>0</v>
      </c>
      <c r="T201" s="166">
        <f t="shared" si="8"/>
        <v>0</v>
      </c>
      <c r="AR201" s="167" t="s">
        <v>177</v>
      </c>
      <c r="AT201" s="167" t="s">
        <v>253</v>
      </c>
      <c r="AU201" s="167" t="s">
        <v>87</v>
      </c>
      <c r="AY201" s="15" t="s">
        <v>142</v>
      </c>
      <c r="BE201" s="168">
        <f t="shared" si="9"/>
        <v>0</v>
      </c>
      <c r="BF201" s="168">
        <f t="shared" si="10"/>
        <v>0</v>
      </c>
      <c r="BG201" s="168">
        <f t="shared" si="11"/>
        <v>0</v>
      </c>
      <c r="BH201" s="168">
        <f t="shared" si="12"/>
        <v>0</v>
      </c>
      <c r="BI201" s="168">
        <f t="shared" si="13"/>
        <v>0</v>
      </c>
      <c r="BJ201" s="15" t="s">
        <v>87</v>
      </c>
      <c r="BK201" s="168">
        <f t="shared" si="14"/>
        <v>0</v>
      </c>
      <c r="BL201" s="15" t="s">
        <v>148</v>
      </c>
      <c r="BM201" s="167" t="s">
        <v>265</v>
      </c>
    </row>
    <row r="202" spans="2:65" s="1" customFormat="1" ht="33" customHeight="1">
      <c r="B202" s="30"/>
      <c r="C202" s="184" t="s">
        <v>266</v>
      </c>
      <c r="D202" s="184" t="s">
        <v>253</v>
      </c>
      <c r="E202" s="185" t="s">
        <v>267</v>
      </c>
      <c r="F202" s="186" t="s">
        <v>268</v>
      </c>
      <c r="G202" s="187" t="s">
        <v>250</v>
      </c>
      <c r="H202" s="188">
        <v>1</v>
      </c>
      <c r="I202" s="189"/>
      <c r="J202" s="190">
        <f t="shared" si="5"/>
        <v>0</v>
      </c>
      <c r="K202" s="191"/>
      <c r="L202" s="192"/>
      <c r="M202" s="193" t="s">
        <v>1</v>
      </c>
      <c r="N202" s="194" t="s">
        <v>42</v>
      </c>
      <c r="P202" s="165">
        <f t="shared" si="6"/>
        <v>0</v>
      </c>
      <c r="Q202" s="165">
        <v>5.0000000000000001E-4</v>
      </c>
      <c r="R202" s="165">
        <f t="shared" si="7"/>
        <v>5.0000000000000001E-4</v>
      </c>
      <c r="S202" s="165">
        <v>0</v>
      </c>
      <c r="T202" s="166">
        <f t="shared" si="8"/>
        <v>0</v>
      </c>
      <c r="AR202" s="167" t="s">
        <v>177</v>
      </c>
      <c r="AT202" s="167" t="s">
        <v>253</v>
      </c>
      <c r="AU202" s="167" t="s">
        <v>87</v>
      </c>
      <c r="AY202" s="15" t="s">
        <v>142</v>
      </c>
      <c r="BE202" s="168">
        <f t="shared" si="9"/>
        <v>0</v>
      </c>
      <c r="BF202" s="168">
        <f t="shared" si="10"/>
        <v>0</v>
      </c>
      <c r="BG202" s="168">
        <f t="shared" si="11"/>
        <v>0</v>
      </c>
      <c r="BH202" s="168">
        <f t="shared" si="12"/>
        <v>0</v>
      </c>
      <c r="BI202" s="168">
        <f t="shared" si="13"/>
        <v>0</v>
      </c>
      <c r="BJ202" s="15" t="s">
        <v>87</v>
      </c>
      <c r="BK202" s="168">
        <f t="shared" si="14"/>
        <v>0</v>
      </c>
      <c r="BL202" s="15" t="s">
        <v>148</v>
      </c>
      <c r="BM202" s="167" t="s">
        <v>269</v>
      </c>
    </row>
    <row r="203" spans="2:65" s="1" customFormat="1" ht="21.75" customHeight="1">
      <c r="B203" s="30"/>
      <c r="C203" s="156" t="s">
        <v>270</v>
      </c>
      <c r="D203" s="156" t="s">
        <v>144</v>
      </c>
      <c r="E203" s="157" t="s">
        <v>271</v>
      </c>
      <c r="F203" s="158" t="s">
        <v>272</v>
      </c>
      <c r="G203" s="159" t="s">
        <v>193</v>
      </c>
      <c r="H203" s="160">
        <v>13.263999999999999</v>
      </c>
      <c r="I203" s="161"/>
      <c r="J203" s="162">
        <f t="shared" si="5"/>
        <v>0</v>
      </c>
      <c r="K203" s="163"/>
      <c r="L203" s="30"/>
      <c r="M203" s="164" t="s">
        <v>1</v>
      </c>
      <c r="N203" s="126" t="s">
        <v>42</v>
      </c>
      <c r="P203" s="165">
        <f t="shared" si="6"/>
        <v>0</v>
      </c>
      <c r="Q203" s="165">
        <v>0</v>
      </c>
      <c r="R203" s="165">
        <f t="shared" si="7"/>
        <v>0</v>
      </c>
      <c r="S203" s="165">
        <v>0</v>
      </c>
      <c r="T203" s="166">
        <f t="shared" si="8"/>
        <v>0</v>
      </c>
      <c r="AR203" s="167" t="s">
        <v>148</v>
      </c>
      <c r="AT203" s="167" t="s">
        <v>144</v>
      </c>
      <c r="AU203" s="167" t="s">
        <v>87</v>
      </c>
      <c r="AY203" s="15" t="s">
        <v>142</v>
      </c>
      <c r="BE203" s="168">
        <f t="shared" si="9"/>
        <v>0</v>
      </c>
      <c r="BF203" s="168">
        <f t="shared" si="10"/>
        <v>0</v>
      </c>
      <c r="BG203" s="168">
        <f t="shared" si="11"/>
        <v>0</v>
      </c>
      <c r="BH203" s="168">
        <f t="shared" si="12"/>
        <v>0</v>
      </c>
      <c r="BI203" s="168">
        <f t="shared" si="13"/>
        <v>0</v>
      </c>
      <c r="BJ203" s="15" t="s">
        <v>87</v>
      </c>
      <c r="BK203" s="168">
        <f t="shared" si="14"/>
        <v>0</v>
      </c>
      <c r="BL203" s="15" t="s">
        <v>148</v>
      </c>
      <c r="BM203" s="167" t="s">
        <v>273</v>
      </c>
    </row>
    <row r="204" spans="2:65" s="1" customFormat="1" ht="24.2" customHeight="1">
      <c r="B204" s="30"/>
      <c r="C204" s="156" t="s">
        <v>274</v>
      </c>
      <c r="D204" s="156" t="s">
        <v>144</v>
      </c>
      <c r="E204" s="157" t="s">
        <v>275</v>
      </c>
      <c r="F204" s="158" t="s">
        <v>276</v>
      </c>
      <c r="G204" s="159" t="s">
        <v>193</v>
      </c>
      <c r="H204" s="160">
        <v>265.27999999999997</v>
      </c>
      <c r="I204" s="161"/>
      <c r="J204" s="162">
        <f t="shared" si="5"/>
        <v>0</v>
      </c>
      <c r="K204" s="163"/>
      <c r="L204" s="30"/>
      <c r="M204" s="164" t="s">
        <v>1</v>
      </c>
      <c r="N204" s="126" t="s">
        <v>42</v>
      </c>
      <c r="P204" s="165">
        <f t="shared" si="6"/>
        <v>0</v>
      </c>
      <c r="Q204" s="165">
        <v>0</v>
      </c>
      <c r="R204" s="165">
        <f t="shared" si="7"/>
        <v>0</v>
      </c>
      <c r="S204" s="165">
        <v>0</v>
      </c>
      <c r="T204" s="166">
        <f t="shared" si="8"/>
        <v>0</v>
      </c>
      <c r="AR204" s="167" t="s">
        <v>148</v>
      </c>
      <c r="AT204" s="167" t="s">
        <v>144</v>
      </c>
      <c r="AU204" s="167" t="s">
        <v>87</v>
      </c>
      <c r="AY204" s="15" t="s">
        <v>142</v>
      </c>
      <c r="BE204" s="168">
        <f t="shared" si="9"/>
        <v>0</v>
      </c>
      <c r="BF204" s="168">
        <f t="shared" si="10"/>
        <v>0</v>
      </c>
      <c r="BG204" s="168">
        <f t="shared" si="11"/>
        <v>0</v>
      </c>
      <c r="BH204" s="168">
        <f t="shared" si="12"/>
        <v>0</v>
      </c>
      <c r="BI204" s="168">
        <f t="shared" si="13"/>
        <v>0</v>
      </c>
      <c r="BJ204" s="15" t="s">
        <v>87</v>
      </c>
      <c r="BK204" s="168">
        <f t="shared" si="14"/>
        <v>0</v>
      </c>
      <c r="BL204" s="15" t="s">
        <v>148</v>
      </c>
      <c r="BM204" s="167" t="s">
        <v>277</v>
      </c>
    </row>
    <row r="205" spans="2:65" s="12" customFormat="1" ht="11.25">
      <c r="B205" s="169"/>
      <c r="D205" s="170" t="s">
        <v>150</v>
      </c>
      <c r="F205" s="172" t="s">
        <v>278</v>
      </c>
      <c r="H205" s="173">
        <v>265.27999999999997</v>
      </c>
      <c r="I205" s="174"/>
      <c r="L205" s="169"/>
      <c r="M205" s="175"/>
      <c r="T205" s="176"/>
      <c r="AT205" s="171" t="s">
        <v>150</v>
      </c>
      <c r="AU205" s="171" t="s">
        <v>87</v>
      </c>
      <c r="AV205" s="12" t="s">
        <v>87</v>
      </c>
      <c r="AW205" s="12" t="s">
        <v>4</v>
      </c>
      <c r="AX205" s="12" t="s">
        <v>83</v>
      </c>
      <c r="AY205" s="171" t="s">
        <v>142</v>
      </c>
    </row>
    <row r="206" spans="2:65" s="1" customFormat="1" ht="24.2" customHeight="1">
      <c r="B206" s="30"/>
      <c r="C206" s="156" t="s">
        <v>279</v>
      </c>
      <c r="D206" s="156" t="s">
        <v>144</v>
      </c>
      <c r="E206" s="157" t="s">
        <v>280</v>
      </c>
      <c r="F206" s="158" t="s">
        <v>281</v>
      </c>
      <c r="G206" s="159" t="s">
        <v>193</v>
      </c>
      <c r="H206" s="160">
        <v>13.263999999999999</v>
      </c>
      <c r="I206" s="161"/>
      <c r="J206" s="162">
        <f>ROUND(I206*H206,2)</f>
        <v>0</v>
      </c>
      <c r="K206" s="163"/>
      <c r="L206" s="30"/>
      <c r="M206" s="164" t="s">
        <v>1</v>
      </c>
      <c r="N206" s="126" t="s">
        <v>42</v>
      </c>
      <c r="P206" s="165">
        <f>O206*H206</f>
        <v>0</v>
      </c>
      <c r="Q206" s="165">
        <v>0</v>
      </c>
      <c r="R206" s="165">
        <f>Q206*H206</f>
        <v>0</v>
      </c>
      <c r="S206" s="165">
        <v>0</v>
      </c>
      <c r="T206" s="166">
        <f>S206*H206</f>
        <v>0</v>
      </c>
      <c r="AR206" s="167" t="s">
        <v>148</v>
      </c>
      <c r="AT206" s="167" t="s">
        <v>144</v>
      </c>
      <c r="AU206" s="167" t="s">
        <v>87</v>
      </c>
      <c r="AY206" s="15" t="s">
        <v>142</v>
      </c>
      <c r="BE206" s="168">
        <f>IF(N206="základná",J206,0)</f>
        <v>0</v>
      </c>
      <c r="BF206" s="168">
        <f>IF(N206="znížená",J206,0)</f>
        <v>0</v>
      </c>
      <c r="BG206" s="168">
        <f>IF(N206="zákl. prenesená",J206,0)</f>
        <v>0</v>
      </c>
      <c r="BH206" s="168">
        <f>IF(N206="zníž. prenesená",J206,0)</f>
        <v>0</v>
      </c>
      <c r="BI206" s="168">
        <f>IF(N206="nulová",J206,0)</f>
        <v>0</v>
      </c>
      <c r="BJ206" s="15" t="s">
        <v>87</v>
      </c>
      <c r="BK206" s="168">
        <f>ROUND(I206*H206,2)</f>
        <v>0</v>
      </c>
      <c r="BL206" s="15" t="s">
        <v>148</v>
      </c>
      <c r="BM206" s="167" t="s">
        <v>282</v>
      </c>
    </row>
    <row r="207" spans="2:65" s="1" customFormat="1" ht="24.2" customHeight="1">
      <c r="B207" s="30"/>
      <c r="C207" s="156" t="s">
        <v>283</v>
      </c>
      <c r="D207" s="156" t="s">
        <v>144</v>
      </c>
      <c r="E207" s="157" t="s">
        <v>284</v>
      </c>
      <c r="F207" s="158" t="s">
        <v>285</v>
      </c>
      <c r="G207" s="159" t="s">
        <v>193</v>
      </c>
      <c r="H207" s="160">
        <v>66.319999999999993</v>
      </c>
      <c r="I207" s="161"/>
      <c r="J207" s="162">
        <f>ROUND(I207*H207,2)</f>
        <v>0</v>
      </c>
      <c r="K207" s="163"/>
      <c r="L207" s="30"/>
      <c r="M207" s="164" t="s">
        <v>1</v>
      </c>
      <c r="N207" s="126" t="s">
        <v>42</v>
      </c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AR207" s="167" t="s">
        <v>148</v>
      </c>
      <c r="AT207" s="167" t="s">
        <v>144</v>
      </c>
      <c r="AU207" s="167" t="s">
        <v>87</v>
      </c>
      <c r="AY207" s="15" t="s">
        <v>142</v>
      </c>
      <c r="BE207" s="168">
        <f>IF(N207="základná",J207,0)</f>
        <v>0</v>
      </c>
      <c r="BF207" s="168">
        <f>IF(N207="znížená",J207,0)</f>
        <v>0</v>
      </c>
      <c r="BG207" s="168">
        <f>IF(N207="zákl. prenesená",J207,0)</f>
        <v>0</v>
      </c>
      <c r="BH207" s="168">
        <f>IF(N207="zníž. prenesená",J207,0)</f>
        <v>0</v>
      </c>
      <c r="BI207" s="168">
        <f>IF(N207="nulová",J207,0)</f>
        <v>0</v>
      </c>
      <c r="BJ207" s="15" t="s">
        <v>87</v>
      </c>
      <c r="BK207" s="168">
        <f>ROUND(I207*H207,2)</f>
        <v>0</v>
      </c>
      <c r="BL207" s="15" t="s">
        <v>148</v>
      </c>
      <c r="BM207" s="167" t="s">
        <v>286</v>
      </c>
    </row>
    <row r="208" spans="2:65" s="12" customFormat="1" ht="11.25">
      <c r="B208" s="169"/>
      <c r="D208" s="170" t="s">
        <v>150</v>
      </c>
      <c r="F208" s="172" t="s">
        <v>287</v>
      </c>
      <c r="H208" s="173">
        <v>66.319999999999993</v>
      </c>
      <c r="I208" s="174"/>
      <c r="L208" s="169"/>
      <c r="M208" s="175"/>
      <c r="T208" s="176"/>
      <c r="AT208" s="171" t="s">
        <v>150</v>
      </c>
      <c r="AU208" s="171" t="s">
        <v>87</v>
      </c>
      <c r="AV208" s="12" t="s">
        <v>87</v>
      </c>
      <c r="AW208" s="12" t="s">
        <v>4</v>
      </c>
      <c r="AX208" s="12" t="s">
        <v>83</v>
      </c>
      <c r="AY208" s="171" t="s">
        <v>142</v>
      </c>
    </row>
    <row r="209" spans="2:65" s="1" customFormat="1" ht="24.2" customHeight="1">
      <c r="B209" s="30"/>
      <c r="C209" s="156" t="s">
        <v>288</v>
      </c>
      <c r="D209" s="156" t="s">
        <v>144</v>
      </c>
      <c r="E209" s="157" t="s">
        <v>289</v>
      </c>
      <c r="F209" s="158" t="s">
        <v>290</v>
      </c>
      <c r="G209" s="159" t="s">
        <v>193</v>
      </c>
      <c r="H209" s="160">
        <v>13.263999999999999</v>
      </c>
      <c r="I209" s="161"/>
      <c r="J209" s="162">
        <f>ROUND(I209*H209,2)</f>
        <v>0</v>
      </c>
      <c r="K209" s="163"/>
      <c r="L209" s="30"/>
      <c r="M209" s="164" t="s">
        <v>1</v>
      </c>
      <c r="N209" s="126" t="s">
        <v>42</v>
      </c>
      <c r="P209" s="165">
        <f>O209*H209</f>
        <v>0</v>
      </c>
      <c r="Q209" s="165">
        <v>0</v>
      </c>
      <c r="R209" s="165">
        <f>Q209*H209</f>
        <v>0</v>
      </c>
      <c r="S209" s="165">
        <v>0</v>
      </c>
      <c r="T209" s="166">
        <f>S209*H209</f>
        <v>0</v>
      </c>
      <c r="AR209" s="167" t="s">
        <v>148</v>
      </c>
      <c r="AT209" s="167" t="s">
        <v>144</v>
      </c>
      <c r="AU209" s="167" t="s">
        <v>87</v>
      </c>
      <c r="AY209" s="15" t="s">
        <v>142</v>
      </c>
      <c r="BE209" s="168">
        <f>IF(N209="základná",J209,0)</f>
        <v>0</v>
      </c>
      <c r="BF209" s="168">
        <f>IF(N209="znížená",J209,0)</f>
        <v>0</v>
      </c>
      <c r="BG209" s="168">
        <f>IF(N209="zákl. prenesená",J209,0)</f>
        <v>0</v>
      </c>
      <c r="BH209" s="168">
        <f>IF(N209="zníž. prenesená",J209,0)</f>
        <v>0</v>
      </c>
      <c r="BI209" s="168">
        <f>IF(N209="nulová",J209,0)</f>
        <v>0</v>
      </c>
      <c r="BJ209" s="15" t="s">
        <v>87</v>
      </c>
      <c r="BK209" s="168">
        <f>ROUND(I209*H209,2)</f>
        <v>0</v>
      </c>
      <c r="BL209" s="15" t="s">
        <v>148</v>
      </c>
      <c r="BM209" s="167" t="s">
        <v>291</v>
      </c>
    </row>
    <row r="210" spans="2:65" s="1" customFormat="1" ht="24.2" customHeight="1">
      <c r="B210" s="30"/>
      <c r="C210" s="156" t="s">
        <v>292</v>
      </c>
      <c r="D210" s="156" t="s">
        <v>144</v>
      </c>
      <c r="E210" s="157" t="s">
        <v>293</v>
      </c>
      <c r="F210" s="158" t="s">
        <v>294</v>
      </c>
      <c r="G210" s="159" t="s">
        <v>193</v>
      </c>
      <c r="H210" s="160">
        <v>13.263999999999999</v>
      </c>
      <c r="I210" s="161"/>
      <c r="J210" s="162">
        <f>ROUND(I210*H210,2)</f>
        <v>0</v>
      </c>
      <c r="K210" s="163"/>
      <c r="L210" s="30"/>
      <c r="M210" s="164" t="s">
        <v>1</v>
      </c>
      <c r="N210" s="126" t="s">
        <v>42</v>
      </c>
      <c r="P210" s="165">
        <f>O210*H210</f>
        <v>0</v>
      </c>
      <c r="Q210" s="165">
        <v>0</v>
      </c>
      <c r="R210" s="165">
        <f>Q210*H210</f>
        <v>0</v>
      </c>
      <c r="S210" s="165">
        <v>0</v>
      </c>
      <c r="T210" s="166">
        <f>S210*H210</f>
        <v>0</v>
      </c>
      <c r="AR210" s="167" t="s">
        <v>148</v>
      </c>
      <c r="AT210" s="167" t="s">
        <v>144</v>
      </c>
      <c r="AU210" s="167" t="s">
        <v>87</v>
      </c>
      <c r="AY210" s="15" t="s">
        <v>142</v>
      </c>
      <c r="BE210" s="168">
        <f>IF(N210="základná",J210,0)</f>
        <v>0</v>
      </c>
      <c r="BF210" s="168">
        <f>IF(N210="znížená",J210,0)</f>
        <v>0</v>
      </c>
      <c r="BG210" s="168">
        <f>IF(N210="zákl. prenesená",J210,0)</f>
        <v>0</v>
      </c>
      <c r="BH210" s="168">
        <f>IF(N210="zníž. prenesená",J210,0)</f>
        <v>0</v>
      </c>
      <c r="BI210" s="168">
        <f>IF(N210="nulová",J210,0)</f>
        <v>0</v>
      </c>
      <c r="BJ210" s="15" t="s">
        <v>87</v>
      </c>
      <c r="BK210" s="168">
        <f>ROUND(I210*H210,2)</f>
        <v>0</v>
      </c>
      <c r="BL210" s="15" t="s">
        <v>148</v>
      </c>
      <c r="BM210" s="167" t="s">
        <v>295</v>
      </c>
    </row>
    <row r="211" spans="2:65" s="1" customFormat="1" ht="24.2" customHeight="1">
      <c r="B211" s="30"/>
      <c r="C211" s="156" t="s">
        <v>296</v>
      </c>
      <c r="D211" s="156" t="s">
        <v>144</v>
      </c>
      <c r="E211" s="157" t="s">
        <v>297</v>
      </c>
      <c r="F211" s="158" t="s">
        <v>298</v>
      </c>
      <c r="G211" s="159" t="s">
        <v>193</v>
      </c>
      <c r="H211" s="160">
        <v>13.263999999999999</v>
      </c>
      <c r="I211" s="161"/>
      <c r="J211" s="162">
        <f>ROUND(I211*H211,2)</f>
        <v>0</v>
      </c>
      <c r="K211" s="163"/>
      <c r="L211" s="30"/>
      <c r="M211" s="164" t="s">
        <v>1</v>
      </c>
      <c r="N211" s="126" t="s">
        <v>42</v>
      </c>
      <c r="P211" s="165">
        <f>O211*H211</f>
        <v>0</v>
      </c>
      <c r="Q211" s="165">
        <v>0</v>
      </c>
      <c r="R211" s="165">
        <f>Q211*H211</f>
        <v>0</v>
      </c>
      <c r="S211" s="165">
        <v>0</v>
      </c>
      <c r="T211" s="166">
        <f>S211*H211</f>
        <v>0</v>
      </c>
      <c r="AR211" s="167" t="s">
        <v>148</v>
      </c>
      <c r="AT211" s="167" t="s">
        <v>144</v>
      </c>
      <c r="AU211" s="167" t="s">
        <v>87</v>
      </c>
      <c r="AY211" s="15" t="s">
        <v>142</v>
      </c>
      <c r="BE211" s="168">
        <f>IF(N211="základná",J211,0)</f>
        <v>0</v>
      </c>
      <c r="BF211" s="168">
        <f>IF(N211="znížená",J211,0)</f>
        <v>0</v>
      </c>
      <c r="BG211" s="168">
        <f>IF(N211="zákl. prenesená",J211,0)</f>
        <v>0</v>
      </c>
      <c r="BH211" s="168">
        <f>IF(N211="zníž. prenesená",J211,0)</f>
        <v>0</v>
      </c>
      <c r="BI211" s="168">
        <f>IF(N211="nulová",J211,0)</f>
        <v>0</v>
      </c>
      <c r="BJ211" s="15" t="s">
        <v>87</v>
      </c>
      <c r="BK211" s="168">
        <f>ROUND(I211*H211,2)</f>
        <v>0</v>
      </c>
      <c r="BL211" s="15" t="s">
        <v>148</v>
      </c>
      <c r="BM211" s="167" t="s">
        <v>299</v>
      </c>
    </row>
    <row r="212" spans="2:65" s="1" customFormat="1" ht="33" customHeight="1">
      <c r="B212" s="30"/>
      <c r="C212" s="156" t="s">
        <v>300</v>
      </c>
      <c r="D212" s="156" t="s">
        <v>144</v>
      </c>
      <c r="E212" s="157" t="s">
        <v>301</v>
      </c>
      <c r="F212" s="158" t="s">
        <v>302</v>
      </c>
      <c r="G212" s="159" t="s">
        <v>193</v>
      </c>
      <c r="H212" s="160">
        <v>13.263999999999999</v>
      </c>
      <c r="I212" s="161"/>
      <c r="J212" s="162">
        <f>ROUND(I212*H212,2)</f>
        <v>0</v>
      </c>
      <c r="K212" s="163"/>
      <c r="L212" s="30"/>
      <c r="M212" s="164" t="s">
        <v>1</v>
      </c>
      <c r="N212" s="126" t="s">
        <v>42</v>
      </c>
      <c r="P212" s="165">
        <f>O212*H212</f>
        <v>0</v>
      </c>
      <c r="Q212" s="165">
        <v>0</v>
      </c>
      <c r="R212" s="165">
        <f>Q212*H212</f>
        <v>0</v>
      </c>
      <c r="S212" s="165">
        <v>0</v>
      </c>
      <c r="T212" s="166">
        <f>S212*H212</f>
        <v>0</v>
      </c>
      <c r="AR212" s="167" t="s">
        <v>148</v>
      </c>
      <c r="AT212" s="167" t="s">
        <v>144</v>
      </c>
      <c r="AU212" s="167" t="s">
        <v>87</v>
      </c>
      <c r="AY212" s="15" t="s">
        <v>142</v>
      </c>
      <c r="BE212" s="168">
        <f>IF(N212="základná",J212,0)</f>
        <v>0</v>
      </c>
      <c r="BF212" s="168">
        <f>IF(N212="znížená",J212,0)</f>
        <v>0</v>
      </c>
      <c r="BG212" s="168">
        <f>IF(N212="zákl. prenesená",J212,0)</f>
        <v>0</v>
      </c>
      <c r="BH212" s="168">
        <f>IF(N212="zníž. prenesená",J212,0)</f>
        <v>0</v>
      </c>
      <c r="BI212" s="168">
        <f>IF(N212="nulová",J212,0)</f>
        <v>0</v>
      </c>
      <c r="BJ212" s="15" t="s">
        <v>87</v>
      </c>
      <c r="BK212" s="168">
        <f>ROUND(I212*H212,2)</f>
        <v>0</v>
      </c>
      <c r="BL212" s="15" t="s">
        <v>148</v>
      </c>
      <c r="BM212" s="167" t="s">
        <v>303</v>
      </c>
    </row>
    <row r="213" spans="2:65" s="11" customFormat="1" ht="22.9" customHeight="1">
      <c r="B213" s="145"/>
      <c r="D213" s="146" t="s">
        <v>75</v>
      </c>
      <c r="E213" s="154" t="s">
        <v>304</v>
      </c>
      <c r="F213" s="154" t="s">
        <v>305</v>
      </c>
      <c r="I213" s="148"/>
      <c r="J213" s="155">
        <f>BK213</f>
        <v>0</v>
      </c>
      <c r="L213" s="145"/>
      <c r="M213" s="149"/>
      <c r="P213" s="150">
        <f>P214</f>
        <v>0</v>
      </c>
      <c r="R213" s="150">
        <f>R214</f>
        <v>0</v>
      </c>
      <c r="T213" s="151">
        <f>T214</f>
        <v>0</v>
      </c>
      <c r="AR213" s="146" t="s">
        <v>83</v>
      </c>
      <c r="AT213" s="152" t="s">
        <v>75</v>
      </c>
      <c r="AU213" s="152" t="s">
        <v>83</v>
      </c>
      <c r="AY213" s="146" t="s">
        <v>142</v>
      </c>
      <c r="BK213" s="153">
        <f>BK214</f>
        <v>0</v>
      </c>
    </row>
    <row r="214" spans="2:65" s="1" customFormat="1" ht="24.2" customHeight="1">
      <c r="B214" s="30"/>
      <c r="C214" s="156" t="s">
        <v>306</v>
      </c>
      <c r="D214" s="156" t="s">
        <v>144</v>
      </c>
      <c r="E214" s="157" t="s">
        <v>307</v>
      </c>
      <c r="F214" s="158" t="s">
        <v>308</v>
      </c>
      <c r="G214" s="159" t="s">
        <v>193</v>
      </c>
      <c r="H214" s="160">
        <v>36.569000000000003</v>
      </c>
      <c r="I214" s="161"/>
      <c r="J214" s="162">
        <f>ROUND(I214*H214,2)</f>
        <v>0</v>
      </c>
      <c r="K214" s="163"/>
      <c r="L214" s="30"/>
      <c r="M214" s="164" t="s">
        <v>1</v>
      </c>
      <c r="N214" s="126" t="s">
        <v>42</v>
      </c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AR214" s="167" t="s">
        <v>148</v>
      </c>
      <c r="AT214" s="167" t="s">
        <v>144</v>
      </c>
      <c r="AU214" s="167" t="s">
        <v>87</v>
      </c>
      <c r="AY214" s="15" t="s">
        <v>142</v>
      </c>
      <c r="BE214" s="168">
        <f>IF(N214="základná",J214,0)</f>
        <v>0</v>
      </c>
      <c r="BF214" s="168">
        <f>IF(N214="znížená",J214,0)</f>
        <v>0</v>
      </c>
      <c r="BG214" s="168">
        <f>IF(N214="zákl. prenesená",J214,0)</f>
        <v>0</v>
      </c>
      <c r="BH214" s="168">
        <f>IF(N214="zníž. prenesená",J214,0)</f>
        <v>0</v>
      </c>
      <c r="BI214" s="168">
        <f>IF(N214="nulová",J214,0)</f>
        <v>0</v>
      </c>
      <c r="BJ214" s="15" t="s">
        <v>87</v>
      </c>
      <c r="BK214" s="168">
        <f>ROUND(I214*H214,2)</f>
        <v>0</v>
      </c>
      <c r="BL214" s="15" t="s">
        <v>148</v>
      </c>
      <c r="BM214" s="167" t="s">
        <v>309</v>
      </c>
    </row>
    <row r="215" spans="2:65" s="11" customFormat="1" ht="25.9" customHeight="1">
      <c r="B215" s="145"/>
      <c r="D215" s="146" t="s">
        <v>75</v>
      </c>
      <c r="E215" s="147" t="s">
        <v>120</v>
      </c>
      <c r="F215" s="147" t="s">
        <v>310</v>
      </c>
      <c r="I215" s="148"/>
      <c r="J215" s="124">
        <f>BK215</f>
        <v>0</v>
      </c>
      <c r="L215" s="145"/>
      <c r="M215" s="149"/>
      <c r="P215" s="150">
        <f>SUM(P216:P218)</f>
        <v>0</v>
      </c>
      <c r="R215" s="150">
        <f>SUM(R216:R218)</f>
        <v>0</v>
      </c>
      <c r="T215" s="151">
        <f>SUM(T216:T218)</f>
        <v>0</v>
      </c>
      <c r="AR215" s="146" t="s">
        <v>165</v>
      </c>
      <c r="AT215" s="152" t="s">
        <v>75</v>
      </c>
      <c r="AU215" s="152" t="s">
        <v>76</v>
      </c>
      <c r="AY215" s="146" t="s">
        <v>142</v>
      </c>
      <c r="BK215" s="153">
        <f>SUM(BK216:BK218)</f>
        <v>0</v>
      </c>
    </row>
    <row r="216" spans="2:65" s="1" customFormat="1" ht="24.2" customHeight="1">
      <c r="B216" s="30"/>
      <c r="C216" s="156" t="s">
        <v>311</v>
      </c>
      <c r="D216" s="156" t="s">
        <v>144</v>
      </c>
      <c r="E216" s="157" t="s">
        <v>312</v>
      </c>
      <c r="F216" s="158" t="s">
        <v>313</v>
      </c>
      <c r="G216" s="159" t="s">
        <v>314</v>
      </c>
      <c r="H216" s="160">
        <v>1</v>
      </c>
      <c r="I216" s="161"/>
      <c r="J216" s="162">
        <f>ROUND(I216*H216,2)</f>
        <v>0</v>
      </c>
      <c r="K216" s="163"/>
      <c r="L216" s="30"/>
      <c r="M216" s="164" t="s">
        <v>1</v>
      </c>
      <c r="N216" s="126" t="s">
        <v>42</v>
      </c>
      <c r="P216" s="165">
        <f>O216*H216</f>
        <v>0</v>
      </c>
      <c r="Q216" s="165">
        <v>0</v>
      </c>
      <c r="R216" s="165">
        <f>Q216*H216</f>
        <v>0</v>
      </c>
      <c r="S216" s="165">
        <v>0</v>
      </c>
      <c r="T216" s="166">
        <f>S216*H216</f>
        <v>0</v>
      </c>
      <c r="AR216" s="167" t="s">
        <v>315</v>
      </c>
      <c r="AT216" s="167" t="s">
        <v>144</v>
      </c>
      <c r="AU216" s="167" t="s">
        <v>83</v>
      </c>
      <c r="AY216" s="15" t="s">
        <v>142</v>
      </c>
      <c r="BE216" s="168">
        <f>IF(N216="základná",J216,0)</f>
        <v>0</v>
      </c>
      <c r="BF216" s="168">
        <f>IF(N216="znížená",J216,0)</f>
        <v>0</v>
      </c>
      <c r="BG216" s="168">
        <f>IF(N216="zákl. prenesená",J216,0)</f>
        <v>0</v>
      </c>
      <c r="BH216" s="168">
        <f>IF(N216="zníž. prenesená",J216,0)</f>
        <v>0</v>
      </c>
      <c r="BI216" s="168">
        <f>IF(N216="nulová",J216,0)</f>
        <v>0</v>
      </c>
      <c r="BJ216" s="15" t="s">
        <v>87</v>
      </c>
      <c r="BK216" s="168">
        <f>ROUND(I216*H216,2)</f>
        <v>0</v>
      </c>
      <c r="BL216" s="15" t="s">
        <v>315</v>
      </c>
      <c r="BM216" s="167" t="s">
        <v>316</v>
      </c>
    </row>
    <row r="217" spans="2:65" s="1" customFormat="1" ht="24.2" customHeight="1">
      <c r="B217" s="30"/>
      <c r="C217" s="156" t="s">
        <v>222</v>
      </c>
      <c r="D217" s="156" t="s">
        <v>144</v>
      </c>
      <c r="E217" s="157" t="s">
        <v>317</v>
      </c>
      <c r="F217" s="158" t="s">
        <v>318</v>
      </c>
      <c r="G217" s="159" t="s">
        <v>314</v>
      </c>
      <c r="H217" s="160">
        <v>1</v>
      </c>
      <c r="I217" s="161"/>
      <c r="J217" s="162">
        <f>ROUND(I217*H217,2)</f>
        <v>0</v>
      </c>
      <c r="K217" s="163"/>
      <c r="L217" s="30"/>
      <c r="M217" s="164" t="s">
        <v>1</v>
      </c>
      <c r="N217" s="126" t="s">
        <v>42</v>
      </c>
      <c r="P217" s="165">
        <f>O217*H217</f>
        <v>0</v>
      </c>
      <c r="Q217" s="165">
        <v>0</v>
      </c>
      <c r="R217" s="165">
        <f>Q217*H217</f>
        <v>0</v>
      </c>
      <c r="S217" s="165">
        <v>0</v>
      </c>
      <c r="T217" s="166">
        <f>S217*H217</f>
        <v>0</v>
      </c>
      <c r="AR217" s="167" t="s">
        <v>315</v>
      </c>
      <c r="AT217" s="167" t="s">
        <v>144</v>
      </c>
      <c r="AU217" s="167" t="s">
        <v>83</v>
      </c>
      <c r="AY217" s="15" t="s">
        <v>142</v>
      </c>
      <c r="BE217" s="168">
        <f>IF(N217="základná",J217,0)</f>
        <v>0</v>
      </c>
      <c r="BF217" s="168">
        <f>IF(N217="znížená",J217,0)</f>
        <v>0</v>
      </c>
      <c r="BG217" s="168">
        <f>IF(N217="zákl. prenesená",J217,0)</f>
        <v>0</v>
      </c>
      <c r="BH217" s="168">
        <f>IF(N217="zníž. prenesená",J217,0)</f>
        <v>0</v>
      </c>
      <c r="BI217" s="168">
        <f>IF(N217="nulová",J217,0)</f>
        <v>0</v>
      </c>
      <c r="BJ217" s="15" t="s">
        <v>87</v>
      </c>
      <c r="BK217" s="168">
        <f>ROUND(I217*H217,2)</f>
        <v>0</v>
      </c>
      <c r="BL217" s="15" t="s">
        <v>315</v>
      </c>
      <c r="BM217" s="167" t="s">
        <v>319</v>
      </c>
    </row>
    <row r="218" spans="2:65" s="1" customFormat="1" ht="24.2" customHeight="1">
      <c r="B218" s="30"/>
      <c r="C218" s="156" t="s">
        <v>320</v>
      </c>
      <c r="D218" s="156" t="s">
        <v>144</v>
      </c>
      <c r="E218" s="157" t="s">
        <v>321</v>
      </c>
      <c r="F218" s="158" t="s">
        <v>322</v>
      </c>
      <c r="G218" s="159" t="s">
        <v>314</v>
      </c>
      <c r="H218" s="160">
        <v>1</v>
      </c>
      <c r="I218" s="161"/>
      <c r="J218" s="162">
        <f>ROUND(I218*H218,2)</f>
        <v>0</v>
      </c>
      <c r="K218" s="163"/>
      <c r="L218" s="30"/>
      <c r="M218" s="164" t="s">
        <v>1</v>
      </c>
      <c r="N218" s="126" t="s">
        <v>42</v>
      </c>
      <c r="P218" s="165">
        <f>O218*H218</f>
        <v>0</v>
      </c>
      <c r="Q218" s="165">
        <v>0</v>
      </c>
      <c r="R218" s="165">
        <f>Q218*H218</f>
        <v>0</v>
      </c>
      <c r="S218" s="165">
        <v>0</v>
      </c>
      <c r="T218" s="166">
        <f>S218*H218</f>
        <v>0</v>
      </c>
      <c r="AR218" s="167" t="s">
        <v>315</v>
      </c>
      <c r="AT218" s="167" t="s">
        <v>144</v>
      </c>
      <c r="AU218" s="167" t="s">
        <v>83</v>
      </c>
      <c r="AY218" s="15" t="s">
        <v>142</v>
      </c>
      <c r="BE218" s="168">
        <f>IF(N218="základná",J218,0)</f>
        <v>0</v>
      </c>
      <c r="BF218" s="168">
        <f>IF(N218="znížená",J218,0)</f>
        <v>0</v>
      </c>
      <c r="BG218" s="168">
        <f>IF(N218="zákl. prenesená",J218,0)</f>
        <v>0</v>
      </c>
      <c r="BH218" s="168">
        <f>IF(N218="zníž. prenesená",J218,0)</f>
        <v>0</v>
      </c>
      <c r="BI218" s="168">
        <f>IF(N218="nulová",J218,0)</f>
        <v>0</v>
      </c>
      <c r="BJ218" s="15" t="s">
        <v>87</v>
      </c>
      <c r="BK218" s="168">
        <f>ROUND(I218*H218,2)</f>
        <v>0</v>
      </c>
      <c r="BL218" s="15" t="s">
        <v>315</v>
      </c>
      <c r="BM218" s="167" t="s">
        <v>323</v>
      </c>
    </row>
    <row r="219" spans="2:65" s="1" customFormat="1" ht="49.9" customHeight="1">
      <c r="B219" s="30"/>
      <c r="E219" s="147" t="s">
        <v>324</v>
      </c>
      <c r="F219" s="147" t="s">
        <v>325</v>
      </c>
      <c r="J219" s="124">
        <f t="shared" ref="J219:J224" si="15">BK219</f>
        <v>0</v>
      </c>
      <c r="L219" s="30"/>
      <c r="M219" s="195"/>
      <c r="T219" s="57"/>
      <c r="AT219" s="15" t="s">
        <v>75</v>
      </c>
      <c r="AU219" s="15" t="s">
        <v>76</v>
      </c>
      <c r="AY219" s="15" t="s">
        <v>326</v>
      </c>
      <c r="BK219" s="168">
        <f>SUM(BK220:BK224)</f>
        <v>0</v>
      </c>
    </row>
    <row r="220" spans="2:65" s="1" customFormat="1" ht="16.350000000000001" customHeight="1">
      <c r="B220" s="30"/>
      <c r="C220" s="196" t="s">
        <v>1</v>
      </c>
      <c r="D220" s="196" t="s">
        <v>144</v>
      </c>
      <c r="E220" s="197" t="s">
        <v>1</v>
      </c>
      <c r="F220" s="198" t="s">
        <v>1</v>
      </c>
      <c r="G220" s="199" t="s">
        <v>1</v>
      </c>
      <c r="H220" s="200"/>
      <c r="I220" s="201"/>
      <c r="J220" s="202">
        <f t="shared" si="15"/>
        <v>0</v>
      </c>
      <c r="K220" s="163"/>
      <c r="L220" s="30"/>
      <c r="M220" s="203" t="s">
        <v>1</v>
      </c>
      <c r="N220" s="204" t="s">
        <v>42</v>
      </c>
      <c r="T220" s="57"/>
      <c r="AT220" s="15" t="s">
        <v>326</v>
      </c>
      <c r="AU220" s="15" t="s">
        <v>83</v>
      </c>
      <c r="AY220" s="15" t="s">
        <v>326</v>
      </c>
      <c r="BE220" s="168">
        <f>IF(N220="základná",J220,0)</f>
        <v>0</v>
      </c>
      <c r="BF220" s="168">
        <f>IF(N220="znížená",J220,0)</f>
        <v>0</v>
      </c>
      <c r="BG220" s="168">
        <f>IF(N220="zákl. prenesená",J220,0)</f>
        <v>0</v>
      </c>
      <c r="BH220" s="168">
        <f>IF(N220="zníž. prenesená",J220,0)</f>
        <v>0</v>
      </c>
      <c r="BI220" s="168">
        <f>IF(N220="nulová",J220,0)</f>
        <v>0</v>
      </c>
      <c r="BJ220" s="15" t="s">
        <v>87</v>
      </c>
      <c r="BK220" s="168">
        <f>I220*H220</f>
        <v>0</v>
      </c>
    </row>
    <row r="221" spans="2:65" s="1" customFormat="1" ht="16.350000000000001" customHeight="1">
      <c r="B221" s="30"/>
      <c r="C221" s="196" t="s">
        <v>1</v>
      </c>
      <c r="D221" s="196" t="s">
        <v>144</v>
      </c>
      <c r="E221" s="197" t="s">
        <v>1</v>
      </c>
      <c r="F221" s="198" t="s">
        <v>1</v>
      </c>
      <c r="G221" s="199" t="s">
        <v>1</v>
      </c>
      <c r="H221" s="200"/>
      <c r="I221" s="201"/>
      <c r="J221" s="202">
        <f t="shared" si="15"/>
        <v>0</v>
      </c>
      <c r="K221" s="163"/>
      <c r="L221" s="30"/>
      <c r="M221" s="203" t="s">
        <v>1</v>
      </c>
      <c r="N221" s="204" t="s">
        <v>42</v>
      </c>
      <c r="T221" s="57"/>
      <c r="AT221" s="15" t="s">
        <v>326</v>
      </c>
      <c r="AU221" s="15" t="s">
        <v>83</v>
      </c>
      <c r="AY221" s="15" t="s">
        <v>326</v>
      </c>
      <c r="BE221" s="168">
        <f>IF(N221="základná",J221,0)</f>
        <v>0</v>
      </c>
      <c r="BF221" s="168">
        <f>IF(N221="znížená",J221,0)</f>
        <v>0</v>
      </c>
      <c r="BG221" s="168">
        <f>IF(N221="zákl. prenesená",J221,0)</f>
        <v>0</v>
      </c>
      <c r="BH221" s="168">
        <f>IF(N221="zníž. prenesená",J221,0)</f>
        <v>0</v>
      </c>
      <c r="BI221" s="168">
        <f>IF(N221="nulová",J221,0)</f>
        <v>0</v>
      </c>
      <c r="BJ221" s="15" t="s">
        <v>87</v>
      </c>
      <c r="BK221" s="168">
        <f>I221*H221</f>
        <v>0</v>
      </c>
    </row>
    <row r="222" spans="2:65" s="1" customFormat="1" ht="16.350000000000001" customHeight="1">
      <c r="B222" s="30"/>
      <c r="C222" s="196" t="s">
        <v>1</v>
      </c>
      <c r="D222" s="196" t="s">
        <v>144</v>
      </c>
      <c r="E222" s="197" t="s">
        <v>1</v>
      </c>
      <c r="F222" s="198" t="s">
        <v>1</v>
      </c>
      <c r="G222" s="199" t="s">
        <v>1</v>
      </c>
      <c r="H222" s="200"/>
      <c r="I222" s="201"/>
      <c r="J222" s="202">
        <f t="shared" si="15"/>
        <v>0</v>
      </c>
      <c r="K222" s="163"/>
      <c r="L222" s="30"/>
      <c r="M222" s="203" t="s">
        <v>1</v>
      </c>
      <c r="N222" s="204" t="s">
        <v>42</v>
      </c>
      <c r="T222" s="57"/>
      <c r="AT222" s="15" t="s">
        <v>326</v>
      </c>
      <c r="AU222" s="15" t="s">
        <v>83</v>
      </c>
      <c r="AY222" s="15" t="s">
        <v>326</v>
      </c>
      <c r="BE222" s="168">
        <f>IF(N222="základná",J222,0)</f>
        <v>0</v>
      </c>
      <c r="BF222" s="168">
        <f>IF(N222="znížená",J222,0)</f>
        <v>0</v>
      </c>
      <c r="BG222" s="168">
        <f>IF(N222="zákl. prenesená",J222,0)</f>
        <v>0</v>
      </c>
      <c r="BH222" s="168">
        <f>IF(N222="zníž. prenesená",J222,0)</f>
        <v>0</v>
      </c>
      <c r="BI222" s="168">
        <f>IF(N222="nulová",J222,0)</f>
        <v>0</v>
      </c>
      <c r="BJ222" s="15" t="s">
        <v>87</v>
      </c>
      <c r="BK222" s="168">
        <f>I222*H222</f>
        <v>0</v>
      </c>
    </row>
    <row r="223" spans="2:65" s="1" customFormat="1" ht="16.350000000000001" customHeight="1">
      <c r="B223" s="30"/>
      <c r="C223" s="196" t="s">
        <v>1</v>
      </c>
      <c r="D223" s="196" t="s">
        <v>144</v>
      </c>
      <c r="E223" s="197" t="s">
        <v>1</v>
      </c>
      <c r="F223" s="198" t="s">
        <v>1</v>
      </c>
      <c r="G223" s="199" t="s">
        <v>1</v>
      </c>
      <c r="H223" s="200"/>
      <c r="I223" s="201"/>
      <c r="J223" s="202">
        <f t="shared" si="15"/>
        <v>0</v>
      </c>
      <c r="K223" s="163"/>
      <c r="L223" s="30"/>
      <c r="M223" s="203" t="s">
        <v>1</v>
      </c>
      <c r="N223" s="204" t="s">
        <v>42</v>
      </c>
      <c r="T223" s="57"/>
      <c r="AT223" s="15" t="s">
        <v>326</v>
      </c>
      <c r="AU223" s="15" t="s">
        <v>83</v>
      </c>
      <c r="AY223" s="15" t="s">
        <v>326</v>
      </c>
      <c r="BE223" s="168">
        <f>IF(N223="základná",J223,0)</f>
        <v>0</v>
      </c>
      <c r="BF223" s="168">
        <f>IF(N223="znížená",J223,0)</f>
        <v>0</v>
      </c>
      <c r="BG223" s="168">
        <f>IF(N223="zákl. prenesená",J223,0)</f>
        <v>0</v>
      </c>
      <c r="BH223" s="168">
        <f>IF(N223="zníž. prenesená",J223,0)</f>
        <v>0</v>
      </c>
      <c r="BI223" s="168">
        <f>IF(N223="nulová",J223,0)</f>
        <v>0</v>
      </c>
      <c r="BJ223" s="15" t="s">
        <v>87</v>
      </c>
      <c r="BK223" s="168">
        <f>I223*H223</f>
        <v>0</v>
      </c>
    </row>
    <row r="224" spans="2:65" s="1" customFormat="1" ht="16.350000000000001" customHeight="1">
      <c r="B224" s="30"/>
      <c r="C224" s="196" t="s">
        <v>1</v>
      </c>
      <c r="D224" s="196" t="s">
        <v>144</v>
      </c>
      <c r="E224" s="197" t="s">
        <v>1</v>
      </c>
      <c r="F224" s="198" t="s">
        <v>1</v>
      </c>
      <c r="G224" s="199" t="s">
        <v>1</v>
      </c>
      <c r="H224" s="200"/>
      <c r="I224" s="201"/>
      <c r="J224" s="202">
        <f t="shared" si="15"/>
        <v>0</v>
      </c>
      <c r="K224" s="163"/>
      <c r="L224" s="30"/>
      <c r="M224" s="203" t="s">
        <v>1</v>
      </c>
      <c r="N224" s="204" t="s">
        <v>42</v>
      </c>
      <c r="O224" s="205"/>
      <c r="P224" s="205"/>
      <c r="Q224" s="205"/>
      <c r="R224" s="205"/>
      <c r="S224" s="205"/>
      <c r="T224" s="206"/>
      <c r="AT224" s="15" t="s">
        <v>326</v>
      </c>
      <c r="AU224" s="15" t="s">
        <v>83</v>
      </c>
      <c r="AY224" s="15" t="s">
        <v>326</v>
      </c>
      <c r="BE224" s="168">
        <f>IF(N224="základná",J224,0)</f>
        <v>0</v>
      </c>
      <c r="BF224" s="168">
        <f>IF(N224="znížená",J224,0)</f>
        <v>0</v>
      </c>
      <c r="BG224" s="168">
        <f>IF(N224="zákl. prenesená",J224,0)</f>
        <v>0</v>
      </c>
      <c r="BH224" s="168">
        <f>IF(N224="zníž. prenesená",J224,0)</f>
        <v>0</v>
      </c>
      <c r="BI224" s="168">
        <f>IF(N224="nulová",J224,0)</f>
        <v>0</v>
      </c>
      <c r="BJ224" s="15" t="s">
        <v>87</v>
      </c>
      <c r="BK224" s="168">
        <f>I224*H224</f>
        <v>0</v>
      </c>
    </row>
    <row r="225" spans="2:12" s="1" customFormat="1" ht="6.95" customHeight="1">
      <c r="B225" s="45"/>
      <c r="C225" s="46"/>
      <c r="D225" s="46"/>
      <c r="E225" s="46"/>
      <c r="F225" s="46"/>
      <c r="G225" s="46"/>
      <c r="H225" s="46"/>
      <c r="I225" s="46"/>
      <c r="J225" s="46"/>
      <c r="K225" s="46"/>
      <c r="L225" s="30"/>
    </row>
  </sheetData>
  <sheetProtection algorithmName="SHA-512" hashValue="2sT4Lv8G2r4+MroqdG0TBvDqMFYc66hF71/dtqe179zYfY/YSIxUmphEldRD6zpzYlALdJ78wyC5VPLjjbj8qg==" saltValue="v7LrOmpL2Onfvzpu9LvGN6AzPY4PptPftkaWQ88JVQdhZXs+LjTZGAQkLvyzPaDuxNK9ZKeHSba2RlArB60eAg==" spinCount="100000" sheet="1" objects="1" scenarios="1" formatColumns="0" formatRows="0" autoFilter="0"/>
  <autoFilter ref="C134:K224" xr:uid="{00000000-0009-0000-0000-000001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20:D225" xr:uid="{00000000-0002-0000-0100-000000000000}">
      <formula1>"K, M"</formula1>
    </dataValidation>
    <dataValidation type="list" allowBlank="1" showInputMessage="1" showErrorMessage="1" error="Povolené sú hodnoty základná, znížená, nulová." sqref="N220:N225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76</v>
      </c>
    </row>
    <row r="4" spans="2:46" ht="24.95" customHeight="1">
      <c r="B4" s="18"/>
      <c r="D4" s="19" t="s">
        <v>97</v>
      </c>
      <c r="L4" s="18"/>
      <c r="M4" s="95" t="s">
        <v>9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16.5" customHeight="1">
      <c r="B7" s="18"/>
      <c r="E7" s="260" t="str">
        <f>'Rekapitulácia stavby'!K6</f>
        <v>Depo Jurajov Dvor</v>
      </c>
      <c r="F7" s="261"/>
      <c r="G7" s="261"/>
      <c r="H7" s="261"/>
      <c r="L7" s="18"/>
    </row>
    <row r="8" spans="2:46" ht="12" customHeight="1">
      <c r="B8" s="18"/>
      <c r="D8" s="25" t="s">
        <v>100</v>
      </c>
      <c r="L8" s="18"/>
    </row>
    <row r="9" spans="2:46" s="1" customFormat="1" ht="16.5" customHeight="1">
      <c r="B9" s="30"/>
      <c r="E9" s="260" t="s">
        <v>101</v>
      </c>
      <c r="F9" s="262"/>
      <c r="G9" s="262"/>
      <c r="H9" s="262"/>
      <c r="L9" s="30"/>
    </row>
    <row r="10" spans="2:46" s="1" customFormat="1" ht="12" customHeight="1">
      <c r="B10" s="30"/>
      <c r="D10" s="25" t="s">
        <v>327</v>
      </c>
      <c r="L10" s="30"/>
    </row>
    <row r="11" spans="2:46" s="1" customFormat="1" ht="16.5" customHeight="1">
      <c r="B11" s="30"/>
      <c r="E11" s="237" t="s">
        <v>328</v>
      </c>
      <c r="F11" s="262"/>
      <c r="G11" s="262"/>
      <c r="H11" s="262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17</v>
      </c>
      <c r="F13" s="23" t="s">
        <v>1</v>
      </c>
      <c r="I13" s="25" t="s">
        <v>18</v>
      </c>
      <c r="J13" s="23" t="s">
        <v>1</v>
      </c>
      <c r="L13" s="30"/>
    </row>
    <row r="14" spans="2:46" s="1" customFormat="1" ht="12" customHeight="1">
      <c r="B14" s="30"/>
      <c r="D14" s="25" t="s">
        <v>19</v>
      </c>
      <c r="F14" s="23" t="s">
        <v>20</v>
      </c>
      <c r="I14" s="25" t="s">
        <v>21</v>
      </c>
      <c r="J14" s="53" t="str">
        <f>'Rekapitulácia stavby'!AN8</f>
        <v>13. 2. 2025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23</v>
      </c>
      <c r="I16" s="25" t="s">
        <v>24</v>
      </c>
      <c r="J16" s="23" t="s">
        <v>25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28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29</v>
      </c>
      <c r="I19" s="25" t="s">
        <v>24</v>
      </c>
      <c r="J19" s="26" t="str">
        <f>'Rekapitulácia stavby'!AN13</f>
        <v>Vyplň údaj</v>
      </c>
      <c r="L19" s="30"/>
    </row>
    <row r="20" spans="2:12" s="1" customFormat="1" ht="18" customHeight="1">
      <c r="B20" s="30"/>
      <c r="E20" s="263" t="str">
        <f>'Rekapitulácia stavby'!E14</f>
        <v>Vyplň údaj</v>
      </c>
      <c r="F20" s="218"/>
      <c r="G20" s="218"/>
      <c r="H20" s="218"/>
      <c r="I20" s="25" t="s">
        <v>27</v>
      </c>
      <c r="J20" s="26" t="str">
        <f>'Rekapitulácia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31</v>
      </c>
      <c r="I22" s="25" t="s">
        <v>24</v>
      </c>
      <c r="J22" s="23" t="str">
        <f>IF('Rekapitulácia stavby'!AN16="","",'Rekapitulácia stavby'!AN16)</f>
        <v/>
      </c>
      <c r="L22" s="30"/>
    </row>
    <row r="23" spans="2:12" s="1" customFormat="1" ht="18" customHeight="1">
      <c r="B23" s="30"/>
      <c r="E23" s="23" t="str">
        <f>IF('Rekapitulácia stavby'!E17="","",'Rekapitulácia stavby'!E17)</f>
        <v xml:space="preserve"> </v>
      </c>
      <c r="I23" s="25" t="s">
        <v>27</v>
      </c>
      <c r="J23" s="23" t="str">
        <f>IF('Rekapitulácia stavby'!AN17="","",'Rekapitulácia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34</v>
      </c>
      <c r="I25" s="25" t="s">
        <v>24</v>
      </c>
      <c r="J25" s="23" t="str">
        <f>IF('Rekapitulácia stavby'!AN19="","",'Rekapitulácia stavby'!AN19)</f>
        <v/>
      </c>
      <c r="L25" s="30"/>
    </row>
    <row r="26" spans="2:12" s="1" customFormat="1" ht="18" customHeight="1">
      <c r="B26" s="30"/>
      <c r="E26" s="23" t="str">
        <f>IF('Rekapitulácia stavby'!E20="","",'Rekapitulácia stavby'!E20)</f>
        <v xml:space="preserve"> </v>
      </c>
      <c r="I26" s="25" t="s">
        <v>27</v>
      </c>
      <c r="J26" s="23" t="str">
        <f>IF('Rekapitulácia stavby'!AN20="","",'Rekapitulácia stavby'!AN20)</f>
        <v/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35</v>
      </c>
      <c r="L28" s="30"/>
    </row>
    <row r="29" spans="2:12" s="7" customFormat="1" ht="16.5" customHeight="1">
      <c r="B29" s="96"/>
      <c r="E29" s="223" t="s">
        <v>1</v>
      </c>
      <c r="F29" s="223"/>
      <c r="G29" s="223"/>
      <c r="H29" s="223"/>
      <c r="L29" s="96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45" customHeight="1">
      <c r="B32" s="30"/>
      <c r="D32" s="23" t="s">
        <v>102</v>
      </c>
      <c r="J32" s="97">
        <f>J98</f>
        <v>0</v>
      </c>
      <c r="L32" s="30"/>
    </row>
    <row r="33" spans="2:12" s="1" customFormat="1" ht="14.45" customHeight="1">
      <c r="B33" s="30"/>
      <c r="D33" s="98" t="s">
        <v>103</v>
      </c>
      <c r="J33" s="97">
        <f>J108</f>
        <v>0</v>
      </c>
      <c r="L33" s="30"/>
    </row>
    <row r="34" spans="2:12" s="1" customFormat="1" ht="25.35" customHeight="1">
      <c r="B34" s="30"/>
      <c r="D34" s="99" t="s">
        <v>36</v>
      </c>
      <c r="J34" s="67">
        <f>ROUND(J32 + J33, 2)</f>
        <v>0</v>
      </c>
      <c r="L34" s="30"/>
    </row>
    <row r="35" spans="2:12" s="1" customFormat="1" ht="6.95" customHeight="1">
      <c r="B35" s="30"/>
      <c r="D35" s="54"/>
      <c r="E35" s="54"/>
      <c r="F35" s="54"/>
      <c r="G35" s="54"/>
      <c r="H35" s="54"/>
      <c r="I35" s="54"/>
      <c r="J35" s="54"/>
      <c r="K35" s="54"/>
      <c r="L35" s="30"/>
    </row>
    <row r="36" spans="2:12" s="1" customFormat="1" ht="14.45" customHeight="1">
      <c r="B36" s="30"/>
      <c r="F36" s="33" t="s">
        <v>38</v>
      </c>
      <c r="I36" s="33" t="s">
        <v>37</v>
      </c>
      <c r="J36" s="33" t="s">
        <v>39</v>
      </c>
      <c r="L36" s="30"/>
    </row>
    <row r="37" spans="2:12" s="1" customFormat="1" ht="14.45" customHeight="1">
      <c r="B37" s="30"/>
      <c r="D37" s="56" t="s">
        <v>40</v>
      </c>
      <c r="E37" s="35" t="s">
        <v>41</v>
      </c>
      <c r="F37" s="100">
        <f>ROUND((ROUND((SUM(BE108:BE115) + SUM(BE137:BE178)),  2) + SUM(BE180:BE184)), 2)</f>
        <v>0</v>
      </c>
      <c r="G37" s="101"/>
      <c r="H37" s="101"/>
      <c r="I37" s="102">
        <v>0.23</v>
      </c>
      <c r="J37" s="100">
        <f>ROUND((ROUND(((SUM(BE108:BE115) + SUM(BE137:BE178))*I37),  2) + (SUM(BE180:BE184)*I37)), 2)</f>
        <v>0</v>
      </c>
      <c r="L37" s="30"/>
    </row>
    <row r="38" spans="2:12" s="1" customFormat="1" ht="14.45" customHeight="1">
      <c r="B38" s="30"/>
      <c r="E38" s="35" t="s">
        <v>42</v>
      </c>
      <c r="F38" s="100">
        <f>ROUND((ROUND((SUM(BF108:BF115) + SUM(BF137:BF178)),  2) + SUM(BF180:BF184)), 2)</f>
        <v>0</v>
      </c>
      <c r="G38" s="101"/>
      <c r="H38" s="101"/>
      <c r="I38" s="102">
        <v>0.23</v>
      </c>
      <c r="J38" s="100">
        <f>ROUND((ROUND(((SUM(BF108:BF115) + SUM(BF137:BF178))*I38),  2) + (SUM(BF180:BF184)*I38)), 2)</f>
        <v>0</v>
      </c>
      <c r="L38" s="30"/>
    </row>
    <row r="39" spans="2:12" s="1" customFormat="1" ht="14.45" hidden="1" customHeight="1">
      <c r="B39" s="30"/>
      <c r="E39" s="25" t="s">
        <v>43</v>
      </c>
      <c r="F39" s="87">
        <f>ROUND((ROUND((SUM(BG108:BG115) + SUM(BG137:BG178)),  2) + SUM(BG180:BG184)), 2)</f>
        <v>0</v>
      </c>
      <c r="I39" s="103">
        <v>0.23</v>
      </c>
      <c r="J39" s="87">
        <f>0</f>
        <v>0</v>
      </c>
      <c r="L39" s="30"/>
    </row>
    <row r="40" spans="2:12" s="1" customFormat="1" ht="14.45" hidden="1" customHeight="1">
      <c r="B40" s="30"/>
      <c r="E40" s="25" t="s">
        <v>44</v>
      </c>
      <c r="F40" s="87">
        <f>ROUND((ROUND((SUM(BH108:BH115) + SUM(BH137:BH178)),  2) + SUM(BH180:BH184)), 2)</f>
        <v>0</v>
      </c>
      <c r="I40" s="103">
        <v>0.23</v>
      </c>
      <c r="J40" s="87">
        <f>0</f>
        <v>0</v>
      </c>
      <c r="L40" s="30"/>
    </row>
    <row r="41" spans="2:12" s="1" customFormat="1" ht="14.45" hidden="1" customHeight="1">
      <c r="B41" s="30"/>
      <c r="E41" s="35" t="s">
        <v>45</v>
      </c>
      <c r="F41" s="100">
        <f>ROUND((ROUND((SUM(BI108:BI115) + SUM(BI137:BI178)),  2) + SUM(BI180:BI184)), 2)</f>
        <v>0</v>
      </c>
      <c r="G41" s="101"/>
      <c r="H41" s="101"/>
      <c r="I41" s="102">
        <v>0</v>
      </c>
      <c r="J41" s="100">
        <f>0</f>
        <v>0</v>
      </c>
      <c r="L41" s="30"/>
    </row>
    <row r="42" spans="2:12" s="1" customFormat="1" ht="6.95" customHeight="1">
      <c r="B42" s="30"/>
      <c r="L42" s="30"/>
    </row>
    <row r="43" spans="2:12" s="1" customFormat="1" ht="25.35" customHeight="1">
      <c r="B43" s="30"/>
      <c r="C43" s="104"/>
      <c r="D43" s="105" t="s">
        <v>46</v>
      </c>
      <c r="E43" s="58"/>
      <c r="F43" s="58"/>
      <c r="G43" s="106" t="s">
        <v>47</v>
      </c>
      <c r="H43" s="107" t="s">
        <v>48</v>
      </c>
      <c r="I43" s="58"/>
      <c r="J43" s="108">
        <f>SUM(J34:J41)</f>
        <v>0</v>
      </c>
      <c r="K43" s="109"/>
      <c r="L43" s="30"/>
    </row>
    <row r="44" spans="2:12" s="1" customFormat="1" ht="14.45" customHeight="1">
      <c r="B44" s="30"/>
      <c r="L44" s="30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4" t="s">
        <v>51</v>
      </c>
      <c r="E61" s="32"/>
      <c r="F61" s="110" t="s">
        <v>52</v>
      </c>
      <c r="G61" s="44" t="s">
        <v>51</v>
      </c>
      <c r="H61" s="32"/>
      <c r="I61" s="32"/>
      <c r="J61" s="111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42" t="s">
        <v>53</v>
      </c>
      <c r="E65" s="43"/>
      <c r="F65" s="43"/>
      <c r="G65" s="42" t="s">
        <v>54</v>
      </c>
      <c r="H65" s="43"/>
      <c r="I65" s="43"/>
      <c r="J65" s="43"/>
      <c r="K65" s="43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4" t="s">
        <v>51</v>
      </c>
      <c r="E76" s="32"/>
      <c r="F76" s="110" t="s">
        <v>52</v>
      </c>
      <c r="G76" s="44" t="s">
        <v>51</v>
      </c>
      <c r="H76" s="32"/>
      <c r="I76" s="32"/>
      <c r="J76" s="111" t="s">
        <v>52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12" s="1" customFormat="1" ht="24.95" customHeight="1">
      <c r="B82" s="30"/>
      <c r="C82" s="19" t="s">
        <v>104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15</v>
      </c>
      <c r="L84" s="30"/>
    </row>
    <row r="85" spans="2:12" s="1" customFormat="1" ht="16.5" customHeight="1">
      <c r="B85" s="30"/>
      <c r="E85" s="260" t="str">
        <f>E7</f>
        <v>Depo Jurajov Dvor</v>
      </c>
      <c r="F85" s="261"/>
      <c r="G85" s="261"/>
      <c r="H85" s="261"/>
      <c r="L85" s="30"/>
    </row>
    <row r="86" spans="2:12" ht="12" customHeight="1">
      <c r="B86" s="18"/>
      <c r="C86" s="25" t="s">
        <v>100</v>
      </c>
      <c r="L86" s="18"/>
    </row>
    <row r="87" spans="2:12" s="1" customFormat="1" ht="16.5" customHeight="1">
      <c r="B87" s="30"/>
      <c r="E87" s="260" t="s">
        <v>101</v>
      </c>
      <c r="F87" s="262"/>
      <c r="G87" s="262"/>
      <c r="H87" s="262"/>
      <c r="L87" s="30"/>
    </row>
    <row r="88" spans="2:12" s="1" customFormat="1" ht="12" customHeight="1">
      <c r="B88" s="30"/>
      <c r="C88" s="25" t="s">
        <v>327</v>
      </c>
      <c r="L88" s="30"/>
    </row>
    <row r="89" spans="2:12" s="1" customFormat="1" ht="16.5" customHeight="1">
      <c r="B89" s="30"/>
      <c r="E89" s="237" t="str">
        <f>E11</f>
        <v>01 - Elektroinštalácia</v>
      </c>
      <c r="F89" s="262"/>
      <c r="G89" s="262"/>
      <c r="H89" s="262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19</v>
      </c>
      <c r="F91" s="23" t="str">
        <f>F14</f>
        <v>Bratislava</v>
      </c>
      <c r="I91" s="25" t="s">
        <v>21</v>
      </c>
      <c r="J91" s="53" t="str">
        <f>IF(J14="","",J14)</f>
        <v>13. 2. 2025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23</v>
      </c>
      <c r="F93" s="23" t="str">
        <f>E17</f>
        <v>Dopravný podnik Bratislava, akciová spoločnosť</v>
      </c>
      <c r="I93" s="25" t="s">
        <v>31</v>
      </c>
      <c r="J93" s="28" t="str">
        <f>E23</f>
        <v xml:space="preserve"> </v>
      </c>
      <c r="L93" s="30"/>
    </row>
    <row r="94" spans="2:12" s="1" customFormat="1" ht="15.2" customHeight="1">
      <c r="B94" s="30"/>
      <c r="C94" s="25" t="s">
        <v>29</v>
      </c>
      <c r="F94" s="23" t="str">
        <f>IF(E20="","",E20)</f>
        <v>Vyplň údaj</v>
      </c>
      <c r="I94" s="25" t="s">
        <v>34</v>
      </c>
      <c r="J94" s="28" t="str">
        <f>E26</f>
        <v xml:space="preserve"> 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12" t="s">
        <v>105</v>
      </c>
      <c r="D96" s="104"/>
      <c r="E96" s="104"/>
      <c r="F96" s="104"/>
      <c r="G96" s="104"/>
      <c r="H96" s="104"/>
      <c r="I96" s="104"/>
      <c r="J96" s="113" t="s">
        <v>106</v>
      </c>
      <c r="K96" s="104"/>
      <c r="L96" s="30"/>
    </row>
    <row r="97" spans="2:65" s="1" customFormat="1" ht="10.35" customHeight="1">
      <c r="B97" s="30"/>
      <c r="L97" s="30"/>
    </row>
    <row r="98" spans="2:65" s="1" customFormat="1" ht="22.9" customHeight="1">
      <c r="B98" s="30"/>
      <c r="C98" s="114" t="s">
        <v>107</v>
      </c>
      <c r="J98" s="67">
        <f>J137</f>
        <v>0</v>
      </c>
      <c r="L98" s="30"/>
      <c r="AU98" s="15" t="s">
        <v>108</v>
      </c>
    </row>
    <row r="99" spans="2:65" s="8" customFormat="1" ht="24.95" customHeight="1">
      <c r="B99" s="115"/>
      <c r="D99" s="116" t="s">
        <v>329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2:65" s="9" customFormat="1" ht="19.899999999999999" customHeight="1">
      <c r="B100" s="119"/>
      <c r="D100" s="120" t="s">
        <v>114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2:65" s="9" customFormat="1" ht="19.899999999999999" customHeight="1">
      <c r="B101" s="119"/>
      <c r="D101" s="120" t="s">
        <v>330</v>
      </c>
      <c r="E101" s="121"/>
      <c r="F101" s="121"/>
      <c r="G101" s="121"/>
      <c r="H101" s="121"/>
      <c r="I101" s="121"/>
      <c r="J101" s="122">
        <f>J154</f>
        <v>0</v>
      </c>
      <c r="L101" s="119"/>
    </row>
    <row r="102" spans="2:65" s="8" customFormat="1" ht="24.95" customHeight="1">
      <c r="B102" s="115"/>
      <c r="D102" s="116" t="s">
        <v>331</v>
      </c>
      <c r="E102" s="117"/>
      <c r="F102" s="117"/>
      <c r="G102" s="117"/>
      <c r="H102" s="117"/>
      <c r="I102" s="117"/>
      <c r="J102" s="118">
        <f>J156</f>
        <v>0</v>
      </c>
      <c r="L102" s="115"/>
    </row>
    <row r="103" spans="2:65" s="9" customFormat="1" ht="19.899999999999999" customHeight="1">
      <c r="B103" s="119"/>
      <c r="D103" s="120" t="s">
        <v>332</v>
      </c>
      <c r="E103" s="121"/>
      <c r="F103" s="121"/>
      <c r="G103" s="121"/>
      <c r="H103" s="121"/>
      <c r="I103" s="121"/>
      <c r="J103" s="122">
        <f>J157</f>
        <v>0</v>
      </c>
      <c r="L103" s="119"/>
    </row>
    <row r="104" spans="2:65" s="8" customFormat="1" ht="24.95" customHeight="1">
      <c r="B104" s="115"/>
      <c r="D104" s="116" t="s">
        <v>116</v>
      </c>
      <c r="E104" s="117"/>
      <c r="F104" s="117"/>
      <c r="G104" s="117"/>
      <c r="H104" s="117"/>
      <c r="I104" s="117"/>
      <c r="J104" s="118">
        <f>J177</f>
        <v>0</v>
      </c>
      <c r="L104" s="115"/>
    </row>
    <row r="105" spans="2:65" s="8" customFormat="1" ht="21.75" customHeight="1">
      <c r="B105" s="115"/>
      <c r="D105" s="123" t="s">
        <v>117</v>
      </c>
      <c r="J105" s="124">
        <f>J179</f>
        <v>0</v>
      </c>
      <c r="L105" s="115"/>
    </row>
    <row r="106" spans="2:65" s="1" customFormat="1" ht="21.75" customHeight="1">
      <c r="B106" s="30"/>
      <c r="L106" s="30"/>
    </row>
    <row r="107" spans="2:65" s="1" customFormat="1" ht="6.95" customHeight="1">
      <c r="B107" s="30"/>
      <c r="L107" s="30"/>
    </row>
    <row r="108" spans="2:65" s="1" customFormat="1" ht="29.25" customHeight="1">
      <c r="B108" s="30"/>
      <c r="C108" s="114" t="s">
        <v>118</v>
      </c>
      <c r="J108" s="125">
        <f>ROUND(J109 + J110 + J111 + J112 + J113 + J114,2)</f>
        <v>0</v>
      </c>
      <c r="L108" s="30"/>
      <c r="N108" s="126" t="s">
        <v>40</v>
      </c>
    </row>
    <row r="109" spans="2:65" s="1" customFormat="1" ht="18" customHeight="1">
      <c r="B109" s="30"/>
      <c r="D109" s="264" t="s">
        <v>119</v>
      </c>
      <c r="E109" s="265"/>
      <c r="F109" s="265"/>
      <c r="J109" s="128">
        <v>0</v>
      </c>
      <c r="L109" s="129"/>
      <c r="M109" s="130"/>
      <c r="N109" s="131" t="s">
        <v>42</v>
      </c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2" t="s">
        <v>120</v>
      </c>
      <c r="AZ109" s="130"/>
      <c r="BA109" s="130"/>
      <c r="BB109" s="130"/>
      <c r="BC109" s="130"/>
      <c r="BD109" s="130"/>
      <c r="BE109" s="133">
        <f t="shared" ref="BE109:BE114" si="0">IF(N109="základná",J109,0)</f>
        <v>0</v>
      </c>
      <c r="BF109" s="133">
        <f t="shared" ref="BF109:BF114" si="1">IF(N109="znížená",J109,0)</f>
        <v>0</v>
      </c>
      <c r="BG109" s="133">
        <f t="shared" ref="BG109:BG114" si="2">IF(N109="zákl. prenesená",J109,0)</f>
        <v>0</v>
      </c>
      <c r="BH109" s="133">
        <f t="shared" ref="BH109:BH114" si="3">IF(N109="zníž. prenesená",J109,0)</f>
        <v>0</v>
      </c>
      <c r="BI109" s="133">
        <f t="shared" ref="BI109:BI114" si="4">IF(N109="nulová",J109,0)</f>
        <v>0</v>
      </c>
      <c r="BJ109" s="132" t="s">
        <v>87</v>
      </c>
      <c r="BK109" s="130"/>
      <c r="BL109" s="130"/>
      <c r="BM109" s="130"/>
    </row>
    <row r="110" spans="2:65" s="1" customFormat="1" ht="18" customHeight="1">
      <c r="B110" s="30"/>
      <c r="D110" s="264" t="s">
        <v>121</v>
      </c>
      <c r="E110" s="265"/>
      <c r="F110" s="265"/>
      <c r="J110" s="128">
        <v>0</v>
      </c>
      <c r="L110" s="129"/>
      <c r="M110" s="130"/>
      <c r="N110" s="131" t="s">
        <v>42</v>
      </c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2" t="s">
        <v>120</v>
      </c>
      <c r="AZ110" s="130"/>
      <c r="BA110" s="130"/>
      <c r="BB110" s="130"/>
      <c r="BC110" s="130"/>
      <c r="BD110" s="130"/>
      <c r="BE110" s="133">
        <f t="shared" si="0"/>
        <v>0</v>
      </c>
      <c r="BF110" s="133">
        <f t="shared" si="1"/>
        <v>0</v>
      </c>
      <c r="BG110" s="133">
        <f t="shared" si="2"/>
        <v>0</v>
      </c>
      <c r="BH110" s="133">
        <f t="shared" si="3"/>
        <v>0</v>
      </c>
      <c r="BI110" s="133">
        <f t="shared" si="4"/>
        <v>0</v>
      </c>
      <c r="BJ110" s="132" t="s">
        <v>87</v>
      </c>
      <c r="BK110" s="130"/>
      <c r="BL110" s="130"/>
      <c r="BM110" s="130"/>
    </row>
    <row r="111" spans="2:65" s="1" customFormat="1" ht="18" customHeight="1">
      <c r="B111" s="30"/>
      <c r="D111" s="264" t="s">
        <v>122</v>
      </c>
      <c r="E111" s="265"/>
      <c r="F111" s="265"/>
      <c r="J111" s="128">
        <v>0</v>
      </c>
      <c r="L111" s="129"/>
      <c r="M111" s="130"/>
      <c r="N111" s="131" t="s">
        <v>42</v>
      </c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0"/>
      <c r="AV111" s="130"/>
      <c r="AW111" s="130"/>
      <c r="AX111" s="130"/>
      <c r="AY111" s="132" t="s">
        <v>120</v>
      </c>
      <c r="AZ111" s="130"/>
      <c r="BA111" s="130"/>
      <c r="BB111" s="130"/>
      <c r="BC111" s="130"/>
      <c r="BD111" s="130"/>
      <c r="BE111" s="133">
        <f t="shared" si="0"/>
        <v>0</v>
      </c>
      <c r="BF111" s="133">
        <f t="shared" si="1"/>
        <v>0</v>
      </c>
      <c r="BG111" s="133">
        <f t="shared" si="2"/>
        <v>0</v>
      </c>
      <c r="BH111" s="133">
        <f t="shared" si="3"/>
        <v>0</v>
      </c>
      <c r="BI111" s="133">
        <f t="shared" si="4"/>
        <v>0</v>
      </c>
      <c r="BJ111" s="132" t="s">
        <v>87</v>
      </c>
      <c r="BK111" s="130"/>
      <c r="BL111" s="130"/>
      <c r="BM111" s="130"/>
    </row>
    <row r="112" spans="2:65" s="1" customFormat="1" ht="18" customHeight="1">
      <c r="B112" s="30"/>
      <c r="D112" s="264" t="s">
        <v>123</v>
      </c>
      <c r="E112" s="265"/>
      <c r="F112" s="265"/>
      <c r="J112" s="128">
        <v>0</v>
      </c>
      <c r="L112" s="129"/>
      <c r="M112" s="130"/>
      <c r="N112" s="131" t="s">
        <v>42</v>
      </c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2" t="s">
        <v>120</v>
      </c>
      <c r="AZ112" s="130"/>
      <c r="BA112" s="130"/>
      <c r="BB112" s="130"/>
      <c r="BC112" s="130"/>
      <c r="BD112" s="130"/>
      <c r="BE112" s="133">
        <f t="shared" si="0"/>
        <v>0</v>
      </c>
      <c r="BF112" s="133">
        <f t="shared" si="1"/>
        <v>0</v>
      </c>
      <c r="BG112" s="133">
        <f t="shared" si="2"/>
        <v>0</v>
      </c>
      <c r="BH112" s="133">
        <f t="shared" si="3"/>
        <v>0</v>
      </c>
      <c r="BI112" s="133">
        <f t="shared" si="4"/>
        <v>0</v>
      </c>
      <c r="BJ112" s="132" t="s">
        <v>87</v>
      </c>
      <c r="BK112" s="130"/>
      <c r="BL112" s="130"/>
      <c r="BM112" s="130"/>
    </row>
    <row r="113" spans="2:65" s="1" customFormat="1" ht="18" customHeight="1">
      <c r="B113" s="30"/>
      <c r="D113" s="264" t="s">
        <v>124</v>
      </c>
      <c r="E113" s="265"/>
      <c r="F113" s="265"/>
      <c r="J113" s="128">
        <v>0</v>
      </c>
      <c r="L113" s="129"/>
      <c r="M113" s="130"/>
      <c r="N113" s="131" t="s">
        <v>42</v>
      </c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  <c r="AT113" s="130"/>
      <c r="AU113" s="130"/>
      <c r="AV113" s="130"/>
      <c r="AW113" s="130"/>
      <c r="AX113" s="130"/>
      <c r="AY113" s="132" t="s">
        <v>120</v>
      </c>
      <c r="AZ113" s="130"/>
      <c r="BA113" s="130"/>
      <c r="BB113" s="130"/>
      <c r="BC113" s="130"/>
      <c r="BD113" s="130"/>
      <c r="BE113" s="133">
        <f t="shared" si="0"/>
        <v>0</v>
      </c>
      <c r="BF113" s="133">
        <f t="shared" si="1"/>
        <v>0</v>
      </c>
      <c r="BG113" s="133">
        <f t="shared" si="2"/>
        <v>0</v>
      </c>
      <c r="BH113" s="133">
        <f t="shared" si="3"/>
        <v>0</v>
      </c>
      <c r="BI113" s="133">
        <f t="shared" si="4"/>
        <v>0</v>
      </c>
      <c r="BJ113" s="132" t="s">
        <v>87</v>
      </c>
      <c r="BK113" s="130"/>
      <c r="BL113" s="130"/>
      <c r="BM113" s="130"/>
    </row>
    <row r="114" spans="2:65" s="1" customFormat="1" ht="18" customHeight="1">
      <c r="B114" s="30"/>
      <c r="D114" s="127" t="s">
        <v>125</v>
      </c>
      <c r="J114" s="128">
        <f>ROUND(J32*T114,2)</f>
        <v>0</v>
      </c>
      <c r="L114" s="129"/>
      <c r="M114" s="130"/>
      <c r="N114" s="131" t="s">
        <v>42</v>
      </c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2" t="s">
        <v>126</v>
      </c>
      <c r="AZ114" s="130"/>
      <c r="BA114" s="130"/>
      <c r="BB114" s="130"/>
      <c r="BC114" s="130"/>
      <c r="BD114" s="130"/>
      <c r="BE114" s="133">
        <f t="shared" si="0"/>
        <v>0</v>
      </c>
      <c r="BF114" s="133">
        <f t="shared" si="1"/>
        <v>0</v>
      </c>
      <c r="BG114" s="133">
        <f t="shared" si="2"/>
        <v>0</v>
      </c>
      <c r="BH114" s="133">
        <f t="shared" si="3"/>
        <v>0</v>
      </c>
      <c r="BI114" s="133">
        <f t="shared" si="4"/>
        <v>0</v>
      </c>
      <c r="BJ114" s="132" t="s">
        <v>87</v>
      </c>
      <c r="BK114" s="130"/>
      <c r="BL114" s="130"/>
      <c r="BM114" s="130"/>
    </row>
    <row r="115" spans="2:65" s="1" customFormat="1" ht="11.25">
      <c r="B115" s="30"/>
      <c r="L115" s="30"/>
    </row>
    <row r="116" spans="2:65" s="1" customFormat="1" ht="29.25" customHeight="1">
      <c r="B116" s="30"/>
      <c r="C116" s="134" t="s">
        <v>127</v>
      </c>
      <c r="D116" s="104"/>
      <c r="E116" s="104"/>
      <c r="F116" s="104"/>
      <c r="G116" s="104"/>
      <c r="H116" s="104"/>
      <c r="I116" s="104"/>
      <c r="J116" s="135">
        <f>ROUND(J98+J108,2)</f>
        <v>0</v>
      </c>
      <c r="K116" s="104"/>
      <c r="L116" s="30"/>
    </row>
    <row r="117" spans="2:65" s="1" customFormat="1" ht="6.95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0"/>
    </row>
    <row r="121" spans="2:65" s="1" customFormat="1" ht="6.95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0"/>
    </row>
    <row r="122" spans="2:65" s="1" customFormat="1" ht="24.95" customHeight="1">
      <c r="B122" s="30"/>
      <c r="C122" s="19" t="s">
        <v>128</v>
      </c>
      <c r="L122" s="30"/>
    </row>
    <row r="123" spans="2:65" s="1" customFormat="1" ht="6.95" customHeight="1">
      <c r="B123" s="30"/>
      <c r="L123" s="30"/>
    </row>
    <row r="124" spans="2:65" s="1" customFormat="1" ht="12" customHeight="1">
      <c r="B124" s="30"/>
      <c r="C124" s="25" t="s">
        <v>15</v>
      </c>
      <c r="L124" s="30"/>
    </row>
    <row r="125" spans="2:65" s="1" customFormat="1" ht="16.5" customHeight="1">
      <c r="B125" s="30"/>
      <c r="E125" s="260" t="str">
        <f>E7</f>
        <v>Depo Jurajov Dvor</v>
      </c>
      <c r="F125" s="261"/>
      <c r="G125" s="261"/>
      <c r="H125" s="261"/>
      <c r="L125" s="30"/>
    </row>
    <row r="126" spans="2:65" ht="12" customHeight="1">
      <c r="B126" s="18"/>
      <c r="C126" s="25" t="s">
        <v>100</v>
      </c>
      <c r="L126" s="18"/>
    </row>
    <row r="127" spans="2:65" s="1" customFormat="1" ht="16.5" customHeight="1">
      <c r="B127" s="30"/>
      <c r="E127" s="260" t="s">
        <v>101</v>
      </c>
      <c r="F127" s="262"/>
      <c r="G127" s="262"/>
      <c r="H127" s="262"/>
      <c r="L127" s="30"/>
    </row>
    <row r="128" spans="2:65" s="1" customFormat="1" ht="12" customHeight="1">
      <c r="B128" s="30"/>
      <c r="C128" s="25" t="s">
        <v>327</v>
      </c>
      <c r="L128" s="30"/>
    </row>
    <row r="129" spans="2:65" s="1" customFormat="1" ht="16.5" customHeight="1">
      <c r="B129" s="30"/>
      <c r="E129" s="237" t="str">
        <f>E11</f>
        <v>01 - Elektroinštalácia</v>
      </c>
      <c r="F129" s="262"/>
      <c r="G129" s="262"/>
      <c r="H129" s="262"/>
      <c r="L129" s="30"/>
    </row>
    <row r="130" spans="2:65" s="1" customFormat="1" ht="6.95" customHeight="1">
      <c r="B130" s="30"/>
      <c r="L130" s="30"/>
    </row>
    <row r="131" spans="2:65" s="1" customFormat="1" ht="12" customHeight="1">
      <c r="B131" s="30"/>
      <c r="C131" s="25" t="s">
        <v>19</v>
      </c>
      <c r="F131" s="23" t="str">
        <f>F14</f>
        <v>Bratislava</v>
      </c>
      <c r="I131" s="25" t="s">
        <v>21</v>
      </c>
      <c r="J131" s="53" t="str">
        <f>IF(J14="","",J14)</f>
        <v>13. 2. 2025</v>
      </c>
      <c r="L131" s="30"/>
    </row>
    <row r="132" spans="2:65" s="1" customFormat="1" ht="6.95" customHeight="1">
      <c r="B132" s="30"/>
      <c r="L132" s="30"/>
    </row>
    <row r="133" spans="2:65" s="1" customFormat="1" ht="15.2" customHeight="1">
      <c r="B133" s="30"/>
      <c r="C133" s="25" t="s">
        <v>23</v>
      </c>
      <c r="F133" s="23" t="str">
        <f>E17</f>
        <v>Dopravný podnik Bratislava, akciová spoločnosť</v>
      </c>
      <c r="I133" s="25" t="s">
        <v>31</v>
      </c>
      <c r="J133" s="28" t="str">
        <f>E23</f>
        <v xml:space="preserve"> </v>
      </c>
      <c r="L133" s="30"/>
    </row>
    <row r="134" spans="2:65" s="1" customFormat="1" ht="15.2" customHeight="1">
      <c r="B134" s="30"/>
      <c r="C134" s="25" t="s">
        <v>29</v>
      </c>
      <c r="F134" s="23" t="str">
        <f>IF(E20="","",E20)</f>
        <v>Vyplň údaj</v>
      </c>
      <c r="I134" s="25" t="s">
        <v>34</v>
      </c>
      <c r="J134" s="28" t="str">
        <f>E26</f>
        <v xml:space="preserve"> </v>
      </c>
      <c r="L134" s="30"/>
    </row>
    <row r="135" spans="2:65" s="1" customFormat="1" ht="10.35" customHeight="1">
      <c r="B135" s="30"/>
      <c r="L135" s="30"/>
    </row>
    <row r="136" spans="2:65" s="10" customFormat="1" ht="29.25" customHeight="1">
      <c r="B136" s="136"/>
      <c r="C136" s="137" t="s">
        <v>129</v>
      </c>
      <c r="D136" s="138" t="s">
        <v>61</v>
      </c>
      <c r="E136" s="138" t="s">
        <v>57</v>
      </c>
      <c r="F136" s="138" t="s">
        <v>58</v>
      </c>
      <c r="G136" s="138" t="s">
        <v>130</v>
      </c>
      <c r="H136" s="138" t="s">
        <v>131</v>
      </c>
      <c r="I136" s="138" t="s">
        <v>132</v>
      </c>
      <c r="J136" s="139" t="s">
        <v>106</v>
      </c>
      <c r="K136" s="140" t="s">
        <v>133</v>
      </c>
      <c r="L136" s="136"/>
      <c r="M136" s="60" t="s">
        <v>1</v>
      </c>
      <c r="N136" s="61" t="s">
        <v>40</v>
      </c>
      <c r="O136" s="61" t="s">
        <v>134</v>
      </c>
      <c r="P136" s="61" t="s">
        <v>135</v>
      </c>
      <c r="Q136" s="61" t="s">
        <v>136</v>
      </c>
      <c r="R136" s="61" t="s">
        <v>137</v>
      </c>
      <c r="S136" s="61" t="s">
        <v>138</v>
      </c>
      <c r="T136" s="62" t="s">
        <v>139</v>
      </c>
    </row>
    <row r="137" spans="2:65" s="1" customFormat="1" ht="22.9" customHeight="1">
      <c r="B137" s="30"/>
      <c r="C137" s="65" t="s">
        <v>102</v>
      </c>
      <c r="J137" s="141">
        <f>BK137</f>
        <v>0</v>
      </c>
      <c r="L137" s="30"/>
      <c r="M137" s="63"/>
      <c r="N137" s="54"/>
      <c r="O137" s="54"/>
      <c r="P137" s="142">
        <f>P138+P156+P177+P179</f>
        <v>0</v>
      </c>
      <c r="Q137" s="54"/>
      <c r="R137" s="142">
        <f>R138+R156+R177+R179</f>
        <v>28.470915000000002</v>
      </c>
      <c r="S137" s="54"/>
      <c r="T137" s="143">
        <f>T138+T156+T177+T179</f>
        <v>0.06</v>
      </c>
      <c r="AT137" s="15" t="s">
        <v>75</v>
      </c>
      <c r="AU137" s="15" t="s">
        <v>108</v>
      </c>
      <c r="BK137" s="144">
        <f>BK138+BK156+BK177+BK179</f>
        <v>0</v>
      </c>
    </row>
    <row r="138" spans="2:65" s="11" customFormat="1" ht="25.9" customHeight="1">
      <c r="B138" s="145"/>
      <c r="D138" s="146" t="s">
        <v>75</v>
      </c>
      <c r="E138" s="147" t="s">
        <v>140</v>
      </c>
      <c r="F138" s="147" t="s">
        <v>333</v>
      </c>
      <c r="I138" s="148"/>
      <c r="J138" s="124">
        <f>BK138</f>
        <v>0</v>
      </c>
      <c r="L138" s="145"/>
      <c r="M138" s="149"/>
      <c r="P138" s="150">
        <f>P139+P154</f>
        <v>0</v>
      </c>
      <c r="R138" s="150">
        <f>R139+R154</f>
        <v>28.423560000000002</v>
      </c>
      <c r="T138" s="151">
        <f>T139+T154</f>
        <v>0.06</v>
      </c>
      <c r="AR138" s="146" t="s">
        <v>83</v>
      </c>
      <c r="AT138" s="152" t="s">
        <v>75</v>
      </c>
      <c r="AU138" s="152" t="s">
        <v>76</v>
      </c>
      <c r="AY138" s="146" t="s">
        <v>142</v>
      </c>
      <c r="BK138" s="153">
        <f>BK139+BK154</f>
        <v>0</v>
      </c>
    </row>
    <row r="139" spans="2:65" s="11" customFormat="1" ht="22.9" customHeight="1">
      <c r="B139" s="145"/>
      <c r="D139" s="146" t="s">
        <v>75</v>
      </c>
      <c r="E139" s="154" t="s">
        <v>181</v>
      </c>
      <c r="F139" s="154" t="s">
        <v>234</v>
      </c>
      <c r="I139" s="148"/>
      <c r="J139" s="155">
        <f>BK139</f>
        <v>0</v>
      </c>
      <c r="L139" s="145"/>
      <c r="M139" s="149"/>
      <c r="P139" s="150">
        <f>SUM(P140:P153)</f>
        <v>0</v>
      </c>
      <c r="R139" s="150">
        <f>SUM(R140:R153)</f>
        <v>28.423560000000002</v>
      </c>
      <c r="T139" s="151">
        <f>SUM(T140:T153)</f>
        <v>0.06</v>
      </c>
      <c r="AR139" s="146" t="s">
        <v>83</v>
      </c>
      <c r="AT139" s="152" t="s">
        <v>75</v>
      </c>
      <c r="AU139" s="152" t="s">
        <v>83</v>
      </c>
      <c r="AY139" s="146" t="s">
        <v>142</v>
      </c>
      <c r="BK139" s="153">
        <f>SUM(BK140:BK153)</f>
        <v>0</v>
      </c>
    </row>
    <row r="140" spans="2:65" s="1" customFormat="1" ht="37.9" customHeight="1">
      <c r="B140" s="30"/>
      <c r="C140" s="156" t="s">
        <v>83</v>
      </c>
      <c r="D140" s="156" t="s">
        <v>144</v>
      </c>
      <c r="E140" s="157" t="s">
        <v>334</v>
      </c>
      <c r="F140" s="158" t="s">
        <v>335</v>
      </c>
      <c r="G140" s="159" t="s">
        <v>225</v>
      </c>
      <c r="H140" s="160">
        <v>12</v>
      </c>
      <c r="I140" s="161"/>
      <c r="J140" s="162">
        <f>ROUND(I140*H140,2)</f>
        <v>0</v>
      </c>
      <c r="K140" s="163"/>
      <c r="L140" s="30"/>
      <c r="M140" s="164" t="s">
        <v>1</v>
      </c>
      <c r="N140" s="126" t="s">
        <v>42</v>
      </c>
      <c r="P140" s="165">
        <f>O140*H140</f>
        <v>0</v>
      </c>
      <c r="Q140" s="165">
        <v>2.36843</v>
      </c>
      <c r="R140" s="165">
        <f>Q140*H140</f>
        <v>28.42116</v>
      </c>
      <c r="S140" s="165">
        <v>0</v>
      </c>
      <c r="T140" s="166">
        <f>S140*H140</f>
        <v>0</v>
      </c>
      <c r="AR140" s="167" t="s">
        <v>336</v>
      </c>
      <c r="AT140" s="167" t="s">
        <v>144</v>
      </c>
      <c r="AU140" s="167" t="s">
        <v>87</v>
      </c>
      <c r="AY140" s="15" t="s">
        <v>142</v>
      </c>
      <c r="BE140" s="168">
        <f>IF(N140="základná",J140,0)</f>
        <v>0</v>
      </c>
      <c r="BF140" s="168">
        <f>IF(N140="znížená",J140,0)</f>
        <v>0</v>
      </c>
      <c r="BG140" s="168">
        <f>IF(N140="zákl. prenesená",J140,0)</f>
        <v>0</v>
      </c>
      <c r="BH140" s="168">
        <f>IF(N140="zníž. prenesená",J140,0)</f>
        <v>0</v>
      </c>
      <c r="BI140" s="168">
        <f>IF(N140="nulová",J140,0)</f>
        <v>0</v>
      </c>
      <c r="BJ140" s="15" t="s">
        <v>87</v>
      </c>
      <c r="BK140" s="168">
        <f>ROUND(I140*H140,2)</f>
        <v>0</v>
      </c>
      <c r="BL140" s="15" t="s">
        <v>336</v>
      </c>
      <c r="BM140" s="167" t="s">
        <v>337</v>
      </c>
    </row>
    <row r="141" spans="2:65" s="12" customFormat="1" ht="11.25">
      <c r="B141" s="169"/>
      <c r="D141" s="170" t="s">
        <v>150</v>
      </c>
      <c r="E141" s="171" t="s">
        <v>1</v>
      </c>
      <c r="F141" s="172" t="s">
        <v>196</v>
      </c>
      <c r="H141" s="173">
        <v>12</v>
      </c>
      <c r="I141" s="174"/>
      <c r="L141" s="169"/>
      <c r="M141" s="175"/>
      <c r="T141" s="176"/>
      <c r="AT141" s="171" t="s">
        <v>150</v>
      </c>
      <c r="AU141" s="171" t="s">
        <v>87</v>
      </c>
      <c r="AV141" s="12" t="s">
        <v>87</v>
      </c>
      <c r="AW141" s="12" t="s">
        <v>33</v>
      </c>
      <c r="AX141" s="12" t="s">
        <v>76</v>
      </c>
      <c r="AY141" s="171" t="s">
        <v>142</v>
      </c>
    </row>
    <row r="142" spans="2:65" s="13" customFormat="1" ht="11.25">
      <c r="B142" s="177"/>
      <c r="D142" s="170" t="s">
        <v>150</v>
      </c>
      <c r="E142" s="178" t="s">
        <v>1</v>
      </c>
      <c r="F142" s="179" t="s">
        <v>152</v>
      </c>
      <c r="H142" s="180">
        <v>12</v>
      </c>
      <c r="I142" s="181"/>
      <c r="L142" s="177"/>
      <c r="M142" s="182"/>
      <c r="T142" s="183"/>
      <c r="AT142" s="178" t="s">
        <v>150</v>
      </c>
      <c r="AU142" s="178" t="s">
        <v>87</v>
      </c>
      <c r="AV142" s="13" t="s">
        <v>148</v>
      </c>
      <c r="AW142" s="13" t="s">
        <v>33</v>
      </c>
      <c r="AX142" s="13" t="s">
        <v>83</v>
      </c>
      <c r="AY142" s="178" t="s">
        <v>142</v>
      </c>
    </row>
    <row r="143" spans="2:65" s="1" customFormat="1" ht="55.5" customHeight="1">
      <c r="B143" s="30"/>
      <c r="C143" s="156" t="s">
        <v>87</v>
      </c>
      <c r="D143" s="156" t="s">
        <v>144</v>
      </c>
      <c r="E143" s="157" t="s">
        <v>338</v>
      </c>
      <c r="F143" s="158" t="s">
        <v>339</v>
      </c>
      <c r="G143" s="159" t="s">
        <v>225</v>
      </c>
      <c r="H143" s="160">
        <v>12</v>
      </c>
      <c r="I143" s="161"/>
      <c r="J143" s="162">
        <f>ROUND(I143*H143,2)</f>
        <v>0</v>
      </c>
      <c r="K143" s="163"/>
      <c r="L143" s="30"/>
      <c r="M143" s="164" t="s">
        <v>1</v>
      </c>
      <c r="N143" s="126" t="s">
        <v>42</v>
      </c>
      <c r="P143" s="165">
        <f>O143*H143</f>
        <v>0</v>
      </c>
      <c r="Q143" s="165">
        <v>2.0000000000000001E-4</v>
      </c>
      <c r="R143" s="165">
        <f>Q143*H143</f>
        <v>2.4000000000000002E-3</v>
      </c>
      <c r="S143" s="165">
        <v>5.0000000000000001E-3</v>
      </c>
      <c r="T143" s="166">
        <f>S143*H143</f>
        <v>0.06</v>
      </c>
      <c r="AR143" s="167" t="s">
        <v>148</v>
      </c>
      <c r="AT143" s="167" t="s">
        <v>144</v>
      </c>
      <c r="AU143" s="167" t="s">
        <v>87</v>
      </c>
      <c r="AY143" s="15" t="s">
        <v>142</v>
      </c>
      <c r="BE143" s="168">
        <f>IF(N143="základná",J143,0)</f>
        <v>0</v>
      </c>
      <c r="BF143" s="168">
        <f>IF(N143="znížená",J143,0)</f>
        <v>0</v>
      </c>
      <c r="BG143" s="168">
        <f>IF(N143="zákl. prenesená",J143,0)</f>
        <v>0</v>
      </c>
      <c r="BH143" s="168">
        <f>IF(N143="zníž. prenesená",J143,0)</f>
        <v>0</v>
      </c>
      <c r="BI143" s="168">
        <f>IF(N143="nulová",J143,0)</f>
        <v>0</v>
      </c>
      <c r="BJ143" s="15" t="s">
        <v>87</v>
      </c>
      <c r="BK143" s="168">
        <f>ROUND(I143*H143,2)</f>
        <v>0</v>
      </c>
      <c r="BL143" s="15" t="s">
        <v>148</v>
      </c>
      <c r="BM143" s="167" t="s">
        <v>340</v>
      </c>
    </row>
    <row r="144" spans="2:65" s="1" customFormat="1" ht="21.75" customHeight="1">
      <c r="B144" s="30"/>
      <c r="C144" s="156" t="s">
        <v>157</v>
      </c>
      <c r="D144" s="156" t="s">
        <v>144</v>
      </c>
      <c r="E144" s="157" t="s">
        <v>271</v>
      </c>
      <c r="F144" s="158" t="s">
        <v>272</v>
      </c>
      <c r="G144" s="159" t="s">
        <v>193</v>
      </c>
      <c r="H144" s="160">
        <v>0.06</v>
      </c>
      <c r="I144" s="161"/>
      <c r="J144" s="162">
        <f>ROUND(I144*H144,2)</f>
        <v>0</v>
      </c>
      <c r="K144" s="163"/>
      <c r="L144" s="30"/>
      <c r="M144" s="164" t="s">
        <v>1</v>
      </c>
      <c r="N144" s="126" t="s">
        <v>42</v>
      </c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AR144" s="167" t="s">
        <v>148</v>
      </c>
      <c r="AT144" s="167" t="s">
        <v>144</v>
      </c>
      <c r="AU144" s="167" t="s">
        <v>87</v>
      </c>
      <c r="AY144" s="15" t="s">
        <v>142</v>
      </c>
      <c r="BE144" s="168">
        <f>IF(N144="základná",J144,0)</f>
        <v>0</v>
      </c>
      <c r="BF144" s="168">
        <f>IF(N144="znížená",J144,0)</f>
        <v>0</v>
      </c>
      <c r="BG144" s="168">
        <f>IF(N144="zákl. prenesená",J144,0)</f>
        <v>0</v>
      </c>
      <c r="BH144" s="168">
        <f>IF(N144="zníž. prenesená",J144,0)</f>
        <v>0</v>
      </c>
      <c r="BI144" s="168">
        <f>IF(N144="nulová",J144,0)</f>
        <v>0</v>
      </c>
      <c r="BJ144" s="15" t="s">
        <v>87</v>
      </c>
      <c r="BK144" s="168">
        <f>ROUND(I144*H144,2)</f>
        <v>0</v>
      </c>
      <c r="BL144" s="15" t="s">
        <v>148</v>
      </c>
      <c r="BM144" s="167" t="s">
        <v>341</v>
      </c>
    </row>
    <row r="145" spans="2:65" s="1" customFormat="1" ht="24.2" customHeight="1">
      <c r="B145" s="30"/>
      <c r="C145" s="156" t="s">
        <v>148</v>
      </c>
      <c r="D145" s="156" t="s">
        <v>144</v>
      </c>
      <c r="E145" s="157" t="s">
        <v>275</v>
      </c>
      <c r="F145" s="158" t="s">
        <v>276</v>
      </c>
      <c r="G145" s="159" t="s">
        <v>193</v>
      </c>
      <c r="H145" s="160">
        <v>1.2</v>
      </c>
      <c r="I145" s="161"/>
      <c r="J145" s="162">
        <f>ROUND(I145*H145,2)</f>
        <v>0</v>
      </c>
      <c r="K145" s="163"/>
      <c r="L145" s="30"/>
      <c r="M145" s="164" t="s">
        <v>1</v>
      </c>
      <c r="N145" s="126" t="s">
        <v>42</v>
      </c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AR145" s="167" t="s">
        <v>148</v>
      </c>
      <c r="AT145" s="167" t="s">
        <v>144</v>
      </c>
      <c r="AU145" s="167" t="s">
        <v>87</v>
      </c>
      <c r="AY145" s="15" t="s">
        <v>142</v>
      </c>
      <c r="BE145" s="168">
        <f>IF(N145="základná",J145,0)</f>
        <v>0</v>
      </c>
      <c r="BF145" s="168">
        <f>IF(N145="znížená",J145,0)</f>
        <v>0</v>
      </c>
      <c r="BG145" s="168">
        <f>IF(N145="zákl. prenesená",J145,0)</f>
        <v>0</v>
      </c>
      <c r="BH145" s="168">
        <f>IF(N145="zníž. prenesená",J145,0)</f>
        <v>0</v>
      </c>
      <c r="BI145" s="168">
        <f>IF(N145="nulová",J145,0)</f>
        <v>0</v>
      </c>
      <c r="BJ145" s="15" t="s">
        <v>87</v>
      </c>
      <c r="BK145" s="168">
        <f>ROUND(I145*H145,2)</f>
        <v>0</v>
      </c>
      <c r="BL145" s="15" t="s">
        <v>148</v>
      </c>
      <c r="BM145" s="167" t="s">
        <v>342</v>
      </c>
    </row>
    <row r="146" spans="2:65" s="12" customFormat="1" ht="11.25">
      <c r="B146" s="169"/>
      <c r="D146" s="170" t="s">
        <v>150</v>
      </c>
      <c r="F146" s="172" t="s">
        <v>343</v>
      </c>
      <c r="H146" s="173">
        <v>1.2</v>
      </c>
      <c r="I146" s="174"/>
      <c r="L146" s="169"/>
      <c r="M146" s="175"/>
      <c r="T146" s="176"/>
      <c r="AT146" s="171" t="s">
        <v>150</v>
      </c>
      <c r="AU146" s="171" t="s">
        <v>87</v>
      </c>
      <c r="AV146" s="12" t="s">
        <v>87</v>
      </c>
      <c r="AW146" s="12" t="s">
        <v>4</v>
      </c>
      <c r="AX146" s="12" t="s">
        <v>83</v>
      </c>
      <c r="AY146" s="171" t="s">
        <v>142</v>
      </c>
    </row>
    <row r="147" spans="2:65" s="1" customFormat="1" ht="24.2" customHeight="1">
      <c r="B147" s="30"/>
      <c r="C147" s="156" t="s">
        <v>165</v>
      </c>
      <c r="D147" s="156" t="s">
        <v>144</v>
      </c>
      <c r="E147" s="157" t="s">
        <v>280</v>
      </c>
      <c r="F147" s="158" t="s">
        <v>281</v>
      </c>
      <c r="G147" s="159" t="s">
        <v>193</v>
      </c>
      <c r="H147" s="160">
        <v>0.06</v>
      </c>
      <c r="I147" s="161"/>
      <c r="J147" s="162">
        <f>ROUND(I147*H147,2)</f>
        <v>0</v>
      </c>
      <c r="K147" s="163"/>
      <c r="L147" s="30"/>
      <c r="M147" s="164" t="s">
        <v>1</v>
      </c>
      <c r="N147" s="126" t="s">
        <v>42</v>
      </c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AR147" s="167" t="s">
        <v>148</v>
      </c>
      <c r="AT147" s="167" t="s">
        <v>144</v>
      </c>
      <c r="AU147" s="167" t="s">
        <v>87</v>
      </c>
      <c r="AY147" s="15" t="s">
        <v>142</v>
      </c>
      <c r="BE147" s="168">
        <f>IF(N147="základná",J147,0)</f>
        <v>0</v>
      </c>
      <c r="BF147" s="168">
        <f>IF(N147="znížená",J147,0)</f>
        <v>0</v>
      </c>
      <c r="BG147" s="168">
        <f>IF(N147="zákl. prenesená",J147,0)</f>
        <v>0</v>
      </c>
      <c r="BH147" s="168">
        <f>IF(N147="zníž. prenesená",J147,0)</f>
        <v>0</v>
      </c>
      <c r="BI147" s="168">
        <f>IF(N147="nulová",J147,0)</f>
        <v>0</v>
      </c>
      <c r="BJ147" s="15" t="s">
        <v>87</v>
      </c>
      <c r="BK147" s="168">
        <f>ROUND(I147*H147,2)</f>
        <v>0</v>
      </c>
      <c r="BL147" s="15" t="s">
        <v>148</v>
      </c>
      <c r="BM147" s="167" t="s">
        <v>344</v>
      </c>
    </row>
    <row r="148" spans="2:65" s="1" customFormat="1" ht="24.2" customHeight="1">
      <c r="B148" s="30"/>
      <c r="C148" s="156" t="s">
        <v>170</v>
      </c>
      <c r="D148" s="156" t="s">
        <v>144</v>
      </c>
      <c r="E148" s="157" t="s">
        <v>284</v>
      </c>
      <c r="F148" s="158" t="s">
        <v>285</v>
      </c>
      <c r="G148" s="159" t="s">
        <v>193</v>
      </c>
      <c r="H148" s="160">
        <v>0.3</v>
      </c>
      <c r="I148" s="161"/>
      <c r="J148" s="162">
        <f>ROUND(I148*H148,2)</f>
        <v>0</v>
      </c>
      <c r="K148" s="163"/>
      <c r="L148" s="30"/>
      <c r="M148" s="164" t="s">
        <v>1</v>
      </c>
      <c r="N148" s="126" t="s">
        <v>42</v>
      </c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AR148" s="167" t="s">
        <v>148</v>
      </c>
      <c r="AT148" s="167" t="s">
        <v>144</v>
      </c>
      <c r="AU148" s="167" t="s">
        <v>87</v>
      </c>
      <c r="AY148" s="15" t="s">
        <v>142</v>
      </c>
      <c r="BE148" s="168">
        <f>IF(N148="základná",J148,0)</f>
        <v>0</v>
      </c>
      <c r="BF148" s="168">
        <f>IF(N148="znížená",J148,0)</f>
        <v>0</v>
      </c>
      <c r="BG148" s="168">
        <f>IF(N148="zákl. prenesená",J148,0)</f>
        <v>0</v>
      </c>
      <c r="BH148" s="168">
        <f>IF(N148="zníž. prenesená",J148,0)</f>
        <v>0</v>
      </c>
      <c r="BI148" s="168">
        <f>IF(N148="nulová",J148,0)</f>
        <v>0</v>
      </c>
      <c r="BJ148" s="15" t="s">
        <v>87</v>
      </c>
      <c r="BK148" s="168">
        <f>ROUND(I148*H148,2)</f>
        <v>0</v>
      </c>
      <c r="BL148" s="15" t="s">
        <v>148</v>
      </c>
      <c r="BM148" s="167" t="s">
        <v>345</v>
      </c>
    </row>
    <row r="149" spans="2:65" s="12" customFormat="1" ht="11.25">
      <c r="B149" s="169"/>
      <c r="D149" s="170" t="s">
        <v>150</v>
      </c>
      <c r="F149" s="172" t="s">
        <v>346</v>
      </c>
      <c r="H149" s="173">
        <v>0.3</v>
      </c>
      <c r="I149" s="174"/>
      <c r="L149" s="169"/>
      <c r="M149" s="175"/>
      <c r="T149" s="176"/>
      <c r="AT149" s="171" t="s">
        <v>150</v>
      </c>
      <c r="AU149" s="171" t="s">
        <v>87</v>
      </c>
      <c r="AV149" s="12" t="s">
        <v>87</v>
      </c>
      <c r="AW149" s="12" t="s">
        <v>4</v>
      </c>
      <c r="AX149" s="12" t="s">
        <v>83</v>
      </c>
      <c r="AY149" s="171" t="s">
        <v>142</v>
      </c>
    </row>
    <row r="150" spans="2:65" s="1" customFormat="1" ht="24.2" customHeight="1">
      <c r="B150" s="30"/>
      <c r="C150" s="156" t="s">
        <v>174</v>
      </c>
      <c r="D150" s="156" t="s">
        <v>144</v>
      </c>
      <c r="E150" s="157" t="s">
        <v>347</v>
      </c>
      <c r="F150" s="158" t="s">
        <v>348</v>
      </c>
      <c r="G150" s="159" t="s">
        <v>193</v>
      </c>
      <c r="H150" s="160">
        <v>0.06</v>
      </c>
      <c r="I150" s="161"/>
      <c r="J150" s="162">
        <f>ROUND(I150*H150,2)</f>
        <v>0</v>
      </c>
      <c r="K150" s="163"/>
      <c r="L150" s="30"/>
      <c r="M150" s="164" t="s">
        <v>1</v>
      </c>
      <c r="N150" s="126" t="s">
        <v>42</v>
      </c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AR150" s="167" t="s">
        <v>148</v>
      </c>
      <c r="AT150" s="167" t="s">
        <v>144</v>
      </c>
      <c r="AU150" s="167" t="s">
        <v>87</v>
      </c>
      <c r="AY150" s="15" t="s">
        <v>142</v>
      </c>
      <c r="BE150" s="168">
        <f>IF(N150="základná",J150,0)</f>
        <v>0</v>
      </c>
      <c r="BF150" s="168">
        <f>IF(N150="znížená",J150,0)</f>
        <v>0</v>
      </c>
      <c r="BG150" s="168">
        <f>IF(N150="zákl. prenesená",J150,0)</f>
        <v>0</v>
      </c>
      <c r="BH150" s="168">
        <f>IF(N150="zníž. prenesená",J150,0)</f>
        <v>0</v>
      </c>
      <c r="BI150" s="168">
        <f>IF(N150="nulová",J150,0)</f>
        <v>0</v>
      </c>
      <c r="BJ150" s="15" t="s">
        <v>87</v>
      </c>
      <c r="BK150" s="168">
        <f>ROUND(I150*H150,2)</f>
        <v>0</v>
      </c>
      <c r="BL150" s="15" t="s">
        <v>148</v>
      </c>
      <c r="BM150" s="167" t="s">
        <v>349</v>
      </c>
    </row>
    <row r="151" spans="2:65" s="1" customFormat="1" ht="24.2" customHeight="1">
      <c r="B151" s="30"/>
      <c r="C151" s="156" t="s">
        <v>177</v>
      </c>
      <c r="D151" s="156" t="s">
        <v>144</v>
      </c>
      <c r="E151" s="157" t="s">
        <v>293</v>
      </c>
      <c r="F151" s="158" t="s">
        <v>294</v>
      </c>
      <c r="G151" s="159" t="s">
        <v>193</v>
      </c>
      <c r="H151" s="160">
        <v>0.06</v>
      </c>
      <c r="I151" s="161"/>
      <c r="J151" s="162">
        <f>ROUND(I151*H151,2)</f>
        <v>0</v>
      </c>
      <c r="K151" s="163"/>
      <c r="L151" s="30"/>
      <c r="M151" s="164" t="s">
        <v>1</v>
      </c>
      <c r="N151" s="126" t="s">
        <v>42</v>
      </c>
      <c r="P151" s="165">
        <f>O151*H151</f>
        <v>0</v>
      </c>
      <c r="Q151" s="165">
        <v>0</v>
      </c>
      <c r="R151" s="165">
        <f>Q151*H151</f>
        <v>0</v>
      </c>
      <c r="S151" s="165">
        <v>0</v>
      </c>
      <c r="T151" s="166">
        <f>S151*H151</f>
        <v>0</v>
      </c>
      <c r="AR151" s="167" t="s">
        <v>148</v>
      </c>
      <c r="AT151" s="167" t="s">
        <v>144</v>
      </c>
      <c r="AU151" s="167" t="s">
        <v>87</v>
      </c>
      <c r="AY151" s="15" t="s">
        <v>142</v>
      </c>
      <c r="BE151" s="168">
        <f>IF(N151="základná",J151,0)</f>
        <v>0</v>
      </c>
      <c r="BF151" s="168">
        <f>IF(N151="znížená",J151,0)</f>
        <v>0</v>
      </c>
      <c r="BG151" s="168">
        <f>IF(N151="zákl. prenesená",J151,0)</f>
        <v>0</v>
      </c>
      <c r="BH151" s="168">
        <f>IF(N151="zníž. prenesená",J151,0)</f>
        <v>0</v>
      </c>
      <c r="BI151" s="168">
        <f>IF(N151="nulová",J151,0)</f>
        <v>0</v>
      </c>
      <c r="BJ151" s="15" t="s">
        <v>87</v>
      </c>
      <c r="BK151" s="168">
        <f>ROUND(I151*H151,2)</f>
        <v>0</v>
      </c>
      <c r="BL151" s="15" t="s">
        <v>148</v>
      </c>
      <c r="BM151" s="167" t="s">
        <v>350</v>
      </c>
    </row>
    <row r="152" spans="2:65" s="1" customFormat="1" ht="24.2" customHeight="1">
      <c r="B152" s="30"/>
      <c r="C152" s="156" t="s">
        <v>181</v>
      </c>
      <c r="D152" s="156" t="s">
        <v>144</v>
      </c>
      <c r="E152" s="157" t="s">
        <v>297</v>
      </c>
      <c r="F152" s="158" t="s">
        <v>298</v>
      </c>
      <c r="G152" s="159" t="s">
        <v>193</v>
      </c>
      <c r="H152" s="160">
        <v>0.06</v>
      </c>
      <c r="I152" s="161"/>
      <c r="J152" s="162">
        <f>ROUND(I152*H152,2)</f>
        <v>0</v>
      </c>
      <c r="K152" s="163"/>
      <c r="L152" s="30"/>
      <c r="M152" s="164" t="s">
        <v>1</v>
      </c>
      <c r="N152" s="126" t="s">
        <v>42</v>
      </c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AR152" s="167" t="s">
        <v>148</v>
      </c>
      <c r="AT152" s="167" t="s">
        <v>144</v>
      </c>
      <c r="AU152" s="167" t="s">
        <v>87</v>
      </c>
      <c r="AY152" s="15" t="s">
        <v>142</v>
      </c>
      <c r="BE152" s="168">
        <f>IF(N152="základná",J152,0)</f>
        <v>0</v>
      </c>
      <c r="BF152" s="168">
        <f>IF(N152="znížená",J152,0)</f>
        <v>0</v>
      </c>
      <c r="BG152" s="168">
        <f>IF(N152="zákl. prenesená",J152,0)</f>
        <v>0</v>
      </c>
      <c r="BH152" s="168">
        <f>IF(N152="zníž. prenesená",J152,0)</f>
        <v>0</v>
      </c>
      <c r="BI152" s="168">
        <f>IF(N152="nulová",J152,0)</f>
        <v>0</v>
      </c>
      <c r="BJ152" s="15" t="s">
        <v>87</v>
      </c>
      <c r="BK152" s="168">
        <f>ROUND(I152*H152,2)</f>
        <v>0</v>
      </c>
      <c r="BL152" s="15" t="s">
        <v>148</v>
      </c>
      <c r="BM152" s="167" t="s">
        <v>351</v>
      </c>
    </row>
    <row r="153" spans="2:65" s="1" customFormat="1" ht="33" customHeight="1">
      <c r="B153" s="30"/>
      <c r="C153" s="156" t="s">
        <v>185</v>
      </c>
      <c r="D153" s="156" t="s">
        <v>144</v>
      </c>
      <c r="E153" s="157" t="s">
        <v>301</v>
      </c>
      <c r="F153" s="158" t="s">
        <v>302</v>
      </c>
      <c r="G153" s="159" t="s">
        <v>193</v>
      </c>
      <c r="H153" s="160">
        <v>0.06</v>
      </c>
      <c r="I153" s="161"/>
      <c r="J153" s="162">
        <f>ROUND(I153*H153,2)</f>
        <v>0</v>
      </c>
      <c r="K153" s="163"/>
      <c r="L153" s="30"/>
      <c r="M153" s="164" t="s">
        <v>1</v>
      </c>
      <c r="N153" s="126" t="s">
        <v>42</v>
      </c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AR153" s="167" t="s">
        <v>148</v>
      </c>
      <c r="AT153" s="167" t="s">
        <v>144</v>
      </c>
      <c r="AU153" s="167" t="s">
        <v>87</v>
      </c>
      <c r="AY153" s="15" t="s">
        <v>142</v>
      </c>
      <c r="BE153" s="168">
        <f>IF(N153="základná",J153,0)</f>
        <v>0</v>
      </c>
      <c r="BF153" s="168">
        <f>IF(N153="znížená",J153,0)</f>
        <v>0</v>
      </c>
      <c r="BG153" s="168">
        <f>IF(N153="zákl. prenesená",J153,0)</f>
        <v>0</v>
      </c>
      <c r="BH153" s="168">
        <f>IF(N153="zníž. prenesená",J153,0)</f>
        <v>0</v>
      </c>
      <c r="BI153" s="168">
        <f>IF(N153="nulová",J153,0)</f>
        <v>0</v>
      </c>
      <c r="BJ153" s="15" t="s">
        <v>87</v>
      </c>
      <c r="BK153" s="168">
        <f>ROUND(I153*H153,2)</f>
        <v>0</v>
      </c>
      <c r="BL153" s="15" t="s">
        <v>148</v>
      </c>
      <c r="BM153" s="167" t="s">
        <v>352</v>
      </c>
    </row>
    <row r="154" spans="2:65" s="11" customFormat="1" ht="22.9" customHeight="1">
      <c r="B154" s="145"/>
      <c r="D154" s="146" t="s">
        <v>75</v>
      </c>
      <c r="E154" s="154" t="s">
        <v>304</v>
      </c>
      <c r="F154" s="154" t="s">
        <v>353</v>
      </c>
      <c r="I154" s="148"/>
      <c r="J154" s="155">
        <f>BK154</f>
        <v>0</v>
      </c>
      <c r="L154" s="145"/>
      <c r="M154" s="149"/>
      <c r="P154" s="150">
        <f>P155</f>
        <v>0</v>
      </c>
      <c r="R154" s="150">
        <f>R155</f>
        <v>0</v>
      </c>
      <c r="T154" s="151">
        <f>T155</f>
        <v>0</v>
      </c>
      <c r="AR154" s="146" t="s">
        <v>83</v>
      </c>
      <c r="AT154" s="152" t="s">
        <v>75</v>
      </c>
      <c r="AU154" s="152" t="s">
        <v>83</v>
      </c>
      <c r="AY154" s="146" t="s">
        <v>142</v>
      </c>
      <c r="BK154" s="153">
        <f>BK155</f>
        <v>0</v>
      </c>
    </row>
    <row r="155" spans="2:65" s="1" customFormat="1" ht="24.2" customHeight="1">
      <c r="B155" s="30"/>
      <c r="C155" s="156" t="s">
        <v>190</v>
      </c>
      <c r="D155" s="156" t="s">
        <v>144</v>
      </c>
      <c r="E155" s="157" t="s">
        <v>307</v>
      </c>
      <c r="F155" s="158" t="s">
        <v>308</v>
      </c>
      <c r="G155" s="159" t="s">
        <v>193</v>
      </c>
      <c r="H155" s="160">
        <v>2.5</v>
      </c>
      <c r="I155" s="161"/>
      <c r="J155" s="162">
        <f>ROUND(I155*H155,2)</f>
        <v>0</v>
      </c>
      <c r="K155" s="163"/>
      <c r="L155" s="30"/>
      <c r="M155" s="164" t="s">
        <v>1</v>
      </c>
      <c r="N155" s="126" t="s">
        <v>42</v>
      </c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AR155" s="167" t="s">
        <v>148</v>
      </c>
      <c r="AT155" s="167" t="s">
        <v>144</v>
      </c>
      <c r="AU155" s="167" t="s">
        <v>87</v>
      </c>
      <c r="AY155" s="15" t="s">
        <v>142</v>
      </c>
      <c r="BE155" s="168">
        <f>IF(N155="základná",J155,0)</f>
        <v>0</v>
      </c>
      <c r="BF155" s="168">
        <f>IF(N155="znížená",J155,0)</f>
        <v>0</v>
      </c>
      <c r="BG155" s="168">
        <f>IF(N155="zákl. prenesená",J155,0)</f>
        <v>0</v>
      </c>
      <c r="BH155" s="168">
        <f>IF(N155="zníž. prenesená",J155,0)</f>
        <v>0</v>
      </c>
      <c r="BI155" s="168">
        <f>IF(N155="nulová",J155,0)</f>
        <v>0</v>
      </c>
      <c r="BJ155" s="15" t="s">
        <v>87</v>
      </c>
      <c r="BK155" s="168">
        <f>ROUND(I155*H155,2)</f>
        <v>0</v>
      </c>
      <c r="BL155" s="15" t="s">
        <v>148</v>
      </c>
      <c r="BM155" s="167" t="s">
        <v>354</v>
      </c>
    </row>
    <row r="156" spans="2:65" s="11" customFormat="1" ht="25.9" customHeight="1">
      <c r="B156" s="145"/>
      <c r="D156" s="146" t="s">
        <v>75</v>
      </c>
      <c r="E156" s="147" t="s">
        <v>253</v>
      </c>
      <c r="F156" s="147" t="s">
        <v>355</v>
      </c>
      <c r="I156" s="148"/>
      <c r="J156" s="124">
        <f>BK156</f>
        <v>0</v>
      </c>
      <c r="L156" s="145"/>
      <c r="M156" s="149"/>
      <c r="P156" s="150">
        <f>P157</f>
        <v>0</v>
      </c>
      <c r="R156" s="150">
        <f>R157</f>
        <v>4.7354999999999994E-2</v>
      </c>
      <c r="T156" s="151">
        <f>T157</f>
        <v>0</v>
      </c>
      <c r="AR156" s="146" t="s">
        <v>157</v>
      </c>
      <c r="AT156" s="152" t="s">
        <v>75</v>
      </c>
      <c r="AU156" s="152" t="s">
        <v>76</v>
      </c>
      <c r="AY156" s="146" t="s">
        <v>142</v>
      </c>
      <c r="BK156" s="153">
        <f>BK157</f>
        <v>0</v>
      </c>
    </row>
    <row r="157" spans="2:65" s="11" customFormat="1" ht="22.9" customHeight="1">
      <c r="B157" s="145"/>
      <c r="D157" s="146" t="s">
        <v>75</v>
      </c>
      <c r="E157" s="154" t="s">
        <v>356</v>
      </c>
      <c r="F157" s="154" t="s">
        <v>357</v>
      </c>
      <c r="I157" s="148"/>
      <c r="J157" s="155">
        <f>BK157</f>
        <v>0</v>
      </c>
      <c r="L157" s="145"/>
      <c r="M157" s="149"/>
      <c r="P157" s="150">
        <f>SUM(P158:P176)</f>
        <v>0</v>
      </c>
      <c r="R157" s="150">
        <f>SUM(R158:R176)</f>
        <v>4.7354999999999994E-2</v>
      </c>
      <c r="T157" s="151">
        <f>SUM(T158:T176)</f>
        <v>0</v>
      </c>
      <c r="AR157" s="146" t="s">
        <v>157</v>
      </c>
      <c r="AT157" s="152" t="s">
        <v>75</v>
      </c>
      <c r="AU157" s="152" t="s">
        <v>83</v>
      </c>
      <c r="AY157" s="146" t="s">
        <v>142</v>
      </c>
      <c r="BK157" s="153">
        <f>SUM(BK158:BK176)</f>
        <v>0</v>
      </c>
    </row>
    <row r="158" spans="2:65" s="1" customFormat="1" ht="24.2" customHeight="1">
      <c r="B158" s="30"/>
      <c r="C158" s="156" t="s">
        <v>196</v>
      </c>
      <c r="D158" s="156" t="s">
        <v>144</v>
      </c>
      <c r="E158" s="157" t="s">
        <v>358</v>
      </c>
      <c r="F158" s="158" t="s">
        <v>359</v>
      </c>
      <c r="G158" s="159" t="s">
        <v>225</v>
      </c>
      <c r="H158" s="160">
        <v>12</v>
      </c>
      <c r="I158" s="161"/>
      <c r="J158" s="162">
        <f t="shared" ref="J158:J171" si="5">ROUND(I158*H158,2)</f>
        <v>0</v>
      </c>
      <c r="K158" s="163"/>
      <c r="L158" s="30"/>
      <c r="M158" s="164" t="s">
        <v>1</v>
      </c>
      <c r="N158" s="126" t="s">
        <v>42</v>
      </c>
      <c r="P158" s="165">
        <f t="shared" ref="P158:P171" si="6">O158*H158</f>
        <v>0</v>
      </c>
      <c r="Q158" s="165">
        <v>0</v>
      </c>
      <c r="R158" s="165">
        <f t="shared" ref="R158:R171" si="7">Q158*H158</f>
        <v>0</v>
      </c>
      <c r="S158" s="165">
        <v>0</v>
      </c>
      <c r="T158" s="166">
        <f t="shared" ref="T158:T171" si="8">S158*H158</f>
        <v>0</v>
      </c>
      <c r="AR158" s="167" t="s">
        <v>336</v>
      </c>
      <c r="AT158" s="167" t="s">
        <v>144</v>
      </c>
      <c r="AU158" s="167" t="s">
        <v>87</v>
      </c>
      <c r="AY158" s="15" t="s">
        <v>142</v>
      </c>
      <c r="BE158" s="168">
        <f t="shared" ref="BE158:BE171" si="9">IF(N158="základná",J158,0)</f>
        <v>0</v>
      </c>
      <c r="BF158" s="168">
        <f t="shared" ref="BF158:BF171" si="10">IF(N158="znížená",J158,0)</f>
        <v>0</v>
      </c>
      <c r="BG158" s="168">
        <f t="shared" ref="BG158:BG171" si="11">IF(N158="zákl. prenesená",J158,0)</f>
        <v>0</v>
      </c>
      <c r="BH158" s="168">
        <f t="shared" ref="BH158:BH171" si="12">IF(N158="zníž. prenesená",J158,0)</f>
        <v>0</v>
      </c>
      <c r="BI158" s="168">
        <f t="shared" ref="BI158:BI171" si="13">IF(N158="nulová",J158,0)</f>
        <v>0</v>
      </c>
      <c r="BJ158" s="15" t="s">
        <v>87</v>
      </c>
      <c r="BK158" s="168">
        <f t="shared" ref="BK158:BK171" si="14">ROUND(I158*H158,2)</f>
        <v>0</v>
      </c>
      <c r="BL158" s="15" t="s">
        <v>336</v>
      </c>
      <c r="BM158" s="167" t="s">
        <v>360</v>
      </c>
    </row>
    <row r="159" spans="2:65" s="1" customFormat="1" ht="24.2" customHeight="1">
      <c r="B159" s="30"/>
      <c r="C159" s="184" t="s">
        <v>200</v>
      </c>
      <c r="D159" s="184" t="s">
        <v>253</v>
      </c>
      <c r="E159" s="185" t="s">
        <v>361</v>
      </c>
      <c r="F159" s="186" t="s">
        <v>362</v>
      </c>
      <c r="G159" s="187" t="s">
        <v>225</v>
      </c>
      <c r="H159" s="188">
        <v>12</v>
      </c>
      <c r="I159" s="189"/>
      <c r="J159" s="190">
        <f t="shared" si="5"/>
        <v>0</v>
      </c>
      <c r="K159" s="191"/>
      <c r="L159" s="192"/>
      <c r="M159" s="193" t="s">
        <v>1</v>
      </c>
      <c r="N159" s="194" t="s">
        <v>42</v>
      </c>
      <c r="P159" s="165">
        <f t="shared" si="6"/>
        <v>0</v>
      </c>
      <c r="Q159" s="165">
        <v>2.4399999999999999E-3</v>
      </c>
      <c r="R159" s="165">
        <f t="shared" si="7"/>
        <v>2.928E-2</v>
      </c>
      <c r="S159" s="165">
        <v>0</v>
      </c>
      <c r="T159" s="166">
        <f t="shared" si="8"/>
        <v>0</v>
      </c>
      <c r="AR159" s="167" t="s">
        <v>363</v>
      </c>
      <c r="AT159" s="167" t="s">
        <v>253</v>
      </c>
      <c r="AU159" s="167" t="s">
        <v>87</v>
      </c>
      <c r="AY159" s="15" t="s">
        <v>142</v>
      </c>
      <c r="BE159" s="168">
        <f t="shared" si="9"/>
        <v>0</v>
      </c>
      <c r="BF159" s="168">
        <f t="shared" si="10"/>
        <v>0</v>
      </c>
      <c r="BG159" s="168">
        <f t="shared" si="11"/>
        <v>0</v>
      </c>
      <c r="BH159" s="168">
        <f t="shared" si="12"/>
        <v>0</v>
      </c>
      <c r="BI159" s="168">
        <f t="shared" si="13"/>
        <v>0</v>
      </c>
      <c r="BJ159" s="15" t="s">
        <v>87</v>
      </c>
      <c r="BK159" s="168">
        <f t="shared" si="14"/>
        <v>0</v>
      </c>
      <c r="BL159" s="15" t="s">
        <v>363</v>
      </c>
      <c r="BM159" s="167" t="s">
        <v>364</v>
      </c>
    </row>
    <row r="160" spans="2:65" s="1" customFormat="1" ht="37.9" customHeight="1">
      <c r="B160" s="30"/>
      <c r="C160" s="156" t="s">
        <v>180</v>
      </c>
      <c r="D160" s="156" t="s">
        <v>144</v>
      </c>
      <c r="E160" s="157" t="s">
        <v>365</v>
      </c>
      <c r="F160" s="158" t="s">
        <v>366</v>
      </c>
      <c r="G160" s="159" t="s">
        <v>250</v>
      </c>
      <c r="H160" s="160">
        <v>1</v>
      </c>
      <c r="I160" s="161"/>
      <c r="J160" s="162">
        <f t="shared" si="5"/>
        <v>0</v>
      </c>
      <c r="K160" s="163"/>
      <c r="L160" s="30"/>
      <c r="M160" s="164" t="s">
        <v>1</v>
      </c>
      <c r="N160" s="126" t="s">
        <v>42</v>
      </c>
      <c r="P160" s="165">
        <f t="shared" si="6"/>
        <v>0</v>
      </c>
      <c r="Q160" s="165">
        <v>0</v>
      </c>
      <c r="R160" s="165">
        <f t="shared" si="7"/>
        <v>0</v>
      </c>
      <c r="S160" s="165">
        <v>0</v>
      </c>
      <c r="T160" s="166">
        <f t="shared" si="8"/>
        <v>0</v>
      </c>
      <c r="AR160" s="167" t="s">
        <v>336</v>
      </c>
      <c r="AT160" s="167" t="s">
        <v>144</v>
      </c>
      <c r="AU160" s="167" t="s">
        <v>87</v>
      </c>
      <c r="AY160" s="15" t="s">
        <v>142</v>
      </c>
      <c r="BE160" s="168">
        <f t="shared" si="9"/>
        <v>0</v>
      </c>
      <c r="BF160" s="168">
        <f t="shared" si="10"/>
        <v>0</v>
      </c>
      <c r="BG160" s="168">
        <f t="shared" si="11"/>
        <v>0</v>
      </c>
      <c r="BH160" s="168">
        <f t="shared" si="12"/>
        <v>0</v>
      </c>
      <c r="BI160" s="168">
        <f t="shared" si="13"/>
        <v>0</v>
      </c>
      <c r="BJ160" s="15" t="s">
        <v>87</v>
      </c>
      <c r="BK160" s="168">
        <f t="shared" si="14"/>
        <v>0</v>
      </c>
      <c r="BL160" s="15" t="s">
        <v>336</v>
      </c>
      <c r="BM160" s="167" t="s">
        <v>367</v>
      </c>
    </row>
    <row r="161" spans="2:65" s="1" customFormat="1" ht="24.2" customHeight="1">
      <c r="B161" s="30"/>
      <c r="C161" s="184" t="s">
        <v>210</v>
      </c>
      <c r="D161" s="184" t="s">
        <v>253</v>
      </c>
      <c r="E161" s="185" t="s">
        <v>368</v>
      </c>
      <c r="F161" s="186" t="s">
        <v>369</v>
      </c>
      <c r="G161" s="187" t="s">
        <v>250</v>
      </c>
      <c r="H161" s="188">
        <v>1</v>
      </c>
      <c r="I161" s="189"/>
      <c r="J161" s="190">
        <f t="shared" si="5"/>
        <v>0</v>
      </c>
      <c r="K161" s="191"/>
      <c r="L161" s="192"/>
      <c r="M161" s="193" t="s">
        <v>1</v>
      </c>
      <c r="N161" s="194" t="s">
        <v>42</v>
      </c>
      <c r="P161" s="165">
        <f t="shared" si="6"/>
        <v>0</v>
      </c>
      <c r="Q161" s="165">
        <v>6.3000000000000003E-4</v>
      </c>
      <c r="R161" s="165">
        <f t="shared" si="7"/>
        <v>6.3000000000000003E-4</v>
      </c>
      <c r="S161" s="165">
        <v>0</v>
      </c>
      <c r="T161" s="166">
        <f t="shared" si="8"/>
        <v>0</v>
      </c>
      <c r="AR161" s="167" t="s">
        <v>363</v>
      </c>
      <c r="AT161" s="167" t="s">
        <v>253</v>
      </c>
      <c r="AU161" s="167" t="s">
        <v>87</v>
      </c>
      <c r="AY161" s="15" t="s">
        <v>142</v>
      </c>
      <c r="BE161" s="168">
        <f t="shared" si="9"/>
        <v>0</v>
      </c>
      <c r="BF161" s="168">
        <f t="shared" si="10"/>
        <v>0</v>
      </c>
      <c r="BG161" s="168">
        <f t="shared" si="11"/>
        <v>0</v>
      </c>
      <c r="BH161" s="168">
        <f t="shared" si="12"/>
        <v>0</v>
      </c>
      <c r="BI161" s="168">
        <f t="shared" si="13"/>
        <v>0</v>
      </c>
      <c r="BJ161" s="15" t="s">
        <v>87</v>
      </c>
      <c r="BK161" s="168">
        <f t="shared" si="14"/>
        <v>0</v>
      </c>
      <c r="BL161" s="15" t="s">
        <v>363</v>
      </c>
      <c r="BM161" s="167" t="s">
        <v>370</v>
      </c>
    </row>
    <row r="162" spans="2:65" s="1" customFormat="1" ht="55.5" customHeight="1">
      <c r="B162" s="30"/>
      <c r="C162" s="156" t="s">
        <v>184</v>
      </c>
      <c r="D162" s="156" t="s">
        <v>144</v>
      </c>
      <c r="E162" s="157" t="s">
        <v>371</v>
      </c>
      <c r="F162" s="158" t="s">
        <v>372</v>
      </c>
      <c r="G162" s="159" t="s">
        <v>250</v>
      </c>
      <c r="H162" s="160">
        <v>1</v>
      </c>
      <c r="I162" s="161"/>
      <c r="J162" s="162">
        <f t="shared" si="5"/>
        <v>0</v>
      </c>
      <c r="K162" s="163"/>
      <c r="L162" s="30"/>
      <c r="M162" s="164" t="s">
        <v>1</v>
      </c>
      <c r="N162" s="126" t="s">
        <v>42</v>
      </c>
      <c r="P162" s="165">
        <f t="shared" si="6"/>
        <v>0</v>
      </c>
      <c r="Q162" s="165">
        <v>0</v>
      </c>
      <c r="R162" s="165">
        <f t="shared" si="7"/>
        <v>0</v>
      </c>
      <c r="S162" s="165">
        <v>0</v>
      </c>
      <c r="T162" s="166">
        <f t="shared" si="8"/>
        <v>0</v>
      </c>
      <c r="AR162" s="167" t="s">
        <v>336</v>
      </c>
      <c r="AT162" s="167" t="s">
        <v>144</v>
      </c>
      <c r="AU162" s="167" t="s">
        <v>87</v>
      </c>
      <c r="AY162" s="15" t="s">
        <v>142</v>
      </c>
      <c r="BE162" s="168">
        <f t="shared" si="9"/>
        <v>0</v>
      </c>
      <c r="BF162" s="168">
        <f t="shared" si="10"/>
        <v>0</v>
      </c>
      <c r="BG162" s="168">
        <f t="shared" si="11"/>
        <v>0</v>
      </c>
      <c r="BH162" s="168">
        <f t="shared" si="12"/>
        <v>0</v>
      </c>
      <c r="BI162" s="168">
        <f t="shared" si="13"/>
        <v>0</v>
      </c>
      <c r="BJ162" s="15" t="s">
        <v>87</v>
      </c>
      <c r="BK162" s="168">
        <f t="shared" si="14"/>
        <v>0</v>
      </c>
      <c r="BL162" s="15" t="s">
        <v>336</v>
      </c>
      <c r="BM162" s="167" t="s">
        <v>373</v>
      </c>
    </row>
    <row r="163" spans="2:65" s="1" customFormat="1" ht="55.5" customHeight="1">
      <c r="B163" s="30"/>
      <c r="C163" s="156" t="s">
        <v>219</v>
      </c>
      <c r="D163" s="156" t="s">
        <v>144</v>
      </c>
      <c r="E163" s="157" t="s">
        <v>374</v>
      </c>
      <c r="F163" s="158" t="s">
        <v>375</v>
      </c>
      <c r="G163" s="159" t="s">
        <v>250</v>
      </c>
      <c r="H163" s="160">
        <v>1</v>
      </c>
      <c r="I163" s="161"/>
      <c r="J163" s="162">
        <f t="shared" si="5"/>
        <v>0</v>
      </c>
      <c r="K163" s="163"/>
      <c r="L163" s="30"/>
      <c r="M163" s="164" t="s">
        <v>1</v>
      </c>
      <c r="N163" s="126" t="s">
        <v>42</v>
      </c>
      <c r="P163" s="165">
        <f t="shared" si="6"/>
        <v>0</v>
      </c>
      <c r="Q163" s="165">
        <v>0</v>
      </c>
      <c r="R163" s="165">
        <f t="shared" si="7"/>
        <v>0</v>
      </c>
      <c r="S163" s="165">
        <v>0</v>
      </c>
      <c r="T163" s="166">
        <f t="shared" si="8"/>
        <v>0</v>
      </c>
      <c r="AR163" s="167" t="s">
        <v>336</v>
      </c>
      <c r="AT163" s="167" t="s">
        <v>144</v>
      </c>
      <c r="AU163" s="167" t="s">
        <v>87</v>
      </c>
      <c r="AY163" s="15" t="s">
        <v>142</v>
      </c>
      <c r="BE163" s="168">
        <f t="shared" si="9"/>
        <v>0</v>
      </c>
      <c r="BF163" s="168">
        <f t="shared" si="10"/>
        <v>0</v>
      </c>
      <c r="BG163" s="168">
        <f t="shared" si="11"/>
        <v>0</v>
      </c>
      <c r="BH163" s="168">
        <f t="shared" si="12"/>
        <v>0</v>
      </c>
      <c r="BI163" s="168">
        <f t="shared" si="13"/>
        <v>0</v>
      </c>
      <c r="BJ163" s="15" t="s">
        <v>87</v>
      </c>
      <c r="BK163" s="168">
        <f t="shared" si="14"/>
        <v>0</v>
      </c>
      <c r="BL163" s="15" t="s">
        <v>336</v>
      </c>
      <c r="BM163" s="167" t="s">
        <v>376</v>
      </c>
    </row>
    <row r="164" spans="2:65" s="1" customFormat="1" ht="24.2" customHeight="1">
      <c r="B164" s="30"/>
      <c r="C164" s="184" t="s">
        <v>188</v>
      </c>
      <c r="D164" s="184" t="s">
        <v>253</v>
      </c>
      <c r="E164" s="185" t="s">
        <v>377</v>
      </c>
      <c r="F164" s="186" t="s">
        <v>378</v>
      </c>
      <c r="G164" s="187" t="s">
        <v>250</v>
      </c>
      <c r="H164" s="188">
        <v>1</v>
      </c>
      <c r="I164" s="189"/>
      <c r="J164" s="190">
        <f t="shared" si="5"/>
        <v>0</v>
      </c>
      <c r="K164" s="191"/>
      <c r="L164" s="192"/>
      <c r="M164" s="193" t="s">
        <v>1</v>
      </c>
      <c r="N164" s="194" t="s">
        <v>42</v>
      </c>
      <c r="P164" s="165">
        <f t="shared" si="6"/>
        <v>0</v>
      </c>
      <c r="Q164" s="165">
        <v>1.06E-3</v>
      </c>
      <c r="R164" s="165">
        <f t="shared" si="7"/>
        <v>1.06E-3</v>
      </c>
      <c r="S164" s="165">
        <v>0</v>
      </c>
      <c r="T164" s="166">
        <f t="shared" si="8"/>
        <v>0</v>
      </c>
      <c r="AR164" s="167" t="s">
        <v>363</v>
      </c>
      <c r="AT164" s="167" t="s">
        <v>253</v>
      </c>
      <c r="AU164" s="167" t="s">
        <v>87</v>
      </c>
      <c r="AY164" s="15" t="s">
        <v>142</v>
      </c>
      <c r="BE164" s="168">
        <f t="shared" si="9"/>
        <v>0</v>
      </c>
      <c r="BF164" s="168">
        <f t="shared" si="10"/>
        <v>0</v>
      </c>
      <c r="BG164" s="168">
        <f t="shared" si="11"/>
        <v>0</v>
      </c>
      <c r="BH164" s="168">
        <f t="shared" si="12"/>
        <v>0</v>
      </c>
      <c r="BI164" s="168">
        <f t="shared" si="13"/>
        <v>0</v>
      </c>
      <c r="BJ164" s="15" t="s">
        <v>87</v>
      </c>
      <c r="BK164" s="168">
        <f t="shared" si="14"/>
        <v>0</v>
      </c>
      <c r="BL164" s="15" t="s">
        <v>363</v>
      </c>
      <c r="BM164" s="167" t="s">
        <v>379</v>
      </c>
    </row>
    <row r="165" spans="2:65" s="1" customFormat="1" ht="24.2" customHeight="1">
      <c r="B165" s="30"/>
      <c r="C165" s="156" t="s">
        <v>229</v>
      </c>
      <c r="D165" s="156" t="s">
        <v>144</v>
      </c>
      <c r="E165" s="157" t="s">
        <v>380</v>
      </c>
      <c r="F165" s="158" t="s">
        <v>381</v>
      </c>
      <c r="G165" s="159" t="s">
        <v>250</v>
      </c>
      <c r="H165" s="160">
        <v>1</v>
      </c>
      <c r="I165" s="161"/>
      <c r="J165" s="162">
        <f t="shared" si="5"/>
        <v>0</v>
      </c>
      <c r="K165" s="163"/>
      <c r="L165" s="30"/>
      <c r="M165" s="164" t="s">
        <v>1</v>
      </c>
      <c r="N165" s="126" t="s">
        <v>42</v>
      </c>
      <c r="P165" s="165">
        <f t="shared" si="6"/>
        <v>0</v>
      </c>
      <c r="Q165" s="165">
        <v>0</v>
      </c>
      <c r="R165" s="165">
        <f t="shared" si="7"/>
        <v>0</v>
      </c>
      <c r="S165" s="165">
        <v>0</v>
      </c>
      <c r="T165" s="166">
        <f t="shared" si="8"/>
        <v>0</v>
      </c>
      <c r="AR165" s="167" t="s">
        <v>336</v>
      </c>
      <c r="AT165" s="167" t="s">
        <v>144</v>
      </c>
      <c r="AU165" s="167" t="s">
        <v>87</v>
      </c>
      <c r="AY165" s="15" t="s">
        <v>142</v>
      </c>
      <c r="BE165" s="168">
        <f t="shared" si="9"/>
        <v>0</v>
      </c>
      <c r="BF165" s="168">
        <f t="shared" si="10"/>
        <v>0</v>
      </c>
      <c r="BG165" s="168">
        <f t="shared" si="11"/>
        <v>0</v>
      </c>
      <c r="BH165" s="168">
        <f t="shared" si="12"/>
        <v>0</v>
      </c>
      <c r="BI165" s="168">
        <f t="shared" si="13"/>
        <v>0</v>
      </c>
      <c r="BJ165" s="15" t="s">
        <v>87</v>
      </c>
      <c r="BK165" s="168">
        <f t="shared" si="14"/>
        <v>0</v>
      </c>
      <c r="BL165" s="15" t="s">
        <v>336</v>
      </c>
      <c r="BM165" s="167" t="s">
        <v>382</v>
      </c>
    </row>
    <row r="166" spans="2:65" s="1" customFormat="1" ht="21.75" customHeight="1">
      <c r="B166" s="30"/>
      <c r="C166" s="156" t="s">
        <v>194</v>
      </c>
      <c r="D166" s="156" t="s">
        <v>144</v>
      </c>
      <c r="E166" s="157" t="s">
        <v>383</v>
      </c>
      <c r="F166" s="158" t="s">
        <v>384</v>
      </c>
      <c r="G166" s="159" t="s">
        <v>250</v>
      </c>
      <c r="H166" s="160">
        <v>1</v>
      </c>
      <c r="I166" s="161"/>
      <c r="J166" s="162">
        <f t="shared" si="5"/>
        <v>0</v>
      </c>
      <c r="K166" s="163"/>
      <c r="L166" s="30"/>
      <c r="M166" s="164" t="s">
        <v>1</v>
      </c>
      <c r="N166" s="126" t="s">
        <v>42</v>
      </c>
      <c r="P166" s="165">
        <f t="shared" si="6"/>
        <v>0</v>
      </c>
      <c r="Q166" s="165">
        <v>0</v>
      </c>
      <c r="R166" s="165">
        <f t="shared" si="7"/>
        <v>0</v>
      </c>
      <c r="S166" s="165">
        <v>0</v>
      </c>
      <c r="T166" s="166">
        <f t="shared" si="8"/>
        <v>0</v>
      </c>
      <c r="AR166" s="167" t="s">
        <v>336</v>
      </c>
      <c r="AT166" s="167" t="s">
        <v>144</v>
      </c>
      <c r="AU166" s="167" t="s">
        <v>87</v>
      </c>
      <c r="AY166" s="15" t="s">
        <v>142</v>
      </c>
      <c r="BE166" s="168">
        <f t="shared" si="9"/>
        <v>0</v>
      </c>
      <c r="BF166" s="168">
        <f t="shared" si="10"/>
        <v>0</v>
      </c>
      <c r="BG166" s="168">
        <f t="shared" si="11"/>
        <v>0</v>
      </c>
      <c r="BH166" s="168">
        <f t="shared" si="12"/>
        <v>0</v>
      </c>
      <c r="BI166" s="168">
        <f t="shared" si="13"/>
        <v>0</v>
      </c>
      <c r="BJ166" s="15" t="s">
        <v>87</v>
      </c>
      <c r="BK166" s="168">
        <f t="shared" si="14"/>
        <v>0</v>
      </c>
      <c r="BL166" s="15" t="s">
        <v>336</v>
      </c>
      <c r="BM166" s="167" t="s">
        <v>385</v>
      </c>
    </row>
    <row r="167" spans="2:65" s="1" customFormat="1" ht="37.9" customHeight="1">
      <c r="B167" s="30"/>
      <c r="C167" s="184" t="s">
        <v>239</v>
      </c>
      <c r="D167" s="184" t="s">
        <v>253</v>
      </c>
      <c r="E167" s="185" t="s">
        <v>386</v>
      </c>
      <c r="F167" s="186" t="s">
        <v>387</v>
      </c>
      <c r="G167" s="187" t="s">
        <v>250</v>
      </c>
      <c r="H167" s="188">
        <v>1</v>
      </c>
      <c r="I167" s="189"/>
      <c r="J167" s="190">
        <f t="shared" si="5"/>
        <v>0</v>
      </c>
      <c r="K167" s="191"/>
      <c r="L167" s="192"/>
      <c r="M167" s="193" t="s">
        <v>1</v>
      </c>
      <c r="N167" s="194" t="s">
        <v>42</v>
      </c>
      <c r="P167" s="165">
        <f t="shared" si="6"/>
        <v>0</v>
      </c>
      <c r="Q167" s="165">
        <v>8.0000000000000007E-5</v>
      </c>
      <c r="R167" s="165">
        <f t="shared" si="7"/>
        <v>8.0000000000000007E-5</v>
      </c>
      <c r="S167" s="165">
        <v>0</v>
      </c>
      <c r="T167" s="166">
        <f t="shared" si="8"/>
        <v>0</v>
      </c>
      <c r="AR167" s="167" t="s">
        <v>363</v>
      </c>
      <c r="AT167" s="167" t="s">
        <v>253</v>
      </c>
      <c r="AU167" s="167" t="s">
        <v>87</v>
      </c>
      <c r="AY167" s="15" t="s">
        <v>142</v>
      </c>
      <c r="BE167" s="168">
        <f t="shared" si="9"/>
        <v>0</v>
      </c>
      <c r="BF167" s="168">
        <f t="shared" si="10"/>
        <v>0</v>
      </c>
      <c r="BG167" s="168">
        <f t="shared" si="11"/>
        <v>0</v>
      </c>
      <c r="BH167" s="168">
        <f t="shared" si="12"/>
        <v>0</v>
      </c>
      <c r="BI167" s="168">
        <f t="shared" si="13"/>
        <v>0</v>
      </c>
      <c r="BJ167" s="15" t="s">
        <v>87</v>
      </c>
      <c r="BK167" s="168">
        <f t="shared" si="14"/>
        <v>0</v>
      </c>
      <c r="BL167" s="15" t="s">
        <v>363</v>
      </c>
      <c r="BM167" s="167" t="s">
        <v>388</v>
      </c>
    </row>
    <row r="168" spans="2:65" s="1" customFormat="1" ht="24.2" customHeight="1">
      <c r="B168" s="30"/>
      <c r="C168" s="184" t="s">
        <v>199</v>
      </c>
      <c r="D168" s="184" t="s">
        <v>253</v>
      </c>
      <c r="E168" s="185" t="s">
        <v>389</v>
      </c>
      <c r="F168" s="186" t="s">
        <v>390</v>
      </c>
      <c r="G168" s="187" t="s">
        <v>250</v>
      </c>
      <c r="H168" s="188">
        <v>3</v>
      </c>
      <c r="I168" s="189"/>
      <c r="J168" s="190">
        <f t="shared" si="5"/>
        <v>0</v>
      </c>
      <c r="K168" s="191"/>
      <c r="L168" s="192"/>
      <c r="M168" s="193" t="s">
        <v>1</v>
      </c>
      <c r="N168" s="194" t="s">
        <v>42</v>
      </c>
      <c r="P168" s="165">
        <f t="shared" si="6"/>
        <v>0</v>
      </c>
      <c r="Q168" s="165">
        <v>8.0000000000000007E-5</v>
      </c>
      <c r="R168" s="165">
        <f t="shared" si="7"/>
        <v>2.4000000000000003E-4</v>
      </c>
      <c r="S168" s="165">
        <v>0</v>
      </c>
      <c r="T168" s="166">
        <f t="shared" si="8"/>
        <v>0</v>
      </c>
      <c r="AR168" s="167" t="s">
        <v>363</v>
      </c>
      <c r="AT168" s="167" t="s">
        <v>253</v>
      </c>
      <c r="AU168" s="167" t="s">
        <v>87</v>
      </c>
      <c r="AY168" s="15" t="s">
        <v>142</v>
      </c>
      <c r="BE168" s="168">
        <f t="shared" si="9"/>
        <v>0</v>
      </c>
      <c r="BF168" s="168">
        <f t="shared" si="10"/>
        <v>0</v>
      </c>
      <c r="BG168" s="168">
        <f t="shared" si="11"/>
        <v>0</v>
      </c>
      <c r="BH168" s="168">
        <f t="shared" si="12"/>
        <v>0</v>
      </c>
      <c r="BI168" s="168">
        <f t="shared" si="13"/>
        <v>0</v>
      </c>
      <c r="BJ168" s="15" t="s">
        <v>87</v>
      </c>
      <c r="BK168" s="168">
        <f t="shared" si="14"/>
        <v>0</v>
      </c>
      <c r="BL168" s="15" t="s">
        <v>363</v>
      </c>
      <c r="BM168" s="167" t="s">
        <v>391</v>
      </c>
    </row>
    <row r="169" spans="2:65" s="1" customFormat="1" ht="24.2" customHeight="1">
      <c r="B169" s="30"/>
      <c r="C169" s="156" t="s">
        <v>7</v>
      </c>
      <c r="D169" s="156" t="s">
        <v>144</v>
      </c>
      <c r="E169" s="157" t="s">
        <v>392</v>
      </c>
      <c r="F169" s="158" t="s">
        <v>393</v>
      </c>
      <c r="G169" s="159" t="s">
        <v>394</v>
      </c>
      <c r="H169" s="160">
        <v>8</v>
      </c>
      <c r="I169" s="161"/>
      <c r="J169" s="162">
        <f t="shared" si="5"/>
        <v>0</v>
      </c>
      <c r="K169" s="163"/>
      <c r="L169" s="30"/>
      <c r="M169" s="164" t="s">
        <v>1</v>
      </c>
      <c r="N169" s="126" t="s">
        <v>42</v>
      </c>
      <c r="P169" s="165">
        <f t="shared" si="6"/>
        <v>0</v>
      </c>
      <c r="Q169" s="165">
        <v>0</v>
      </c>
      <c r="R169" s="165">
        <f t="shared" si="7"/>
        <v>0</v>
      </c>
      <c r="S169" s="165">
        <v>0</v>
      </c>
      <c r="T169" s="166">
        <f t="shared" si="8"/>
        <v>0</v>
      </c>
      <c r="AR169" s="167" t="s">
        <v>336</v>
      </c>
      <c r="AT169" s="167" t="s">
        <v>144</v>
      </c>
      <c r="AU169" s="167" t="s">
        <v>87</v>
      </c>
      <c r="AY169" s="15" t="s">
        <v>142</v>
      </c>
      <c r="BE169" s="168">
        <f t="shared" si="9"/>
        <v>0</v>
      </c>
      <c r="BF169" s="168">
        <f t="shared" si="10"/>
        <v>0</v>
      </c>
      <c r="BG169" s="168">
        <f t="shared" si="11"/>
        <v>0</v>
      </c>
      <c r="BH169" s="168">
        <f t="shared" si="12"/>
        <v>0</v>
      </c>
      <c r="BI169" s="168">
        <f t="shared" si="13"/>
        <v>0</v>
      </c>
      <c r="BJ169" s="15" t="s">
        <v>87</v>
      </c>
      <c r="BK169" s="168">
        <f t="shared" si="14"/>
        <v>0</v>
      </c>
      <c r="BL169" s="15" t="s">
        <v>336</v>
      </c>
      <c r="BM169" s="167" t="s">
        <v>395</v>
      </c>
    </row>
    <row r="170" spans="2:65" s="1" customFormat="1" ht="21.75" customHeight="1">
      <c r="B170" s="30"/>
      <c r="C170" s="156" t="s">
        <v>252</v>
      </c>
      <c r="D170" s="156" t="s">
        <v>144</v>
      </c>
      <c r="E170" s="157" t="s">
        <v>396</v>
      </c>
      <c r="F170" s="158" t="s">
        <v>397</v>
      </c>
      <c r="G170" s="159" t="s">
        <v>225</v>
      </c>
      <c r="H170" s="160">
        <v>15</v>
      </c>
      <c r="I170" s="161"/>
      <c r="J170" s="162">
        <f t="shared" si="5"/>
        <v>0</v>
      </c>
      <c r="K170" s="163"/>
      <c r="L170" s="30"/>
      <c r="M170" s="164" t="s">
        <v>1</v>
      </c>
      <c r="N170" s="126" t="s">
        <v>42</v>
      </c>
      <c r="P170" s="165">
        <f t="shared" si="6"/>
        <v>0</v>
      </c>
      <c r="Q170" s="165">
        <v>0</v>
      </c>
      <c r="R170" s="165">
        <f t="shared" si="7"/>
        <v>0</v>
      </c>
      <c r="S170" s="165">
        <v>0</v>
      </c>
      <c r="T170" s="166">
        <f t="shared" si="8"/>
        <v>0</v>
      </c>
      <c r="AR170" s="167" t="s">
        <v>336</v>
      </c>
      <c r="AT170" s="167" t="s">
        <v>144</v>
      </c>
      <c r="AU170" s="167" t="s">
        <v>87</v>
      </c>
      <c r="AY170" s="15" t="s">
        <v>142</v>
      </c>
      <c r="BE170" s="168">
        <f t="shared" si="9"/>
        <v>0</v>
      </c>
      <c r="BF170" s="168">
        <f t="shared" si="10"/>
        <v>0</v>
      </c>
      <c r="BG170" s="168">
        <f t="shared" si="11"/>
        <v>0</v>
      </c>
      <c r="BH170" s="168">
        <f t="shared" si="12"/>
        <v>0</v>
      </c>
      <c r="BI170" s="168">
        <f t="shared" si="13"/>
        <v>0</v>
      </c>
      <c r="BJ170" s="15" t="s">
        <v>87</v>
      </c>
      <c r="BK170" s="168">
        <f t="shared" si="14"/>
        <v>0</v>
      </c>
      <c r="BL170" s="15" t="s">
        <v>336</v>
      </c>
      <c r="BM170" s="167" t="s">
        <v>398</v>
      </c>
    </row>
    <row r="171" spans="2:65" s="1" customFormat="1" ht="16.5" customHeight="1">
      <c r="B171" s="30"/>
      <c r="C171" s="184" t="s">
        <v>257</v>
      </c>
      <c r="D171" s="184" t="s">
        <v>253</v>
      </c>
      <c r="E171" s="185" t="s">
        <v>399</v>
      </c>
      <c r="F171" s="186" t="s">
        <v>400</v>
      </c>
      <c r="G171" s="187" t="s">
        <v>225</v>
      </c>
      <c r="H171" s="188">
        <v>15.75</v>
      </c>
      <c r="I171" s="189"/>
      <c r="J171" s="190">
        <f t="shared" si="5"/>
        <v>0</v>
      </c>
      <c r="K171" s="191"/>
      <c r="L171" s="192"/>
      <c r="M171" s="193" t="s">
        <v>1</v>
      </c>
      <c r="N171" s="194" t="s">
        <v>42</v>
      </c>
      <c r="P171" s="165">
        <f t="shared" si="6"/>
        <v>0</v>
      </c>
      <c r="Q171" s="165">
        <v>6.2E-4</v>
      </c>
      <c r="R171" s="165">
        <f t="shared" si="7"/>
        <v>9.7649999999999994E-3</v>
      </c>
      <c r="S171" s="165">
        <v>0</v>
      </c>
      <c r="T171" s="166">
        <f t="shared" si="8"/>
        <v>0</v>
      </c>
      <c r="AR171" s="167" t="s">
        <v>363</v>
      </c>
      <c r="AT171" s="167" t="s">
        <v>253</v>
      </c>
      <c r="AU171" s="167" t="s">
        <v>87</v>
      </c>
      <c r="AY171" s="15" t="s">
        <v>142</v>
      </c>
      <c r="BE171" s="168">
        <f t="shared" si="9"/>
        <v>0</v>
      </c>
      <c r="BF171" s="168">
        <f t="shared" si="10"/>
        <v>0</v>
      </c>
      <c r="BG171" s="168">
        <f t="shared" si="11"/>
        <v>0</v>
      </c>
      <c r="BH171" s="168">
        <f t="shared" si="12"/>
        <v>0</v>
      </c>
      <c r="BI171" s="168">
        <f t="shared" si="13"/>
        <v>0</v>
      </c>
      <c r="BJ171" s="15" t="s">
        <v>87</v>
      </c>
      <c r="BK171" s="168">
        <f t="shared" si="14"/>
        <v>0</v>
      </c>
      <c r="BL171" s="15" t="s">
        <v>363</v>
      </c>
      <c r="BM171" s="167" t="s">
        <v>401</v>
      </c>
    </row>
    <row r="172" spans="2:65" s="12" customFormat="1" ht="11.25">
      <c r="B172" s="169"/>
      <c r="D172" s="170" t="s">
        <v>150</v>
      </c>
      <c r="F172" s="172" t="s">
        <v>402</v>
      </c>
      <c r="H172" s="173">
        <v>15.75</v>
      </c>
      <c r="I172" s="174"/>
      <c r="L172" s="169"/>
      <c r="M172" s="175"/>
      <c r="T172" s="176"/>
      <c r="AT172" s="171" t="s">
        <v>150</v>
      </c>
      <c r="AU172" s="171" t="s">
        <v>87</v>
      </c>
      <c r="AV172" s="12" t="s">
        <v>87</v>
      </c>
      <c r="AW172" s="12" t="s">
        <v>4</v>
      </c>
      <c r="AX172" s="12" t="s">
        <v>83</v>
      </c>
      <c r="AY172" s="171" t="s">
        <v>142</v>
      </c>
    </row>
    <row r="173" spans="2:65" s="1" customFormat="1" ht="37.9" customHeight="1">
      <c r="B173" s="30"/>
      <c r="C173" s="156" t="s">
        <v>262</v>
      </c>
      <c r="D173" s="156" t="s">
        <v>144</v>
      </c>
      <c r="E173" s="157" t="s">
        <v>403</v>
      </c>
      <c r="F173" s="158" t="s">
        <v>404</v>
      </c>
      <c r="G173" s="159" t="s">
        <v>225</v>
      </c>
      <c r="H173" s="160">
        <v>25</v>
      </c>
      <c r="I173" s="161"/>
      <c r="J173" s="162">
        <f>ROUND(I173*H173,2)</f>
        <v>0</v>
      </c>
      <c r="K173" s="163"/>
      <c r="L173" s="30"/>
      <c r="M173" s="164" t="s">
        <v>1</v>
      </c>
      <c r="N173" s="126" t="s">
        <v>42</v>
      </c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AR173" s="167" t="s">
        <v>336</v>
      </c>
      <c r="AT173" s="167" t="s">
        <v>144</v>
      </c>
      <c r="AU173" s="167" t="s">
        <v>87</v>
      </c>
      <c r="AY173" s="15" t="s">
        <v>142</v>
      </c>
      <c r="BE173" s="168">
        <f>IF(N173="základná",J173,0)</f>
        <v>0</v>
      </c>
      <c r="BF173" s="168">
        <f>IF(N173="znížená",J173,0)</f>
        <v>0</v>
      </c>
      <c r="BG173" s="168">
        <f>IF(N173="zákl. prenesená",J173,0)</f>
        <v>0</v>
      </c>
      <c r="BH173" s="168">
        <f>IF(N173="zníž. prenesená",J173,0)</f>
        <v>0</v>
      </c>
      <c r="BI173" s="168">
        <f>IF(N173="nulová",J173,0)</f>
        <v>0</v>
      </c>
      <c r="BJ173" s="15" t="s">
        <v>87</v>
      </c>
      <c r="BK173" s="168">
        <f>ROUND(I173*H173,2)</f>
        <v>0</v>
      </c>
      <c r="BL173" s="15" t="s">
        <v>336</v>
      </c>
      <c r="BM173" s="167" t="s">
        <v>405</v>
      </c>
    </row>
    <row r="174" spans="2:65" s="1" customFormat="1" ht="33" customHeight="1">
      <c r="B174" s="30"/>
      <c r="C174" s="184" t="s">
        <v>266</v>
      </c>
      <c r="D174" s="184" t="s">
        <v>253</v>
      </c>
      <c r="E174" s="185" t="s">
        <v>406</v>
      </c>
      <c r="F174" s="186" t="s">
        <v>407</v>
      </c>
      <c r="G174" s="187" t="s">
        <v>225</v>
      </c>
      <c r="H174" s="188">
        <v>26.25</v>
      </c>
      <c r="I174" s="189"/>
      <c r="J174" s="190">
        <f>ROUND(I174*H174,2)</f>
        <v>0</v>
      </c>
      <c r="K174" s="191"/>
      <c r="L174" s="192"/>
      <c r="M174" s="193" t="s">
        <v>1</v>
      </c>
      <c r="N174" s="194" t="s">
        <v>42</v>
      </c>
      <c r="P174" s="165">
        <f>O174*H174</f>
        <v>0</v>
      </c>
      <c r="Q174" s="165">
        <v>2.4000000000000001E-4</v>
      </c>
      <c r="R174" s="165">
        <f>Q174*H174</f>
        <v>6.3E-3</v>
      </c>
      <c r="S174" s="165">
        <v>0</v>
      </c>
      <c r="T174" s="166">
        <f>S174*H174</f>
        <v>0</v>
      </c>
      <c r="AR174" s="167" t="s">
        <v>363</v>
      </c>
      <c r="AT174" s="167" t="s">
        <v>253</v>
      </c>
      <c r="AU174" s="167" t="s">
        <v>87</v>
      </c>
      <c r="AY174" s="15" t="s">
        <v>142</v>
      </c>
      <c r="BE174" s="168">
        <f>IF(N174="základná",J174,0)</f>
        <v>0</v>
      </c>
      <c r="BF174" s="168">
        <f>IF(N174="znížená",J174,0)</f>
        <v>0</v>
      </c>
      <c r="BG174" s="168">
        <f>IF(N174="zákl. prenesená",J174,0)</f>
        <v>0</v>
      </c>
      <c r="BH174" s="168">
        <f>IF(N174="zníž. prenesená",J174,0)</f>
        <v>0</v>
      </c>
      <c r="BI174" s="168">
        <f>IF(N174="nulová",J174,0)</f>
        <v>0</v>
      </c>
      <c r="BJ174" s="15" t="s">
        <v>87</v>
      </c>
      <c r="BK174" s="168">
        <f>ROUND(I174*H174,2)</f>
        <v>0</v>
      </c>
      <c r="BL174" s="15" t="s">
        <v>363</v>
      </c>
      <c r="BM174" s="167" t="s">
        <v>408</v>
      </c>
    </row>
    <row r="175" spans="2:65" s="12" customFormat="1" ht="11.25">
      <c r="B175" s="169"/>
      <c r="D175" s="170" t="s">
        <v>150</v>
      </c>
      <c r="F175" s="172" t="s">
        <v>409</v>
      </c>
      <c r="H175" s="173">
        <v>26.25</v>
      </c>
      <c r="I175" s="174"/>
      <c r="L175" s="169"/>
      <c r="M175" s="175"/>
      <c r="T175" s="176"/>
      <c r="AT175" s="171" t="s">
        <v>150</v>
      </c>
      <c r="AU175" s="171" t="s">
        <v>87</v>
      </c>
      <c r="AV175" s="12" t="s">
        <v>87</v>
      </c>
      <c r="AW175" s="12" t="s">
        <v>4</v>
      </c>
      <c r="AX175" s="12" t="s">
        <v>83</v>
      </c>
      <c r="AY175" s="171" t="s">
        <v>142</v>
      </c>
    </row>
    <row r="176" spans="2:65" s="1" customFormat="1" ht="37.9" customHeight="1">
      <c r="B176" s="30"/>
      <c r="C176" s="156" t="s">
        <v>270</v>
      </c>
      <c r="D176" s="156" t="s">
        <v>144</v>
      </c>
      <c r="E176" s="157" t="s">
        <v>410</v>
      </c>
      <c r="F176" s="158" t="s">
        <v>411</v>
      </c>
      <c r="G176" s="159" t="s">
        <v>225</v>
      </c>
      <c r="H176" s="160">
        <v>12</v>
      </c>
      <c r="I176" s="161"/>
      <c r="J176" s="162">
        <f>ROUND(I176*H176,2)</f>
        <v>0</v>
      </c>
      <c r="K176" s="163"/>
      <c r="L176" s="30"/>
      <c r="M176" s="164" t="s">
        <v>1</v>
      </c>
      <c r="N176" s="126" t="s">
        <v>42</v>
      </c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AR176" s="167" t="s">
        <v>336</v>
      </c>
      <c r="AT176" s="167" t="s">
        <v>144</v>
      </c>
      <c r="AU176" s="167" t="s">
        <v>87</v>
      </c>
      <c r="AY176" s="15" t="s">
        <v>142</v>
      </c>
      <c r="BE176" s="168">
        <f>IF(N176="základná",J176,0)</f>
        <v>0</v>
      </c>
      <c r="BF176" s="168">
        <f>IF(N176="znížená",J176,0)</f>
        <v>0</v>
      </c>
      <c r="BG176" s="168">
        <f>IF(N176="zákl. prenesená",J176,0)</f>
        <v>0</v>
      </c>
      <c r="BH176" s="168">
        <f>IF(N176="zníž. prenesená",J176,0)</f>
        <v>0</v>
      </c>
      <c r="BI176" s="168">
        <f>IF(N176="nulová",J176,0)</f>
        <v>0</v>
      </c>
      <c r="BJ176" s="15" t="s">
        <v>87</v>
      </c>
      <c r="BK176" s="168">
        <f>ROUND(I176*H176,2)</f>
        <v>0</v>
      </c>
      <c r="BL176" s="15" t="s">
        <v>336</v>
      </c>
      <c r="BM176" s="167" t="s">
        <v>412</v>
      </c>
    </row>
    <row r="177" spans="2:65" s="11" customFormat="1" ht="25.9" customHeight="1">
      <c r="B177" s="145"/>
      <c r="D177" s="146" t="s">
        <v>75</v>
      </c>
      <c r="E177" s="147" t="s">
        <v>120</v>
      </c>
      <c r="F177" s="147" t="s">
        <v>310</v>
      </c>
      <c r="I177" s="148"/>
      <c r="J177" s="124">
        <f>BK177</f>
        <v>0</v>
      </c>
      <c r="L177" s="145"/>
      <c r="M177" s="149"/>
      <c r="P177" s="150">
        <f>P178</f>
        <v>0</v>
      </c>
      <c r="R177" s="150">
        <f>R178</f>
        <v>0</v>
      </c>
      <c r="T177" s="151">
        <f>T178</f>
        <v>0</v>
      </c>
      <c r="AR177" s="146" t="s">
        <v>165</v>
      </c>
      <c r="AT177" s="152" t="s">
        <v>75</v>
      </c>
      <c r="AU177" s="152" t="s">
        <v>76</v>
      </c>
      <c r="AY177" s="146" t="s">
        <v>142</v>
      </c>
      <c r="BK177" s="153">
        <f>BK178</f>
        <v>0</v>
      </c>
    </row>
    <row r="178" spans="2:65" s="1" customFormat="1" ht="24.2" customHeight="1">
      <c r="B178" s="30"/>
      <c r="C178" s="156" t="s">
        <v>274</v>
      </c>
      <c r="D178" s="156" t="s">
        <v>144</v>
      </c>
      <c r="E178" s="157" t="s">
        <v>413</v>
      </c>
      <c r="F178" s="158" t="s">
        <v>414</v>
      </c>
      <c r="G178" s="159" t="s">
        <v>394</v>
      </c>
      <c r="H178" s="160">
        <v>5</v>
      </c>
      <c r="I178" s="161"/>
      <c r="J178" s="162">
        <f>ROUND(I178*H178,2)</f>
        <v>0</v>
      </c>
      <c r="K178" s="163"/>
      <c r="L178" s="30"/>
      <c r="M178" s="164" t="s">
        <v>1</v>
      </c>
      <c r="N178" s="126" t="s">
        <v>42</v>
      </c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AR178" s="167" t="s">
        <v>315</v>
      </c>
      <c r="AT178" s="167" t="s">
        <v>144</v>
      </c>
      <c r="AU178" s="167" t="s">
        <v>83</v>
      </c>
      <c r="AY178" s="15" t="s">
        <v>142</v>
      </c>
      <c r="BE178" s="168">
        <f>IF(N178="základná",J178,0)</f>
        <v>0</v>
      </c>
      <c r="BF178" s="168">
        <f>IF(N178="znížená",J178,0)</f>
        <v>0</v>
      </c>
      <c r="BG178" s="168">
        <f>IF(N178="zákl. prenesená",J178,0)</f>
        <v>0</v>
      </c>
      <c r="BH178" s="168">
        <f>IF(N178="zníž. prenesená",J178,0)</f>
        <v>0</v>
      </c>
      <c r="BI178" s="168">
        <f>IF(N178="nulová",J178,0)</f>
        <v>0</v>
      </c>
      <c r="BJ178" s="15" t="s">
        <v>87</v>
      </c>
      <c r="BK178" s="168">
        <f>ROUND(I178*H178,2)</f>
        <v>0</v>
      </c>
      <c r="BL178" s="15" t="s">
        <v>315</v>
      </c>
      <c r="BM178" s="167" t="s">
        <v>415</v>
      </c>
    </row>
    <row r="179" spans="2:65" s="1" customFormat="1" ht="49.9" customHeight="1">
      <c r="B179" s="30"/>
      <c r="E179" s="147" t="s">
        <v>324</v>
      </c>
      <c r="F179" s="147" t="s">
        <v>325</v>
      </c>
      <c r="J179" s="124">
        <f t="shared" ref="J179:J184" si="15">BK179</f>
        <v>0</v>
      </c>
      <c r="L179" s="30"/>
      <c r="M179" s="195"/>
      <c r="T179" s="57"/>
      <c r="AT179" s="15" t="s">
        <v>75</v>
      </c>
      <c r="AU179" s="15" t="s">
        <v>76</v>
      </c>
      <c r="AY179" s="15" t="s">
        <v>326</v>
      </c>
      <c r="BK179" s="168">
        <f>SUM(BK180:BK184)</f>
        <v>0</v>
      </c>
    </row>
    <row r="180" spans="2:65" s="1" customFormat="1" ht="16.350000000000001" customHeight="1">
      <c r="B180" s="30"/>
      <c r="C180" s="196" t="s">
        <v>1</v>
      </c>
      <c r="D180" s="196" t="s">
        <v>144</v>
      </c>
      <c r="E180" s="197" t="s">
        <v>1</v>
      </c>
      <c r="F180" s="198" t="s">
        <v>1</v>
      </c>
      <c r="G180" s="199" t="s">
        <v>1</v>
      </c>
      <c r="H180" s="200"/>
      <c r="I180" s="201"/>
      <c r="J180" s="202">
        <f t="shared" si="15"/>
        <v>0</v>
      </c>
      <c r="K180" s="163"/>
      <c r="L180" s="30"/>
      <c r="M180" s="203" t="s">
        <v>1</v>
      </c>
      <c r="N180" s="204" t="s">
        <v>42</v>
      </c>
      <c r="T180" s="57"/>
      <c r="AT180" s="15" t="s">
        <v>326</v>
      </c>
      <c r="AU180" s="15" t="s">
        <v>83</v>
      </c>
      <c r="AY180" s="15" t="s">
        <v>326</v>
      </c>
      <c r="BE180" s="168">
        <f>IF(N180="základná",J180,0)</f>
        <v>0</v>
      </c>
      <c r="BF180" s="168">
        <f>IF(N180="znížená",J180,0)</f>
        <v>0</v>
      </c>
      <c r="BG180" s="168">
        <f>IF(N180="zákl. prenesená",J180,0)</f>
        <v>0</v>
      </c>
      <c r="BH180" s="168">
        <f>IF(N180="zníž. prenesená",J180,0)</f>
        <v>0</v>
      </c>
      <c r="BI180" s="168">
        <f>IF(N180="nulová",J180,0)</f>
        <v>0</v>
      </c>
      <c r="BJ180" s="15" t="s">
        <v>87</v>
      </c>
      <c r="BK180" s="168">
        <f>I180*H180</f>
        <v>0</v>
      </c>
    </row>
    <row r="181" spans="2:65" s="1" customFormat="1" ht="16.350000000000001" customHeight="1">
      <c r="B181" s="30"/>
      <c r="C181" s="196" t="s">
        <v>1</v>
      </c>
      <c r="D181" s="196" t="s">
        <v>144</v>
      </c>
      <c r="E181" s="197" t="s">
        <v>1</v>
      </c>
      <c r="F181" s="198" t="s">
        <v>1</v>
      </c>
      <c r="G181" s="199" t="s">
        <v>1</v>
      </c>
      <c r="H181" s="200"/>
      <c r="I181" s="201"/>
      <c r="J181" s="202">
        <f t="shared" si="15"/>
        <v>0</v>
      </c>
      <c r="K181" s="163"/>
      <c r="L181" s="30"/>
      <c r="M181" s="203" t="s">
        <v>1</v>
      </c>
      <c r="N181" s="204" t="s">
        <v>42</v>
      </c>
      <c r="T181" s="57"/>
      <c r="AT181" s="15" t="s">
        <v>326</v>
      </c>
      <c r="AU181" s="15" t="s">
        <v>83</v>
      </c>
      <c r="AY181" s="15" t="s">
        <v>326</v>
      </c>
      <c r="BE181" s="168">
        <f>IF(N181="základná",J181,0)</f>
        <v>0</v>
      </c>
      <c r="BF181" s="168">
        <f>IF(N181="znížená",J181,0)</f>
        <v>0</v>
      </c>
      <c r="BG181" s="168">
        <f>IF(N181="zákl. prenesená",J181,0)</f>
        <v>0</v>
      </c>
      <c r="BH181" s="168">
        <f>IF(N181="zníž. prenesená",J181,0)</f>
        <v>0</v>
      </c>
      <c r="BI181" s="168">
        <f>IF(N181="nulová",J181,0)</f>
        <v>0</v>
      </c>
      <c r="BJ181" s="15" t="s">
        <v>87</v>
      </c>
      <c r="BK181" s="168">
        <f>I181*H181</f>
        <v>0</v>
      </c>
    </row>
    <row r="182" spans="2:65" s="1" customFormat="1" ht="16.350000000000001" customHeight="1">
      <c r="B182" s="30"/>
      <c r="C182" s="196" t="s">
        <v>1</v>
      </c>
      <c r="D182" s="196" t="s">
        <v>144</v>
      </c>
      <c r="E182" s="197" t="s">
        <v>1</v>
      </c>
      <c r="F182" s="198" t="s">
        <v>1</v>
      </c>
      <c r="G182" s="199" t="s">
        <v>1</v>
      </c>
      <c r="H182" s="200"/>
      <c r="I182" s="201"/>
      <c r="J182" s="202">
        <f t="shared" si="15"/>
        <v>0</v>
      </c>
      <c r="K182" s="163"/>
      <c r="L182" s="30"/>
      <c r="M182" s="203" t="s">
        <v>1</v>
      </c>
      <c r="N182" s="204" t="s">
        <v>42</v>
      </c>
      <c r="T182" s="57"/>
      <c r="AT182" s="15" t="s">
        <v>326</v>
      </c>
      <c r="AU182" s="15" t="s">
        <v>83</v>
      </c>
      <c r="AY182" s="15" t="s">
        <v>326</v>
      </c>
      <c r="BE182" s="168">
        <f>IF(N182="základná",J182,0)</f>
        <v>0</v>
      </c>
      <c r="BF182" s="168">
        <f>IF(N182="znížená",J182,0)</f>
        <v>0</v>
      </c>
      <c r="BG182" s="168">
        <f>IF(N182="zákl. prenesená",J182,0)</f>
        <v>0</v>
      </c>
      <c r="BH182" s="168">
        <f>IF(N182="zníž. prenesená",J182,0)</f>
        <v>0</v>
      </c>
      <c r="BI182" s="168">
        <f>IF(N182="nulová",J182,0)</f>
        <v>0</v>
      </c>
      <c r="BJ182" s="15" t="s">
        <v>87</v>
      </c>
      <c r="BK182" s="168">
        <f>I182*H182</f>
        <v>0</v>
      </c>
    </row>
    <row r="183" spans="2:65" s="1" customFormat="1" ht="16.350000000000001" customHeight="1">
      <c r="B183" s="30"/>
      <c r="C183" s="196" t="s">
        <v>1</v>
      </c>
      <c r="D183" s="196" t="s">
        <v>144</v>
      </c>
      <c r="E183" s="197" t="s">
        <v>1</v>
      </c>
      <c r="F183" s="198" t="s">
        <v>1</v>
      </c>
      <c r="G183" s="199" t="s">
        <v>1</v>
      </c>
      <c r="H183" s="200"/>
      <c r="I183" s="201"/>
      <c r="J183" s="202">
        <f t="shared" si="15"/>
        <v>0</v>
      </c>
      <c r="K183" s="163"/>
      <c r="L183" s="30"/>
      <c r="M183" s="203" t="s">
        <v>1</v>
      </c>
      <c r="N183" s="204" t="s">
        <v>42</v>
      </c>
      <c r="T183" s="57"/>
      <c r="AT183" s="15" t="s">
        <v>326</v>
      </c>
      <c r="AU183" s="15" t="s">
        <v>83</v>
      </c>
      <c r="AY183" s="15" t="s">
        <v>326</v>
      </c>
      <c r="BE183" s="168">
        <f>IF(N183="základná",J183,0)</f>
        <v>0</v>
      </c>
      <c r="BF183" s="168">
        <f>IF(N183="znížená",J183,0)</f>
        <v>0</v>
      </c>
      <c r="BG183" s="168">
        <f>IF(N183="zákl. prenesená",J183,0)</f>
        <v>0</v>
      </c>
      <c r="BH183" s="168">
        <f>IF(N183="zníž. prenesená",J183,0)</f>
        <v>0</v>
      </c>
      <c r="BI183" s="168">
        <f>IF(N183="nulová",J183,0)</f>
        <v>0</v>
      </c>
      <c r="BJ183" s="15" t="s">
        <v>87</v>
      </c>
      <c r="BK183" s="168">
        <f>I183*H183</f>
        <v>0</v>
      </c>
    </row>
    <row r="184" spans="2:65" s="1" customFormat="1" ht="16.350000000000001" customHeight="1">
      <c r="B184" s="30"/>
      <c r="C184" s="196" t="s">
        <v>1</v>
      </c>
      <c r="D184" s="196" t="s">
        <v>144</v>
      </c>
      <c r="E184" s="197" t="s">
        <v>1</v>
      </c>
      <c r="F184" s="198" t="s">
        <v>1</v>
      </c>
      <c r="G184" s="199" t="s">
        <v>1</v>
      </c>
      <c r="H184" s="200"/>
      <c r="I184" s="201"/>
      <c r="J184" s="202">
        <f t="shared" si="15"/>
        <v>0</v>
      </c>
      <c r="K184" s="163"/>
      <c r="L184" s="30"/>
      <c r="M184" s="203" t="s">
        <v>1</v>
      </c>
      <c r="N184" s="204" t="s">
        <v>42</v>
      </c>
      <c r="O184" s="205"/>
      <c r="P184" s="205"/>
      <c r="Q184" s="205"/>
      <c r="R184" s="205"/>
      <c r="S184" s="205"/>
      <c r="T184" s="206"/>
      <c r="AT184" s="15" t="s">
        <v>326</v>
      </c>
      <c r="AU184" s="15" t="s">
        <v>83</v>
      </c>
      <c r="AY184" s="15" t="s">
        <v>326</v>
      </c>
      <c r="BE184" s="168">
        <f>IF(N184="základná",J184,0)</f>
        <v>0</v>
      </c>
      <c r="BF184" s="168">
        <f>IF(N184="znížená",J184,0)</f>
        <v>0</v>
      </c>
      <c r="BG184" s="168">
        <f>IF(N184="zákl. prenesená",J184,0)</f>
        <v>0</v>
      </c>
      <c r="BH184" s="168">
        <f>IF(N184="zníž. prenesená",J184,0)</f>
        <v>0</v>
      </c>
      <c r="BI184" s="168">
        <f>IF(N184="nulová",J184,0)</f>
        <v>0</v>
      </c>
      <c r="BJ184" s="15" t="s">
        <v>87</v>
      </c>
      <c r="BK184" s="168">
        <f>I184*H184</f>
        <v>0</v>
      </c>
    </row>
    <row r="185" spans="2:65" s="1" customFormat="1" ht="6.95" customHeight="1"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30"/>
    </row>
  </sheetData>
  <sheetProtection algorithmName="SHA-512" hashValue="6WX3eABXPVVP5778kmdS+5Zv4ZT1E7mbx5n+DN5K57yDC3CkOJYLE3kxKWdC9Hh10xGEEyZP1D1AG/1VxRcvwg==" saltValue="q0/koQvq/577g3nA68R3fw2aXMICjg6hlfjM/NP8CtDMUgFa4tGHCam6q6+yxLcr+7q6oiahSLjwgncYQdDmcg==" spinCount="100000" sheet="1" objects="1" scenarios="1" formatColumns="0" formatRows="0" autoFilter="0"/>
  <autoFilter ref="C136:K184" xr:uid="{00000000-0009-0000-0000-000002000000}"/>
  <mergeCells count="17">
    <mergeCell ref="E129:H129"/>
    <mergeCell ref="L2:V2"/>
    <mergeCell ref="D111:F111"/>
    <mergeCell ref="D112:F112"/>
    <mergeCell ref="D113:F113"/>
    <mergeCell ref="E125:H125"/>
    <mergeCell ref="E127:H127"/>
    <mergeCell ref="E85:H85"/>
    <mergeCell ref="E87:H87"/>
    <mergeCell ref="E89:H89"/>
    <mergeCell ref="D109:F109"/>
    <mergeCell ref="D110:F110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80:D185" xr:uid="{00000000-0002-0000-0200-000000000000}">
      <formula1>"K, M"</formula1>
    </dataValidation>
    <dataValidation type="list" allowBlank="1" showInputMessage="1" showErrorMessage="1" error="Povolené sú hodnoty základná, znížená, nulová." sqref="N180:N185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4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6"/>
      <c r="C3" s="17"/>
      <c r="D3" s="17"/>
      <c r="E3" s="17"/>
      <c r="F3" s="17"/>
      <c r="G3" s="17"/>
      <c r="H3" s="18"/>
    </row>
    <row r="4" spans="2:8" ht="24.95" customHeight="1">
      <c r="B4" s="18"/>
      <c r="C4" s="19" t="s">
        <v>416</v>
      </c>
      <c r="H4" s="18"/>
    </row>
    <row r="5" spans="2:8" ht="12" customHeight="1">
      <c r="B5" s="18"/>
      <c r="C5" s="22" t="s">
        <v>12</v>
      </c>
      <c r="D5" s="223" t="s">
        <v>13</v>
      </c>
      <c r="E5" s="219"/>
      <c r="F5" s="219"/>
      <c r="H5" s="18"/>
    </row>
    <row r="6" spans="2:8" ht="36.950000000000003" customHeight="1">
      <c r="B6" s="18"/>
      <c r="C6" s="24" t="s">
        <v>15</v>
      </c>
      <c r="D6" s="220" t="s">
        <v>16</v>
      </c>
      <c r="E6" s="219"/>
      <c r="F6" s="219"/>
      <c r="H6" s="18"/>
    </row>
    <row r="7" spans="2:8" ht="16.5" customHeight="1">
      <c r="B7" s="18"/>
      <c r="C7" s="25" t="s">
        <v>21</v>
      </c>
      <c r="D7" s="53" t="str">
        <f>'Rekapitulácia stavby'!AN8</f>
        <v>13. 2. 2025</v>
      </c>
      <c r="H7" s="18"/>
    </row>
    <row r="8" spans="2:8" s="1" customFormat="1" ht="10.9" customHeight="1">
      <c r="B8" s="30"/>
      <c r="H8" s="30"/>
    </row>
    <row r="9" spans="2:8" s="10" customFormat="1" ht="29.25" customHeight="1">
      <c r="B9" s="136"/>
      <c r="C9" s="137" t="s">
        <v>57</v>
      </c>
      <c r="D9" s="138" t="s">
        <v>58</v>
      </c>
      <c r="E9" s="138" t="s">
        <v>130</v>
      </c>
      <c r="F9" s="139" t="s">
        <v>417</v>
      </c>
      <c r="H9" s="136"/>
    </row>
    <row r="10" spans="2:8" s="1" customFormat="1" ht="26.45" customHeight="1">
      <c r="B10" s="30"/>
      <c r="C10" s="207" t="s">
        <v>80</v>
      </c>
      <c r="D10" s="207" t="s">
        <v>81</v>
      </c>
      <c r="H10" s="30"/>
    </row>
    <row r="11" spans="2:8" s="1" customFormat="1" ht="16.899999999999999" customHeight="1">
      <c r="B11" s="30"/>
      <c r="C11" s="208" t="s">
        <v>205</v>
      </c>
      <c r="D11" s="209" t="s">
        <v>95</v>
      </c>
      <c r="E11" s="210" t="s">
        <v>1</v>
      </c>
      <c r="F11" s="211">
        <v>12.038</v>
      </c>
      <c r="H11" s="30"/>
    </row>
    <row r="12" spans="2:8" s="1" customFormat="1" ht="16.899999999999999" customHeight="1">
      <c r="B12" s="30"/>
      <c r="C12" s="212" t="s">
        <v>1</v>
      </c>
      <c r="D12" s="212" t="s">
        <v>204</v>
      </c>
      <c r="E12" s="15" t="s">
        <v>1</v>
      </c>
      <c r="F12" s="213">
        <v>12.038</v>
      </c>
      <c r="H12" s="30"/>
    </row>
    <row r="13" spans="2:8" s="1" customFormat="1" ht="16.899999999999999" customHeight="1">
      <c r="B13" s="30"/>
      <c r="C13" s="212" t="s">
        <v>205</v>
      </c>
      <c r="D13" s="212" t="s">
        <v>152</v>
      </c>
      <c r="E13" s="15" t="s">
        <v>1</v>
      </c>
      <c r="F13" s="213">
        <v>12.038</v>
      </c>
      <c r="H13" s="30"/>
    </row>
    <row r="14" spans="2:8" s="1" customFormat="1" ht="16.899999999999999" customHeight="1">
      <c r="B14" s="30"/>
      <c r="C14" s="208" t="s">
        <v>98</v>
      </c>
      <c r="D14" s="209" t="s">
        <v>1</v>
      </c>
      <c r="E14" s="210" t="s">
        <v>1</v>
      </c>
      <c r="F14" s="211">
        <v>18.2</v>
      </c>
      <c r="H14" s="30"/>
    </row>
    <row r="15" spans="2:8" s="1" customFormat="1" ht="16.899999999999999" customHeight="1">
      <c r="B15" s="30"/>
      <c r="C15" s="212" t="s">
        <v>1</v>
      </c>
      <c r="D15" s="212" t="s">
        <v>209</v>
      </c>
      <c r="E15" s="15" t="s">
        <v>1</v>
      </c>
      <c r="F15" s="213">
        <v>18.2</v>
      </c>
      <c r="H15" s="30"/>
    </row>
    <row r="16" spans="2:8" s="1" customFormat="1" ht="16.899999999999999" customHeight="1">
      <c r="B16" s="30"/>
      <c r="C16" s="212" t="s">
        <v>98</v>
      </c>
      <c r="D16" s="212" t="s">
        <v>152</v>
      </c>
      <c r="E16" s="15" t="s">
        <v>1</v>
      </c>
      <c r="F16" s="213">
        <v>18.2</v>
      </c>
      <c r="H16" s="30"/>
    </row>
    <row r="17" spans="2:8" s="1" customFormat="1" ht="16.899999999999999" customHeight="1">
      <c r="B17" s="30"/>
      <c r="C17" s="214" t="s">
        <v>418</v>
      </c>
      <c r="H17" s="30"/>
    </row>
    <row r="18" spans="2:8" s="1" customFormat="1" ht="16.899999999999999" customHeight="1">
      <c r="B18" s="30"/>
      <c r="C18" s="212" t="s">
        <v>206</v>
      </c>
      <c r="D18" s="212" t="s">
        <v>207</v>
      </c>
      <c r="E18" s="15" t="s">
        <v>168</v>
      </c>
      <c r="F18" s="213">
        <v>18.2</v>
      </c>
      <c r="H18" s="30"/>
    </row>
    <row r="19" spans="2:8" s="1" customFormat="1" ht="16.899999999999999" customHeight="1">
      <c r="B19" s="30"/>
      <c r="C19" s="212" t="s">
        <v>211</v>
      </c>
      <c r="D19" s="212" t="s">
        <v>212</v>
      </c>
      <c r="E19" s="15" t="s">
        <v>168</v>
      </c>
      <c r="F19" s="213">
        <v>18.2</v>
      </c>
      <c r="H19" s="30"/>
    </row>
    <row r="20" spans="2:8" s="1" customFormat="1" ht="16.899999999999999" customHeight="1">
      <c r="B20" s="30"/>
      <c r="C20" s="208" t="s">
        <v>419</v>
      </c>
      <c r="D20" s="209" t="s">
        <v>95</v>
      </c>
      <c r="E20" s="210" t="s">
        <v>1</v>
      </c>
      <c r="F20" s="211">
        <v>14.7</v>
      </c>
      <c r="H20" s="30"/>
    </row>
    <row r="21" spans="2:8" s="1" customFormat="1" ht="16.899999999999999" customHeight="1">
      <c r="B21" s="30"/>
      <c r="C21" s="212" t="s">
        <v>1</v>
      </c>
      <c r="D21" s="212" t="s">
        <v>247</v>
      </c>
      <c r="E21" s="15" t="s">
        <v>1</v>
      </c>
      <c r="F21" s="213">
        <v>14.7</v>
      </c>
      <c r="H21" s="30"/>
    </row>
    <row r="22" spans="2:8" s="1" customFormat="1" ht="16.899999999999999" customHeight="1">
      <c r="B22" s="30"/>
      <c r="C22" s="212" t="s">
        <v>419</v>
      </c>
      <c r="D22" s="212" t="s">
        <v>152</v>
      </c>
      <c r="E22" s="15" t="s">
        <v>1</v>
      </c>
      <c r="F22" s="213">
        <v>14.7</v>
      </c>
      <c r="H22" s="30"/>
    </row>
    <row r="23" spans="2:8" s="1" customFormat="1" ht="16.899999999999999" customHeight="1">
      <c r="B23" s="30"/>
      <c r="C23" s="208" t="s">
        <v>94</v>
      </c>
      <c r="D23" s="209" t="s">
        <v>95</v>
      </c>
      <c r="E23" s="210" t="s">
        <v>1</v>
      </c>
      <c r="F23" s="211">
        <v>12.038</v>
      </c>
      <c r="H23" s="30"/>
    </row>
    <row r="24" spans="2:8" s="1" customFormat="1" ht="16.899999999999999" customHeight="1">
      <c r="B24" s="30"/>
      <c r="C24" s="212" t="s">
        <v>1</v>
      </c>
      <c r="D24" s="212" t="s">
        <v>173</v>
      </c>
      <c r="E24" s="15" t="s">
        <v>1</v>
      </c>
      <c r="F24" s="213">
        <v>12.038</v>
      </c>
      <c r="H24" s="30"/>
    </row>
    <row r="25" spans="2:8" s="1" customFormat="1" ht="16.899999999999999" customHeight="1">
      <c r="B25" s="30"/>
      <c r="C25" s="212" t="s">
        <v>94</v>
      </c>
      <c r="D25" s="212" t="s">
        <v>152</v>
      </c>
      <c r="E25" s="15" t="s">
        <v>1</v>
      </c>
      <c r="F25" s="213">
        <v>12.038</v>
      </c>
      <c r="H25" s="30"/>
    </row>
    <row r="26" spans="2:8" s="1" customFormat="1" ht="16.899999999999999" customHeight="1">
      <c r="B26" s="30"/>
      <c r="C26" s="214" t="s">
        <v>418</v>
      </c>
      <c r="H26" s="30"/>
    </row>
    <row r="27" spans="2:8" s="1" customFormat="1" ht="22.5">
      <c r="B27" s="30"/>
      <c r="C27" s="212" t="s">
        <v>171</v>
      </c>
      <c r="D27" s="212" t="s">
        <v>172</v>
      </c>
      <c r="E27" s="15" t="s">
        <v>168</v>
      </c>
      <c r="F27" s="213">
        <v>12.038</v>
      </c>
      <c r="H27" s="30"/>
    </row>
    <row r="28" spans="2:8" s="1" customFormat="1" ht="22.5">
      <c r="B28" s="30"/>
      <c r="C28" s="212" t="s">
        <v>175</v>
      </c>
      <c r="D28" s="212" t="s">
        <v>176</v>
      </c>
      <c r="E28" s="15" t="s">
        <v>168</v>
      </c>
      <c r="F28" s="213">
        <v>12.038</v>
      </c>
      <c r="H28" s="30"/>
    </row>
    <row r="29" spans="2:8" s="1" customFormat="1" ht="16.899999999999999" customHeight="1">
      <c r="B29" s="30"/>
      <c r="C29" s="212" t="s">
        <v>166</v>
      </c>
      <c r="D29" s="212" t="s">
        <v>167</v>
      </c>
      <c r="E29" s="15" t="s">
        <v>168</v>
      </c>
      <c r="F29" s="213">
        <v>12.038</v>
      </c>
      <c r="H29" s="30"/>
    </row>
    <row r="30" spans="2:8" s="1" customFormat="1" ht="16.899999999999999" customHeight="1">
      <c r="B30" s="30"/>
      <c r="C30" s="212" t="s">
        <v>197</v>
      </c>
      <c r="D30" s="212" t="s">
        <v>198</v>
      </c>
      <c r="E30" s="15" t="s">
        <v>168</v>
      </c>
      <c r="F30" s="213">
        <v>12.038</v>
      </c>
      <c r="H30" s="30"/>
    </row>
    <row r="31" spans="2:8" s="1" customFormat="1" ht="16.899999999999999" customHeight="1">
      <c r="B31" s="30"/>
      <c r="C31" s="208" t="s">
        <v>420</v>
      </c>
      <c r="D31" s="209" t="s">
        <v>95</v>
      </c>
      <c r="E31" s="210" t="s">
        <v>1</v>
      </c>
      <c r="F31" s="211">
        <v>3.15</v>
      </c>
      <c r="H31" s="30"/>
    </row>
    <row r="32" spans="2:8" s="1" customFormat="1" ht="16.899999999999999" customHeight="1">
      <c r="B32" s="30"/>
      <c r="C32" s="212" t="s">
        <v>1</v>
      </c>
      <c r="D32" s="212" t="s">
        <v>233</v>
      </c>
      <c r="E32" s="15" t="s">
        <v>1</v>
      </c>
      <c r="F32" s="213">
        <v>3.15</v>
      </c>
      <c r="H32" s="30"/>
    </row>
    <row r="33" spans="2:8" s="1" customFormat="1" ht="16.899999999999999" customHeight="1">
      <c r="B33" s="30"/>
      <c r="C33" s="212" t="s">
        <v>420</v>
      </c>
      <c r="D33" s="212" t="s">
        <v>152</v>
      </c>
      <c r="E33" s="15" t="s">
        <v>1</v>
      </c>
      <c r="F33" s="213">
        <v>3.15</v>
      </c>
      <c r="H33" s="30"/>
    </row>
    <row r="34" spans="2:8" s="1" customFormat="1" ht="16.899999999999999" customHeight="1">
      <c r="B34" s="30"/>
      <c r="C34" s="208" t="s">
        <v>92</v>
      </c>
      <c r="D34" s="209" t="s">
        <v>1</v>
      </c>
      <c r="E34" s="210" t="s">
        <v>1</v>
      </c>
      <c r="F34" s="211">
        <v>8.4260000000000002</v>
      </c>
      <c r="H34" s="30"/>
    </row>
    <row r="35" spans="2:8" s="1" customFormat="1" ht="16.899999999999999" customHeight="1">
      <c r="B35" s="30"/>
      <c r="C35" s="212" t="s">
        <v>1</v>
      </c>
      <c r="D35" s="212" t="s">
        <v>161</v>
      </c>
      <c r="E35" s="15" t="s">
        <v>1</v>
      </c>
      <c r="F35" s="213">
        <v>8.4260000000000002</v>
      </c>
      <c r="H35" s="30"/>
    </row>
    <row r="36" spans="2:8" s="1" customFormat="1" ht="16.899999999999999" customHeight="1">
      <c r="B36" s="30"/>
      <c r="C36" s="212" t="s">
        <v>92</v>
      </c>
      <c r="D36" s="212" t="s">
        <v>152</v>
      </c>
      <c r="E36" s="15" t="s">
        <v>1</v>
      </c>
      <c r="F36" s="213">
        <v>8.4260000000000002</v>
      </c>
      <c r="H36" s="30"/>
    </row>
    <row r="37" spans="2:8" s="1" customFormat="1" ht="16.899999999999999" customHeight="1">
      <c r="B37" s="30"/>
      <c r="C37" s="214" t="s">
        <v>418</v>
      </c>
      <c r="H37" s="30"/>
    </row>
    <row r="38" spans="2:8" s="1" customFormat="1" ht="16.899999999999999" customHeight="1">
      <c r="B38" s="30"/>
      <c r="C38" s="212" t="s">
        <v>158</v>
      </c>
      <c r="D38" s="212" t="s">
        <v>159</v>
      </c>
      <c r="E38" s="15" t="s">
        <v>147</v>
      </c>
      <c r="F38" s="213">
        <v>8.4260000000000002</v>
      </c>
      <c r="H38" s="30"/>
    </row>
    <row r="39" spans="2:8" s="1" customFormat="1" ht="16.899999999999999" customHeight="1">
      <c r="B39" s="30"/>
      <c r="C39" s="212" t="s">
        <v>162</v>
      </c>
      <c r="D39" s="212" t="s">
        <v>163</v>
      </c>
      <c r="E39" s="15" t="s">
        <v>147</v>
      </c>
      <c r="F39" s="213">
        <v>8.4260000000000002</v>
      </c>
      <c r="H39" s="30"/>
    </row>
    <row r="40" spans="2:8" s="1" customFormat="1" ht="22.5">
      <c r="B40" s="30"/>
      <c r="C40" s="212" t="s">
        <v>182</v>
      </c>
      <c r="D40" s="212" t="s">
        <v>183</v>
      </c>
      <c r="E40" s="15" t="s">
        <v>147</v>
      </c>
      <c r="F40" s="213">
        <v>8.4260000000000002</v>
      </c>
      <c r="H40" s="30"/>
    </row>
    <row r="41" spans="2:8" s="1" customFormat="1" ht="22.5">
      <c r="B41" s="30"/>
      <c r="C41" s="212" t="s">
        <v>186</v>
      </c>
      <c r="D41" s="212" t="s">
        <v>187</v>
      </c>
      <c r="E41" s="15" t="s">
        <v>147</v>
      </c>
      <c r="F41" s="213">
        <v>168.52</v>
      </c>
      <c r="H41" s="30"/>
    </row>
    <row r="42" spans="2:8" s="1" customFormat="1" ht="16.899999999999999" customHeight="1">
      <c r="B42" s="30"/>
      <c r="C42" s="212" t="s">
        <v>178</v>
      </c>
      <c r="D42" s="212" t="s">
        <v>179</v>
      </c>
      <c r="E42" s="15" t="s">
        <v>147</v>
      </c>
      <c r="F42" s="213">
        <v>8.4260000000000002</v>
      </c>
      <c r="H42" s="30"/>
    </row>
    <row r="43" spans="2:8" s="1" customFormat="1" ht="16.899999999999999" customHeight="1">
      <c r="B43" s="30"/>
      <c r="C43" s="212" t="s">
        <v>191</v>
      </c>
      <c r="D43" s="212" t="s">
        <v>192</v>
      </c>
      <c r="E43" s="15" t="s">
        <v>193</v>
      </c>
      <c r="F43" s="213">
        <v>8.4260000000000002</v>
      </c>
      <c r="H43" s="30"/>
    </row>
    <row r="44" spans="2:8" s="1" customFormat="1" ht="26.45" customHeight="1">
      <c r="B44" s="30"/>
      <c r="C44" s="207" t="s">
        <v>421</v>
      </c>
      <c r="D44" s="207" t="s">
        <v>90</v>
      </c>
      <c r="H44" s="30"/>
    </row>
    <row r="45" spans="2:8" s="1" customFormat="1" ht="16.899999999999999" customHeight="1">
      <c r="B45" s="30"/>
      <c r="C45" s="208" t="s">
        <v>92</v>
      </c>
      <c r="D45" s="209" t="s">
        <v>1</v>
      </c>
      <c r="E45" s="210" t="s">
        <v>1</v>
      </c>
      <c r="F45" s="211">
        <v>8.4260000000000002</v>
      </c>
      <c r="H45" s="30"/>
    </row>
    <row r="46" spans="2:8" s="1" customFormat="1" ht="7.35" customHeight="1">
      <c r="B46" s="45"/>
      <c r="C46" s="46"/>
      <c r="D46" s="46"/>
      <c r="E46" s="46"/>
      <c r="F46" s="46"/>
      <c r="G46" s="46"/>
      <c r="H46" s="30"/>
    </row>
    <row r="47" spans="2:8" s="1" customFormat="1" ht="11.25"/>
  </sheetData>
  <sheetProtection algorithmName="SHA-512" hashValue="1H+6GQTRUIff7+6BPXCXhoQVab1CnhPLxY2W8B6qBJtKIZWQG23TCY26CTJFTnFAQWWmLt+9e/Zymih4gf8J9w==" saltValue="/DczFKOSBYDRsY9dx7yy1pX1mepBsjj9AlTQUUhNiQ12NZFdwuJ2HCxvZFw/ph9iAV1WFXFSLyhVTa6dTDDHoQ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01_UDE - Ústredné dielne ...</vt:lpstr>
      <vt:lpstr>01 - Elektroinštalácia</vt:lpstr>
      <vt:lpstr>Zoznam figúr</vt:lpstr>
      <vt:lpstr>'01 - Elektroinštalácia'!Názvy_tlače</vt:lpstr>
      <vt:lpstr>'01_UDE - Ústredné dielne ...'!Názvy_tlače</vt:lpstr>
      <vt:lpstr>'Rekapitulácia stavby'!Názvy_tlače</vt:lpstr>
      <vt:lpstr>'Zoznam figúr'!Názvy_tlače</vt:lpstr>
      <vt:lpstr>'01 - Elektroinštalácia'!Oblasť_tlače</vt:lpstr>
      <vt:lpstr>'01_UDE - Ústredné dielne 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2025-03-03T10:40:07Z</dcterms:created>
  <dcterms:modified xsi:type="dcterms:W3CDTF">2025-03-14T06:30:14Z</dcterms:modified>
</cp:coreProperties>
</file>