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to_zošit"/>
  <mc:AlternateContent xmlns:mc="http://schemas.openxmlformats.org/markup-compatibility/2006">
    <mc:Choice Requires="x15">
      <x15ac:absPath xmlns:x15ac="http://schemas.microsoft.com/office/spreadsheetml/2010/11/ac" url="https://mediinvest.sharepoint.com/sites/MEDIINVESTConsultings.r.o/Shared Documents/General/4_Verejné obstarávanie/PRV/MASKY - VO/INCOME ubytovanie/"/>
    </mc:Choice>
  </mc:AlternateContent>
  <xr:revisionPtr revIDLastSave="19" documentId="8_{B0DEDFA2-8647-4F16-B11A-5779A2701A4B}" xr6:coauthVersionLast="47" xr6:coauthVersionMax="47" xr10:uidLastSave="{698F0EAF-9426-461B-AD7B-760A76D83F69}"/>
  <bookViews>
    <workbookView xWindow="-120" yWindow="-120" windowWidth="29040" windowHeight="15720" firstSheet="1" activeTab="1" xr2:uid="{00000000-000D-0000-FFFF-FFFF00000000}"/>
  </bookViews>
  <sheets>
    <sheet name="Hárok2" sheetId="2" state="hidden" r:id="rId1"/>
    <sheet name="Zadanie st. práce" sheetId="10" r:id="rId2"/>
    <sheet name="Zadanie ZTI" sheetId="11" r:id="rId3"/>
    <sheet name="Zadanie ELI" sheetId="12" r:id="rId4"/>
    <sheet name="Hárok1" sheetId="6" state="hidden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12" l="1"/>
  <c r="J207" i="10"/>
  <c r="J206" i="10"/>
  <c r="J205" i="10"/>
  <c r="J219" i="12"/>
  <c r="J218" i="12"/>
  <c r="J216" i="12"/>
  <c r="J214" i="12"/>
  <c r="J212" i="12"/>
  <c r="J210" i="12"/>
  <c r="J208" i="12"/>
  <c r="J207" i="12"/>
  <c r="J205" i="12"/>
  <c r="J203" i="12"/>
  <c r="J201" i="12"/>
  <c r="J199" i="12"/>
  <c r="J197" i="12"/>
  <c r="J195" i="12"/>
  <c r="J193" i="12"/>
  <c r="J191" i="12"/>
  <c r="J189" i="12"/>
  <c r="J187" i="12"/>
  <c r="J185" i="12"/>
  <c r="J183" i="12"/>
  <c r="J181" i="12"/>
  <c r="J179" i="12"/>
  <c r="J177" i="12"/>
  <c r="J175" i="12"/>
  <c r="J173" i="12"/>
  <c r="J171" i="12"/>
  <c r="J169" i="12"/>
  <c r="J167" i="12"/>
  <c r="J165" i="12"/>
  <c r="J163" i="12"/>
  <c r="J161" i="12"/>
  <c r="J159" i="12"/>
  <c r="J158" i="12"/>
  <c r="J156" i="12"/>
  <c r="J155" i="12"/>
  <c r="J154" i="12"/>
  <c r="J153" i="12"/>
  <c r="J152" i="12"/>
  <c r="J151" i="12"/>
  <c r="J149" i="12"/>
  <c r="J148" i="12"/>
  <c r="J147" i="12"/>
  <c r="J146" i="12"/>
  <c r="J144" i="12"/>
  <c r="J143" i="12"/>
  <c r="J142" i="12"/>
  <c r="J140" i="12"/>
  <c r="J139" i="12"/>
  <c r="J138" i="12"/>
  <c r="J137" i="12"/>
  <c r="J136" i="12"/>
  <c r="J135" i="12"/>
  <c r="J134" i="12"/>
  <c r="J133" i="12"/>
  <c r="J132" i="12"/>
  <c r="J131" i="12"/>
  <c r="J129" i="12"/>
  <c r="J128" i="12"/>
  <c r="J127" i="12"/>
  <c r="J126" i="12"/>
  <c r="J125" i="12"/>
  <c r="J124" i="12"/>
  <c r="J123" i="12"/>
  <c r="J122" i="12"/>
  <c r="J204" i="10" l="1"/>
  <c r="J130" i="12"/>
  <c r="J121" i="12" s="1"/>
  <c r="J145" i="12"/>
  <c r="J141" i="12" s="1"/>
  <c r="J157" i="12"/>
  <c r="J150" i="12" s="1"/>
  <c r="J120" i="12" l="1"/>
  <c r="J82" i="12"/>
  <c r="J80" i="12"/>
  <c r="J79" i="12"/>
  <c r="J78" i="12"/>
  <c r="J77" i="12"/>
  <c r="BD164" i="12"/>
  <c r="BD162" i="12"/>
  <c r="BD158" i="12"/>
  <c r="BD154" i="12"/>
  <c r="BD152" i="12"/>
  <c r="BD134" i="12"/>
  <c r="BI221" i="12"/>
  <c r="S221" i="12"/>
  <c r="Q221" i="12"/>
  <c r="O221" i="12"/>
  <c r="J85" i="12"/>
  <c r="BI219" i="12"/>
  <c r="BG219" i="12"/>
  <c r="BF219" i="12"/>
  <c r="BE219" i="12"/>
  <c r="BC219" i="12"/>
  <c r="S219" i="12"/>
  <c r="Q219" i="12"/>
  <c r="O219" i="12"/>
  <c r="BD219" i="12"/>
  <c r="BI217" i="12"/>
  <c r="BG217" i="12"/>
  <c r="BF217" i="12"/>
  <c r="BE217" i="12"/>
  <c r="BC217" i="12"/>
  <c r="S217" i="12"/>
  <c r="Q217" i="12"/>
  <c r="O217" i="12"/>
  <c r="BD217" i="12"/>
  <c r="BI215" i="12"/>
  <c r="BG215" i="12"/>
  <c r="BF215" i="12"/>
  <c r="BE215" i="12"/>
  <c r="BC215" i="12"/>
  <c r="S215" i="12"/>
  <c r="Q215" i="12"/>
  <c r="O215" i="12"/>
  <c r="BD215" i="12"/>
  <c r="BI213" i="12"/>
  <c r="BG213" i="12"/>
  <c r="BF213" i="12"/>
  <c r="BE213" i="12"/>
  <c r="BC213" i="12"/>
  <c r="S213" i="12"/>
  <c r="Q213" i="12"/>
  <c r="O213" i="12"/>
  <c r="BD213" i="12"/>
  <c r="BI211" i="12"/>
  <c r="BG211" i="12"/>
  <c r="BF211" i="12"/>
  <c r="BE211" i="12"/>
  <c r="BD211" i="12"/>
  <c r="BC211" i="12"/>
  <c r="S211" i="12"/>
  <c r="Q211" i="12"/>
  <c r="O211" i="12"/>
  <c r="BI208" i="12"/>
  <c r="BG208" i="12"/>
  <c r="BF208" i="12"/>
  <c r="BE208" i="12"/>
  <c r="BC208" i="12"/>
  <c r="S208" i="12"/>
  <c r="Q208" i="12"/>
  <c r="O208" i="12"/>
  <c r="BD208" i="12"/>
  <c r="BI206" i="12"/>
  <c r="BG206" i="12"/>
  <c r="BF206" i="12"/>
  <c r="BE206" i="12"/>
  <c r="BC206" i="12"/>
  <c r="S206" i="12"/>
  <c r="Q206" i="12"/>
  <c r="O206" i="12"/>
  <c r="BD206" i="12"/>
  <c r="BI204" i="12"/>
  <c r="BG204" i="12"/>
  <c r="BF204" i="12"/>
  <c r="BE204" i="12"/>
  <c r="BC204" i="12"/>
  <c r="S204" i="12"/>
  <c r="Q204" i="12"/>
  <c r="O204" i="12"/>
  <c r="BD204" i="12"/>
  <c r="BI202" i="12"/>
  <c r="BG202" i="12"/>
  <c r="BF202" i="12"/>
  <c r="BE202" i="12"/>
  <c r="BC202" i="12"/>
  <c r="S202" i="12"/>
  <c r="Q202" i="12"/>
  <c r="O202" i="12"/>
  <c r="BD202" i="12"/>
  <c r="BI200" i="12"/>
  <c r="BG200" i="12"/>
  <c r="BF200" i="12"/>
  <c r="BE200" i="12"/>
  <c r="BC200" i="12"/>
  <c r="S200" i="12"/>
  <c r="Q200" i="12"/>
  <c r="O200" i="12"/>
  <c r="BD200" i="12"/>
  <c r="BI198" i="12"/>
  <c r="BG198" i="12"/>
  <c r="BF198" i="12"/>
  <c r="BE198" i="12"/>
  <c r="BD198" i="12"/>
  <c r="BC198" i="12"/>
  <c r="S198" i="12"/>
  <c r="Q198" i="12"/>
  <c r="O198" i="12"/>
  <c r="BI196" i="12"/>
  <c r="BG196" i="12"/>
  <c r="BF196" i="12"/>
  <c r="BE196" i="12"/>
  <c r="BC196" i="12"/>
  <c r="S196" i="12"/>
  <c r="Q196" i="12"/>
  <c r="O196" i="12"/>
  <c r="BD196" i="12"/>
  <c r="BI194" i="12"/>
  <c r="BG194" i="12"/>
  <c r="BF194" i="12"/>
  <c r="BE194" i="12"/>
  <c r="BC194" i="12"/>
  <c r="S194" i="12"/>
  <c r="Q194" i="12"/>
  <c r="O194" i="12"/>
  <c r="BD194" i="12"/>
  <c r="BI192" i="12"/>
  <c r="BG192" i="12"/>
  <c r="BF192" i="12"/>
  <c r="BE192" i="12"/>
  <c r="BD192" i="12"/>
  <c r="BC192" i="12"/>
  <c r="S192" i="12"/>
  <c r="Q192" i="12"/>
  <c r="O192" i="12"/>
  <c r="BI190" i="12"/>
  <c r="BG190" i="12"/>
  <c r="BF190" i="12"/>
  <c r="BE190" i="12"/>
  <c r="BD190" i="12"/>
  <c r="BC190" i="12"/>
  <c r="S190" i="12"/>
  <c r="Q190" i="12"/>
  <c r="O190" i="12"/>
  <c r="BI188" i="12"/>
  <c r="BG188" i="12"/>
  <c r="BF188" i="12"/>
  <c r="BE188" i="12"/>
  <c r="BC188" i="12"/>
  <c r="S188" i="12"/>
  <c r="Q188" i="12"/>
  <c r="O188" i="12"/>
  <c r="BD188" i="12"/>
  <c r="BI186" i="12"/>
  <c r="BG186" i="12"/>
  <c r="BF186" i="12"/>
  <c r="BE186" i="12"/>
  <c r="BC186" i="12"/>
  <c r="S186" i="12"/>
  <c r="Q186" i="12"/>
  <c r="O186" i="12"/>
  <c r="BD186" i="12"/>
  <c r="BI184" i="12"/>
  <c r="BG184" i="12"/>
  <c r="BF184" i="12"/>
  <c r="BE184" i="12"/>
  <c r="BD184" i="12"/>
  <c r="BC184" i="12"/>
  <c r="S184" i="12"/>
  <c r="Q184" i="12"/>
  <c r="O184" i="12"/>
  <c r="BI182" i="12"/>
  <c r="BG182" i="12"/>
  <c r="BF182" i="12"/>
  <c r="BE182" i="12"/>
  <c r="BC182" i="12"/>
  <c r="S182" i="12"/>
  <c r="Q182" i="12"/>
  <c r="O182" i="12"/>
  <c r="BD182" i="12"/>
  <c r="BI180" i="12"/>
  <c r="BG180" i="12"/>
  <c r="BF180" i="12"/>
  <c r="BE180" i="12"/>
  <c r="BD180" i="12"/>
  <c r="BC180" i="12"/>
  <c r="S180" i="12"/>
  <c r="Q180" i="12"/>
  <c r="O180" i="12"/>
  <c r="BI178" i="12"/>
  <c r="BG178" i="12"/>
  <c r="BF178" i="12"/>
  <c r="BE178" i="12"/>
  <c r="BC178" i="12"/>
  <c r="S178" i="12"/>
  <c r="Q178" i="12"/>
  <c r="O178" i="12"/>
  <c r="BD178" i="12"/>
  <c r="BI176" i="12"/>
  <c r="BG176" i="12"/>
  <c r="BF176" i="12"/>
  <c r="BE176" i="12"/>
  <c r="BD176" i="12"/>
  <c r="BC176" i="12"/>
  <c r="S176" i="12"/>
  <c r="Q176" i="12"/>
  <c r="O176" i="12"/>
  <c r="BI174" i="12"/>
  <c r="BG174" i="12"/>
  <c r="BF174" i="12"/>
  <c r="BE174" i="12"/>
  <c r="BC174" i="12"/>
  <c r="S174" i="12"/>
  <c r="Q174" i="12"/>
  <c r="O174" i="12"/>
  <c r="BD174" i="12"/>
  <c r="BI172" i="12"/>
  <c r="BG172" i="12"/>
  <c r="BF172" i="12"/>
  <c r="BE172" i="12"/>
  <c r="BD172" i="12"/>
  <c r="BC172" i="12"/>
  <c r="S172" i="12"/>
  <c r="Q172" i="12"/>
  <c r="O172" i="12"/>
  <c r="BI170" i="12"/>
  <c r="BG170" i="12"/>
  <c r="BF170" i="12"/>
  <c r="BE170" i="12"/>
  <c r="BC170" i="12"/>
  <c r="S170" i="12"/>
  <c r="Q170" i="12"/>
  <c r="O170" i="12"/>
  <c r="BD170" i="12"/>
  <c r="BI168" i="12"/>
  <c r="BG168" i="12"/>
  <c r="BF168" i="12"/>
  <c r="BE168" i="12"/>
  <c r="BD168" i="12"/>
  <c r="BC168" i="12"/>
  <c r="S168" i="12"/>
  <c r="Q168" i="12"/>
  <c r="O168" i="12"/>
  <c r="BI166" i="12"/>
  <c r="BG166" i="12"/>
  <c r="BF166" i="12"/>
  <c r="BE166" i="12"/>
  <c r="BC166" i="12"/>
  <c r="S166" i="12"/>
  <c r="Q166" i="12"/>
  <c r="O166" i="12"/>
  <c r="BD166" i="12"/>
  <c r="BI164" i="12"/>
  <c r="BG164" i="12"/>
  <c r="BF164" i="12"/>
  <c r="BE164" i="12"/>
  <c r="BC164" i="12"/>
  <c r="S164" i="12"/>
  <c r="Q164" i="12"/>
  <c r="O164" i="12"/>
  <c r="BI162" i="12"/>
  <c r="BG162" i="12"/>
  <c r="BF162" i="12"/>
  <c r="BE162" i="12"/>
  <c r="BC162" i="12"/>
  <c r="S162" i="12"/>
  <c r="Q162" i="12"/>
  <c r="O162" i="12"/>
  <c r="BI160" i="12"/>
  <c r="BG160" i="12"/>
  <c r="BF160" i="12"/>
  <c r="BE160" i="12"/>
  <c r="BC160" i="12"/>
  <c r="S160" i="12"/>
  <c r="Q160" i="12"/>
  <c r="O160" i="12"/>
  <c r="BI158" i="12"/>
  <c r="BG158" i="12"/>
  <c r="BF158" i="12"/>
  <c r="BE158" i="12"/>
  <c r="BC158" i="12"/>
  <c r="S158" i="12"/>
  <c r="Q158" i="12"/>
  <c r="O158" i="12"/>
  <c r="BI156" i="12"/>
  <c r="BG156" i="12"/>
  <c r="BF156" i="12"/>
  <c r="BE156" i="12"/>
  <c r="BD156" i="12"/>
  <c r="BC156" i="12"/>
  <c r="S156" i="12"/>
  <c r="Q156" i="12"/>
  <c r="O156" i="12"/>
  <c r="BI154" i="12"/>
  <c r="BG154" i="12"/>
  <c r="BF154" i="12"/>
  <c r="BE154" i="12"/>
  <c r="BC154" i="12"/>
  <c r="S154" i="12"/>
  <c r="Q154" i="12"/>
  <c r="O154" i="12"/>
  <c r="BI152" i="12"/>
  <c r="BG152" i="12"/>
  <c r="BF152" i="12"/>
  <c r="BE152" i="12"/>
  <c r="BC152" i="12"/>
  <c r="S152" i="12"/>
  <c r="Q152" i="12"/>
  <c r="O152" i="12"/>
  <c r="BI150" i="12"/>
  <c r="BG150" i="12"/>
  <c r="BF150" i="12"/>
  <c r="BE150" i="12"/>
  <c r="BC150" i="12"/>
  <c r="S150" i="12"/>
  <c r="Q150" i="12"/>
  <c r="O150" i="12"/>
  <c r="BI148" i="12"/>
  <c r="BG148" i="12"/>
  <c r="BF148" i="12"/>
  <c r="BE148" i="12"/>
  <c r="BD148" i="12"/>
  <c r="BC148" i="12"/>
  <c r="S148" i="12"/>
  <c r="Q148" i="12"/>
  <c r="O148" i="12"/>
  <c r="BI146" i="12"/>
  <c r="BG146" i="12"/>
  <c r="BF146" i="12"/>
  <c r="BE146" i="12"/>
  <c r="BD146" i="12"/>
  <c r="BC146" i="12"/>
  <c r="S146" i="12"/>
  <c r="Q146" i="12"/>
  <c r="O146" i="12"/>
  <c r="BI144" i="12"/>
  <c r="BG144" i="12"/>
  <c r="BF144" i="12"/>
  <c r="BE144" i="12"/>
  <c r="BD144" i="12"/>
  <c r="BC144" i="12"/>
  <c r="S144" i="12"/>
  <c r="Q144" i="12"/>
  <c r="O144" i="12"/>
  <c r="BI142" i="12"/>
  <c r="BG142" i="12"/>
  <c r="BF142" i="12"/>
  <c r="BE142" i="12"/>
  <c r="BD142" i="12"/>
  <c r="BC142" i="12"/>
  <c r="S142" i="12"/>
  <c r="Q142" i="12"/>
  <c r="O142" i="12"/>
  <c r="BI140" i="12"/>
  <c r="BG140" i="12"/>
  <c r="BF140" i="12"/>
  <c r="BE140" i="12"/>
  <c r="BD140" i="12"/>
  <c r="BC140" i="12"/>
  <c r="S140" i="12"/>
  <c r="Q140" i="12"/>
  <c r="O140" i="12"/>
  <c r="BI138" i="12"/>
  <c r="BG138" i="12"/>
  <c r="BF138" i="12"/>
  <c r="BE138" i="12"/>
  <c r="BD138" i="12"/>
  <c r="BC138" i="12"/>
  <c r="S138" i="12"/>
  <c r="Q138" i="12"/>
  <c r="O138" i="12"/>
  <c r="BI136" i="12"/>
  <c r="BG136" i="12"/>
  <c r="BF136" i="12"/>
  <c r="BE136" i="12"/>
  <c r="BD136" i="12"/>
  <c r="BC136" i="12"/>
  <c r="S136" i="12"/>
  <c r="Q136" i="12"/>
  <c r="O136" i="12"/>
  <c r="BI134" i="12"/>
  <c r="BG134" i="12"/>
  <c r="BF134" i="12"/>
  <c r="BE134" i="12"/>
  <c r="BC134" i="12"/>
  <c r="S134" i="12"/>
  <c r="Q134" i="12"/>
  <c r="O134" i="12"/>
  <c r="BI132" i="12"/>
  <c r="BG132" i="12"/>
  <c r="BF132" i="12"/>
  <c r="BE132" i="12"/>
  <c r="BD132" i="12"/>
  <c r="BC132" i="12"/>
  <c r="S132" i="12"/>
  <c r="Q132" i="12"/>
  <c r="O132" i="12"/>
  <c r="BI128" i="12"/>
  <c r="BG128" i="12"/>
  <c r="BF128" i="12"/>
  <c r="BE128" i="12"/>
  <c r="BD128" i="12"/>
  <c r="BC128" i="12"/>
  <c r="S128" i="12"/>
  <c r="Q128" i="12"/>
  <c r="O128" i="12"/>
  <c r="BI126" i="12"/>
  <c r="BG126" i="12"/>
  <c r="BF126" i="12"/>
  <c r="BE126" i="12"/>
  <c r="BD126" i="12"/>
  <c r="BC126" i="12"/>
  <c r="S126" i="12"/>
  <c r="Q126" i="12"/>
  <c r="O126" i="12"/>
  <c r="J117" i="12"/>
  <c r="J116" i="12"/>
  <c r="F71" i="12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 s="1"/>
  <c r="G48" i="11"/>
  <c r="G47" i="11"/>
  <c r="G46" i="11"/>
  <c r="G45" i="11"/>
  <c r="G44" i="11"/>
  <c r="G43" i="11"/>
  <c r="G42" i="11"/>
  <c r="G41" i="11"/>
  <c r="G40" i="11"/>
  <c r="G39" i="11" s="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 s="1"/>
  <c r="G18" i="11"/>
  <c r="G17" i="11"/>
  <c r="G16" i="11"/>
  <c r="G15" i="11"/>
  <c r="J203" i="10"/>
  <c r="J202" i="10" s="1"/>
  <c r="J201" i="10" s="1"/>
  <c r="J200" i="10"/>
  <c r="J199" i="10"/>
  <c r="J198" i="10"/>
  <c r="J196" i="10"/>
  <c r="J195" i="10"/>
  <c r="J194" i="10"/>
  <c r="J193" i="10"/>
  <c r="J192" i="10"/>
  <c r="J191" i="10"/>
  <c r="J190" i="10"/>
  <c r="J188" i="10"/>
  <c r="J187" i="10"/>
  <c r="J186" i="10"/>
  <c r="J185" i="10"/>
  <c r="J184" i="10"/>
  <c r="J183" i="10"/>
  <c r="J182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BB163" i="10"/>
  <c r="AZ163" i="10"/>
  <c r="AY163" i="10"/>
  <c r="AX163" i="10"/>
  <c r="AW163" i="10"/>
  <c r="AV163" i="10"/>
  <c r="Q163" i="10"/>
  <c r="O163" i="10"/>
  <c r="M163" i="10"/>
  <c r="J162" i="10"/>
  <c r="J161" i="10" s="1"/>
  <c r="J90" i="10" s="1"/>
  <c r="BB160" i="10"/>
  <c r="AZ160" i="10"/>
  <c r="AY160" i="10"/>
  <c r="AX160" i="10"/>
  <c r="AW160" i="10"/>
  <c r="AV160" i="10"/>
  <c r="Q160" i="10"/>
  <c r="O160" i="10"/>
  <c r="M160" i="10"/>
  <c r="J160" i="10"/>
  <c r="J159" i="10"/>
  <c r="BB158" i="10"/>
  <c r="Q158" i="10"/>
  <c r="O158" i="10"/>
  <c r="M158" i="10"/>
  <c r="J158" i="10"/>
  <c r="BB156" i="10"/>
  <c r="AZ156" i="10"/>
  <c r="AY156" i="10"/>
  <c r="AX156" i="10"/>
  <c r="AW156" i="10"/>
  <c r="AV156" i="10"/>
  <c r="Q156" i="10"/>
  <c r="O156" i="10"/>
  <c r="M156" i="10"/>
  <c r="J156" i="10"/>
  <c r="J155" i="10"/>
  <c r="J154" i="10"/>
  <c r="BB152" i="10"/>
  <c r="AZ152" i="10"/>
  <c r="AY152" i="10"/>
  <c r="AX152" i="10"/>
  <c r="AW152" i="10"/>
  <c r="AV152" i="10"/>
  <c r="Q152" i="10"/>
  <c r="O152" i="10"/>
  <c r="M152" i="10"/>
  <c r="BB151" i="10"/>
  <c r="AZ151" i="10"/>
  <c r="AY151" i="10"/>
  <c r="AX151" i="10"/>
  <c r="AW151" i="10"/>
  <c r="AV151" i="10"/>
  <c r="Q151" i="10"/>
  <c r="O151" i="10"/>
  <c r="M151" i="10"/>
  <c r="J151" i="10"/>
  <c r="J150" i="10" s="1"/>
  <c r="J86" i="10" s="1"/>
  <c r="BB149" i="10"/>
  <c r="AZ149" i="10"/>
  <c r="AY149" i="10"/>
  <c r="AX149" i="10"/>
  <c r="AW149" i="10"/>
  <c r="AV149" i="10"/>
  <c r="Q149" i="10"/>
  <c r="O149" i="10"/>
  <c r="M149" i="10"/>
  <c r="J149" i="10"/>
  <c r="J148" i="10"/>
  <c r="J147" i="10"/>
  <c r="BB146" i="10"/>
  <c r="AZ146" i="10"/>
  <c r="AY146" i="10"/>
  <c r="AX146" i="10"/>
  <c r="AW146" i="10"/>
  <c r="AV146" i="10"/>
  <c r="Q146" i="10"/>
  <c r="O146" i="10"/>
  <c r="M146" i="10"/>
  <c r="J146" i="10"/>
  <c r="J145" i="10"/>
  <c r="J144" i="10"/>
  <c r="J143" i="10"/>
  <c r="BB142" i="10"/>
  <c r="Q142" i="10"/>
  <c r="O142" i="10"/>
  <c r="M142" i="10"/>
  <c r="J142" i="10"/>
  <c r="J141" i="10"/>
  <c r="J140" i="10"/>
  <c r="BB139" i="10"/>
  <c r="AZ139" i="10"/>
  <c r="AY139" i="10"/>
  <c r="AX139" i="10"/>
  <c r="AW139" i="10"/>
  <c r="AV139" i="10"/>
  <c r="Q139" i="10"/>
  <c r="O139" i="10"/>
  <c r="M139" i="10"/>
  <c r="J139" i="10"/>
  <c r="BB138" i="10"/>
  <c r="AZ138" i="10"/>
  <c r="AY138" i="10"/>
  <c r="AX138" i="10"/>
  <c r="AW138" i="10"/>
  <c r="AV138" i="10"/>
  <c r="Q138" i="10"/>
  <c r="O138" i="10"/>
  <c r="M138" i="10"/>
  <c r="J138" i="10"/>
  <c r="J137" i="10"/>
  <c r="J135" i="10"/>
  <c r="J134" i="10"/>
  <c r="BB133" i="10"/>
  <c r="BB121" i="10" s="1"/>
  <c r="Q133" i="10"/>
  <c r="Q121" i="10" s="1"/>
  <c r="O133" i="10"/>
  <c r="O121" i="10" s="1"/>
  <c r="O120" i="10" s="1"/>
  <c r="M133" i="10"/>
  <c r="J133" i="10"/>
  <c r="BB132" i="10"/>
  <c r="AZ132" i="10"/>
  <c r="AY132" i="10"/>
  <c r="AX132" i="10"/>
  <c r="AW132" i="10"/>
  <c r="AV132" i="10"/>
  <c r="Q132" i="10"/>
  <c r="O132" i="10"/>
  <c r="M132" i="10"/>
  <c r="J132" i="10"/>
  <c r="J131" i="10"/>
  <c r="J130" i="10"/>
  <c r="BB129" i="10"/>
  <c r="AZ129" i="10"/>
  <c r="AY129" i="10"/>
  <c r="AX129" i="10"/>
  <c r="AW129" i="10"/>
  <c r="AV129" i="10"/>
  <c r="Q129" i="10"/>
  <c r="O129" i="10"/>
  <c r="M129" i="10"/>
  <c r="J129" i="10"/>
  <c r="J128" i="10"/>
  <c r="J127" i="10"/>
  <c r="BB126" i="10"/>
  <c r="AZ126" i="10"/>
  <c r="AY126" i="10"/>
  <c r="AX126" i="10"/>
  <c r="AW126" i="10"/>
  <c r="AV126" i="10"/>
  <c r="Q126" i="10"/>
  <c r="O126" i="10"/>
  <c r="M126" i="10"/>
  <c r="J126" i="10"/>
  <c r="BB125" i="10"/>
  <c r="AZ125" i="10"/>
  <c r="AY125" i="10"/>
  <c r="AX125" i="10"/>
  <c r="AW125" i="10"/>
  <c r="AV125" i="10"/>
  <c r="Q125" i="10"/>
  <c r="O125" i="10"/>
  <c r="M125" i="10"/>
  <c r="BB124" i="10"/>
  <c r="AZ124" i="10"/>
  <c r="F35" i="10" s="1"/>
  <c r="AY124" i="10"/>
  <c r="F34" i="10" s="1"/>
  <c r="AX124" i="10"/>
  <c r="F33" i="10" s="1"/>
  <c r="AW124" i="10"/>
  <c r="F32" i="10" s="1"/>
  <c r="AV124" i="10"/>
  <c r="Q124" i="10"/>
  <c r="O124" i="10"/>
  <c r="M124" i="10"/>
  <c r="J124" i="10"/>
  <c r="J123" i="10"/>
  <c r="M121" i="10"/>
  <c r="F117" i="10"/>
  <c r="F114" i="10"/>
  <c r="E110" i="10"/>
  <c r="F77" i="10"/>
  <c r="F74" i="10"/>
  <c r="E70" i="10"/>
  <c r="J35" i="10"/>
  <c r="J34" i="10"/>
  <c r="J33" i="10"/>
  <c r="J20" i="10"/>
  <c r="J32" i="10" l="1"/>
  <c r="BB120" i="10"/>
  <c r="J87" i="10"/>
  <c r="M120" i="10"/>
  <c r="J122" i="10"/>
  <c r="J83" i="10" s="1"/>
  <c r="J153" i="10"/>
  <c r="J88" i="10" s="1"/>
  <c r="J96" i="10"/>
  <c r="J95" i="10" s="1"/>
  <c r="Q120" i="10"/>
  <c r="M147" i="10"/>
  <c r="J157" i="10"/>
  <c r="J89" i="10" s="1"/>
  <c r="BB147" i="10"/>
  <c r="J125" i="10"/>
  <c r="J84" i="10" s="1"/>
  <c r="J197" i="10"/>
  <c r="J94" i="10" s="1"/>
  <c r="Q147" i="10"/>
  <c r="O147" i="10"/>
  <c r="J97" i="10"/>
  <c r="S125" i="12"/>
  <c r="S124" i="12" s="1"/>
  <c r="O125" i="12"/>
  <c r="O124" i="12" s="1"/>
  <c r="BI125" i="12"/>
  <c r="BI124" i="12" s="1"/>
  <c r="S131" i="12"/>
  <c r="O131" i="12"/>
  <c r="Q125" i="12"/>
  <c r="Q124" i="12" s="1"/>
  <c r="O210" i="12"/>
  <c r="Q210" i="12"/>
  <c r="Q131" i="12"/>
  <c r="BI131" i="12"/>
  <c r="S210" i="12"/>
  <c r="BI210" i="12"/>
  <c r="J84" i="12" s="1"/>
  <c r="J83" i="12"/>
  <c r="J136" i="10"/>
  <c r="J85" i="10" s="1"/>
  <c r="J189" i="10"/>
  <c r="J93" i="10" s="1"/>
  <c r="J181" i="10"/>
  <c r="J92" i="10" s="1"/>
  <c r="J163" i="10"/>
  <c r="J91" i="10" s="1"/>
  <c r="J82" i="10" l="1"/>
  <c r="J81" i="10" s="1"/>
  <c r="J28" i="10" s="1"/>
  <c r="J31" i="10" s="1"/>
  <c r="J37" i="10" s="1"/>
  <c r="Q130" i="12"/>
  <c r="Q123" i="12" s="1"/>
  <c r="O130" i="12"/>
  <c r="O123" i="12" s="1"/>
  <c r="S130" i="12"/>
  <c r="S123" i="12" s="1"/>
  <c r="BD160" i="12"/>
  <c r="BI130" i="12"/>
  <c r="BI123" i="12" s="1"/>
  <c r="J81" i="12"/>
  <c r="J76" i="12" s="1"/>
  <c r="J28" i="12" s="1"/>
  <c r="F32" i="12" s="1"/>
  <c r="J32" i="12" s="1"/>
  <c r="J37" i="12" s="1"/>
  <c r="BD150" i="12"/>
  <c r="J121" i="10"/>
  <c r="J152" i="10"/>
  <c r="J120" i="10" l="1"/>
  <c r="BD98" i="2" l="1"/>
  <c r="BC98" i="2"/>
  <c r="BB98" i="2"/>
  <c r="BA98" i="2"/>
  <c r="AZ98" i="2"/>
  <c r="AY98" i="2"/>
  <c r="AX98" i="2"/>
  <c r="AW98" i="2"/>
  <c r="AV98" i="2"/>
  <c r="AU98" i="2"/>
  <c r="AG98" i="2"/>
  <c r="BD97" i="2"/>
  <c r="BC97" i="2"/>
  <c r="BB97" i="2"/>
  <c r="BA97" i="2"/>
  <c r="AZ97" i="2"/>
  <c r="AY97" i="2"/>
  <c r="AX97" i="2"/>
  <c r="AW97" i="2"/>
  <c r="AV97" i="2"/>
  <c r="AU97" i="2"/>
  <c r="AG97" i="2"/>
  <c r="BD96" i="2"/>
  <c r="BC96" i="2"/>
  <c r="BB96" i="2"/>
  <c r="BA96" i="2"/>
  <c r="AZ96" i="2"/>
  <c r="AY96" i="2"/>
  <c r="AX96" i="2"/>
  <c r="AW96" i="2"/>
  <c r="AV96" i="2"/>
  <c r="AU96" i="2"/>
  <c r="AT96" i="2"/>
  <c r="AG96" i="2"/>
  <c r="AS94" i="2"/>
  <c r="AM90" i="2"/>
  <c r="L90" i="2"/>
  <c r="AM89" i="2"/>
  <c r="L89" i="2"/>
  <c r="AM87" i="2"/>
  <c r="L87" i="2"/>
  <c r="L85" i="2"/>
  <c r="L84" i="2"/>
  <c r="AN96" i="2" l="1"/>
  <c r="AT97" i="2"/>
  <c r="AN97" i="2" s="1"/>
  <c r="AT98" i="2"/>
  <c r="AN98" i="2" s="1"/>
  <c r="AX95" i="2"/>
  <c r="AY95" i="2"/>
  <c r="BD95" i="2" l="1"/>
  <c r="BD94" i="2" s="1"/>
  <c r="W33" i="2" s="1"/>
  <c r="BC95" i="2"/>
  <c r="BC94" i="2" s="1"/>
  <c r="BB95" i="2"/>
  <c r="BB94" i="2" s="1"/>
  <c r="AZ95" i="2"/>
  <c r="AZ94" i="2" s="1"/>
  <c r="AV95" i="2"/>
  <c r="AU95" i="2" l="1"/>
  <c r="AU94" i="2" s="1"/>
  <c r="AY94" i="2"/>
  <c r="W32" i="2"/>
  <c r="W29" i="2"/>
  <c r="AV94" i="2"/>
  <c r="AW95" i="2"/>
  <c r="AT95" i="2" s="1"/>
  <c r="BA95" i="2"/>
  <c r="BA94" i="2" s="1"/>
  <c r="W31" i="2"/>
  <c r="AX94" i="2"/>
  <c r="AG95" i="2" l="1"/>
  <c r="AG94" i="2" s="1"/>
  <c r="AK26" i="2" s="1"/>
  <c r="W30" i="2"/>
  <c r="AW94" i="2"/>
  <c r="AK30" i="2" s="1"/>
  <c r="AK29" i="2"/>
  <c r="AT94" i="2" l="1"/>
  <c r="AN94" i="2" s="1"/>
  <c r="AN95" i="2"/>
  <c r="AK35" i="2"/>
  <c r="E20" i="10"/>
  <c r="F116" i="10"/>
  <c r="E14" i="10"/>
  <c r="F76" i="10"/>
  <c r="G14" i="11"/>
</calcChain>
</file>

<file path=xl/sharedStrings.xml><?xml version="1.0" encoding="utf-8"?>
<sst xmlns="http://schemas.openxmlformats.org/spreadsheetml/2006/main" count="2109" uniqueCount="697">
  <si>
    <t>&gt;&gt;  skryté stĺpce  &lt;&lt;</t>
  </si>
  <si>
    <t>{cdffb173-ead5-493e-aa13-64171063c540}</t>
  </si>
  <si>
    <t>0</t>
  </si>
  <si>
    <t>KRYCÍ LIST ROZPOČTU</t>
  </si>
  <si>
    <t>v ---  nižšie sa nachádzajú doplnkové a pomocné údaje k zostavám  --- v</t>
  </si>
  <si>
    <t>False</t>
  </si>
  <si>
    <t>Stavba:</t>
  </si>
  <si>
    <t>Objekt:</t>
  </si>
  <si>
    <t>JKSO:</t>
  </si>
  <si>
    <t/>
  </si>
  <si>
    <t>KS:</t>
  </si>
  <si>
    <t>Miesto:</t>
  </si>
  <si>
    <t>Poprad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</si>
  <si>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</si>
  <si>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</si>
  <si>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</si>
  <si>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</si>
  <si>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</si>
  <si>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</si>
  <si>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</si>
  <si>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Archgrup sro</t>
  </si>
  <si>
    <t>Poznámka: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</si>
  <si>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</si>
  <si>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</si>
  <si>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</si>
  <si>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</si>
  <si>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</si>
  <si>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</si>
  <si>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</si>
  <si>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</si>
  <si>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</si>
  <si>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</si>
  <si>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</si>
  <si>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</si>
  <si>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</si>
  <si>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</si>
  <si>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</si>
  <si>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</si>
  <si>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</si>
  <si>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</si>
  <si>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</si>
  <si>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</si>
  <si>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</si>
  <si>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</si>
  <si>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</si>
  <si>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</si>
  <si>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</si>
  <si>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</si>
  <si>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</si>
  <si>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</si>
  <si>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</si>
  <si>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</si>
  <si>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</si>
  <si>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</si>
  <si>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</si>
  <si>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</si>
  <si>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784 - Maľby</t>
  </si>
  <si>
    <t>M - Práce a dodávky M</t>
  </si>
  <si>
    <t xml:space="preserve">    33-M - Montáže dopravných zariadení, skladových zariadení a váh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</si>
  <si>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</si>
  <si>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</si>
  <si>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</si>
  <si>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</si>
  <si>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</si>
  <si>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</si>
  <si>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</si>
  <si>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</si>
  <si>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</si>
  <si>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</si>
  <si>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</si>
  <si>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</si>
  <si>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</si>
  <si>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</si>
  <si>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</si>
  <si>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</si>
  <si>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HSV</t>
  </si>
  <si>
    <t>Práce a dodávky HSV</t>
  </si>
  <si>
    <t>1</t>
  </si>
  <si>
    <t>ROZPOCET</t>
  </si>
  <si>
    <t>2</t>
  </si>
  <si>
    <t>K</t>
  </si>
  <si>
    <t>ks</t>
  </si>
  <si>
    <t>4</t>
  </si>
  <si>
    <t>PP</t>
  </si>
  <si>
    <t>3</t>
  </si>
  <si>
    <t>Zvislé a kompletné konštrukcie</t>
  </si>
  <si>
    <t>88</t>
  </si>
  <si>
    <t>86</t>
  </si>
  <si>
    <t>m2</t>
  </si>
  <si>
    <t>VV</t>
  </si>
  <si>
    <t>True</t>
  </si>
  <si>
    <t>M</t>
  </si>
  <si>
    <t>8</t>
  </si>
  <si>
    <t>6</t>
  </si>
  <si>
    <t>Úpravy povrchov, podlahy, osadenie</t>
  </si>
  <si>
    <t>7</t>
  </si>
  <si>
    <t>611460122.S</t>
  </si>
  <si>
    <t>Príprava vnútorného podkladu stropov penetráciou hĺbkovou na nasiakavé podklady</t>
  </si>
  <si>
    <t>9</t>
  </si>
  <si>
    <t>611460383.S</t>
  </si>
  <si>
    <t>10</t>
  </si>
  <si>
    <t>611481119.S</t>
  </si>
  <si>
    <t>11</t>
  </si>
  <si>
    <t>12</t>
  </si>
  <si>
    <t>13</t>
  </si>
  <si>
    <t>14</t>
  </si>
  <si>
    <t>-64374310</t>
  </si>
  <si>
    <t>15</t>
  </si>
  <si>
    <t>17</t>
  </si>
  <si>
    <t>18</t>
  </si>
  <si>
    <t>19</t>
  </si>
  <si>
    <t>21</t>
  </si>
  <si>
    <t>m</t>
  </si>
  <si>
    <t>869036946</t>
  </si>
  <si>
    <t>22</t>
  </si>
  <si>
    <t>Ostatné konštrukcie a práce-búranie</t>
  </si>
  <si>
    <t>23</t>
  </si>
  <si>
    <t>24</t>
  </si>
  <si>
    <t>941955002.S</t>
  </si>
  <si>
    <t>Lešenie ľahké pracovné pomocné s výškou lešeňovej podlahy nad 1,20 do 1,90 m</t>
  </si>
  <si>
    <t>1245269984</t>
  </si>
  <si>
    <t>25</t>
  </si>
  <si>
    <t>952902110.S</t>
  </si>
  <si>
    <t>Čistenie budov zametaním v miestnostiach, chodbách, na schodišti a na povalách</t>
  </si>
  <si>
    <t>90</t>
  </si>
  <si>
    <t>m3</t>
  </si>
  <si>
    <t>1520521263</t>
  </si>
  <si>
    <t>965081812.S</t>
  </si>
  <si>
    <t>26</t>
  </si>
  <si>
    <t>29</t>
  </si>
  <si>
    <t>92</t>
  </si>
  <si>
    <t>30</t>
  </si>
  <si>
    <t>31</t>
  </si>
  <si>
    <t>978013191.S</t>
  </si>
  <si>
    <t>32</t>
  </si>
  <si>
    <t>979081111.S</t>
  </si>
  <si>
    <t>Odvoz sutiny a vybúraných hmôt na skládku do 1 km</t>
  </si>
  <si>
    <t>t</t>
  </si>
  <si>
    <t>979081121.S</t>
  </si>
  <si>
    <t>Odvoz sutiny a vybúraných hmôt na skládku za každý ďalší 1 km</t>
  </si>
  <si>
    <t>34</t>
  </si>
  <si>
    <t>979082111.S</t>
  </si>
  <si>
    <t>Vnútrostavenisková doprava sutiny a vybúraných hmôt do 10 m</t>
  </si>
  <si>
    <t>-1813838489</t>
  </si>
  <si>
    <t>979082121.S</t>
  </si>
  <si>
    <t>Vnútrostavenisková doprava sutiny a vybúraných hmôt za každých ďalších 5 m</t>
  </si>
  <si>
    <t>36</t>
  </si>
  <si>
    <t>979089012.S</t>
  </si>
  <si>
    <t>Poplatok za skládku - betón, tehly, dlaždice (17 01) ostatné</t>
  </si>
  <si>
    <t>99</t>
  </si>
  <si>
    <t>Presun hmôt HSV</t>
  </si>
  <si>
    <t>998011001.S</t>
  </si>
  <si>
    <t>Presun hmôt pre budovy (801, 803, 812), zvislá konštr. z tehál, tvárnic, z kovu výšky do 6 m</t>
  </si>
  <si>
    <t>PSV</t>
  </si>
  <si>
    <t>Práce a dodávky PSV</t>
  </si>
  <si>
    <t>711</t>
  </si>
  <si>
    <t>Izolácie proti vode a vlhkosti</t>
  </si>
  <si>
    <t>38</t>
  </si>
  <si>
    <t>711211071.S</t>
  </si>
  <si>
    <t>Jednozlož. polyuretánová hydroizolačná hmota, stierka vodorovná</t>
  </si>
  <si>
    <t>16</t>
  </si>
  <si>
    <t>711212071.S</t>
  </si>
  <si>
    <t>Jednozlož. polyuretánová hydroizolačná hmota, stierka zvislá</t>
  </si>
  <si>
    <t>40</t>
  </si>
  <si>
    <t>998711101.S</t>
  </si>
  <si>
    <t>Presun hmôt pre izoláciu proti vode v objektoch výšky do 6 m</t>
  </si>
  <si>
    <t>46</t>
  </si>
  <si>
    <t>48</t>
  </si>
  <si>
    <t>1018291122</t>
  </si>
  <si>
    <t>52</t>
  </si>
  <si>
    <t>1612792454</t>
  </si>
  <si>
    <t>54</t>
  </si>
  <si>
    <t>84</t>
  </si>
  <si>
    <t>56</t>
  </si>
  <si>
    <t>767</t>
  </si>
  <si>
    <t>Konštrukcie doplnkové kovové</t>
  </si>
  <si>
    <t>767.1</t>
  </si>
  <si>
    <t>62</t>
  </si>
  <si>
    <t>998767101.S</t>
  </si>
  <si>
    <t>771</t>
  </si>
  <si>
    <t>Podlahy z dlaždíc</t>
  </si>
  <si>
    <t>68</t>
  </si>
  <si>
    <t>70</t>
  </si>
  <si>
    <t>998771101.S</t>
  </si>
  <si>
    <t>Presun hmôt pre podlahy z dlaždíc v objektoch výšky do 6m</t>
  </si>
  <si>
    <t>171804885</t>
  </si>
  <si>
    <t>781</t>
  </si>
  <si>
    <t>Obklady</t>
  </si>
  <si>
    <t>781441070.S</t>
  </si>
  <si>
    <t>72</t>
  </si>
  <si>
    <t>-1352421613</t>
  </si>
  <si>
    <t>-526954789</t>
  </si>
  <si>
    <t>74</t>
  </si>
  <si>
    <t>781491011.S</t>
  </si>
  <si>
    <t>Montáž plastových profilov pre obklad do malty - roh steny</t>
  </si>
  <si>
    <t>381690977</t>
  </si>
  <si>
    <t>283410018270.S</t>
  </si>
  <si>
    <t>Profil ukončovací oblý uzavretý s nosom na vonkajší roh pre hr. dlaždíc 12,5 mm, PVC</t>
  </si>
  <si>
    <t>76</t>
  </si>
  <si>
    <t>998781101.S</t>
  </si>
  <si>
    <t>Presun hmôt pre obklady keramické v objektoch výšky do 6 m</t>
  </si>
  <si>
    <t>784</t>
  </si>
  <si>
    <t>Maľby</t>
  </si>
  <si>
    <t>1703066582</t>
  </si>
  <si>
    <t>Práce a dodávky M</t>
  </si>
  <si>
    <t>64</t>
  </si>
  <si>
    <t>80</t>
  </si>
  <si>
    <t>256</t>
  </si>
  <si>
    <t>-406661485</t>
  </si>
  <si>
    <t>82</t>
  </si>
  <si>
    <t>2096307750</t>
  </si>
  <si>
    <t>%</t>
  </si>
  <si>
    <t>Export Komplet</t>
  </si>
  <si>
    <t>2.0</t>
  </si>
  <si>
    <t>{bab0a187-ade3-44ef-8923-74b60d9430c7}</t>
  </si>
  <si>
    <t>0,01</t>
  </si>
  <si>
    <t>20</t>
  </si>
  <si>
    <t>REKAPITULÁCIA STAVBY</t>
  </si>
  <si>
    <t>Návod na vyplnenie</t>
  </si>
  <si>
    <t>0,001</t>
  </si>
  <si>
    <t>Kód:</t>
  </si>
  <si>
    <t>182023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</si>
  <si>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</si>
  <si>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Debarierizácia priestorov SOS techniky a dizajnu, Poprad</t>
  </si>
  <si>
    <t>44932766</t>
  </si>
  <si>
    <t>TATRAMETAL PP s.r.o., Teplická cesta 2, 058 01 Poprad</t>
  </si>
  <si>
    <t>SK2022882477</t>
  </si>
  <si>
    <t xml:space="preserve"> </t>
  </si>
  <si>
    <t>REKAPITULÁCIA OBJEKTOV STAVBY</t>
  </si>
  <si>
    <t>Informatívne údaje z listov zákaziek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</si>
  <si>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</si>
  <si>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</si>
  <si>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</si>
  <si>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</si>
  <si>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</si>
  <si>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</si>
  <si>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</si>
  <si>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</si>
  <si>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</si>
  <si>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</si>
  <si>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</si>
  <si>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</si>
  <si>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</si>
  <si>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</si>
  <si>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</si>
  <si>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###NOIMPORT###</t>
  </si>
  <si>
    <t>IMPORT</t>
  </si>
  <si>
    <t>{00000000-0000-0000-0000-000000000000}</t>
  </si>
  <si>
    <t>/</t>
  </si>
  <si>
    <t>01</t>
  </si>
  <si>
    <t xml:space="preserve">stavebne práce hygienické zázemie </t>
  </si>
  <si>
    <t>STA</t>
  </si>
  <si>
    <t>02</t>
  </si>
  <si>
    <t>výťah</t>
  </si>
  <si>
    <t>{6638467f-92f3-4cad-87fd-ee2aa8de1de3}</t>
  </si>
  <si>
    <t>03</t>
  </si>
  <si>
    <t>zti</t>
  </si>
  <si>
    <t>{072ea313-629c-47fd-b86f-454371e202af}</t>
  </si>
  <si>
    <t>04</t>
  </si>
  <si>
    <t>ELI</t>
  </si>
  <si>
    <t>{ca479379-4dc2-4edc-9ac7-4ae6c2fc38b4}</t>
  </si>
  <si>
    <t xml:space="preserve">Práce a dodávky PSV   </t>
  </si>
  <si>
    <t>713</t>
  </si>
  <si>
    <t xml:space="preserve">Izolácie tepelné   </t>
  </si>
  <si>
    <t>713482121.S</t>
  </si>
  <si>
    <t>283310004600.S</t>
  </si>
  <si>
    <t>283310004700.S</t>
  </si>
  <si>
    <t>721</t>
  </si>
  <si>
    <t xml:space="preserve">Zdravotechnika - vnútorná kanalizácia   </t>
  </si>
  <si>
    <t>5</t>
  </si>
  <si>
    <t>721173205.S</t>
  </si>
  <si>
    <t>721173208.S</t>
  </si>
  <si>
    <t>721290111.S</t>
  </si>
  <si>
    <t>722</t>
  </si>
  <si>
    <t xml:space="preserve">Zdravotechnika - vnútorný vodovod   </t>
  </si>
  <si>
    <t>722131932.S</t>
  </si>
  <si>
    <t>722290226.S</t>
  </si>
  <si>
    <t>28</t>
  </si>
  <si>
    <t>725</t>
  </si>
  <si>
    <t xml:space="preserve">Zdravotechnika - zariaďovacie predmety   </t>
  </si>
  <si>
    <t>725210821.S</t>
  </si>
  <si>
    <t>súb.</t>
  </si>
  <si>
    <t>725219401.S</t>
  </si>
  <si>
    <t>725291112.S</t>
  </si>
  <si>
    <t>42</t>
  </si>
  <si>
    <t>44</t>
  </si>
  <si>
    <t>725291113.S</t>
  </si>
  <si>
    <t>50</t>
  </si>
  <si>
    <t>27</t>
  </si>
  <si>
    <t>58</t>
  </si>
  <si>
    <t>60</t>
  </si>
  <si>
    <t>725819402.S</t>
  </si>
  <si>
    <t>551110020000.S</t>
  </si>
  <si>
    <t>66</t>
  </si>
  <si>
    <t>725820810.S</t>
  </si>
  <si>
    <t>725829601.S</t>
  </si>
  <si>
    <t>725860820.S</t>
  </si>
  <si>
    <t>725869301.S</t>
  </si>
  <si>
    <t>78</t>
  </si>
  <si>
    <t>551620006400.S</t>
  </si>
  <si>
    <t>210111011.S</t>
  </si>
  <si>
    <t>Domová zásuvka polozapustená alebo zapustená 250 V / 16A, vrátane zapojenia 2P + PE</t>
  </si>
  <si>
    <t>Zásuvka jednonásobná polozapustená, radenie 2P+PE, komplet</t>
  </si>
  <si>
    <t>210120401.S</t>
  </si>
  <si>
    <t>Istič vzduchový jednopólový do 63 A</t>
  </si>
  <si>
    <t>358220000500.S</t>
  </si>
  <si>
    <t>Istič 1P, 16 A, charakteristika B, 6 kA, 1 modul</t>
  </si>
  <si>
    <t>210120401-1.S</t>
  </si>
  <si>
    <t>358220001700.S</t>
  </si>
  <si>
    <t>Istič 1P, 20 A, charakteristika C, 6 kA, 1 modul</t>
  </si>
  <si>
    <t>210201080.S</t>
  </si>
  <si>
    <t>Zapojenie LED svietidla IP20, stropného - nástenného</t>
  </si>
  <si>
    <t>348140003460.S</t>
  </si>
  <si>
    <t>LED svietidlo interiérové stropné 1x25W, IP20, 3000 K, 2000 lm, rozmer 300x300x75 mm</t>
  </si>
  <si>
    <t>348140003460-1.S</t>
  </si>
  <si>
    <t>LED svietidlo interiérové stropné 1x24W, IP20, 4000 K, 1800 lm, s PIR snímačom</t>
  </si>
  <si>
    <t>210290902.S</t>
  </si>
  <si>
    <t>Vŕtanie upevňovacieho bodu do muriva</t>
  </si>
  <si>
    <t>210800146.S</t>
  </si>
  <si>
    <t>Kábel medený uložený pevne CYKY 450/750 V 3x1,5</t>
  </si>
  <si>
    <t>341110000700.S</t>
  </si>
  <si>
    <t>Kábel medený CYKY 3x1,5 mm2</t>
  </si>
  <si>
    <t>210800147.S</t>
  </si>
  <si>
    <t>Kábel medený uložený pevne CYKY 450/750 V 3x2,5</t>
  </si>
  <si>
    <t>341110000800.S</t>
  </si>
  <si>
    <t>Kábel medený CYKY 3x2,5 mm2</t>
  </si>
  <si>
    <t>210800160.S</t>
  </si>
  <si>
    <t>Kábel medený uložený pevne CYKY 450/750 V 5x4</t>
  </si>
  <si>
    <t>341110002100.S</t>
  </si>
  <si>
    <t>Kábel medený CYKY-J 5x4 mm2</t>
  </si>
  <si>
    <t>210800519.S</t>
  </si>
  <si>
    <t>Vodič medený uložený pevne H07V-U (CY) 450/750 V  6</t>
  </si>
  <si>
    <t>341110012300.S</t>
  </si>
  <si>
    <t>Vodič medený H07V-U 6 mm2</t>
  </si>
  <si>
    <t>210800521.S</t>
  </si>
  <si>
    <t>Vodič medený uložený pevne H07V-U (CY) 450/750 V  16</t>
  </si>
  <si>
    <t>341110012500.S</t>
  </si>
  <si>
    <t>Vodič medený H07V-U 16 mm2</t>
  </si>
  <si>
    <t>210872162.S</t>
  </si>
  <si>
    <t>Kábel signálny uložený pevne J-Y(ST)Y 4x0,8</t>
  </si>
  <si>
    <t>341210003000.S</t>
  </si>
  <si>
    <t>Kábel medený signálny J-Y(ST)Y 4x0,8 mm2</t>
  </si>
  <si>
    <t>MV</t>
  </si>
  <si>
    <t>Murárske výpomoci</t>
  </si>
  <si>
    <t>PM</t>
  </si>
  <si>
    <t>Podružný materiál</t>
  </si>
  <si>
    <t>PPV</t>
  </si>
  <si>
    <t>Podiel pridružených výkonov</t>
  </si>
  <si>
    <t>22-M</t>
  </si>
  <si>
    <t xml:space="preserve">Montáže oznamovacích a zabezpečovacích zariadení   </t>
  </si>
  <si>
    <t>220500826.S</t>
  </si>
  <si>
    <t>Montáž tlačidla núdzového volania, pripojenie,pripevnenie tlačidla do krabice a preskúšanie</t>
  </si>
  <si>
    <t>374420000400.S</t>
  </si>
  <si>
    <t>Systém núdzového privolania</t>
  </si>
  <si>
    <t>HZS</t>
  </si>
  <si>
    <t xml:space="preserve">Hodinové zúčtovacie sadzby   </t>
  </si>
  <si>
    <t>HZS000114</t>
  </si>
  <si>
    <t>Stavebno montážne práce najnáročnejšie na odbornosť - prehliadky pracoviska a revízie (Tr 4) v rozsahu viac ako 8 hodín</t>
  </si>
  <si>
    <t>hod</t>
  </si>
  <si>
    <t>Unicome, Poprad</t>
  </si>
  <si>
    <t>612460228.S</t>
  </si>
  <si>
    <t>Vnútorná stierka stien vápenná, hr. 3 mm</t>
  </si>
  <si>
    <t>632451913.S</t>
  </si>
  <si>
    <t>Príplatok k cementovým poterom za prehladenie povrchu oceľovým hladítkom</t>
  </si>
  <si>
    <t>632452156.S</t>
  </si>
  <si>
    <t>632452613.S</t>
  </si>
  <si>
    <t>Cementová samonivelizačná stierka, pevnosti v tlaku 20 MPa, hr. 5 mm</t>
  </si>
  <si>
    <t>642944121.S</t>
  </si>
  <si>
    <t>Dodatočná montáž oceľovej dverovej zárubne, plochy otvoru do 2,5 m2</t>
  </si>
  <si>
    <t>553310002100.S</t>
  </si>
  <si>
    <t>965043341.S</t>
  </si>
  <si>
    <t>Búranie podkladov pod dlažby, liatych dlažieb a mazanín,betón s poterom,teracom hr.do 100 mm, plochy nad 4 m2  -2,20000t</t>
  </si>
  <si>
    <t>968072456.S</t>
  </si>
  <si>
    <t>Vybúranie kovových dverových zárubní plochy nad 2 m2,  -0,06300t</t>
  </si>
  <si>
    <t>Izolácie tepelné</t>
  </si>
  <si>
    <t>713122121.S.1</t>
  </si>
  <si>
    <t>Montáž tepelnej izolácie podláh polystyrénom, kladeným voľne so vzájomným lepením PUR Penou v šiestich vrstvách</t>
  </si>
  <si>
    <t>283720009300.1</t>
  </si>
  <si>
    <t>998713101.S</t>
  </si>
  <si>
    <t>Presun hmôt pre izolácie tepelné v objektoch výšky do 6 m</t>
  </si>
  <si>
    <t>771541016.S</t>
  </si>
  <si>
    <t>597740001910.S</t>
  </si>
  <si>
    <t>771579811.S</t>
  </si>
  <si>
    <t>Montáž prechodového profilu</t>
  </si>
  <si>
    <t>553640001530.S.1</t>
  </si>
  <si>
    <t xml:space="preserve">T Profil prechodový univerzálny v lepiacej maltei, Al, šírka 41 mm, dĺžka 2,7 m, </t>
  </si>
  <si>
    <t>597640002400.S</t>
  </si>
  <si>
    <t>784410100.S</t>
  </si>
  <si>
    <t>Penetrovanie jednonásobné jemnozrnných podkladov výšky do 3,80 m</t>
  </si>
  <si>
    <t>784418012.S</t>
  </si>
  <si>
    <t>Zakrývanie podláh a zariadení papierom v miestnostiach alebo na schodisku</t>
  </si>
  <si>
    <t>784426150.S</t>
  </si>
  <si>
    <t>962031132</t>
  </si>
  <si>
    <t>Búranie priečok z tehál pálených, plných alebo dutých hr. do 150 mm,  -0,19600t</t>
  </si>
  <si>
    <t>Zárubňa kovová 600 x1970  na dodatočnú montáž</t>
  </si>
  <si>
    <t>Búranie dlažieb keramických</t>
  </si>
  <si>
    <t xml:space="preserve">Doska EPS 150S hr. 20 mm, na zateplenie podláh a strešných terás, </t>
  </si>
  <si>
    <t>Presun hmôt pre kovové stavebné doplnkové konštrukcie v objektoch výšky do 6 m (1200+1644)</t>
  </si>
  <si>
    <t>Búranie dreveného obkladu</t>
  </si>
  <si>
    <t>965074121</t>
  </si>
  <si>
    <t>Montáž obkladov vnútor. stien z obkladačiek kladených do malty v obmedzenom priestore veľ. 300x300 mm (alternatíva 200x400)</t>
  </si>
  <si>
    <t>Montáž podláh z dlaždíc gres kladených do malty v obmedzenom priestore veľ. 300 x 300 mm (alternatíva)</t>
  </si>
  <si>
    <t>Maľby akrylátové ručne nanášané, dvojnásobné tónované na jemnozrnný podklad výšky do 3,80 m</t>
  </si>
  <si>
    <t xml:space="preserve">    713 - Izolácie tepelné</t>
  </si>
  <si>
    <t xml:space="preserve">ROZPOČET  </t>
  </si>
  <si>
    <t xml:space="preserve">Objekt:   </t>
  </si>
  <si>
    <t>Objednávateľ:   INCOME, s.r.o. Sobotské námestie 1754/58 Poprad</t>
  </si>
  <si>
    <t xml:space="preserve">Zhotoviteľ:   </t>
  </si>
  <si>
    <t xml:space="preserve">Miesto:  Poprad -  Spšská Sobota </t>
  </si>
  <si>
    <t>Č.</t>
  </si>
  <si>
    <t>Kód položky</t>
  </si>
  <si>
    <t>Množstvo celkom</t>
  </si>
  <si>
    <t>Cena jednotková</t>
  </si>
  <si>
    <t>Cena celkom</t>
  </si>
  <si>
    <t>Hmotnosť celkom</t>
  </si>
  <si>
    <t xml:space="preserve">Montáž trubíc z PE, hr.15-20 mm,vnút.priemer do 38 mm   </t>
  </si>
  <si>
    <t xml:space="preserve">Izolačná PE trubica dxhr. 18x20 mm, nadrezaná, na izolovanie rozvodov vody, kúrenia, zdravotechniky   </t>
  </si>
  <si>
    <t xml:space="preserve">Izolačná PE trubica dxhr. 22x20 mm, nadrezaná, na izolovanie rozvodov vody, kúrenia, zdravotechniky   </t>
  </si>
  <si>
    <t>998713102.S</t>
  </si>
  <si>
    <t xml:space="preserve">Presun hmôt pre izolácie tepelné v objektoch výšky nad 6 m do 12 m   </t>
  </si>
  <si>
    <t>721100902.S</t>
  </si>
  <si>
    <t xml:space="preserve">Oprava potrubia hrdlového pretesnenie hrdla odpadového potrubia do DN 100,  -0,00042t   </t>
  </si>
  <si>
    <t>721100906.S</t>
  </si>
  <si>
    <t xml:space="preserve">Oprava potrubia hrdlového pretesnenie hrdla odpadového potrubia nad DN 100 do DN 200,  -0,00082 t   </t>
  </si>
  <si>
    <t>721170905.S</t>
  </si>
  <si>
    <t xml:space="preserve">Oprava odpadového potrubia novodurového vsadenie odbočky do potrubia D 50 mm   </t>
  </si>
  <si>
    <t>721170915.S</t>
  </si>
  <si>
    <t xml:space="preserve">Oprava odpadového potrubia novodurového ohyb potrubia D 50 mm   </t>
  </si>
  <si>
    <t>721170929.S</t>
  </si>
  <si>
    <t xml:space="preserve">Oprava odpadového potrubia novodurového zhotovenie kolena na sklze do D 114 mm   </t>
  </si>
  <si>
    <t>721170935.S</t>
  </si>
  <si>
    <t xml:space="preserve">Oprava odpadového potrubia novodurového zhotovenie lemu na potrubí D 50 mm   </t>
  </si>
  <si>
    <t>721170962.S</t>
  </si>
  <si>
    <t xml:space="preserve">Oprava odpadového potrubia novodurového prepojenie doterajšieho potrubia D 63 mm   </t>
  </si>
  <si>
    <t>721170965.S</t>
  </si>
  <si>
    <t xml:space="preserve">Oprava odpadového potrubia novodurového prepojenie doterajšieho potrubia D 110 mm   </t>
  </si>
  <si>
    <t>721170972.S</t>
  </si>
  <si>
    <t xml:space="preserve">Oprava odpadového potrubia novodurového krátenie rúr D 63 mm   </t>
  </si>
  <si>
    <t>721170975.S</t>
  </si>
  <si>
    <t xml:space="preserve">Oprava odpadového potrubia novodurového krátenie rúr D 110 mm   </t>
  </si>
  <si>
    <t xml:space="preserve">Potrubie z PVC - U odpadné pripájacie D 50 mm   </t>
  </si>
  <si>
    <t xml:space="preserve">Potrubie z PVC - U odpadné pripájacie D 110 mm   </t>
  </si>
  <si>
    <t>721229020.S</t>
  </si>
  <si>
    <t xml:space="preserve">Montáž podlahového odtokového žlabu dĺžky 700 mm pre montáž do k stene   </t>
  </si>
  <si>
    <t>552240035200.S</t>
  </si>
  <si>
    <t xml:space="preserve">Žľab sprchový, vxhr 8x43 mm, nastaviteľná dĺžka 300-900 mm k stene aj do priestoru, ušľachtilá oceľ, tmavý/brúsený kov   </t>
  </si>
  <si>
    <t xml:space="preserve">Ostatné - skúška tesnosti kanalizácie v objektoch vodou do DN 125   </t>
  </si>
  <si>
    <t>721300912.S</t>
  </si>
  <si>
    <t xml:space="preserve">Prečistenie zvislých odpadov v jednom podlaží do DN 200   </t>
  </si>
  <si>
    <t>721300922.S</t>
  </si>
  <si>
    <t xml:space="preserve">Prečistenie ležatých zvodov do DN 300   </t>
  </si>
  <si>
    <t>721300932.S</t>
  </si>
  <si>
    <t xml:space="preserve">Prečistenie šikmého pripojovacieho potrubia do DN 100   </t>
  </si>
  <si>
    <t>998721102.S</t>
  </si>
  <si>
    <t xml:space="preserve">Presun hmôt pre vnútornú kanalizáciu v objektoch výšky nad 6 do 12 m   </t>
  </si>
  <si>
    <t>722130913.S</t>
  </si>
  <si>
    <t xml:space="preserve">Oprava vodovodného potrubia závitového prerezanie oceľovej rúrky do DN 25   </t>
  </si>
  <si>
    <t>722131912.S</t>
  </si>
  <si>
    <t xml:space="preserve">Oprava vodovodného potrubia závitového vsadenie odbočky do potrubia DN 20   </t>
  </si>
  <si>
    <t>722131923.S</t>
  </si>
  <si>
    <t xml:space="preserve">Oprava vodovodného potrubia závitového spätná montáž závitového potrubia DN 25   </t>
  </si>
  <si>
    <t xml:space="preserve">Oprava vodovodného potrubia závitového prepojenie doterajšieho potrubia DN 20   </t>
  </si>
  <si>
    <t>722171150.S</t>
  </si>
  <si>
    <t xml:space="preserve">Plasthliníkové potrubie v kotúčoch spájané lisovaním d 16 mm   </t>
  </si>
  <si>
    <t>722171152.S</t>
  </si>
  <si>
    <t xml:space="preserve">Plasthliníkové potrubie v kotúčoch spájané lisovaním d 20 mm   </t>
  </si>
  <si>
    <t>722190901.S</t>
  </si>
  <si>
    <t xml:space="preserve">Uzatvorenie alebo otvorenie vodovodného potrubia   </t>
  </si>
  <si>
    <t xml:space="preserve">Tlaková skúška vodovodného potrubia závitového do DN 50   </t>
  </si>
  <si>
    <t>998722102.S</t>
  </si>
  <si>
    <t xml:space="preserve">Presun hmôt pre vnútorný vodovod v objektoch výšky nad 6 do 12 m   </t>
  </si>
  <si>
    <t>725110811.S</t>
  </si>
  <si>
    <t xml:space="preserve">Demontáž záchoda splachovacieho s nádržou alebo s tlakovým splachovačom,  -0,01933t   </t>
  </si>
  <si>
    <t>725129210.S</t>
  </si>
  <si>
    <t xml:space="preserve">Montáž pisoáru keramického s automatickým splachovaním   </t>
  </si>
  <si>
    <t>642510000200.S</t>
  </si>
  <si>
    <t xml:space="preserve">Pisoár so senzorom keramický   </t>
  </si>
  <si>
    <t>725130811.S</t>
  </si>
  <si>
    <t xml:space="preserve">Demontáž pisoárového státia 1 dielnych,  -0,03968t   </t>
  </si>
  <si>
    <t>725149715.S</t>
  </si>
  <si>
    <t xml:space="preserve">Montáž predstenového systému záchodov do ľahkých stien s kovovou konštrukciou   </t>
  </si>
  <si>
    <t>552370000100.S</t>
  </si>
  <si>
    <t xml:space="preserve">Predstenový systém pre závesné WC so splachovacou podomietkovou nádržou do ľahkých montovaných konštrukcií   </t>
  </si>
  <si>
    <t>725149720.S</t>
  </si>
  <si>
    <t xml:space="preserve">Montáž záchodu do predstenového systému   </t>
  </si>
  <si>
    <t>642360000500.S</t>
  </si>
  <si>
    <t xml:space="preserve">Misa záchodová keramická závesná so splachovacím okruhom   </t>
  </si>
  <si>
    <t xml:space="preserve">Demontáž umývadiel alebo umývadielok bez výtokovej armatúry,  -0,01946t   </t>
  </si>
  <si>
    <t xml:space="preserve">Montáž umývadla keramického na skrutky do muriva, bez výtokovej armatúry   </t>
  </si>
  <si>
    <t>642110004300.S</t>
  </si>
  <si>
    <t xml:space="preserve">Umývadlo keramické bežný typ   </t>
  </si>
  <si>
    <t>725240812.S</t>
  </si>
  <si>
    <t xml:space="preserve">Demontáž sprchovej kabíny a misy bez výtokových armatúr mís,  -0,02450t   </t>
  </si>
  <si>
    <t>725245104.S</t>
  </si>
  <si>
    <t xml:space="preserve">Montáž sprchových dverí do niky na vaničku, otváravé, jednokrídlové, so sklenenou výplňou, do výšky 2000 mm a šírky 1000 mm   </t>
  </si>
  <si>
    <t>552260001600.S</t>
  </si>
  <si>
    <t xml:space="preserve">Sprchové dvere jednodielne rozmer 1000x1950 mm, 6 mm bezpečnostné sklo   </t>
  </si>
  <si>
    <t xml:space="preserve">Montáž záchodového sedadla s poklopom   </t>
  </si>
  <si>
    <t>554330000200.S</t>
  </si>
  <si>
    <t xml:space="preserve">Záchodové sedadlo plastové s poklopom s automatickým pozvoľným sklápaním   </t>
  </si>
  <si>
    <t xml:space="preserve">Montaž doplnkov zariadení kúpeľní a záchodov, drobné predmety (držiak na uterák, mydelnička)   </t>
  </si>
  <si>
    <t>552280011700.S</t>
  </si>
  <si>
    <t xml:space="preserve">Držiak na mydlo   </t>
  </si>
  <si>
    <t>552280013100.S</t>
  </si>
  <si>
    <t xml:space="preserve">Držiak na WC kefu   </t>
  </si>
  <si>
    <t>552280013400.S</t>
  </si>
  <si>
    <t xml:space="preserve">Držiak toaletného papiera   </t>
  </si>
  <si>
    <t>552280014100.S</t>
  </si>
  <si>
    <t xml:space="preserve">Zásobník mydla s keramickým dávkovačom   </t>
  </si>
  <si>
    <t>552380001300.S</t>
  </si>
  <si>
    <t xml:space="preserve">Ovládacie tlačidlo podomietkové pre dvojité splachovanie   </t>
  </si>
  <si>
    <t>725330820.S</t>
  </si>
  <si>
    <t xml:space="preserve">Demontáž výlevky bez výtokovej armatúry, bez nádrže a splachovacieho potrubia, diturvitovej,  -0,03470t   </t>
  </si>
  <si>
    <t>725333360.S</t>
  </si>
  <si>
    <t xml:space="preserve">Montáž výlevky keramickej voľne stojacej bez výtokovej armatúry   </t>
  </si>
  <si>
    <t>642710000100.S</t>
  </si>
  <si>
    <t xml:space="preserve">Výlevka stojatá keramická s plastovou mrežou   </t>
  </si>
  <si>
    <t>725590812.S</t>
  </si>
  <si>
    <t xml:space="preserve">Vnútrostaveniskové premiestnenie vybúraných hmôt zariaďovacích predmetov vodorovne do 100 m z budov s výš. do 12 m   </t>
  </si>
  <si>
    <t>725810811.S</t>
  </si>
  <si>
    <t xml:space="preserve">Demontáž výtokového ventilu nástenných, (rohové pripojovacie ventily bez rúrky)  -0,00049t   </t>
  </si>
  <si>
    <t xml:space="preserve">Montáž ventilu bez pripojovacej rúrky G 1/2   </t>
  </si>
  <si>
    <t xml:space="preserve">Guľový ventil rohový, 1/2" - 1/2", s filtrom, chrómovaná mosadz   </t>
  </si>
  <si>
    <t xml:space="preserve">Demontáž batérie drezovej, umývadlovej nástennej,  ( výlevkové)-0,0026t   </t>
  </si>
  <si>
    <t xml:space="preserve">Montáž batérie umývadlovej a drezovej stojankovej, pákovej alebo klasickej s mechanickým ovládaním   </t>
  </si>
  <si>
    <t>551450003800.S</t>
  </si>
  <si>
    <t xml:space="preserve">Batéria umývadlová stojanková páková   </t>
  </si>
  <si>
    <t>725829801.S</t>
  </si>
  <si>
    <t xml:space="preserve">Montáž batérie výlevkovej nástennej pákovej alebo klasickej s mechanickým ovládaním   </t>
  </si>
  <si>
    <t>551450003500.S</t>
  </si>
  <si>
    <t xml:space="preserve">Batéria výlevková nástenná páková   </t>
  </si>
  <si>
    <t>725840870.S</t>
  </si>
  <si>
    <t xml:space="preserve">Demontáž batérie vaňovej, sprchovej nástennej, (sprchové) -0,00225t   </t>
  </si>
  <si>
    <t>725840873.S</t>
  </si>
  <si>
    <t xml:space="preserve">Demontáž príslušenstva pre sprchové batérie, držiak na sprchu,  -0,00113t   </t>
  </si>
  <si>
    <t>725849201.S</t>
  </si>
  <si>
    <t xml:space="preserve">Montáž batérie sprchovej nástennej pákovej, klasickej   </t>
  </si>
  <si>
    <t>551450002600.S</t>
  </si>
  <si>
    <t xml:space="preserve">Batéria sprchová nástenná páková   </t>
  </si>
  <si>
    <t>725849205.S</t>
  </si>
  <si>
    <t xml:space="preserve">Montáž batérie sprchovej nástennej, držiak sprchy s nastaviteľnou výškou sprchy   </t>
  </si>
  <si>
    <t>551450003300.S</t>
  </si>
  <si>
    <t xml:space="preserve">Teleskopický sprchový stĺp s nástennou batériou a prepínačom   </t>
  </si>
  <si>
    <t xml:space="preserve">Demontáž jednoduchej zápachovej uzávierky pre zariaďovacie predmety, umývadlá, drezy, práčky  -0,00085t   </t>
  </si>
  <si>
    <t>725860822.S</t>
  </si>
  <si>
    <t xml:space="preserve">Demontáž zápachovej uzávierky pre zariaďovacie predmety, vane, sprchy  -0,00122t   </t>
  </si>
  <si>
    <t xml:space="preserve">Montáž zápachovej uzávierky pre zariaďovacie predmety, umývadlovej do D 40 mm   </t>
  </si>
  <si>
    <t xml:space="preserve">Zápachová uzávierka - sifón pre umývadlá DN 40   </t>
  </si>
  <si>
    <t>725869321.S</t>
  </si>
  <si>
    <t xml:space="preserve">Montáž zápachovej uzávierky pre zariaďovacie predmety, pračkovej do D 50 mm   </t>
  </si>
  <si>
    <t>551620011800.S</t>
  </si>
  <si>
    <t xml:space="preserve">Zápachová uzávierka kolenová DN 50 pre pripojenie práčok a umývačiek riadu, biela, plast   </t>
  </si>
  <si>
    <t>725869370.S</t>
  </si>
  <si>
    <t xml:space="preserve">Montáž zápachovej uzávierky pre zariaďovacie predmety, pisoárovej do D 40 mm   </t>
  </si>
  <si>
    <t>551620010800.S</t>
  </si>
  <si>
    <t xml:space="preserve">Zápachová uzávierka - sifón pre pisoáre DN 40   </t>
  </si>
  <si>
    <t>998725102.S</t>
  </si>
  <si>
    <t xml:space="preserve">Presun hmôt pre zariaďovacie predmety v objektoch výšky nad 6 do 12 m   </t>
  </si>
  <si>
    <t xml:space="preserve">Celkom   </t>
  </si>
  <si>
    <t>Rekreačné zariadenie, p.č. 1158/2 Spišská Sobota</t>
  </si>
  <si>
    <t>Spišská Sobota</t>
  </si>
  <si>
    <t>INCOME, s.r.o., Sobotské námestie 1754/58, Poprad 058 01</t>
  </si>
  <si>
    <t>RL Projekt s.r.o., Janka Kráľa 21, 059 51 Poprad-Matejovce</t>
  </si>
  <si>
    <t>Ing. Štefan Ondirko</t>
  </si>
  <si>
    <t>D5 - Svetelné obvody</t>
  </si>
  <si>
    <t xml:space="preserve">    21-M5 - Elektromontáže - svetelné obvody</t>
  </si>
  <si>
    <t>D6 - Zásuvkové obvody</t>
  </si>
  <si>
    <t xml:space="preserve">    21-M6 - Elektromontáže - zásuvkové obvody</t>
  </si>
  <si>
    <t xml:space="preserve">    D14 - Dokumentácia</t>
  </si>
  <si>
    <t>D5</t>
  </si>
  <si>
    <t>Svetelné obvody</t>
  </si>
  <si>
    <t>LIPK0001</t>
  </si>
  <si>
    <t>LED SVIETIDLO PRISADENÉ STROPNÉ/ NÁSTENNÉ, LED svietidlo stropné prisadené biele, napr. SCHRACK Trinity LIPK0001 LED Maia Round 280 24W/18W, 1800/ 2400lm, 3K/4K IP54 biele okrúhle (dostupné aj v hranatej verzii), resp.ekvivalent</t>
  </si>
  <si>
    <t>LILE0062-B</t>
  </si>
  <si>
    <t>LED SVIETIDLO PRISADENÉ STROPNÉ/ NÁSTENNÉ, LED svietidlo stropné prisadené biele so snímačom pohybu, napr. SCHRACK Trinity LILE0062-B Elegance Round 3 Evolution 24/18/10W 3K/4K snímač IP54 biele, resp.ekvivalent</t>
  </si>
  <si>
    <t>3558A-A651 C</t>
  </si>
  <si>
    <t>Kryt spínača 1, 6, 7, 1/0, 6/0 3558A-A651 B biela , resp.ekvivalent</t>
  </si>
  <si>
    <t>3558A-A652 C</t>
  </si>
  <si>
    <t>Kryt spínača delený 5, 6+6, 1/0+1/0 3558A-A652 B biela , resp.ekvivalent</t>
  </si>
  <si>
    <t>3559-A01345</t>
  </si>
  <si>
    <t>Prístroj spínača 1, 1So 3559-A01345, resp.ekvivalent</t>
  </si>
  <si>
    <t>3559-A05345</t>
  </si>
  <si>
    <t>Prístroj prepínača 5 3559-A05345, resp.ekvivalent</t>
  </si>
  <si>
    <t>3559-A06345</t>
  </si>
  <si>
    <t>Prístroj prepínača 6 3559-A06345</t>
  </si>
  <si>
    <t>3901A-B10 C</t>
  </si>
  <si>
    <t>Rámček jednonásobný 3901A-B10 B biela , resp.ekvivalent</t>
  </si>
  <si>
    <t>21-M5</t>
  </si>
  <si>
    <t>Elektromontáže - svetelné obvody</t>
  </si>
  <si>
    <t>210110001</t>
  </si>
  <si>
    <t xml:space="preserve">Jednopólový spínač - radenie 1, nástenný pre prostredie obyčajné alebo vlhké vrátane zapojenia </t>
  </si>
  <si>
    <t>210110003</t>
  </si>
  <si>
    <t>Sériový spínač (prepínač) -  radenie 5, nástenný pre prostredie obyčajné alebo vlhké vrátane zapojenia</t>
  </si>
  <si>
    <t>210110004.S</t>
  </si>
  <si>
    <t>Striedavý prepínač - radenie 6, nástenný, IP 44, vrátane zapojenia</t>
  </si>
  <si>
    <t>210201250</t>
  </si>
  <si>
    <t>Zapojenie svietidla IP44, 1x svetelný zdroj</t>
  </si>
  <si>
    <t>210201912</t>
  </si>
  <si>
    <t>Montáž svietidla interiérového na strop do 2 kg</t>
  </si>
  <si>
    <t>210201902.S</t>
  </si>
  <si>
    <t>Montáž svietidla interiérového na stenu do 2 kg</t>
  </si>
  <si>
    <t>210292041</t>
  </si>
  <si>
    <t>Preskúšanie svetelného alebo zásuvkového okruhu sprevádzkovaním</t>
  </si>
  <si>
    <t>210964304.S</t>
  </si>
  <si>
    <t>Demontáž do sute - svietidla interiérového na stenu do 5 kg vrátane odpojenia   -0,00500 t</t>
  </si>
  <si>
    <t>210964324.S</t>
  </si>
  <si>
    <t>Demontáž do sute - svietidla interiérového na strop do 5 kg vrátane odpojenia   -0,00500 t</t>
  </si>
  <si>
    <t>210960874.S</t>
  </si>
  <si>
    <t>Demontáž do sute - spínač polozapustený a zapustený radenie 1,5,6,7   -0,00005 t</t>
  </si>
  <si>
    <t>D6</t>
  </si>
  <si>
    <t>Zásuvkové obvody</t>
  </si>
  <si>
    <t>5518A-A2359 C</t>
  </si>
  <si>
    <t>Zásuvka jednonásobná, clonky 5518A-A2359 B biela</t>
  </si>
  <si>
    <t>5513A-C02357 B.1</t>
  </si>
  <si>
    <t>Zásuvka dvojnásobná, clonky 5513A-C02357 B biela , resp.ekvivalent</t>
  </si>
  <si>
    <t>21-M6</t>
  </si>
  <si>
    <t>Elektromontáže - zásuvkové obvody</t>
  </si>
  <si>
    <t>210111012.S</t>
  </si>
  <si>
    <t>Domová zásuvka polozapustená alebo zapustená, 10/16 A 250 V 2P + Z 2 x zapojenie</t>
  </si>
  <si>
    <t>210961062.S</t>
  </si>
  <si>
    <t>Demontáž do sute - domová zásuvka polozapustená alebo zapustená 10/16 A 250 V 2P + Z 2 x zapojenie   -0,00010 t</t>
  </si>
  <si>
    <t>21000019</t>
  </si>
  <si>
    <t>Podružný materiál 3%</t>
  </si>
  <si>
    <t>21000016</t>
  </si>
  <si>
    <t>MD - mimostavenisková doprava 1%</t>
  </si>
  <si>
    <t>21000017</t>
  </si>
  <si>
    <t>MV - murárska výpomoc 1%</t>
  </si>
  <si>
    <t>21000018</t>
  </si>
  <si>
    <t>PD - podiel dodávok 1%</t>
  </si>
  <si>
    <t>210000201</t>
  </si>
  <si>
    <t>PPV - podiel pridružených výkonov 1%</t>
  </si>
  <si>
    <t>210000202</t>
  </si>
  <si>
    <t>Dopravné náklady 1%</t>
  </si>
  <si>
    <t>D14</t>
  </si>
  <si>
    <t>Dokumentácia</t>
  </si>
  <si>
    <t>000400022</t>
  </si>
  <si>
    <t>Projektové práce - stavebná časť (stavebné objekty vrátane ich technického vybavenia). náklady na dokumentáciu skutočného zhotovenia stavby</t>
  </si>
  <si>
    <t>210251575</t>
  </si>
  <si>
    <t>Vystavenie revíznej správy, východisková revízia - Elektroinštalácia</t>
  </si>
  <si>
    <t>kpl</t>
  </si>
  <si>
    <t>Otlčenie omietok stien vnútorných vápenných alebo vápennocementových v rozsahu do 100 %, (73+48,3)</t>
  </si>
  <si>
    <t>31716-1112</t>
  </si>
  <si>
    <t>Preklady POROTHERM 120/65/1250 mm</t>
  </si>
  <si>
    <t>kus</t>
  </si>
  <si>
    <t>34227-2336</t>
  </si>
  <si>
    <t>Priečky PPP Ytong hr.100mm 550kg/m3</t>
  </si>
  <si>
    <t>Omietka vnút. stien zo such.zm. štuková+cem. prednástrek Baumit</t>
  </si>
  <si>
    <t xml:space="preserve">Vnútorná omietka stropov vápennocementová štuková </t>
  </si>
  <si>
    <t>612460226.S</t>
  </si>
  <si>
    <t>Cementový poter, pevnosti v tlaku 30 MPa, hr. 40 mm</t>
  </si>
  <si>
    <t>R</t>
  </si>
  <si>
    <t xml:space="preserve">Stavebno montážne nepredvídavé práce </t>
  </si>
  <si>
    <t>767311836.S</t>
  </si>
  <si>
    <t>Príplatok za flexi lepidlo</t>
  </si>
  <si>
    <t>Potiahnutie vnútorných stien a stropov sklotextilnou mriežkou s celoplošným prilepením (141,3+39,41-73,08)</t>
  </si>
  <si>
    <t>968062355</t>
  </si>
  <si>
    <t xml:space="preserve">Vybúranie drevených rámov okien dvojitých alebo zdvojených, plochy do 2 m2,  -0,06200t   </t>
  </si>
  <si>
    <t>968062456</t>
  </si>
  <si>
    <t xml:space="preserve">Vybúranie drevených dverových zárubní plochy nad 2 m2,  -0,06700t   </t>
  </si>
  <si>
    <t>Poprad - Spišská Sobota</t>
  </si>
  <si>
    <t>Obkladačky keramické lxvxhr 300x300x6 mm (alternatíva)</t>
  </si>
  <si>
    <t>Dlaždice keramické, lxvxhr 298x298x9 mm, gresové neglazované (alternatíva)</t>
  </si>
  <si>
    <r>
      <t xml:space="preserve">EURO okná 820x850, </t>
    </r>
    <r>
      <rPr>
        <sz val="8"/>
        <rFont val="Arial CE"/>
        <charset val="238"/>
      </rPr>
      <t xml:space="preserve"> miestnosť č.1.12</t>
    </r>
  </si>
  <si>
    <r>
      <t xml:space="preserve">EURO okná 870x1100,  </t>
    </r>
    <r>
      <rPr>
        <sz val="8"/>
        <rFont val="Arial CE"/>
        <charset val="238"/>
      </rPr>
      <t>miestnosť č.2.10 (2ks), 2.11, 2.12,</t>
    </r>
  </si>
  <si>
    <r>
      <t xml:space="preserve">EURO okná 960x1330,  </t>
    </r>
    <r>
      <rPr>
        <sz val="8"/>
        <rFont val="Arial CE"/>
        <charset val="238"/>
      </rPr>
      <t>miestnosť č.2.09 (2ks),</t>
    </r>
  </si>
  <si>
    <r>
      <t xml:space="preserve">EURO okná 820x880,  </t>
    </r>
    <r>
      <rPr>
        <sz val="8"/>
        <rFont val="Arial CE"/>
        <charset val="238"/>
      </rPr>
      <t>miestnosť č.1.12</t>
    </r>
  </si>
  <si>
    <r>
      <t xml:space="preserve">EURO okná 940x1320,  </t>
    </r>
    <r>
      <rPr>
        <sz val="8"/>
        <rFont val="Arial CE"/>
        <charset val="238"/>
      </rPr>
      <t>miestnosť č.1.05 (3ks),</t>
    </r>
  </si>
  <si>
    <r>
      <t xml:space="preserve">EURO okná 900x1200, </t>
    </r>
    <r>
      <rPr>
        <sz val="8"/>
        <rFont val="Arial CE"/>
        <charset val="238"/>
      </rPr>
      <t xml:space="preserve"> miestnosť č.1.12, 2.01</t>
    </r>
  </si>
  <si>
    <r>
      <t xml:space="preserve">EURO okná 900x900,  </t>
    </r>
    <r>
      <rPr>
        <sz val="8"/>
        <rFont val="Arial CE"/>
      </rPr>
      <t>miestnosť č.3.01 (2ks),  3.06 (2ks)</t>
    </r>
  </si>
  <si>
    <t>ýkaz vý</t>
  </si>
  <si>
    <t xml:space="preserve">    721 - Zdravotechnicka</t>
  </si>
  <si>
    <t xml:space="preserve">Zdravotechnié inštalácie </t>
  </si>
  <si>
    <t>7210001</t>
  </si>
  <si>
    <t>Zdravotechnické inštalácie - viď samostatný rozpočet</t>
  </si>
  <si>
    <t>2100003</t>
  </si>
  <si>
    <t>21-M</t>
  </si>
  <si>
    <t>Elektromontáže</t>
  </si>
  <si>
    <t>Elektromontáže - viď samostatný rozpočet</t>
  </si>
  <si>
    <t>611560000300.S</t>
  </si>
  <si>
    <t>Parapetná doska šírka 250 mm,vnútorná</t>
  </si>
  <si>
    <t>648991113.S</t>
  </si>
  <si>
    <t>Osadenie parapetných dosiek včetne vyspravenia špaliet</t>
  </si>
  <si>
    <r>
      <t xml:space="preserve">EURO dvere 220x2600, </t>
    </r>
    <r>
      <rPr>
        <sz val="8"/>
        <rFont val="Arial CE"/>
        <charset val="238"/>
      </rPr>
      <t xml:space="preserve"> vchodové predná a zadné</t>
    </r>
  </si>
  <si>
    <t>585860000100.S</t>
  </si>
  <si>
    <t>Škárovacia hmota flexibilná rýchlo tvrdnúca, vysoko hydrofóbna, s biocídmi</t>
  </si>
  <si>
    <t>kg</t>
  </si>
  <si>
    <t>Demontáž okien a dverí (16+2+17)</t>
  </si>
  <si>
    <t xml:space="preserve">EURO interiérové dvere včetne obl.zárubne, ostenie 20cm. 600x1970, miestnosti: č.1.07, č.2.02, č.2.03, č2.04, č 3.03, č..3.05, </t>
  </si>
  <si>
    <t xml:space="preserve">EURO interiérové dvere včetne obl.zárubne, ostenie 20cm. 700x1970, miestnosti: č.2.05 </t>
  </si>
  <si>
    <r>
      <t>EURO interiérové dvere včetne obl.zárubne, ostenie 20cm. 800x1970, miestnosti: č.1.07, č.2.01, č.2.07, č 3.01, č..3.06,</t>
    </r>
    <r>
      <rPr>
        <sz val="8"/>
        <rFont val="Arial CE"/>
        <charset val="238"/>
      </rPr>
      <t xml:space="preserve"> </t>
    </r>
  </si>
  <si>
    <t>000004424</t>
  </si>
  <si>
    <t xml:space="preserve">    M22 - Montáže oznamovacích a zabezpečovacích zariadení</t>
  </si>
  <si>
    <t>V</t>
  </si>
  <si>
    <t>Ing.Rastislav Chovanec, Ing Antin Kálovec</t>
  </si>
  <si>
    <t>Vonkajší betónový krb s grilom</t>
  </si>
  <si>
    <t>Infra sauna</t>
  </si>
  <si>
    <t xml:space="preserve">Dátum: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</si>
</sst>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#,##0.00%"/>
    <numFmt numFmtId="166" formatCode="#,##0.00000"/>
    <numFmt numFmtId="167" formatCode="#,##0.000"/>
    <numFmt numFmtId="168" formatCode="#,##0.000;\-#,##0.000"/>
  </numFmts>
  <fonts count="84">
    <font>
      <sz val="11"/>
      <color theme="1"/>
      <name val="Calibri"/>
      <family val="2"/>
      <scheme val="minor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sz val="10"/>
      <color rgb="FFFFFFFF"/>
      <name val="Arial CE"/>
    </font>
    <font>
      <sz val="8"/>
      <color rgb="FFFFFFFF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7"/>
      <color rgb="FF969696"/>
      <name val="Arial CE"/>
    </font>
    <font>
      <sz val="7"/>
      <name val="Arial CE"/>
    </font>
    <font>
      <sz val="8"/>
      <color rgb="FF50505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i/>
      <sz val="9"/>
      <color rgb="FF0000FF"/>
      <name val="Arial CE"/>
      <family val="2"/>
      <charset val="238"/>
    </font>
    <font>
      <sz val="8"/>
      <name val="Arial CE"/>
      <family val="2"/>
    </font>
    <font>
      <u/>
      <sz val="11"/>
      <color theme="10"/>
      <name val="Calibri"/>
      <family val="2"/>
      <charset val="238"/>
      <scheme val="minor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0"/>
      <name val="Arial CE"/>
      <family val="2"/>
    </font>
    <font>
      <sz val="8"/>
      <name val="Arial CE"/>
    </font>
    <font>
      <sz val="10"/>
      <color rgb="FF969696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 CE"/>
    </font>
    <font>
      <sz val="10"/>
      <color indexed="56"/>
      <name val="Arial CE"/>
    </font>
    <font>
      <sz val="12"/>
      <color indexed="56"/>
      <name val="Arial CE"/>
    </font>
    <font>
      <i/>
      <sz val="9"/>
      <color indexed="12"/>
      <name val="Arial CE"/>
    </font>
    <font>
      <sz val="9"/>
      <color rgb="FF003366"/>
      <name val="Arial CE"/>
    </font>
    <font>
      <sz val="9"/>
      <color theme="1"/>
      <name val="Arial"/>
      <family val="2"/>
      <charset val="238"/>
    </font>
    <font>
      <sz val="8"/>
      <name val="MS Sans Serif"/>
      <charset val="1"/>
    </font>
    <font>
      <sz val="8.5"/>
      <color theme="1"/>
      <name val="Calibri"/>
      <family val="2"/>
      <scheme val="minor"/>
    </font>
    <font>
      <i/>
      <sz val="8.5"/>
      <color rgb="FF0000FF"/>
      <name val="Arial CE"/>
    </font>
    <font>
      <sz val="8.5"/>
      <name val="Arial CE"/>
    </font>
    <font>
      <i/>
      <sz val="8.5"/>
      <color rgb="FF0000FF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969696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7" fillId="0" borderId="0" applyNumberFormat="0" applyFill="0" applyBorder="0" applyAlignment="0" applyProtection="0"/>
    <xf numFmtId="0" fontId="40" fillId="0" borderId="0"/>
    <xf numFmtId="0" fontId="41" fillId="0" borderId="0" applyNumberFormat="0" applyFill="0" applyBorder="0" applyAlignment="0" applyProtection="0"/>
    <xf numFmtId="0" fontId="72" fillId="0" borderId="0"/>
    <xf numFmtId="0" fontId="53" fillId="0" borderId="0"/>
    <xf numFmtId="0" fontId="79" fillId="0" borderId="0" applyAlignment="0">
      <alignment vertical="top" wrapText="1"/>
      <protection locked="0"/>
    </xf>
  </cellStyleXfs>
  <cellXfs count="458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12" fillId="4" borderId="5" xfId="0" applyFont="1" applyFill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12" fillId="4" borderId="6" xfId="0" applyFont="1" applyFill="1" applyBorder="1" applyAlignment="1">
      <alignment horizontal="right" vertical="center"/>
    </xf>
    <xf numFmtId="0" fontId="12" fillId="4" borderId="6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166" fontId="19" fillId="0" borderId="4" xfId="0" applyNumberFormat="1" applyFont="1" applyBorder="1"/>
    <xf numFmtId="166" fontId="19" fillId="0" borderId="17" xfId="0" applyNumberFormat="1" applyFont="1" applyBorder="1"/>
    <xf numFmtId="4" fontId="20" fillId="0" borderId="0" xfId="0" applyNumberFormat="1" applyFont="1" applyAlignment="1">
      <alignment vertical="center"/>
    </xf>
    <xf numFmtId="0" fontId="21" fillId="0" borderId="3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1" fillId="0" borderId="0" xfId="0" applyFont="1" applyProtection="1">
      <protection locked="0"/>
    </xf>
    <xf numFmtId="4" fontId="16" fillId="0" borderId="0" xfId="0" applyNumberFormat="1" applyFont="1"/>
    <xf numFmtId="0" fontId="21" fillId="0" borderId="18" xfId="0" applyFont="1" applyBorder="1"/>
    <xf numFmtId="166" fontId="21" fillId="0" borderId="0" xfId="0" applyNumberFormat="1" applyFont="1"/>
    <xf numFmtId="166" fontId="21" fillId="0" borderId="19" xfId="0" applyNumberFormat="1" applyFont="1" applyBorder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167" fontId="14" fillId="0" borderId="20" xfId="0" applyNumberFormat="1" applyFont="1" applyBorder="1" applyAlignment="1" applyProtection="1">
      <alignment vertical="center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9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5" fillId="0" borderId="20" xfId="0" applyFont="1" applyBorder="1" applyAlignment="1" applyProtection="1">
      <alignment horizontal="center" vertical="center"/>
      <protection locked="0"/>
    </xf>
    <xf numFmtId="49" fontId="25" fillId="0" borderId="20" xfId="0" applyNumberFormat="1" applyFont="1" applyBorder="1" applyAlignment="1" applyProtection="1">
      <alignment horizontal="left" vertical="center" wrapText="1"/>
      <protection locked="0"/>
    </xf>
    <xf numFmtId="0" fontId="25" fillId="0" borderId="20" xfId="0" applyFont="1" applyBorder="1" applyAlignment="1" applyProtection="1">
      <alignment horizontal="left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167" fontId="25" fillId="0" borderId="20" xfId="0" applyNumberFormat="1" applyFont="1" applyBorder="1" applyAlignment="1" applyProtection="1">
      <alignment vertical="center"/>
      <protection locked="0"/>
    </xf>
    <xf numFmtId="0" fontId="25" fillId="2" borderId="18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4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0" fillId="0" borderId="8" xfId="0" applyBorder="1"/>
    <xf numFmtId="0" fontId="7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12" fillId="5" borderId="5" xfId="0" applyFont="1" applyFill="1" applyBorder="1" applyAlignment="1">
      <alignment horizontal="left" vertical="center"/>
    </xf>
    <xf numFmtId="0" fontId="0" fillId="5" borderId="6" xfId="0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32" fillId="0" borderId="18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35" fillId="0" borderId="3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38" fillId="0" borderId="18" xfId="0" applyNumberFormat="1" applyFont="1" applyBorder="1" applyAlignment="1">
      <alignment vertical="center"/>
    </xf>
    <xf numFmtId="4" fontId="38" fillId="0" borderId="0" xfId="0" applyNumberFormat="1" applyFont="1" applyAlignment="1">
      <alignment vertical="center"/>
    </xf>
    <xf numFmtId="166" fontId="38" fillId="0" borderId="0" xfId="0" applyNumberFormat="1" applyFont="1" applyAlignment="1">
      <alignment vertical="center"/>
    </xf>
    <xf numFmtId="4" fontId="38" fillId="0" borderId="19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4" fontId="38" fillId="0" borderId="21" xfId="0" applyNumberFormat="1" applyFont="1" applyBorder="1" applyAlignment="1">
      <alignment vertical="center"/>
    </xf>
    <xf numFmtId="4" fontId="38" fillId="0" borderId="12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4" fontId="38" fillId="0" borderId="22" xfId="0" applyNumberFormat="1" applyFont="1" applyBorder="1" applyAlignment="1">
      <alignment vertical="center"/>
    </xf>
    <xf numFmtId="0" fontId="14" fillId="6" borderId="20" xfId="0" applyFont="1" applyFill="1" applyBorder="1" applyAlignment="1" applyProtection="1">
      <alignment horizontal="left" vertical="center" wrapText="1"/>
      <protection locked="0"/>
    </xf>
    <xf numFmtId="0" fontId="25" fillId="6" borderId="20" xfId="0" applyFont="1" applyFill="1" applyBorder="1" applyAlignment="1" applyProtection="1">
      <alignment horizontal="left" vertical="center" wrapText="1"/>
      <protection locked="0"/>
    </xf>
    <xf numFmtId="0" fontId="39" fillId="6" borderId="20" xfId="0" applyFont="1" applyFill="1" applyBorder="1" applyAlignment="1" applyProtection="1">
      <alignment horizontal="left" vertical="center" wrapText="1"/>
      <protection locked="0"/>
    </xf>
    <xf numFmtId="0" fontId="14" fillId="0" borderId="20" xfId="2" applyFont="1" applyBorder="1" applyAlignment="1" applyProtection="1">
      <alignment horizontal="center" vertical="center"/>
      <protection locked="0"/>
    </xf>
    <xf numFmtId="49" fontId="14" fillId="0" borderId="20" xfId="2" applyNumberFormat="1" applyFont="1" applyBorder="1" applyAlignment="1" applyProtection="1">
      <alignment horizontal="left" vertical="center" wrapText="1"/>
      <protection locked="0"/>
    </xf>
    <xf numFmtId="167" fontId="14" fillId="0" borderId="20" xfId="2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left" vertical="top" wrapText="1"/>
    </xf>
    <xf numFmtId="168" fontId="45" fillId="0" borderId="0" xfId="0" applyNumberFormat="1" applyFont="1" applyAlignment="1">
      <alignment horizontal="right" vertical="top"/>
    </xf>
    <xf numFmtId="0" fontId="44" fillId="0" borderId="0" xfId="0" applyFont="1" applyAlignment="1">
      <alignment horizontal="left" vertical="top" wrapText="1"/>
    </xf>
    <xf numFmtId="168" fontId="44" fillId="0" borderId="0" xfId="0" applyNumberFormat="1" applyFont="1" applyAlignment="1">
      <alignment horizontal="right" vertical="top"/>
    </xf>
    <xf numFmtId="0" fontId="47" fillId="7" borderId="23" xfId="0" applyFont="1" applyFill="1" applyBorder="1" applyAlignment="1">
      <alignment horizontal="center" vertical="center" wrapText="1"/>
    </xf>
    <xf numFmtId="37" fontId="48" fillId="0" borderId="0" xfId="0" applyNumberFormat="1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left" wrapText="1"/>
      <protection locked="0"/>
    </xf>
    <xf numFmtId="168" fontId="48" fillId="0" borderId="0" xfId="0" applyNumberFormat="1" applyFont="1" applyAlignment="1" applyProtection="1">
      <alignment horizontal="right"/>
      <protection locked="0"/>
    </xf>
    <xf numFmtId="37" fontId="49" fillId="0" borderId="0" xfId="0" applyNumberFormat="1" applyFont="1" applyAlignment="1" applyProtection="1">
      <alignment horizontal="center"/>
      <protection locked="0"/>
    </xf>
    <xf numFmtId="0" fontId="49" fillId="0" borderId="0" xfId="0" applyFont="1" applyAlignment="1" applyProtection="1">
      <alignment horizontal="left" wrapText="1"/>
      <protection locked="0"/>
    </xf>
    <xf numFmtId="168" fontId="49" fillId="0" borderId="0" xfId="0" applyNumberFormat="1" applyFont="1" applyAlignment="1" applyProtection="1">
      <alignment horizontal="right"/>
      <protection locked="0"/>
    </xf>
    <xf numFmtId="37" fontId="45" fillId="0" borderId="23" xfId="0" applyNumberFormat="1" applyFont="1" applyBorder="1" applyAlignment="1" applyProtection="1">
      <alignment horizontal="center"/>
      <protection locked="0"/>
    </xf>
    <xf numFmtId="0" fontId="45" fillId="0" borderId="23" xfId="0" applyFont="1" applyBorder="1" applyAlignment="1" applyProtection="1">
      <alignment horizontal="left" wrapText="1"/>
      <protection locked="0"/>
    </xf>
    <xf numFmtId="168" fontId="45" fillId="0" borderId="23" xfId="0" applyNumberFormat="1" applyFont="1" applyBorder="1" applyAlignment="1" applyProtection="1">
      <alignment horizontal="right"/>
      <protection locked="0"/>
    </xf>
    <xf numFmtId="37" fontId="50" fillId="0" borderId="23" xfId="0" applyNumberFormat="1" applyFont="1" applyBorder="1" applyAlignment="1" applyProtection="1">
      <alignment horizontal="center"/>
      <protection locked="0"/>
    </xf>
    <xf numFmtId="0" fontId="50" fillId="0" borderId="23" xfId="0" applyFont="1" applyBorder="1" applyAlignment="1" applyProtection="1">
      <alignment horizontal="left" wrapText="1"/>
      <protection locked="0"/>
    </xf>
    <xf numFmtId="168" fontId="50" fillId="0" borderId="23" xfId="0" applyNumberFormat="1" applyFont="1" applyBorder="1" applyAlignment="1" applyProtection="1">
      <alignment horizontal="right"/>
      <protection locked="0"/>
    </xf>
    <xf numFmtId="37" fontId="51" fillId="0" borderId="0" xfId="0" applyNumberFormat="1" applyFont="1" applyAlignment="1" applyProtection="1">
      <alignment horizontal="center"/>
      <protection locked="0"/>
    </xf>
    <xf numFmtId="0" fontId="51" fillId="0" borderId="0" xfId="0" applyFont="1" applyAlignment="1" applyProtection="1">
      <alignment horizontal="left" wrapText="1"/>
      <protection locked="0"/>
    </xf>
    <xf numFmtId="168" fontId="51" fillId="0" borderId="0" xfId="0" applyNumberFormat="1" applyFont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168" fontId="0" fillId="0" borderId="0" xfId="0" applyNumberFormat="1" applyAlignment="1" applyProtection="1">
      <alignment horizontal="right" vertical="top"/>
      <protection locked="0"/>
    </xf>
    <xf numFmtId="0" fontId="40" fillId="0" borderId="0" xfId="2" applyAlignment="1">
      <alignment vertical="center"/>
    </xf>
    <xf numFmtId="0" fontId="53" fillId="0" borderId="0" xfId="2" applyFont="1" applyAlignment="1">
      <alignment horizontal="left" vertical="center"/>
    </xf>
    <xf numFmtId="0" fontId="40" fillId="0" borderId="0" xfId="2"/>
    <xf numFmtId="0" fontId="40" fillId="0" borderId="0" xfId="2" applyAlignment="1">
      <alignment vertical="center" wrapText="1"/>
    </xf>
    <xf numFmtId="0" fontId="56" fillId="0" borderId="0" xfId="2" applyFont="1" applyAlignment="1">
      <alignment vertical="center"/>
    </xf>
    <xf numFmtId="0" fontId="57" fillId="0" borderId="0" xfId="2" applyFont="1" applyAlignment="1">
      <alignment vertical="center"/>
    </xf>
    <xf numFmtId="0" fontId="60" fillId="0" borderId="0" xfId="2" applyFont="1" applyAlignment="1">
      <alignment horizontal="left" vertical="center"/>
    </xf>
    <xf numFmtId="0" fontId="52" fillId="0" borderId="0" xfId="2" applyFont="1" applyAlignment="1">
      <alignment horizontal="left" vertical="center"/>
    </xf>
    <xf numFmtId="0" fontId="40" fillId="0" borderId="3" xfId="2" applyBorder="1" applyAlignment="1">
      <alignment vertical="center"/>
    </xf>
    <xf numFmtId="0" fontId="40" fillId="0" borderId="9" xfId="2" applyBorder="1" applyAlignment="1">
      <alignment vertical="center"/>
    </xf>
    <xf numFmtId="0" fontId="52" fillId="0" borderId="0" xfId="2" applyFont="1" applyAlignment="1">
      <alignment horizontal="right" vertical="center"/>
    </xf>
    <xf numFmtId="0" fontId="62" fillId="0" borderId="0" xfId="2" applyFont="1" applyAlignment="1">
      <alignment horizontal="left" vertical="center"/>
    </xf>
    <xf numFmtId="0" fontId="63" fillId="0" borderId="8" xfId="2" applyFont="1" applyBorder="1" applyAlignment="1">
      <alignment horizontal="left" vertical="center"/>
    </xf>
    <xf numFmtId="0" fontId="40" fillId="0" borderId="8" xfId="2" applyBorder="1" applyAlignment="1">
      <alignment vertical="center"/>
    </xf>
    <xf numFmtId="0" fontId="52" fillId="0" borderId="9" xfId="2" applyFont="1" applyBorder="1" applyAlignment="1">
      <alignment horizontal="left" vertical="center"/>
    </xf>
    <xf numFmtId="0" fontId="40" fillId="0" borderId="4" xfId="2" applyBorder="1" applyAlignment="1">
      <alignment vertical="center"/>
    </xf>
    <xf numFmtId="0" fontId="40" fillId="4" borderId="6" xfId="2" applyFill="1" applyBorder="1" applyAlignment="1">
      <alignment vertical="center"/>
    </xf>
    <xf numFmtId="0" fontId="61" fillId="0" borderId="0" xfId="2" applyFont="1" applyAlignment="1">
      <alignment horizontal="left" vertical="center"/>
    </xf>
    <xf numFmtId="0" fontId="64" fillId="0" borderId="0" xfId="2" applyFont="1" applyAlignment="1">
      <alignment horizontal="left" vertical="center"/>
    </xf>
    <xf numFmtId="4" fontId="62" fillId="0" borderId="0" xfId="2" applyNumberFormat="1" applyFont="1" applyAlignment="1">
      <alignment vertical="center"/>
    </xf>
    <xf numFmtId="0" fontId="59" fillId="0" borderId="0" xfId="2" applyFont="1" applyAlignment="1">
      <alignment vertical="center"/>
    </xf>
    <xf numFmtId="165" fontId="62" fillId="0" borderId="0" xfId="2" applyNumberFormat="1" applyFont="1" applyAlignment="1">
      <alignment horizontal="right" vertical="center"/>
    </xf>
    <xf numFmtId="4" fontId="52" fillId="0" borderId="0" xfId="2" applyNumberFormat="1" applyFont="1" applyAlignment="1">
      <alignment vertical="center"/>
    </xf>
    <xf numFmtId="165" fontId="52" fillId="0" borderId="0" xfId="2" applyNumberFormat="1" applyFont="1" applyAlignment="1">
      <alignment horizontal="right" vertical="center"/>
    </xf>
    <xf numFmtId="0" fontId="40" fillId="4" borderId="0" xfId="2" applyFill="1" applyAlignment="1">
      <alignment vertical="center"/>
    </xf>
    <xf numFmtId="0" fontId="55" fillId="4" borderId="5" xfId="2" applyFont="1" applyFill="1" applyBorder="1" applyAlignment="1">
      <alignment horizontal="left" vertical="center"/>
    </xf>
    <xf numFmtId="0" fontId="55" fillId="4" borderId="6" xfId="2" applyFont="1" applyFill="1" applyBorder="1" applyAlignment="1">
      <alignment horizontal="right" vertical="center"/>
    </xf>
    <xf numFmtId="0" fontId="55" fillId="4" borderId="6" xfId="2" applyFont="1" applyFill="1" applyBorder="1" applyAlignment="1">
      <alignment horizontal="center" vertical="center"/>
    </xf>
    <xf numFmtId="0" fontId="52" fillId="0" borderId="9" xfId="2" applyFont="1" applyBorder="1" applyAlignment="1">
      <alignment horizontal="center" vertical="center"/>
    </xf>
    <xf numFmtId="0" fontId="65" fillId="4" borderId="0" xfId="2" applyFont="1" applyFill="1" applyAlignment="1">
      <alignment horizontal="left" vertical="center"/>
    </xf>
    <xf numFmtId="0" fontId="67" fillId="0" borderId="0" xfId="2" applyFont="1" applyAlignment="1">
      <alignment horizontal="left" vertical="center"/>
    </xf>
    <xf numFmtId="0" fontId="56" fillId="0" borderId="12" xfId="2" applyFont="1" applyBorder="1" applyAlignment="1">
      <alignment horizontal="left" vertical="center"/>
    </xf>
    <xf numFmtId="0" fontId="56" fillId="0" borderId="12" xfId="2" applyFont="1" applyBorder="1" applyAlignment="1">
      <alignment vertical="center"/>
    </xf>
    <xf numFmtId="0" fontId="57" fillId="0" borderId="12" xfId="2" applyFont="1" applyBorder="1" applyAlignment="1">
      <alignment horizontal="left" vertical="center"/>
    </xf>
    <xf numFmtId="0" fontId="57" fillId="0" borderId="12" xfId="2" applyFont="1" applyBorder="1" applyAlignment="1">
      <alignment vertical="center"/>
    </xf>
    <xf numFmtId="0" fontId="40" fillId="0" borderId="3" xfId="2" applyBorder="1" applyAlignment="1">
      <alignment horizontal="center" vertical="center" wrapText="1"/>
    </xf>
    <xf numFmtId="0" fontId="65" fillId="4" borderId="13" xfId="2" applyFont="1" applyFill="1" applyBorder="1" applyAlignment="1">
      <alignment horizontal="center" vertical="center" wrapText="1"/>
    </xf>
    <xf numFmtId="0" fontId="65" fillId="4" borderId="14" xfId="2" applyFont="1" applyFill="1" applyBorder="1" applyAlignment="1">
      <alignment horizontal="center" vertical="center" wrapText="1"/>
    </xf>
    <xf numFmtId="0" fontId="58" fillId="0" borderId="3" xfId="2" applyFont="1" applyBorder="1"/>
    <xf numFmtId="0" fontId="40" fillId="0" borderId="3" xfId="2" applyBorder="1" applyAlignment="1" applyProtection="1">
      <alignment vertical="center"/>
      <protection locked="0"/>
    </xf>
    <xf numFmtId="0" fontId="39" fillId="0" borderId="20" xfId="2" applyFont="1" applyBorder="1" applyAlignment="1" applyProtection="1">
      <alignment horizontal="center" vertical="center"/>
      <protection locked="0"/>
    </xf>
    <xf numFmtId="49" fontId="39" fillId="0" borderId="20" xfId="2" applyNumberFormat="1" applyFont="1" applyBorder="1" applyAlignment="1" applyProtection="1">
      <alignment horizontal="left" vertical="center" wrapText="1"/>
      <protection locked="0"/>
    </xf>
    <xf numFmtId="0" fontId="39" fillId="0" borderId="20" xfId="2" applyFont="1" applyBorder="1" applyAlignment="1" applyProtection="1">
      <alignment horizontal="left" vertical="center" wrapText="1"/>
      <protection locked="0"/>
    </xf>
    <xf numFmtId="0" fontId="39" fillId="0" borderId="20" xfId="2" applyFont="1" applyBorder="1" applyAlignment="1" applyProtection="1">
      <alignment horizontal="center" vertical="center" wrapText="1"/>
      <protection locked="0"/>
    </xf>
    <xf numFmtId="167" fontId="39" fillId="0" borderId="20" xfId="2" applyNumberFormat="1" applyFont="1" applyBorder="1" applyAlignment="1" applyProtection="1">
      <alignment vertical="center"/>
      <protection locked="0"/>
    </xf>
    <xf numFmtId="4" fontId="39" fillId="0" borderId="20" xfId="2" applyNumberFormat="1" applyFont="1" applyBorder="1" applyAlignment="1" applyProtection="1">
      <alignment vertical="center"/>
      <protection locked="0"/>
    </xf>
    <xf numFmtId="0" fontId="65" fillId="0" borderId="20" xfId="2" applyFont="1" applyBorder="1" applyAlignment="1" applyProtection="1">
      <alignment horizontal="center" vertical="center"/>
      <protection locked="0"/>
    </xf>
    <xf numFmtId="49" fontId="65" fillId="0" borderId="20" xfId="2" applyNumberFormat="1" applyFont="1" applyBorder="1" applyAlignment="1" applyProtection="1">
      <alignment horizontal="left" vertical="center" wrapText="1"/>
      <protection locked="0"/>
    </xf>
    <xf numFmtId="0" fontId="65" fillId="0" borderId="20" xfId="2" applyFont="1" applyBorder="1" applyAlignment="1" applyProtection="1">
      <alignment horizontal="left" vertical="center" wrapText="1"/>
      <protection locked="0"/>
    </xf>
    <xf numFmtId="0" fontId="65" fillId="0" borderId="20" xfId="2" applyFont="1" applyBorder="1" applyAlignment="1" applyProtection="1">
      <alignment horizontal="center" vertical="center" wrapText="1"/>
      <protection locked="0"/>
    </xf>
    <xf numFmtId="167" fontId="65" fillId="0" borderId="20" xfId="2" applyNumberFormat="1" applyFont="1" applyBorder="1" applyAlignment="1" applyProtection="1">
      <alignment vertical="center"/>
      <protection locked="0"/>
    </xf>
    <xf numFmtId="4" fontId="65" fillId="0" borderId="20" xfId="2" applyNumberFormat="1" applyFont="1" applyBorder="1" applyAlignment="1" applyProtection="1">
      <alignment vertical="center"/>
      <protection locked="0"/>
    </xf>
    <xf numFmtId="0" fontId="68" fillId="0" borderId="0" xfId="2" applyFont="1"/>
    <xf numFmtId="0" fontId="68" fillId="0" borderId="0" xfId="2" applyFont="1" applyAlignment="1">
      <alignment vertical="center"/>
    </xf>
    <xf numFmtId="0" fontId="14" fillId="0" borderId="20" xfId="2" applyFont="1" applyBorder="1" applyAlignment="1" applyProtection="1">
      <alignment horizontal="left" vertical="center" wrapText="1"/>
      <protection locked="0"/>
    </xf>
    <xf numFmtId="0" fontId="14" fillId="0" borderId="20" xfId="2" applyFont="1" applyBorder="1" applyAlignment="1" applyProtection="1">
      <alignment horizontal="center" vertical="center" wrapText="1"/>
      <protection locked="0"/>
    </xf>
    <xf numFmtId="167" fontId="0" fillId="0" borderId="0" xfId="0" applyNumberFormat="1"/>
    <xf numFmtId="167" fontId="0" fillId="0" borderId="4" xfId="0" applyNumberFormat="1" applyBorder="1" applyAlignment="1">
      <alignment vertical="center"/>
    </xf>
    <xf numFmtId="167" fontId="0" fillId="4" borderId="6" xfId="0" applyNumberFormat="1" applyFill="1" applyBorder="1" applyAlignment="1">
      <alignment vertical="center"/>
    </xf>
    <xf numFmtId="167" fontId="0" fillId="0" borderId="8" xfId="0" applyNumberFormat="1" applyBorder="1" applyAlignment="1">
      <alignment vertical="center"/>
    </xf>
    <xf numFmtId="167" fontId="0" fillId="0" borderId="9" xfId="0" applyNumberFormat="1" applyBorder="1" applyAlignment="1">
      <alignment vertical="center"/>
    </xf>
    <xf numFmtId="167" fontId="16" fillId="0" borderId="12" xfId="0" applyNumberFormat="1" applyFont="1" applyBorder="1" applyAlignment="1">
      <alignment vertical="center"/>
    </xf>
    <xf numFmtId="167" fontId="17" fillId="0" borderId="12" xfId="0" applyNumberFormat="1" applyFont="1" applyBorder="1" applyAlignment="1">
      <alignment vertical="center"/>
    </xf>
    <xf numFmtId="167" fontId="14" fillId="4" borderId="14" xfId="0" applyNumberFormat="1" applyFont="1" applyFill="1" applyBorder="1" applyAlignment="1">
      <alignment horizontal="center" vertical="center" wrapText="1"/>
    </xf>
    <xf numFmtId="4" fontId="14" fillId="0" borderId="20" xfId="2" applyNumberFormat="1" applyFont="1" applyBorder="1" applyAlignment="1" applyProtection="1">
      <alignment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49" fontId="14" fillId="0" borderId="2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67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29" xfId="0" applyBorder="1" applyAlignment="1">
      <alignment vertical="center"/>
    </xf>
    <xf numFmtId="167" fontId="4" fillId="0" borderId="0" xfId="0" applyNumberFormat="1" applyFont="1" applyAlignment="1">
      <alignment horizontal="left" vertical="center"/>
    </xf>
    <xf numFmtId="164" fontId="6" fillId="0" borderId="29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4" fontId="8" fillId="0" borderId="29" xfId="0" applyNumberFormat="1" applyFont="1" applyBorder="1"/>
    <xf numFmtId="0" fontId="21" fillId="0" borderId="28" xfId="0" applyFont="1" applyBorder="1"/>
    <xf numFmtId="167" fontId="21" fillId="0" borderId="0" xfId="0" applyNumberFormat="1" applyFont="1"/>
    <xf numFmtId="4" fontId="16" fillId="0" borderId="29" xfId="0" applyNumberFormat="1" applyFont="1" applyBorder="1"/>
    <xf numFmtId="4" fontId="17" fillId="0" borderId="29" xfId="0" applyNumberFormat="1" applyFont="1" applyBorder="1"/>
    <xf numFmtId="4" fontId="14" fillId="0" borderId="31" xfId="0" applyNumberFormat="1" applyFont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4" fontId="25" fillId="0" borderId="31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167" fontId="14" fillId="0" borderId="0" xfId="0" applyNumberFormat="1" applyFont="1" applyAlignment="1" applyProtection="1">
      <alignment vertical="center"/>
      <protection locked="0"/>
    </xf>
    <xf numFmtId="4" fontId="14" fillId="0" borderId="30" xfId="0" applyNumberFormat="1" applyFont="1" applyBorder="1" applyAlignment="1" applyProtection="1">
      <alignment vertical="center"/>
      <protection locked="0"/>
    </xf>
    <xf numFmtId="0" fontId="44" fillId="0" borderId="0" xfId="0" applyFont="1" applyAlignment="1" applyProtection="1">
      <alignment horizontal="left" wrapText="1"/>
      <protection locked="0"/>
    </xf>
    <xf numFmtId="168" fontId="44" fillId="0" borderId="0" xfId="0" applyNumberFormat="1" applyFont="1" applyAlignment="1" applyProtection="1">
      <alignment horizontal="right"/>
      <protection locked="0"/>
    </xf>
    <xf numFmtId="39" fontId="44" fillId="0" borderId="0" xfId="0" applyNumberFormat="1" applyFont="1" applyAlignment="1" applyProtection="1">
      <alignment horizontal="right"/>
      <protection locked="0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167" fontId="0" fillId="0" borderId="33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6" fillId="0" borderId="29" xfId="0" applyFont="1" applyBorder="1" applyAlignment="1">
      <alignment horizontal="left" vertical="center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5" xfId="0" applyBorder="1" applyAlignment="1">
      <alignment vertical="center"/>
    </xf>
    <xf numFmtId="0" fontId="7" fillId="0" borderId="0" xfId="0" applyFont="1" applyAlignment="1">
      <alignment horizontal="left" vertical="center"/>
    </xf>
    <xf numFmtId="4" fontId="8" fillId="0" borderId="29" xfId="0" applyNumberFormat="1" applyFont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horizontal="right" vertical="center"/>
    </xf>
    <xf numFmtId="4" fontId="10" fillId="0" borderId="29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29" xfId="0" applyNumberFormat="1" applyFont="1" applyBorder="1" applyAlignment="1">
      <alignment vertical="center"/>
    </xf>
    <xf numFmtId="4" fontId="12" fillId="4" borderId="36" xfId="0" applyNumberFormat="1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10" fontId="6" fillId="0" borderId="0" xfId="0" applyNumberFormat="1" applyFont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167" fontId="0" fillId="4" borderId="0" xfId="0" applyNumberFormat="1" applyFill="1" applyAlignment="1">
      <alignment vertical="center"/>
    </xf>
    <xf numFmtId="0" fontId="14" fillId="4" borderId="29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28" xfId="0" applyFont="1" applyBorder="1" applyAlignment="1">
      <alignment vertical="center"/>
    </xf>
    <xf numFmtId="4" fontId="16" fillId="0" borderId="39" xfId="0" applyNumberFormat="1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4" fontId="17" fillId="0" borderId="39" xfId="0" applyNumberFormat="1" applyFont="1" applyBorder="1" applyAlignment="1">
      <alignment vertical="center"/>
    </xf>
    <xf numFmtId="0" fontId="14" fillId="0" borderId="0" xfId="0" applyFont="1" applyAlignment="1" applyProtection="1">
      <alignment horizontal="center" wrapText="1"/>
      <protection locked="0"/>
    </xf>
    <xf numFmtId="0" fontId="44" fillId="0" borderId="0" xfId="0" applyFont="1" applyAlignment="1" applyProtection="1">
      <alignment horizontal="center" wrapText="1"/>
      <protection locked="0"/>
    </xf>
    <xf numFmtId="167" fontId="14" fillId="6" borderId="20" xfId="0" applyNumberFormat="1" applyFont="1" applyFill="1" applyBorder="1" applyAlignment="1" applyProtection="1">
      <alignment vertical="center"/>
      <protection locked="0"/>
    </xf>
    <xf numFmtId="0" fontId="70" fillId="0" borderId="0" xfId="0" applyFont="1" applyAlignment="1">
      <alignment horizontal="left" vertical="center"/>
    </xf>
    <xf numFmtId="0" fontId="71" fillId="0" borderId="0" xfId="0" applyFont="1"/>
    <xf numFmtId="0" fontId="71" fillId="0" borderId="0" xfId="0" applyFont="1" applyAlignment="1">
      <alignment vertical="center"/>
    </xf>
    <xf numFmtId="0" fontId="72" fillId="0" borderId="0" xfId="0" applyFont="1" applyAlignment="1">
      <alignment horizontal="left" vertical="center"/>
    </xf>
    <xf numFmtId="0" fontId="73" fillId="0" borderId="0" xfId="0" applyFont="1"/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14" fillId="0" borderId="40" xfId="0" applyFont="1" applyBorder="1" applyAlignment="1" applyProtection="1">
      <alignment horizontal="center" vertical="center"/>
      <protection locked="0"/>
    </xf>
    <xf numFmtId="49" fontId="14" fillId="0" borderId="40" xfId="0" applyNumberFormat="1" applyFont="1" applyBorder="1" applyAlignment="1" applyProtection="1">
      <alignment horizontal="left" vertical="center" wrapText="1"/>
      <protection locked="0"/>
    </xf>
    <xf numFmtId="0" fontId="14" fillId="0" borderId="40" xfId="0" applyFont="1" applyBorder="1" applyAlignment="1" applyProtection="1">
      <alignment horizontal="left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167" fontId="14" fillId="0" borderId="40" xfId="0" applyNumberFormat="1" applyFont="1" applyBorder="1" applyAlignment="1" applyProtection="1">
      <alignment vertical="center"/>
      <protection locked="0"/>
    </xf>
    <xf numFmtId="4" fontId="74" fillId="0" borderId="0" xfId="0" applyNumberFormat="1" applyFont="1"/>
    <xf numFmtId="4" fontId="14" fillId="0" borderId="40" xfId="0" applyNumberFormat="1" applyFont="1" applyBorder="1" applyAlignment="1" applyProtection="1">
      <alignment vertical="center"/>
      <protection locked="0"/>
    </xf>
    <xf numFmtId="0" fontId="75" fillId="0" borderId="0" xfId="0" applyFont="1" applyAlignment="1">
      <alignment horizontal="left"/>
    </xf>
    <xf numFmtId="0" fontId="76" fillId="0" borderId="40" xfId="0" applyFont="1" applyBorder="1" applyAlignment="1" applyProtection="1">
      <alignment horizontal="center" vertical="center"/>
      <protection locked="0"/>
    </xf>
    <xf numFmtId="49" fontId="76" fillId="0" borderId="40" xfId="0" applyNumberFormat="1" applyFont="1" applyBorder="1" applyAlignment="1" applyProtection="1">
      <alignment horizontal="left" vertical="center" wrapText="1"/>
      <protection locked="0"/>
    </xf>
    <xf numFmtId="0" fontId="76" fillId="0" borderId="40" xfId="0" applyFont="1" applyBorder="1" applyAlignment="1" applyProtection="1">
      <alignment horizontal="left" vertical="center" wrapText="1"/>
      <protection locked="0"/>
    </xf>
    <xf numFmtId="0" fontId="76" fillId="0" borderId="40" xfId="0" applyFont="1" applyBorder="1" applyAlignment="1" applyProtection="1">
      <alignment horizontal="center" vertical="center" wrapText="1"/>
      <protection locked="0"/>
    </xf>
    <xf numFmtId="167" fontId="76" fillId="0" borderId="40" xfId="0" applyNumberFormat="1" applyFont="1" applyBorder="1" applyAlignment="1" applyProtection="1">
      <alignment vertical="center"/>
      <protection locked="0"/>
    </xf>
    <xf numFmtId="4" fontId="76" fillId="0" borderId="40" xfId="0" applyNumberFormat="1" applyFont="1" applyBorder="1" applyAlignment="1" applyProtection="1">
      <alignment vertical="center"/>
      <protection locked="0"/>
    </xf>
    <xf numFmtId="0" fontId="14" fillId="0" borderId="24" xfId="2" applyFont="1" applyBorder="1" applyAlignment="1" applyProtection="1">
      <alignment horizontal="left" vertical="center" wrapText="1"/>
      <protection locked="0"/>
    </xf>
    <xf numFmtId="0" fontId="77" fillId="0" borderId="0" xfId="0" applyFont="1"/>
    <xf numFmtId="0" fontId="78" fillId="0" borderId="0" xfId="0" applyFont="1" applyAlignment="1">
      <alignment vertical="center"/>
    </xf>
    <xf numFmtId="0" fontId="14" fillId="0" borderId="15" xfId="0" applyFont="1" applyBorder="1" applyAlignment="1" applyProtection="1">
      <alignment horizontal="left" vertical="center" wrapText="1"/>
      <protection locked="0"/>
    </xf>
    <xf numFmtId="49" fontId="25" fillId="0" borderId="41" xfId="0" applyNumberFormat="1" applyFont="1" applyBorder="1" applyAlignment="1" applyProtection="1">
      <alignment horizontal="left" vertical="center" wrapText="1"/>
      <protection locked="0"/>
    </xf>
    <xf numFmtId="49" fontId="14" fillId="0" borderId="24" xfId="0" applyNumberFormat="1" applyFont="1" applyBorder="1" applyAlignment="1" applyProtection="1">
      <alignment horizontal="left" vertical="center" wrapText="1"/>
      <protection locked="0"/>
    </xf>
    <xf numFmtId="0" fontId="44" fillId="0" borderId="0" xfId="6" applyFont="1" applyAlignment="1">
      <alignment horizontal="left" wrapText="1"/>
      <protection locked="0"/>
    </xf>
    <xf numFmtId="0" fontId="45" fillId="0" borderId="23" xfId="0" applyFont="1" applyBorder="1" applyAlignment="1" applyProtection="1">
      <alignment horizontal="left"/>
      <protection locked="0"/>
    </xf>
    <xf numFmtId="4" fontId="21" fillId="0" borderId="0" xfId="0" applyNumberFormat="1" applyFont="1"/>
    <xf numFmtId="0" fontId="0" fillId="0" borderId="15" xfId="0" applyBorder="1" applyAlignment="1" applyProtection="1">
      <alignment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40" fillId="0" borderId="25" xfId="2" applyBorder="1" applyAlignment="1">
      <alignment vertical="center"/>
    </xf>
    <xf numFmtId="0" fontId="40" fillId="0" borderId="26" xfId="2" applyBorder="1" applyAlignment="1">
      <alignment vertical="center"/>
    </xf>
    <xf numFmtId="0" fontId="40" fillId="0" borderId="27" xfId="2" applyBorder="1" applyAlignment="1">
      <alignment vertical="center"/>
    </xf>
    <xf numFmtId="0" fontId="40" fillId="0" borderId="28" xfId="2" applyBorder="1" applyAlignment="1">
      <alignment vertical="center"/>
    </xf>
    <xf numFmtId="0" fontId="40" fillId="0" borderId="29" xfId="2" applyBorder="1" applyAlignment="1">
      <alignment vertical="center"/>
    </xf>
    <xf numFmtId="164" fontId="53" fillId="0" borderId="29" xfId="2" applyNumberFormat="1" applyFont="1" applyBorder="1" applyAlignment="1">
      <alignment horizontal="left" vertical="center"/>
    </xf>
    <xf numFmtId="0" fontId="53" fillId="0" borderId="29" xfId="2" applyFont="1" applyBorder="1" applyAlignment="1">
      <alignment horizontal="left" vertical="center" wrapText="1"/>
    </xf>
    <xf numFmtId="0" fontId="65" fillId="4" borderId="30" xfId="2" applyFont="1" applyFill="1" applyBorder="1" applyAlignment="1">
      <alignment horizontal="center" vertical="center" wrapText="1"/>
    </xf>
    <xf numFmtId="0" fontId="66" fillId="0" borderId="0" xfId="2" applyFont="1" applyAlignment="1">
      <alignment horizontal="left" vertical="center"/>
    </xf>
    <xf numFmtId="4" fontId="66" fillId="0" borderId="29" xfId="2" applyNumberFormat="1" applyFont="1" applyBorder="1"/>
    <xf numFmtId="0" fontId="58" fillId="0" borderId="0" xfId="2" applyFont="1"/>
    <xf numFmtId="0" fontId="58" fillId="0" borderId="0" xfId="2" applyFont="1" applyAlignment="1">
      <alignment horizontal="left"/>
    </xf>
    <xf numFmtId="0" fontId="56" fillId="0" borderId="0" xfId="2" applyFont="1" applyAlignment="1">
      <alignment horizontal="left"/>
    </xf>
    <xf numFmtId="4" fontId="56" fillId="0" borderId="29" xfId="2" applyNumberFormat="1" applyFont="1" applyBorder="1"/>
    <xf numFmtId="4" fontId="39" fillId="0" borderId="31" xfId="2" applyNumberFormat="1" applyFont="1" applyBorder="1" applyAlignment="1" applyProtection="1">
      <alignment vertical="center"/>
      <protection locked="0"/>
    </xf>
    <xf numFmtId="0" fontId="57" fillId="0" borderId="0" xfId="2" applyFont="1" applyAlignment="1">
      <alignment horizontal="left"/>
    </xf>
    <xf numFmtId="4" fontId="57" fillId="0" borderId="29" xfId="2" applyNumberFormat="1" applyFont="1" applyBorder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6" borderId="0" xfId="0" applyFont="1" applyFill="1" applyAlignment="1">
      <alignment horizontal="left" vertical="center" wrapText="1"/>
    </xf>
    <xf numFmtId="0" fontId="17" fillId="6" borderId="0" xfId="0" applyFont="1" applyFill="1" applyAlignment="1">
      <alignment horizontal="left"/>
    </xf>
    <xf numFmtId="0" fontId="40" fillId="0" borderId="25" xfId="2" applyBorder="1"/>
    <xf numFmtId="0" fontId="40" fillId="0" borderId="26" xfId="2" applyBorder="1"/>
    <xf numFmtId="0" fontId="40" fillId="0" borderId="27" xfId="2" applyBorder="1"/>
    <xf numFmtId="0" fontId="40" fillId="0" borderId="28" xfId="2" applyBorder="1"/>
    <xf numFmtId="0" fontId="40" fillId="0" borderId="29" xfId="2" applyBorder="1"/>
    <xf numFmtId="0" fontId="53" fillId="0" borderId="29" xfId="2" applyFont="1" applyBorder="1" applyAlignment="1">
      <alignment horizontal="left" vertical="center"/>
    </xf>
    <xf numFmtId="0" fontId="40" fillId="0" borderId="28" xfId="2" applyBorder="1" applyAlignment="1">
      <alignment vertical="center" wrapText="1"/>
    </xf>
    <xf numFmtId="0" fontId="40" fillId="0" borderId="29" xfId="2" applyBorder="1" applyAlignment="1">
      <alignment vertical="center" wrapText="1"/>
    </xf>
    <xf numFmtId="0" fontId="40" fillId="0" borderId="35" xfId="2" applyBorder="1" applyAlignment="1">
      <alignment vertical="center"/>
    </xf>
    <xf numFmtId="4" fontId="66" fillId="0" borderId="29" xfId="2" applyNumberFormat="1" applyFont="1" applyBorder="1" applyAlignment="1">
      <alignment vertical="center"/>
    </xf>
    <xf numFmtId="0" fontId="52" fillId="0" borderId="29" xfId="2" applyFont="1" applyBorder="1" applyAlignment="1">
      <alignment horizontal="right" vertical="center"/>
    </xf>
    <xf numFmtId="4" fontId="62" fillId="0" borderId="29" xfId="2" applyNumberFormat="1" applyFont="1" applyBorder="1" applyAlignment="1">
      <alignment vertical="center"/>
    </xf>
    <xf numFmtId="4" fontId="52" fillId="0" borderId="29" xfId="2" applyNumberFormat="1" applyFont="1" applyBorder="1" applyAlignment="1">
      <alignment vertical="center"/>
    </xf>
    <xf numFmtId="4" fontId="55" fillId="4" borderId="36" xfId="2" applyNumberFormat="1" applyFont="1" applyFill="1" applyBorder="1" applyAlignment="1">
      <alignment vertical="center"/>
    </xf>
    <xf numFmtId="0" fontId="40" fillId="0" borderId="37" xfId="2" applyBorder="1" applyAlignment="1">
      <alignment vertical="center"/>
    </xf>
    <xf numFmtId="0" fontId="52" fillId="0" borderId="38" xfId="2" applyFont="1" applyBorder="1" applyAlignment="1">
      <alignment horizontal="right" vertical="center"/>
    </xf>
    <xf numFmtId="0" fontId="65" fillId="4" borderId="29" xfId="2" applyFont="1" applyFill="1" applyBorder="1" applyAlignment="1">
      <alignment horizontal="right" vertical="center"/>
    </xf>
    <xf numFmtId="4" fontId="56" fillId="0" borderId="39" xfId="2" applyNumberFormat="1" applyFont="1" applyBorder="1" applyAlignment="1">
      <alignment vertical="center"/>
    </xf>
    <xf numFmtId="4" fontId="57" fillId="0" borderId="39" xfId="2" applyNumberFormat="1" applyFont="1" applyBorder="1" applyAlignment="1">
      <alignment vertical="center"/>
    </xf>
    <xf numFmtId="4" fontId="40" fillId="0" borderId="29" xfId="2" applyNumberFormat="1" applyBorder="1" applyAlignment="1">
      <alignment vertical="center"/>
    </xf>
    <xf numFmtId="0" fontId="40" fillId="0" borderId="32" xfId="2" applyBorder="1" applyAlignment="1">
      <alignment vertical="center"/>
    </xf>
    <xf numFmtId="0" fontId="40" fillId="0" borderId="33" xfId="2" applyBorder="1" applyAlignment="1">
      <alignment vertical="center"/>
    </xf>
    <xf numFmtId="0" fontId="40" fillId="0" borderId="34" xfId="2" applyBorder="1" applyAlignment="1">
      <alignment vertical="center"/>
    </xf>
    <xf numFmtId="0" fontId="40" fillId="0" borderId="42" xfId="2" applyBorder="1" applyAlignment="1">
      <alignment vertical="center"/>
    </xf>
    <xf numFmtId="0" fontId="0" fillId="0" borderId="25" xfId="0" applyBorder="1"/>
    <xf numFmtId="0" fontId="0" fillId="0" borderId="43" xfId="0" applyBorder="1" applyAlignment="1">
      <alignment vertical="center"/>
    </xf>
    <xf numFmtId="0" fontId="80" fillId="0" borderId="0" xfId="0" applyFont="1" applyAlignment="1">
      <alignment vertical="center"/>
    </xf>
    <xf numFmtId="49" fontId="81" fillId="0" borderId="20" xfId="0" applyNumberFormat="1" applyFont="1" applyBorder="1" applyAlignment="1" applyProtection="1">
      <alignment horizontal="left" vertical="center" wrapText="1"/>
      <protection locked="0"/>
    </xf>
    <xf numFmtId="49" fontId="82" fillId="0" borderId="20" xfId="0" applyNumberFormat="1" applyFont="1" applyBorder="1" applyAlignment="1" applyProtection="1">
      <alignment horizontal="left" vertical="center" wrapText="1"/>
      <protection locked="0"/>
    </xf>
    <xf numFmtId="49" fontId="83" fillId="0" borderId="20" xfId="2" applyNumberFormat="1" applyFont="1" applyBorder="1" applyAlignment="1" applyProtection="1">
      <alignment horizontal="left" vertical="center" wrapText="1"/>
      <protection locked="0"/>
    </xf>
    <xf numFmtId="167" fontId="65" fillId="6" borderId="20" xfId="2" applyNumberFormat="1" applyFont="1" applyFill="1" applyBorder="1" applyAlignment="1" applyProtection="1">
      <alignment vertical="center"/>
      <protection locked="0"/>
    </xf>
    <xf numFmtId="4" fontId="65" fillId="6" borderId="20" xfId="2" applyNumberFormat="1" applyFont="1" applyFill="1" applyBorder="1" applyAlignment="1" applyProtection="1">
      <alignment vertical="center"/>
      <protection locked="0"/>
    </xf>
    <xf numFmtId="0" fontId="58" fillId="6" borderId="0" xfId="2" applyFont="1" applyFill="1"/>
    <xf numFmtId="0" fontId="0" fillId="6" borderId="0" xfId="0" applyFill="1" applyAlignment="1">
      <alignment vertical="center"/>
    </xf>
    <xf numFmtId="0" fontId="0" fillId="6" borderId="0" xfId="0" applyFill="1" applyAlignment="1" applyProtection="1">
      <alignment vertical="center"/>
      <protection locked="0"/>
    </xf>
    <xf numFmtId="4" fontId="14" fillId="6" borderId="20" xfId="0" applyNumberFormat="1" applyFont="1" applyFill="1" applyBorder="1" applyAlignment="1" applyProtection="1">
      <alignment vertical="center"/>
      <protection locked="0"/>
    </xf>
    <xf numFmtId="167" fontId="25" fillId="6" borderId="20" xfId="0" applyNumberFormat="1" applyFont="1" applyFill="1" applyBorder="1" applyAlignment="1" applyProtection="1">
      <alignment vertical="center"/>
      <protection locked="0"/>
    </xf>
    <xf numFmtId="4" fontId="25" fillId="6" borderId="20" xfId="0" applyNumberFormat="1" applyFont="1" applyFill="1" applyBorder="1" applyAlignment="1" applyProtection="1">
      <alignment vertical="center"/>
      <protection locked="0"/>
    </xf>
    <xf numFmtId="0" fontId="21" fillId="6" borderId="0" xfId="0" applyFont="1" applyFill="1"/>
    <xf numFmtId="0" fontId="21" fillId="6" borderId="0" xfId="0" applyFont="1" applyFill="1" applyProtection="1">
      <protection locked="0"/>
    </xf>
    <xf numFmtId="0" fontId="56" fillId="0" borderId="28" xfId="2" applyFont="1" applyBorder="1" applyAlignment="1">
      <alignment vertical="center"/>
    </xf>
    <xf numFmtId="0" fontId="57" fillId="0" borderId="28" xfId="2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" fontId="7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12" fillId="5" borderId="6" xfId="0" applyFont="1" applyFill="1" applyBorder="1" applyAlignment="1">
      <alignment horizontal="left" vertical="center"/>
    </xf>
    <xf numFmtId="0" fontId="0" fillId="5" borderId="6" xfId="0" applyFill="1" applyBorder="1" applyAlignment="1">
      <alignment vertical="center"/>
    </xf>
    <xf numFmtId="4" fontId="12" fillId="5" borderId="6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 wrapText="1"/>
    </xf>
    <xf numFmtId="4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72" fillId="0" borderId="0" xfId="2" applyFont="1" applyAlignment="1">
      <alignment horizontal="left" vertical="center" wrapText="1"/>
    </xf>
    <xf numFmtId="0" fontId="72" fillId="0" borderId="0" xfId="2" applyFont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54" fillId="0" borderId="0" xfId="2" applyFont="1" applyAlignment="1">
      <alignment horizontal="left" vertical="center" wrapText="1"/>
    </xf>
    <xf numFmtId="0" fontId="40" fillId="0" borderId="0" xfId="2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left" vertical="center" wrapText="1"/>
    </xf>
  </cellXfs>
  <cellStyles count="7">
    <cellStyle name="Hypertextové prepojenie" xfId="1" builtinId="8"/>
    <cellStyle name="Hypertextové prepojenie 2" xfId="3" xr:uid="{8F22FFBF-4068-4B1E-9858-EACA402C9951}"/>
    <cellStyle name="Normálna" xfId="0" builtinId="0"/>
    <cellStyle name="Normálna 2" xfId="2" xr:uid="{88182FB6-C124-44C5-A62A-5F97AF5BF4CB}"/>
    <cellStyle name="Normálna 3" xfId="6" xr:uid="{BCF92333-4D9C-4A7E-A639-A50F50B8F194}"/>
    <cellStyle name="Normálne 3" xfId="4" xr:uid="{447FA9C8-BD2D-4C7D-947A-B8B1AFDD02CA}"/>
    <cellStyle name="normálne_KLs" xfId="5" xr:uid="{C66D8818-6098-43E8-9F85-E7FE6C0C0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o\Desktop\SP&#352;%202024.xlsx" TargetMode="External"/><Relationship Id="rId1" Type="http://schemas.openxmlformats.org/officeDocument/2006/relationships/externalLinkPath" Target="file:///C:\Users\Fero\Desktop\SP&#35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ácia stavby"/>
      <sheetName val="01 - stavebne práce hygie..."/>
      <sheetName val="02 - výťah"/>
      <sheetName val="03 - zti"/>
      <sheetName val="04 - ELI"/>
    </sheetNames>
    <sheetDataSet>
      <sheetData sheetId="0" refreshError="1">
        <row r="16">
          <cell r="AN16" t="str">
            <v/>
          </cell>
        </row>
        <row r="17">
          <cell r="AN17" t="str">
            <v/>
          </cell>
        </row>
      </sheetData>
      <sheetData sheetId="1" refreshError="1">
        <row r="30">
          <cell r="J30">
            <v>66063.820000000007</v>
          </cell>
        </row>
        <row r="33">
          <cell r="F33">
            <v>0</v>
          </cell>
          <cell r="J33">
            <v>0</v>
          </cell>
        </row>
        <row r="34">
          <cell r="F34">
            <v>66063.820000000007</v>
          </cell>
          <cell r="J34">
            <v>13212.76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33">
          <cell r="O133">
            <v>0</v>
          </cell>
        </row>
      </sheetData>
      <sheetData sheetId="2" refreshError="1">
        <row r="30">
          <cell r="J30">
            <v>91675.45</v>
          </cell>
        </row>
        <row r="33">
          <cell r="F33">
            <v>0</v>
          </cell>
          <cell r="J33">
            <v>0</v>
          </cell>
        </row>
        <row r="34">
          <cell r="F34">
            <v>91675.45</v>
          </cell>
          <cell r="J34">
            <v>18335.09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31">
          <cell r="P131">
            <v>0</v>
          </cell>
        </row>
      </sheetData>
      <sheetData sheetId="3" refreshError="1">
        <row r="30">
          <cell r="J30">
            <v>1522.73</v>
          </cell>
        </row>
        <row r="33">
          <cell r="F33">
            <v>0</v>
          </cell>
          <cell r="J33">
            <v>0</v>
          </cell>
        </row>
        <row r="34">
          <cell r="F34">
            <v>1522.73</v>
          </cell>
          <cell r="J34">
            <v>304.55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1">
          <cell r="P121">
            <v>0</v>
          </cell>
        </row>
      </sheetData>
      <sheetData sheetId="4" refreshError="1">
        <row r="30">
          <cell r="J30">
            <v>2075.09</v>
          </cell>
        </row>
        <row r="33">
          <cell r="F33">
            <v>0</v>
          </cell>
          <cell r="J33">
            <v>0</v>
          </cell>
        </row>
        <row r="34">
          <cell r="F34">
            <v>2075.09</v>
          </cell>
          <cell r="J34">
            <v>415.02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2">
          <cell r="P1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B831-4F4B-4008-9463-E51560B5F54E}">
  <sheetPr codeName="Hárok1"/>
  <dimension ref="A1:CM100"/>
  <sheetViews>
    <sheetView workbookViewId="0">
      <selection activeCell="K6" sqref="K6:AJ6"/>
    </sheetView>
  </sheetViews>
  <sheetFormatPr defaultRowHeight="15"/>
  <cols>
    <col min="1" max="2" width="1.42578125" customWidth="1"/>
    <col min="3" max="3" width="3.5703125" customWidth="1"/>
    <col min="4" max="33" width="2.28515625" customWidth="1"/>
    <col min="34" max="34" width="2.85546875" customWidth="1"/>
    <col min="35" max="35" width="27.140625" customWidth="1"/>
    <col min="36" max="37" width="2.140625" customWidth="1"/>
    <col min="38" max="38" width="7.140625" customWidth="1"/>
    <col min="39" max="39" width="2.85546875" customWidth="1"/>
    <col min="40" max="40" width="11.42578125" customWidth="1"/>
    <col min="41" max="41" width="6.42578125" customWidth="1"/>
    <col min="42" max="42" width="3.5703125" customWidth="1"/>
    <col min="43" max="43" width="13.42578125" hidden="1" customWidth="1"/>
    <col min="44" max="44" width="11.7109375" customWidth="1"/>
    <col min="45" max="47" width="22.140625" hidden="1" customWidth="1"/>
    <col min="48" max="49" width="18.5703125" hidden="1" customWidth="1"/>
    <col min="50" max="51" width="21.42578125" hidden="1" customWidth="1"/>
    <col min="52" max="52" width="18.5703125" hidden="1" customWidth="1"/>
    <col min="53" max="53" width="16.42578125" hidden="1" customWidth="1"/>
    <col min="54" max="54" width="21.42578125" hidden="1" customWidth="1"/>
    <col min="55" max="55" width="18.5703125" hidden="1" customWidth="1"/>
    <col min="56" max="56" width="16.42578125" hidden="1" customWidth="1"/>
    <col min="57" max="57" width="57" customWidth="1"/>
  </cols>
  <sheetData>
    <row r="1" spans="1:74" ht="5.25" customHeight="1">
      <c r="A1" s="83" t="s">
        <v>212</v>
      </c>
      <c r="AZ1" s="83" t="s">
        <v>9</v>
      </c>
      <c r="BA1" s="83" t="s">
        <v>213</v>
      </c>
      <c r="BB1" s="83" t="s">
        <v>9</v>
      </c>
      <c r="BT1" s="83" t="s">
        <v>5</v>
      </c>
      <c r="BU1" s="83" t="s">
        <v>5</v>
      </c>
      <c r="BV1" s="83" t="s">
        <v>214</v>
      </c>
    </row>
    <row r="2" spans="1:74" ht="10.5" customHeight="1">
      <c r="AR2" s="396" t="s">
        <v>0</v>
      </c>
      <c r="AS2" s="397"/>
      <c r="AT2" s="397"/>
      <c r="AU2" s="397"/>
      <c r="AV2" s="397"/>
      <c r="AW2" s="397"/>
      <c r="AX2" s="397"/>
      <c r="AY2" s="397"/>
      <c r="AZ2" s="397"/>
      <c r="BA2" s="397"/>
      <c r="BB2" s="397"/>
      <c r="BC2" s="397"/>
      <c r="BD2" s="397"/>
      <c r="BE2" s="397"/>
      <c r="BS2" s="1" t="s">
        <v>215</v>
      </c>
      <c r="BT2" s="1" t="s">
        <v>216</v>
      </c>
    </row>
    <row r="3" spans="1:74" ht="6.9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  <c r="BS3" s="1" t="s">
        <v>215</v>
      </c>
      <c r="BT3" s="1" t="s">
        <v>216</v>
      </c>
    </row>
    <row r="4" spans="1:74" ht="24.95" customHeight="1">
      <c r="B4" s="4"/>
      <c r="D4" s="5" t="s">
        <v>217</v>
      </c>
      <c r="AR4" s="4"/>
      <c r="AS4" s="84" t="s">
        <v>4</v>
      </c>
      <c r="BE4" s="85" t="s">
        <v>218</v>
      </c>
      <c r="BS4" s="1" t="s">
        <v>219</v>
      </c>
    </row>
    <row r="5" spans="1:74" ht="12" customHeight="1">
      <c r="B5" s="4"/>
      <c r="D5" s="86" t="s">
        <v>220</v>
      </c>
      <c r="K5" s="398" t="s">
        <v>221</v>
      </c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R5" s="4"/>
      <c r="BE5" s="399" t="s">
        <v>222</v>
      </c>
      <c r="BS5" s="1" t="s">
        <v>215</v>
      </c>
    </row>
    <row r="6" spans="1:74" ht="36.950000000000003" customHeight="1">
      <c r="B6" s="4"/>
      <c r="D6" s="87" t="s">
        <v>6</v>
      </c>
      <c r="K6" s="402" t="s">
        <v>223</v>
      </c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R6" s="4"/>
      <c r="BE6" s="400"/>
      <c r="BS6" s="1" t="s">
        <v>215</v>
      </c>
    </row>
    <row r="7" spans="1:74" ht="12" customHeight="1">
      <c r="B7" s="4"/>
      <c r="D7" s="7" t="s">
        <v>8</v>
      </c>
      <c r="K7" s="10" t="s">
        <v>9</v>
      </c>
      <c r="AK7" s="7" t="s">
        <v>10</v>
      </c>
      <c r="AN7" s="10" t="s">
        <v>9</v>
      </c>
      <c r="AR7" s="4"/>
      <c r="BE7" s="400"/>
      <c r="BS7" s="1" t="s">
        <v>215</v>
      </c>
    </row>
    <row r="8" spans="1:74" ht="12" customHeight="1">
      <c r="B8" s="4"/>
      <c r="D8" s="7" t="s">
        <v>11</v>
      </c>
      <c r="K8" s="10" t="s">
        <v>12</v>
      </c>
      <c r="AK8" s="7" t="s">
        <v>13</v>
      </c>
      <c r="AN8" s="88">
        <v>45272</v>
      </c>
      <c r="AR8" s="4"/>
      <c r="BE8" s="400"/>
      <c r="BS8" s="1" t="s">
        <v>215</v>
      </c>
    </row>
    <row r="9" spans="1:74" ht="14.45" customHeight="1">
      <c r="B9" s="4"/>
      <c r="AR9" s="4"/>
      <c r="BE9" s="400"/>
      <c r="BS9" s="1" t="s">
        <v>215</v>
      </c>
    </row>
    <row r="10" spans="1:74" ht="12" customHeight="1">
      <c r="B10" s="4"/>
      <c r="D10" s="7" t="s">
        <v>14</v>
      </c>
      <c r="AK10" s="7" t="s">
        <v>15</v>
      </c>
      <c r="AN10" s="10" t="s">
        <v>9</v>
      </c>
      <c r="AR10" s="4"/>
      <c r="BE10" s="400"/>
      <c r="BS10" s="1" t="s">
        <v>215</v>
      </c>
    </row>
    <row r="11" spans="1:74" ht="18.399999999999999" customHeight="1">
      <c r="B11" s="4"/>
      <c r="E11" s="10" t="s">
        <v>359</v>
      </c>
      <c r="AK11" s="7" t="s">
        <v>16</v>
      </c>
      <c r="AN11" s="10" t="s">
        <v>9</v>
      </c>
      <c r="AR11" s="4"/>
      <c r="BE11" s="400"/>
      <c r="BS11" s="1" t="s">
        <v>215</v>
      </c>
    </row>
    <row r="12" spans="1:74" ht="6.95" customHeight="1">
      <c r="B12" s="4"/>
      <c r="AR12" s="4"/>
      <c r="BE12" s="400"/>
      <c r="BS12" s="1" t="s">
        <v>215</v>
      </c>
    </row>
    <row r="13" spans="1:74" ht="12" customHeight="1">
      <c r="B13" s="4"/>
      <c r="D13" s="7" t="s">
        <v>17</v>
      </c>
      <c r="AK13" s="7" t="s">
        <v>15</v>
      </c>
      <c r="AN13" s="89" t="s">
        <v>224</v>
      </c>
      <c r="AR13" s="4"/>
      <c r="BE13" s="400"/>
      <c r="BS13" s="1" t="s">
        <v>215</v>
      </c>
    </row>
    <row r="14" spans="1:74">
      <c r="B14" s="4"/>
      <c r="E14" s="403" t="s">
        <v>225</v>
      </c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7" t="s">
        <v>16</v>
      </c>
      <c r="AN14" s="89" t="s">
        <v>226</v>
      </c>
      <c r="AR14" s="4"/>
      <c r="BE14" s="400"/>
      <c r="BS14" s="1" t="s">
        <v>215</v>
      </c>
    </row>
    <row r="15" spans="1:74" ht="6.95" customHeight="1">
      <c r="B15" s="4"/>
      <c r="AR15" s="4"/>
      <c r="BE15" s="400"/>
      <c r="BS15" s="1" t="s">
        <v>5</v>
      </c>
    </row>
    <row r="16" spans="1:74" ht="12" customHeight="1">
      <c r="B16" s="4"/>
      <c r="D16" s="7" t="s">
        <v>18</v>
      </c>
      <c r="AK16" s="7" t="s">
        <v>15</v>
      </c>
      <c r="AN16" s="10" t="s">
        <v>9</v>
      </c>
      <c r="AR16" s="4"/>
      <c r="BE16" s="400"/>
      <c r="BS16" s="1" t="s">
        <v>5</v>
      </c>
    </row>
    <row r="17" spans="2:71" ht="18.399999999999999" customHeight="1">
      <c r="B17" s="4"/>
      <c r="E17" s="10" t="s">
        <v>227</v>
      </c>
      <c r="AK17" s="7" t="s">
        <v>16</v>
      </c>
      <c r="AN17" s="10" t="s">
        <v>9</v>
      </c>
      <c r="AR17" s="4"/>
      <c r="BE17" s="400"/>
      <c r="BS17" s="1" t="s">
        <v>90</v>
      </c>
    </row>
    <row r="18" spans="2:71" ht="6.95" customHeight="1">
      <c r="B18" s="4"/>
      <c r="AR18" s="4"/>
      <c r="BE18" s="400"/>
      <c r="BS18" s="1" t="s">
        <v>215</v>
      </c>
    </row>
    <row r="19" spans="2:71" ht="12" customHeight="1">
      <c r="B19" s="4"/>
      <c r="D19" s="7" t="s">
        <v>19</v>
      </c>
      <c r="AK19" s="7" t="s">
        <v>15</v>
      </c>
      <c r="AN19" s="10" t="s">
        <v>9</v>
      </c>
      <c r="AR19" s="4"/>
      <c r="BE19" s="400"/>
      <c r="BS19" s="1" t="s">
        <v>215</v>
      </c>
    </row>
    <row r="20" spans="2:71" ht="18.399999999999999" customHeight="1">
      <c r="B20" s="4"/>
      <c r="E20" s="10" t="s">
        <v>20</v>
      </c>
      <c r="AK20" s="7" t="s">
        <v>16</v>
      </c>
      <c r="AN20" s="10" t="s">
        <v>9</v>
      </c>
      <c r="AR20" s="4"/>
      <c r="BE20" s="400"/>
      <c r="BS20" s="1" t="s">
        <v>90</v>
      </c>
    </row>
    <row r="21" spans="2:71" ht="6.95" customHeight="1">
      <c r="B21" s="4"/>
      <c r="AR21" s="4"/>
      <c r="BE21" s="400"/>
    </row>
    <row r="22" spans="2:71" ht="12" customHeight="1">
      <c r="B22" s="4"/>
      <c r="D22" s="7" t="s">
        <v>21</v>
      </c>
      <c r="AR22" s="4"/>
      <c r="BE22" s="400"/>
    </row>
    <row r="23" spans="2:71" ht="16.5" customHeight="1">
      <c r="B23" s="4"/>
      <c r="E23" s="405" t="s">
        <v>9</v>
      </c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405"/>
      <c r="AK23" s="405"/>
      <c r="AL23" s="405"/>
      <c r="AM23" s="405"/>
      <c r="AN23" s="405"/>
      <c r="AR23" s="4"/>
      <c r="BE23" s="400"/>
    </row>
    <row r="24" spans="2:71" ht="6.95" customHeight="1">
      <c r="B24" s="4"/>
      <c r="AR24" s="4"/>
      <c r="BE24" s="400"/>
    </row>
    <row r="25" spans="2:71" ht="6.95" customHeight="1">
      <c r="B25" s="4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R25" s="4"/>
      <c r="BE25" s="400"/>
    </row>
    <row r="26" spans="2:71" s="9" customFormat="1" ht="25.9" customHeight="1">
      <c r="B26" s="8"/>
      <c r="D26" s="91" t="s">
        <v>22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406">
        <f>ROUND(AG94,2)</f>
        <v>161337.09</v>
      </c>
      <c r="AL26" s="407"/>
      <c r="AM26" s="407"/>
      <c r="AN26" s="407"/>
      <c r="AO26" s="407"/>
      <c r="AR26" s="8"/>
      <c r="BE26" s="400"/>
    </row>
    <row r="27" spans="2:71" s="9" customFormat="1" ht="6.95" customHeight="1">
      <c r="B27" s="8"/>
      <c r="AR27" s="8"/>
      <c r="BE27" s="400"/>
    </row>
    <row r="28" spans="2:71" s="9" customFormat="1">
      <c r="B28" s="8"/>
      <c r="L28" s="408" t="s">
        <v>24</v>
      </c>
      <c r="M28" s="408"/>
      <c r="N28" s="408"/>
      <c r="O28" s="408"/>
      <c r="P28" s="408"/>
      <c r="W28" s="408" t="s">
        <v>23</v>
      </c>
      <c r="X28" s="408"/>
      <c r="Y28" s="408"/>
      <c r="Z28" s="408"/>
      <c r="AA28" s="408"/>
      <c r="AB28" s="408"/>
      <c r="AC28" s="408"/>
      <c r="AD28" s="408"/>
      <c r="AE28" s="408"/>
      <c r="AK28" s="408" t="s">
        <v>25</v>
      </c>
      <c r="AL28" s="408"/>
      <c r="AM28" s="408"/>
      <c r="AN28" s="408"/>
      <c r="AO28" s="408"/>
      <c r="AR28" s="8"/>
      <c r="BE28" s="400"/>
    </row>
    <row r="29" spans="2:71" s="93" customFormat="1" ht="14.45" customHeight="1">
      <c r="B29" s="92"/>
      <c r="D29" s="7" t="s">
        <v>26</v>
      </c>
      <c r="F29" s="13" t="s">
        <v>27</v>
      </c>
      <c r="L29" s="409">
        <v>0.2</v>
      </c>
      <c r="M29" s="410"/>
      <c r="N29" s="410"/>
      <c r="O29" s="410"/>
      <c r="P29" s="410"/>
      <c r="Q29" s="94"/>
      <c r="R29" s="94"/>
      <c r="S29" s="94"/>
      <c r="T29" s="94"/>
      <c r="U29" s="94"/>
      <c r="V29" s="94"/>
      <c r="W29" s="411">
        <f>ROUND(AZ94, 2)</f>
        <v>0</v>
      </c>
      <c r="X29" s="410"/>
      <c r="Y29" s="410"/>
      <c r="Z29" s="410"/>
      <c r="AA29" s="410"/>
      <c r="AB29" s="410"/>
      <c r="AC29" s="410"/>
      <c r="AD29" s="410"/>
      <c r="AE29" s="410"/>
      <c r="AF29" s="94"/>
      <c r="AG29" s="94"/>
      <c r="AH29" s="94"/>
      <c r="AI29" s="94"/>
      <c r="AJ29" s="94"/>
      <c r="AK29" s="411">
        <f>ROUND(AV94, 2)</f>
        <v>0</v>
      </c>
      <c r="AL29" s="410"/>
      <c r="AM29" s="410"/>
      <c r="AN29" s="410"/>
      <c r="AO29" s="410"/>
      <c r="AP29" s="94"/>
      <c r="AQ29" s="94"/>
      <c r="AR29" s="95"/>
      <c r="AS29" s="94"/>
      <c r="AT29" s="94"/>
      <c r="AU29" s="94"/>
      <c r="AV29" s="94"/>
      <c r="AW29" s="94"/>
      <c r="AX29" s="94"/>
      <c r="AY29" s="94"/>
      <c r="AZ29" s="94"/>
      <c r="BE29" s="401"/>
    </row>
    <row r="30" spans="2:71" s="93" customFormat="1" ht="14.45" customHeight="1">
      <c r="B30" s="92"/>
      <c r="F30" s="13" t="s">
        <v>28</v>
      </c>
      <c r="L30" s="409">
        <v>0.2</v>
      </c>
      <c r="M30" s="410"/>
      <c r="N30" s="410"/>
      <c r="O30" s="410"/>
      <c r="P30" s="410"/>
      <c r="Q30" s="94"/>
      <c r="R30" s="94"/>
      <c r="S30" s="94"/>
      <c r="T30" s="94"/>
      <c r="U30" s="94"/>
      <c r="V30" s="94"/>
      <c r="W30" s="411">
        <f>ROUND(BA94, 2)</f>
        <v>161337.09</v>
      </c>
      <c r="X30" s="410"/>
      <c r="Y30" s="410"/>
      <c r="Z30" s="410"/>
      <c r="AA30" s="410"/>
      <c r="AB30" s="410"/>
      <c r="AC30" s="410"/>
      <c r="AD30" s="410"/>
      <c r="AE30" s="410"/>
      <c r="AF30" s="94"/>
      <c r="AG30" s="94"/>
      <c r="AH30" s="94"/>
      <c r="AI30" s="94"/>
      <c r="AJ30" s="94"/>
      <c r="AK30" s="411">
        <f>ROUND(AW94, 2)</f>
        <v>32267.42</v>
      </c>
      <c r="AL30" s="410"/>
      <c r="AM30" s="410"/>
      <c r="AN30" s="410"/>
      <c r="AO30" s="410"/>
      <c r="AP30" s="94"/>
      <c r="AQ30" s="94"/>
      <c r="AR30" s="95"/>
      <c r="AS30" s="94"/>
      <c r="AT30" s="94"/>
      <c r="AU30" s="94"/>
      <c r="AV30" s="94"/>
      <c r="AW30" s="94"/>
      <c r="AX30" s="94"/>
      <c r="AY30" s="94"/>
      <c r="AZ30" s="94"/>
      <c r="BE30" s="401"/>
    </row>
    <row r="31" spans="2:71" s="93" customFormat="1" ht="14.45" hidden="1" customHeight="1">
      <c r="B31" s="92"/>
      <c r="F31" s="7" t="s">
        <v>29</v>
      </c>
      <c r="L31" s="414">
        <v>0.2</v>
      </c>
      <c r="M31" s="415"/>
      <c r="N31" s="415"/>
      <c r="O31" s="415"/>
      <c r="P31" s="415"/>
      <c r="W31" s="416">
        <f>ROUND(BB94, 2)</f>
        <v>0</v>
      </c>
      <c r="X31" s="415"/>
      <c r="Y31" s="415"/>
      <c r="Z31" s="415"/>
      <c r="AA31" s="415"/>
      <c r="AB31" s="415"/>
      <c r="AC31" s="415"/>
      <c r="AD31" s="415"/>
      <c r="AE31" s="415"/>
      <c r="AK31" s="416">
        <v>0</v>
      </c>
      <c r="AL31" s="415"/>
      <c r="AM31" s="415"/>
      <c r="AN31" s="415"/>
      <c r="AO31" s="415"/>
      <c r="AR31" s="92"/>
      <c r="BE31" s="401"/>
    </row>
    <row r="32" spans="2:71" s="93" customFormat="1" ht="14.45" hidden="1" customHeight="1">
      <c r="B32" s="92"/>
      <c r="F32" s="7" t="s">
        <v>30</v>
      </c>
      <c r="L32" s="414">
        <v>0.2</v>
      </c>
      <c r="M32" s="415"/>
      <c r="N32" s="415"/>
      <c r="O32" s="415"/>
      <c r="P32" s="415"/>
      <c r="W32" s="416">
        <f>ROUND(BC94, 2)</f>
        <v>0</v>
      </c>
      <c r="X32" s="415"/>
      <c r="Y32" s="415"/>
      <c r="Z32" s="415"/>
      <c r="AA32" s="415"/>
      <c r="AB32" s="415"/>
      <c r="AC32" s="415"/>
      <c r="AD32" s="415"/>
      <c r="AE32" s="415"/>
      <c r="AK32" s="416">
        <v>0</v>
      </c>
      <c r="AL32" s="415"/>
      <c r="AM32" s="415"/>
      <c r="AN32" s="415"/>
      <c r="AO32" s="415"/>
      <c r="AR32" s="92"/>
      <c r="BE32" s="401"/>
    </row>
    <row r="33" spans="2:57" s="93" customFormat="1" ht="14.45" hidden="1" customHeight="1">
      <c r="B33" s="92"/>
      <c r="F33" s="13" t="s">
        <v>31</v>
      </c>
      <c r="L33" s="409">
        <v>0</v>
      </c>
      <c r="M33" s="410"/>
      <c r="N33" s="410"/>
      <c r="O33" s="410"/>
      <c r="P33" s="410"/>
      <c r="Q33" s="94"/>
      <c r="R33" s="94"/>
      <c r="S33" s="94"/>
      <c r="T33" s="94"/>
      <c r="U33" s="94"/>
      <c r="V33" s="94"/>
      <c r="W33" s="411">
        <f>ROUND(BD94, 2)</f>
        <v>0</v>
      </c>
      <c r="X33" s="410"/>
      <c r="Y33" s="410"/>
      <c r="Z33" s="410"/>
      <c r="AA33" s="410"/>
      <c r="AB33" s="410"/>
      <c r="AC33" s="410"/>
      <c r="AD33" s="410"/>
      <c r="AE33" s="410"/>
      <c r="AF33" s="94"/>
      <c r="AG33" s="94"/>
      <c r="AH33" s="94"/>
      <c r="AI33" s="94"/>
      <c r="AJ33" s="94"/>
      <c r="AK33" s="411">
        <v>0</v>
      </c>
      <c r="AL33" s="410"/>
      <c r="AM33" s="410"/>
      <c r="AN33" s="410"/>
      <c r="AO33" s="410"/>
      <c r="AP33" s="94"/>
      <c r="AQ33" s="94"/>
      <c r="AR33" s="95"/>
      <c r="AS33" s="94"/>
      <c r="AT33" s="94"/>
      <c r="AU33" s="94"/>
      <c r="AV33" s="94"/>
      <c r="AW33" s="94"/>
      <c r="AX33" s="94"/>
      <c r="AY33" s="94"/>
      <c r="AZ33" s="94"/>
      <c r="BE33" s="401"/>
    </row>
    <row r="34" spans="2:57" s="9" customFormat="1" ht="6.95" customHeight="1">
      <c r="B34" s="8"/>
      <c r="AR34" s="8"/>
      <c r="BE34" s="400"/>
    </row>
    <row r="35" spans="2:57" s="9" customFormat="1" ht="25.9" customHeight="1">
      <c r="B35" s="8"/>
      <c r="C35" s="96"/>
      <c r="D35" s="97" t="s">
        <v>32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9" t="s">
        <v>33</v>
      </c>
      <c r="U35" s="98"/>
      <c r="V35" s="98"/>
      <c r="W35" s="98"/>
      <c r="X35" s="417" t="s">
        <v>34</v>
      </c>
      <c r="Y35" s="418"/>
      <c r="Z35" s="418"/>
      <c r="AA35" s="418"/>
      <c r="AB35" s="418"/>
      <c r="AC35" s="98"/>
      <c r="AD35" s="98"/>
      <c r="AE35" s="98"/>
      <c r="AF35" s="98"/>
      <c r="AG35" s="98"/>
      <c r="AH35" s="98"/>
      <c r="AI35" s="98"/>
      <c r="AJ35" s="98"/>
      <c r="AK35" s="419">
        <f>SUM(AK26:AK33)</f>
        <v>193604.51</v>
      </c>
      <c r="AL35" s="418"/>
      <c r="AM35" s="418"/>
      <c r="AN35" s="418"/>
      <c r="AO35" s="420"/>
      <c r="AP35" s="96"/>
      <c r="AQ35" s="96"/>
      <c r="AR35" s="8"/>
    </row>
    <row r="36" spans="2:57" s="9" customFormat="1" ht="6.95" customHeight="1">
      <c r="B36" s="8"/>
      <c r="AR36" s="8"/>
    </row>
    <row r="37" spans="2:57" s="9" customFormat="1" ht="14.45" customHeight="1">
      <c r="B37" s="8"/>
      <c r="AR37" s="8"/>
    </row>
    <row r="38" spans="2:57" ht="14.45" customHeight="1">
      <c r="B38" s="4"/>
      <c r="AR38" s="4"/>
    </row>
    <row r="39" spans="2:57" ht="14.45" customHeight="1">
      <c r="B39" s="4"/>
      <c r="AR39" s="4"/>
    </row>
    <row r="40" spans="2:57" ht="14.45" customHeight="1">
      <c r="B40" s="4"/>
      <c r="AR40" s="4"/>
    </row>
    <row r="41" spans="2:57" ht="14.45" customHeight="1">
      <c r="B41" s="4"/>
      <c r="AR41" s="4"/>
    </row>
    <row r="42" spans="2:57" ht="14.45" customHeight="1">
      <c r="B42" s="4"/>
      <c r="AR42" s="4"/>
    </row>
    <row r="43" spans="2:57" ht="14.45" customHeight="1">
      <c r="B43" s="4"/>
      <c r="AR43" s="4"/>
    </row>
    <row r="44" spans="2:57" ht="14.45" customHeight="1">
      <c r="B44" s="4"/>
      <c r="AR44" s="4"/>
    </row>
    <row r="45" spans="2:57" ht="14.45" customHeight="1">
      <c r="B45" s="4"/>
      <c r="AR45" s="4"/>
    </row>
    <row r="46" spans="2:57" ht="14.45" customHeight="1">
      <c r="B46" s="4"/>
      <c r="AR46" s="4"/>
    </row>
    <row r="47" spans="2:57" ht="14.45" customHeight="1">
      <c r="B47" s="4"/>
      <c r="AR47" s="4"/>
    </row>
    <row r="48" spans="2:57" ht="14.45" customHeight="1">
      <c r="B48" s="4"/>
      <c r="AR48" s="4"/>
    </row>
    <row r="49" spans="2:44" s="9" customFormat="1" ht="14.45" customHeight="1">
      <c r="B49" s="8"/>
      <c r="D49" s="19" t="s">
        <v>35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19" t="s">
        <v>36</v>
      </c>
      <c r="AI49" s="20"/>
      <c r="AJ49" s="20"/>
      <c r="AK49" s="20"/>
      <c r="AL49" s="20"/>
      <c r="AM49" s="20"/>
      <c r="AN49" s="20"/>
      <c r="AO49" s="20"/>
      <c r="AR49" s="8"/>
    </row>
    <row r="50" spans="2:44">
      <c r="B50" s="4"/>
      <c r="AR50" s="4"/>
    </row>
    <row r="51" spans="2:44">
      <c r="B51" s="4"/>
      <c r="AR51" s="4"/>
    </row>
    <row r="52" spans="2:44">
      <c r="B52" s="4"/>
      <c r="AR52" s="4"/>
    </row>
    <row r="53" spans="2:44">
      <c r="B53" s="4"/>
      <c r="AR53" s="4"/>
    </row>
    <row r="54" spans="2:44">
      <c r="B54" s="4"/>
      <c r="AR54" s="4"/>
    </row>
    <row r="55" spans="2:44">
      <c r="B55" s="4"/>
      <c r="AR55" s="4"/>
    </row>
    <row r="56" spans="2:44">
      <c r="B56" s="4"/>
      <c r="AR56" s="4"/>
    </row>
    <row r="57" spans="2:44">
      <c r="B57" s="4"/>
      <c r="AR57" s="4"/>
    </row>
    <row r="58" spans="2:44">
      <c r="B58" s="4"/>
      <c r="AR58" s="4"/>
    </row>
    <row r="59" spans="2:44">
      <c r="B59" s="4"/>
      <c r="AR59" s="4"/>
    </row>
    <row r="60" spans="2:44" s="9" customFormat="1">
      <c r="B60" s="8"/>
      <c r="D60" s="21" t="s">
        <v>37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1" t="s">
        <v>38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1" t="s">
        <v>37</v>
      </c>
      <c r="AI60" s="22"/>
      <c r="AJ60" s="22"/>
      <c r="AK60" s="22"/>
      <c r="AL60" s="22"/>
      <c r="AM60" s="21" t="s">
        <v>38</v>
      </c>
      <c r="AN60" s="22"/>
      <c r="AO60" s="22"/>
      <c r="AR60" s="8"/>
    </row>
    <row r="61" spans="2:44">
      <c r="B61" s="4"/>
      <c r="AR61" s="4"/>
    </row>
    <row r="62" spans="2:44">
      <c r="B62" s="4"/>
      <c r="AR62" s="4"/>
    </row>
    <row r="63" spans="2:44">
      <c r="B63" s="4"/>
      <c r="AR63" s="4"/>
    </row>
    <row r="64" spans="2:44" s="9" customFormat="1">
      <c r="B64" s="8"/>
      <c r="D64" s="19" t="s">
        <v>39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19" t="s">
        <v>40</v>
      </c>
      <c r="AI64" s="20"/>
      <c r="AJ64" s="20"/>
      <c r="AK64" s="20"/>
      <c r="AL64" s="20"/>
      <c r="AM64" s="20"/>
      <c r="AN64" s="20"/>
      <c r="AO64" s="20"/>
      <c r="AR64" s="8"/>
    </row>
    <row r="65" spans="2:44">
      <c r="B65" s="4"/>
      <c r="AR65" s="4"/>
    </row>
    <row r="66" spans="2:44">
      <c r="B66" s="4"/>
      <c r="AR66" s="4"/>
    </row>
    <row r="67" spans="2:44">
      <c r="B67" s="4"/>
      <c r="AR67" s="4"/>
    </row>
    <row r="68" spans="2:44">
      <c r="B68" s="4"/>
      <c r="AR68" s="4"/>
    </row>
    <row r="69" spans="2:44">
      <c r="B69" s="4"/>
      <c r="AR69" s="4"/>
    </row>
    <row r="70" spans="2:44">
      <c r="B70" s="4"/>
      <c r="AR70" s="4"/>
    </row>
    <row r="71" spans="2:44">
      <c r="B71" s="4"/>
      <c r="AR71" s="4"/>
    </row>
    <row r="72" spans="2:44">
      <c r="B72" s="4"/>
      <c r="AR72" s="4"/>
    </row>
    <row r="73" spans="2:44">
      <c r="B73" s="4"/>
      <c r="AR73" s="4"/>
    </row>
    <row r="74" spans="2:44">
      <c r="B74" s="4"/>
      <c r="AR74" s="4"/>
    </row>
    <row r="75" spans="2:44" s="9" customFormat="1">
      <c r="B75" s="8"/>
      <c r="D75" s="21" t="s">
        <v>37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1" t="s">
        <v>38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1" t="s">
        <v>37</v>
      </c>
      <c r="AI75" s="22"/>
      <c r="AJ75" s="22"/>
      <c r="AK75" s="22"/>
      <c r="AL75" s="22"/>
      <c r="AM75" s="21" t="s">
        <v>38</v>
      </c>
      <c r="AN75" s="22"/>
      <c r="AO75" s="22"/>
      <c r="AR75" s="8"/>
    </row>
    <row r="76" spans="2:44" s="9" customFormat="1">
      <c r="B76" s="8"/>
      <c r="AR76" s="8"/>
    </row>
    <row r="77" spans="2:44" s="9" customFormat="1" ht="6.95" customHeight="1"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8"/>
    </row>
    <row r="81" spans="1:91" s="9" customFormat="1" ht="6.95" customHeight="1"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8"/>
    </row>
    <row r="82" spans="1:91" s="9" customFormat="1" ht="24.95" customHeight="1">
      <c r="B82" s="8"/>
      <c r="C82" s="5" t="s">
        <v>228</v>
      </c>
      <c r="AR82" s="8"/>
    </row>
    <row r="83" spans="1:91" s="9" customFormat="1" ht="6.95" customHeight="1">
      <c r="B83" s="8"/>
      <c r="AR83" s="8"/>
    </row>
    <row r="84" spans="1:91" s="100" customFormat="1" ht="12" customHeight="1">
      <c r="B84" s="101"/>
      <c r="C84" s="7" t="s">
        <v>220</v>
      </c>
      <c r="L84" s="100" t="str">
        <f>K5</f>
        <v>182023</v>
      </c>
      <c r="AR84" s="101"/>
    </row>
    <row r="85" spans="1:91" s="102" customFormat="1" ht="36.950000000000003" customHeight="1">
      <c r="B85" s="103"/>
      <c r="C85" s="104" t="s">
        <v>6</v>
      </c>
      <c r="L85" s="412" t="str">
        <f>K6</f>
        <v>Debarierizácia priestorov SOS techniky a dizajnu, Poprad</v>
      </c>
      <c r="M85" s="413"/>
      <c r="N85" s="413"/>
      <c r="O85" s="413"/>
      <c r="P85" s="413"/>
      <c r="Q85" s="413"/>
      <c r="R85" s="413"/>
      <c r="S85" s="413"/>
      <c r="T85" s="413"/>
      <c r="U85" s="413"/>
      <c r="V85" s="413"/>
      <c r="W85" s="413"/>
      <c r="X85" s="413"/>
      <c r="Y85" s="413"/>
      <c r="Z85" s="413"/>
      <c r="AA85" s="413"/>
      <c r="AB85" s="413"/>
      <c r="AC85" s="413"/>
      <c r="AD85" s="413"/>
      <c r="AE85" s="413"/>
      <c r="AF85" s="413"/>
      <c r="AG85" s="413"/>
      <c r="AH85" s="413"/>
      <c r="AI85" s="413"/>
      <c r="AJ85" s="413"/>
      <c r="AR85" s="103"/>
    </row>
    <row r="86" spans="1:91" s="9" customFormat="1" ht="6.95" customHeight="1">
      <c r="B86" s="8"/>
      <c r="AR86" s="8"/>
    </row>
    <row r="87" spans="1:91" s="9" customFormat="1" ht="12" customHeight="1">
      <c r="B87" s="8"/>
      <c r="C87" s="7" t="s">
        <v>11</v>
      </c>
      <c r="L87" s="105" t="str">
        <f>IF(K8="","",K8)</f>
        <v>Poprad</v>
      </c>
      <c r="AI87" s="7" t="s">
        <v>13</v>
      </c>
      <c r="AM87" s="421">
        <f>IF(AN8= "","",AN8)</f>
        <v>45272</v>
      </c>
      <c r="AN87" s="421"/>
      <c r="AR87" s="8"/>
    </row>
    <row r="88" spans="1:91" s="9" customFormat="1" ht="6.95" customHeight="1">
      <c r="B88" s="8"/>
      <c r="AR88" s="8"/>
    </row>
    <row r="89" spans="1:91" s="9" customFormat="1" ht="15.2" customHeight="1">
      <c r="B89" s="8"/>
      <c r="C89" s="7" t="s">
        <v>14</v>
      </c>
      <c r="L89" s="100" t="str">
        <f>IF(E11= "","",E11)</f>
        <v>Unicome, Poprad</v>
      </c>
      <c r="AI89" s="7" t="s">
        <v>18</v>
      </c>
      <c r="AM89" s="422" t="str">
        <f>IF(E17="","",E17)</f>
        <v xml:space="preserve"> </v>
      </c>
      <c r="AN89" s="423"/>
      <c r="AO89" s="423"/>
      <c r="AP89" s="423"/>
      <c r="AR89" s="8"/>
      <c r="AS89" s="424" t="s">
        <v>229</v>
      </c>
      <c r="AT89" s="425"/>
      <c r="AU89" s="12"/>
      <c r="AV89" s="12"/>
      <c r="AW89" s="12"/>
      <c r="AX89" s="12"/>
      <c r="AY89" s="12"/>
      <c r="AZ89" s="12"/>
      <c r="BA89" s="12"/>
      <c r="BB89" s="12"/>
      <c r="BC89" s="12"/>
      <c r="BD89" s="106"/>
    </row>
    <row r="90" spans="1:91" s="9" customFormat="1" ht="15.2" customHeight="1">
      <c r="B90" s="8"/>
      <c r="C90" s="7" t="s">
        <v>17</v>
      </c>
      <c r="L90" s="100" t="str">
        <f>IF(E14= "Vyplň údaj","",E14)</f>
        <v>TATRAMETAL PP s.r.o., Teplická cesta 2, 058 01 Poprad</v>
      </c>
      <c r="AI90" s="7" t="s">
        <v>19</v>
      </c>
      <c r="AM90" s="422" t="str">
        <f>IF(E20="","",E20)</f>
        <v>Archgrup sro</v>
      </c>
      <c r="AN90" s="423"/>
      <c r="AO90" s="423"/>
      <c r="AP90" s="423"/>
      <c r="AR90" s="8"/>
      <c r="AS90" s="426"/>
      <c r="AT90" s="427"/>
      <c r="BD90" s="71"/>
    </row>
    <row r="91" spans="1:91" s="9" customFormat="1" ht="10.9" customHeight="1">
      <c r="B91" s="8"/>
      <c r="AR91" s="8"/>
      <c r="AS91" s="426"/>
      <c r="AT91" s="427"/>
      <c r="BD91" s="71"/>
    </row>
    <row r="92" spans="1:91" s="9" customFormat="1" ht="29.25" customHeight="1">
      <c r="B92" s="8"/>
      <c r="C92" s="428" t="s">
        <v>62</v>
      </c>
      <c r="D92" s="429"/>
      <c r="E92" s="429"/>
      <c r="F92" s="429"/>
      <c r="G92" s="429"/>
      <c r="H92" s="16"/>
      <c r="I92" s="430" t="s">
        <v>63</v>
      </c>
      <c r="J92" s="429"/>
      <c r="K92" s="429"/>
      <c r="L92" s="429"/>
      <c r="M92" s="429"/>
      <c r="N92" s="429"/>
      <c r="O92" s="429"/>
      <c r="P92" s="429"/>
      <c r="Q92" s="429"/>
      <c r="R92" s="429"/>
      <c r="S92" s="429"/>
      <c r="T92" s="429"/>
      <c r="U92" s="429"/>
      <c r="V92" s="429"/>
      <c r="W92" s="429"/>
      <c r="X92" s="429"/>
      <c r="Y92" s="429"/>
      <c r="Z92" s="429"/>
      <c r="AA92" s="429"/>
      <c r="AB92" s="429"/>
      <c r="AC92" s="429"/>
      <c r="AD92" s="429"/>
      <c r="AE92" s="429"/>
      <c r="AF92" s="429"/>
      <c r="AG92" s="431" t="s">
        <v>230</v>
      </c>
      <c r="AH92" s="429"/>
      <c r="AI92" s="429"/>
      <c r="AJ92" s="429"/>
      <c r="AK92" s="429"/>
      <c r="AL92" s="429"/>
      <c r="AM92" s="429"/>
      <c r="AN92" s="430" t="s">
        <v>231</v>
      </c>
      <c r="AO92" s="429"/>
      <c r="AP92" s="432"/>
      <c r="AQ92" s="107" t="s">
        <v>61</v>
      </c>
      <c r="AR92" s="8"/>
      <c r="AS92" s="37" t="s">
        <v>232</v>
      </c>
      <c r="AT92" s="38" t="s">
        <v>233</v>
      </c>
      <c r="AU92" s="38" t="s">
        <v>234</v>
      </c>
      <c r="AV92" s="38" t="s">
        <v>235</v>
      </c>
      <c r="AW92" s="38" t="s">
        <v>236</v>
      </c>
      <c r="AX92" s="38" t="s">
        <v>237</v>
      </c>
      <c r="AY92" s="38" t="s">
        <v>238</v>
      </c>
      <c r="AZ92" s="38" t="s">
        <v>239</v>
      </c>
      <c r="BA92" s="38" t="s">
        <v>240</v>
      </c>
      <c r="BB92" s="38" t="s">
        <v>241</v>
      </c>
      <c r="BC92" s="38" t="s">
        <v>242</v>
      </c>
      <c r="BD92" s="39" t="s">
        <v>243</v>
      </c>
    </row>
    <row r="93" spans="1:91" s="9" customFormat="1" ht="10.9" customHeight="1">
      <c r="B93" s="8"/>
      <c r="AR93" s="8"/>
      <c r="AS93" s="4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06"/>
    </row>
    <row r="94" spans="1:91" s="108" customFormat="1" ht="32.450000000000003" customHeight="1">
      <c r="B94" s="109"/>
      <c r="C94" s="41" t="s">
        <v>244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433">
        <f>ROUND(SUM(AG95:AG98),2)</f>
        <v>161337.09</v>
      </c>
      <c r="AH94" s="433"/>
      <c r="AI94" s="433"/>
      <c r="AJ94" s="433"/>
      <c r="AK94" s="433"/>
      <c r="AL94" s="433"/>
      <c r="AM94" s="433"/>
      <c r="AN94" s="434">
        <f>SUM(AG94,AT94)</f>
        <v>193604.51</v>
      </c>
      <c r="AO94" s="434"/>
      <c r="AP94" s="434"/>
      <c r="AQ94" s="111" t="s">
        <v>9</v>
      </c>
      <c r="AR94" s="109"/>
      <c r="AS94" s="112">
        <f>ROUND(SUM(AS95:AS98),2)</f>
        <v>0</v>
      </c>
      <c r="AT94" s="113">
        <f>ROUND(SUM(AV94:AW94),2)</f>
        <v>32267.42</v>
      </c>
      <c r="AU94" s="114">
        <f>ROUND(SUM(AU95:AU98),5)</f>
        <v>0</v>
      </c>
      <c r="AV94" s="113">
        <f>ROUND(AZ94*L29,2)</f>
        <v>0</v>
      </c>
      <c r="AW94" s="113">
        <f>ROUND(BA94*L30,2)</f>
        <v>32267.42</v>
      </c>
      <c r="AX94" s="113">
        <f>ROUND(BB94*L29,2)</f>
        <v>0</v>
      </c>
      <c r="AY94" s="113">
        <f>ROUND(BC94*L30,2)</f>
        <v>0</v>
      </c>
      <c r="AZ94" s="113">
        <f>ROUND(SUM(AZ95:AZ98),2)</f>
        <v>0</v>
      </c>
      <c r="BA94" s="113">
        <f>ROUND(SUM(BA95:BA98),2)</f>
        <v>161337.09</v>
      </c>
      <c r="BB94" s="113">
        <f>ROUND(SUM(BB95:BB98),2)</f>
        <v>0</v>
      </c>
      <c r="BC94" s="113">
        <f>ROUND(SUM(BC95:BC98),2)</f>
        <v>0</v>
      </c>
      <c r="BD94" s="115">
        <f>ROUND(SUM(BD95:BD98),2)</f>
        <v>0</v>
      </c>
      <c r="BS94" s="116" t="s">
        <v>74</v>
      </c>
      <c r="BT94" s="116" t="s">
        <v>2</v>
      </c>
      <c r="BU94" s="117" t="s">
        <v>245</v>
      </c>
      <c r="BV94" s="116" t="s">
        <v>246</v>
      </c>
      <c r="BW94" s="116" t="s">
        <v>214</v>
      </c>
      <c r="BX94" s="116" t="s">
        <v>247</v>
      </c>
      <c r="CL94" s="116" t="s">
        <v>9</v>
      </c>
    </row>
    <row r="95" spans="1:91" s="127" customFormat="1" ht="16.5" customHeight="1">
      <c r="A95" s="118" t="s">
        <v>248</v>
      </c>
      <c r="B95" s="119"/>
      <c r="C95" s="120"/>
      <c r="D95" s="435" t="s">
        <v>249</v>
      </c>
      <c r="E95" s="435"/>
      <c r="F95" s="435"/>
      <c r="G95" s="435"/>
      <c r="H95" s="435"/>
      <c r="I95" s="121"/>
      <c r="J95" s="435" t="s">
        <v>250</v>
      </c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  <c r="V95" s="435"/>
      <c r="W95" s="435"/>
      <c r="X95" s="435"/>
      <c r="Y95" s="435"/>
      <c r="Z95" s="435"/>
      <c r="AA95" s="435"/>
      <c r="AB95" s="435"/>
      <c r="AC95" s="435"/>
      <c r="AD95" s="435"/>
      <c r="AE95" s="435"/>
      <c r="AF95" s="435"/>
      <c r="AG95" s="436">
        <f>'[1]01 - stavebne práce hygie...'!J30</f>
        <v>66063.820000000007</v>
      </c>
      <c r="AH95" s="437"/>
      <c r="AI95" s="437"/>
      <c r="AJ95" s="437"/>
      <c r="AK95" s="437"/>
      <c r="AL95" s="437"/>
      <c r="AM95" s="437"/>
      <c r="AN95" s="436">
        <f>SUM(AG95,AT95)</f>
        <v>79276.58</v>
      </c>
      <c r="AO95" s="437"/>
      <c r="AP95" s="437"/>
      <c r="AQ95" s="122" t="s">
        <v>251</v>
      </c>
      <c r="AR95" s="119"/>
      <c r="AS95" s="123">
        <v>0</v>
      </c>
      <c r="AT95" s="124">
        <f>ROUND(SUM(AV95:AW95),2)</f>
        <v>13212.76</v>
      </c>
      <c r="AU95" s="125">
        <f>'[1]01 - stavebne práce hygie...'!O133</f>
        <v>0</v>
      </c>
      <c r="AV95" s="124">
        <f>'[1]01 - stavebne práce hygie...'!J33</f>
        <v>0</v>
      </c>
      <c r="AW95" s="124">
        <f>'[1]01 - stavebne práce hygie...'!J34</f>
        <v>13212.76</v>
      </c>
      <c r="AX95" s="124">
        <f>'[1]01 - stavebne práce hygie...'!J35</f>
        <v>0</v>
      </c>
      <c r="AY95" s="124">
        <f>'[1]01 - stavebne práce hygie...'!J36</f>
        <v>0</v>
      </c>
      <c r="AZ95" s="124">
        <f>'[1]01 - stavebne práce hygie...'!F33</f>
        <v>0</v>
      </c>
      <c r="BA95" s="124">
        <f>'[1]01 - stavebne práce hygie...'!F34</f>
        <v>66063.820000000007</v>
      </c>
      <c r="BB95" s="124">
        <f>'[1]01 - stavebne práce hygie...'!F35</f>
        <v>0</v>
      </c>
      <c r="BC95" s="124">
        <f>'[1]01 - stavebne práce hygie...'!F36</f>
        <v>0</v>
      </c>
      <c r="BD95" s="126">
        <f>'[1]01 - stavebne práce hygie...'!F37</f>
        <v>0</v>
      </c>
      <c r="BT95" s="128" t="s">
        <v>77</v>
      </c>
      <c r="BV95" s="128" t="s">
        <v>246</v>
      </c>
      <c r="BW95" s="128" t="s">
        <v>1</v>
      </c>
      <c r="BX95" s="128" t="s">
        <v>214</v>
      </c>
      <c r="CL95" s="128" t="s">
        <v>9</v>
      </c>
      <c r="CM95" s="128" t="s">
        <v>2</v>
      </c>
    </row>
    <row r="96" spans="1:91" s="127" customFormat="1" ht="16.5" customHeight="1">
      <c r="A96" s="118" t="s">
        <v>248</v>
      </c>
      <c r="B96" s="119"/>
      <c r="C96" s="120"/>
      <c r="D96" s="435" t="s">
        <v>252</v>
      </c>
      <c r="E96" s="435"/>
      <c r="F96" s="435"/>
      <c r="G96" s="435"/>
      <c r="H96" s="435"/>
      <c r="I96" s="121"/>
      <c r="J96" s="435" t="s">
        <v>253</v>
      </c>
      <c r="K96" s="435"/>
      <c r="L96" s="435"/>
      <c r="M96" s="435"/>
      <c r="N96" s="435"/>
      <c r="O96" s="435"/>
      <c r="P96" s="435"/>
      <c r="Q96" s="43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6">
        <f>'[1]02 - výťah'!J30</f>
        <v>91675.45</v>
      </c>
      <c r="AH96" s="437"/>
      <c r="AI96" s="437"/>
      <c r="AJ96" s="437"/>
      <c r="AK96" s="437"/>
      <c r="AL96" s="437"/>
      <c r="AM96" s="437"/>
      <c r="AN96" s="436">
        <f>SUM(AG96,AT96)</f>
        <v>110010.54</v>
      </c>
      <c r="AO96" s="437"/>
      <c r="AP96" s="437"/>
      <c r="AQ96" s="122" t="s">
        <v>251</v>
      </c>
      <c r="AR96" s="119"/>
      <c r="AS96" s="123">
        <v>0</v>
      </c>
      <c r="AT96" s="124">
        <f>ROUND(SUM(AV96:AW96),2)</f>
        <v>18335.09</v>
      </c>
      <c r="AU96" s="125">
        <f>'[1]02 - výťah'!P131</f>
        <v>0</v>
      </c>
      <c r="AV96" s="124">
        <f>'[1]02 - výťah'!J33</f>
        <v>0</v>
      </c>
      <c r="AW96" s="124">
        <f>'[1]02 - výťah'!J34</f>
        <v>18335.09</v>
      </c>
      <c r="AX96" s="124">
        <f>'[1]02 - výťah'!J35</f>
        <v>0</v>
      </c>
      <c r="AY96" s="124">
        <f>'[1]02 - výťah'!J36</f>
        <v>0</v>
      </c>
      <c r="AZ96" s="124">
        <f>'[1]02 - výťah'!F33</f>
        <v>0</v>
      </c>
      <c r="BA96" s="124">
        <f>'[1]02 - výťah'!F34</f>
        <v>91675.45</v>
      </c>
      <c r="BB96" s="124">
        <f>'[1]02 - výťah'!F35</f>
        <v>0</v>
      </c>
      <c r="BC96" s="124">
        <f>'[1]02 - výťah'!F36</f>
        <v>0</v>
      </c>
      <c r="BD96" s="126">
        <f>'[1]02 - výťah'!F37</f>
        <v>0</v>
      </c>
      <c r="BT96" s="128" t="s">
        <v>77</v>
      </c>
      <c r="BV96" s="128" t="s">
        <v>246</v>
      </c>
      <c r="BW96" s="128" t="s">
        <v>254</v>
      </c>
      <c r="BX96" s="128" t="s">
        <v>214</v>
      </c>
      <c r="CL96" s="128" t="s">
        <v>9</v>
      </c>
      <c r="CM96" s="128" t="s">
        <v>2</v>
      </c>
    </row>
    <row r="97" spans="1:91" s="127" customFormat="1" ht="16.5" customHeight="1">
      <c r="A97" s="118" t="s">
        <v>248</v>
      </c>
      <c r="B97" s="119"/>
      <c r="C97" s="120"/>
      <c r="D97" s="435" t="s">
        <v>255</v>
      </c>
      <c r="E97" s="435"/>
      <c r="F97" s="435"/>
      <c r="G97" s="435"/>
      <c r="H97" s="435"/>
      <c r="I97" s="121"/>
      <c r="J97" s="435" t="s">
        <v>256</v>
      </c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5"/>
      <c r="X97" s="435"/>
      <c r="Y97" s="435"/>
      <c r="Z97" s="435"/>
      <c r="AA97" s="435"/>
      <c r="AB97" s="435"/>
      <c r="AC97" s="435"/>
      <c r="AD97" s="435"/>
      <c r="AE97" s="435"/>
      <c r="AF97" s="435"/>
      <c r="AG97" s="436">
        <f>'[1]03 - zti'!J30</f>
        <v>1522.73</v>
      </c>
      <c r="AH97" s="437"/>
      <c r="AI97" s="437"/>
      <c r="AJ97" s="437"/>
      <c r="AK97" s="437"/>
      <c r="AL97" s="437"/>
      <c r="AM97" s="437"/>
      <c r="AN97" s="436">
        <f>SUM(AG97,AT97)</f>
        <v>1827.28</v>
      </c>
      <c r="AO97" s="437"/>
      <c r="AP97" s="437"/>
      <c r="AQ97" s="122" t="s">
        <v>251</v>
      </c>
      <c r="AR97" s="119"/>
      <c r="AS97" s="123">
        <v>0</v>
      </c>
      <c r="AT97" s="124">
        <f>ROUND(SUM(AV97:AW97),2)</f>
        <v>304.55</v>
      </c>
      <c r="AU97" s="125">
        <f>'[1]03 - zti'!P121</f>
        <v>0</v>
      </c>
      <c r="AV97" s="124">
        <f>'[1]03 - zti'!J33</f>
        <v>0</v>
      </c>
      <c r="AW97" s="124">
        <f>'[1]03 - zti'!J34</f>
        <v>304.55</v>
      </c>
      <c r="AX97" s="124">
        <f>'[1]03 - zti'!J35</f>
        <v>0</v>
      </c>
      <c r="AY97" s="124">
        <f>'[1]03 - zti'!J36</f>
        <v>0</v>
      </c>
      <c r="AZ97" s="124">
        <f>'[1]03 - zti'!F33</f>
        <v>0</v>
      </c>
      <c r="BA97" s="124">
        <f>'[1]03 - zti'!F34</f>
        <v>1522.73</v>
      </c>
      <c r="BB97" s="124">
        <f>'[1]03 - zti'!F35</f>
        <v>0</v>
      </c>
      <c r="BC97" s="124">
        <f>'[1]03 - zti'!F36</f>
        <v>0</v>
      </c>
      <c r="BD97" s="126">
        <f>'[1]03 - zti'!F37</f>
        <v>0</v>
      </c>
      <c r="BT97" s="128" t="s">
        <v>77</v>
      </c>
      <c r="BV97" s="128" t="s">
        <v>246</v>
      </c>
      <c r="BW97" s="128" t="s">
        <v>257</v>
      </c>
      <c r="BX97" s="128" t="s">
        <v>214</v>
      </c>
      <c r="CL97" s="128" t="s">
        <v>9</v>
      </c>
      <c r="CM97" s="128" t="s">
        <v>2</v>
      </c>
    </row>
    <row r="98" spans="1:91" s="127" customFormat="1" ht="16.5" customHeight="1">
      <c r="A98" s="118" t="s">
        <v>248</v>
      </c>
      <c r="B98" s="119"/>
      <c r="C98" s="120"/>
      <c r="D98" s="435" t="s">
        <v>258</v>
      </c>
      <c r="E98" s="435"/>
      <c r="F98" s="435"/>
      <c r="G98" s="435"/>
      <c r="H98" s="435"/>
      <c r="I98" s="121"/>
      <c r="J98" s="435" t="s">
        <v>259</v>
      </c>
      <c r="K98" s="435"/>
      <c r="L98" s="435"/>
      <c r="M98" s="435"/>
      <c r="N98" s="435"/>
      <c r="O98" s="435"/>
      <c r="P98" s="435"/>
      <c r="Q98" s="435"/>
      <c r="R98" s="435"/>
      <c r="S98" s="435"/>
      <c r="T98" s="435"/>
      <c r="U98" s="435"/>
      <c r="V98" s="435"/>
      <c r="W98" s="435"/>
      <c r="X98" s="435"/>
      <c r="Y98" s="435"/>
      <c r="Z98" s="435"/>
      <c r="AA98" s="435"/>
      <c r="AB98" s="435"/>
      <c r="AC98" s="435"/>
      <c r="AD98" s="435"/>
      <c r="AE98" s="435"/>
      <c r="AF98" s="435"/>
      <c r="AG98" s="436">
        <f>'[1]04 - ELI'!J30</f>
        <v>2075.09</v>
      </c>
      <c r="AH98" s="437"/>
      <c r="AI98" s="437"/>
      <c r="AJ98" s="437"/>
      <c r="AK98" s="437"/>
      <c r="AL98" s="437"/>
      <c r="AM98" s="437"/>
      <c r="AN98" s="436">
        <f>SUM(AG98,AT98)</f>
        <v>2490.11</v>
      </c>
      <c r="AO98" s="437"/>
      <c r="AP98" s="437"/>
      <c r="AQ98" s="122" t="s">
        <v>251</v>
      </c>
      <c r="AR98" s="119"/>
      <c r="AS98" s="129">
        <v>0</v>
      </c>
      <c r="AT98" s="130">
        <f>ROUND(SUM(AV98:AW98),2)</f>
        <v>415.02</v>
      </c>
      <c r="AU98" s="131">
        <f>'[1]04 - ELI'!P122</f>
        <v>0</v>
      </c>
      <c r="AV98" s="130">
        <f>'[1]04 - ELI'!J33</f>
        <v>0</v>
      </c>
      <c r="AW98" s="130">
        <f>'[1]04 - ELI'!J34</f>
        <v>415.02</v>
      </c>
      <c r="AX98" s="130">
        <f>'[1]04 - ELI'!J35</f>
        <v>0</v>
      </c>
      <c r="AY98" s="130">
        <f>'[1]04 - ELI'!J36</f>
        <v>0</v>
      </c>
      <c r="AZ98" s="130">
        <f>'[1]04 - ELI'!F33</f>
        <v>0</v>
      </c>
      <c r="BA98" s="130">
        <f>'[1]04 - ELI'!F34</f>
        <v>2075.09</v>
      </c>
      <c r="BB98" s="130">
        <f>'[1]04 - ELI'!F35</f>
        <v>0</v>
      </c>
      <c r="BC98" s="130">
        <f>'[1]04 - ELI'!F36</f>
        <v>0</v>
      </c>
      <c r="BD98" s="132">
        <f>'[1]04 - ELI'!F37</f>
        <v>0</v>
      </c>
      <c r="BT98" s="128" t="s">
        <v>77</v>
      </c>
      <c r="BV98" s="128" t="s">
        <v>246</v>
      </c>
      <c r="BW98" s="128" t="s">
        <v>260</v>
      </c>
      <c r="BX98" s="128" t="s">
        <v>214</v>
      </c>
      <c r="CL98" s="128" t="s">
        <v>9</v>
      </c>
      <c r="CM98" s="128" t="s">
        <v>2</v>
      </c>
    </row>
    <row r="99" spans="1:91" s="9" customFormat="1" ht="30" customHeight="1">
      <c r="B99" s="8"/>
      <c r="AR99" s="8"/>
    </row>
    <row r="100" spans="1:91" s="9" customFormat="1" ht="6.95" customHeight="1">
      <c r="B100" s="24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8"/>
    </row>
  </sheetData>
  <mergeCells count="54">
    <mergeCell ref="D98:H98"/>
    <mergeCell ref="J98:AF98"/>
    <mergeCell ref="AG98:AM98"/>
    <mergeCell ref="AN98:AP98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J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R2:BE2"/>
    <mergeCell ref="K5:AJ5"/>
    <mergeCell ref="BE5:BE34"/>
    <mergeCell ref="K6:AJ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</mergeCells>
  <hyperlinks>
    <hyperlink ref="A95" location="'01 - stavebne práce hygie...'!C2" display="/" xr:uid="{AEC91B0C-9270-4CB2-A1AF-F296BC9E02E8}"/>
    <hyperlink ref="A96" location="'02 - výťah'!C2" display="/" xr:uid="{831AE925-5727-45CF-8972-2E90B32B802F}"/>
    <hyperlink ref="A97" location="'03 - zti'!C2" display="/" xr:uid="{6798B07A-4DC0-44B2-BFE3-77CECDB1B699}"/>
    <hyperlink ref="A98" location="'04 - ELI'!C2" display="/" xr:uid="{8AA96618-D0D8-441F-9C87-B4F153DB28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0CCD-A553-4C5E-BC58-2D07BBB061F7}">
  <sheetPr codeName="Hárok5"/>
  <dimension ref="A1:BD208"/>
  <sheetViews>
    <sheetView tabSelected="1" topLeftCell="B119" workbookViewId="0">
      <selection activeCell="I124" sqref="I124"/>
    </sheetView>
  </sheetViews>
  <sheetFormatPr defaultRowHeight="15"/>
  <cols>
    <col min="1" max="1" width="0.28515625" hidden="1" customWidth="1"/>
    <col min="2" max="2" width="1" customWidth="1"/>
    <col min="3" max="3" width="3" customWidth="1"/>
    <col min="4" max="4" width="3.28515625" customWidth="1"/>
    <col min="5" max="5" width="12.85546875" customWidth="1"/>
    <col min="6" max="6" width="37.85546875" customWidth="1"/>
    <col min="7" max="7" width="5.5703125" customWidth="1"/>
    <col min="8" max="8" width="7.85546875" customWidth="1"/>
    <col min="9" max="9" width="10" style="224" customWidth="1"/>
    <col min="10" max="10" width="15.85546875" customWidth="1"/>
    <col min="11" max="11" width="9.28515625" hidden="1" customWidth="1"/>
    <col min="12" max="17" width="12.140625" hidden="1" customWidth="1"/>
    <col min="18" max="18" width="14" hidden="1" customWidth="1"/>
    <col min="19" max="19" width="14" customWidth="1"/>
    <col min="20" max="20" width="9.42578125" customWidth="1"/>
    <col min="21" max="21" width="12.85546875" customWidth="1"/>
    <col min="22" max="22" width="14" customWidth="1"/>
  </cols>
  <sheetData>
    <row r="1" spans="1:37" ht="6" customHeight="1"/>
    <row r="2" spans="1:37" ht="4.5" customHeight="1">
      <c r="A2" t="s">
        <v>692</v>
      </c>
      <c r="K2" s="397"/>
      <c r="L2" s="397"/>
      <c r="M2" s="397"/>
      <c r="N2" s="397"/>
      <c r="O2" s="397"/>
      <c r="P2" s="397"/>
      <c r="Q2" s="397"/>
      <c r="R2" s="397"/>
      <c r="AK2" s="1" t="s">
        <v>1</v>
      </c>
    </row>
    <row r="3" spans="1:37" ht="6.95" customHeight="1">
      <c r="B3" s="441"/>
      <c r="C3" s="442"/>
      <c r="D3" s="442"/>
      <c r="E3" s="442"/>
      <c r="F3" s="442"/>
      <c r="G3" s="442"/>
      <c r="H3" s="442"/>
      <c r="I3" s="442"/>
      <c r="J3" s="443"/>
      <c r="AK3" s="1" t="s">
        <v>2</v>
      </c>
    </row>
    <row r="4" spans="1:37" ht="24.95" customHeight="1">
      <c r="B4" s="267"/>
      <c r="D4" s="5" t="s">
        <v>3</v>
      </c>
      <c r="J4" s="268"/>
      <c r="K4" s="6" t="s">
        <v>4</v>
      </c>
      <c r="AK4" s="1" t="s">
        <v>5</v>
      </c>
    </row>
    <row r="5" spans="1:37" ht="6.95" customHeight="1">
      <c r="B5" s="267"/>
      <c r="J5" s="268"/>
    </row>
    <row r="6" spans="1:37" ht="12" customHeight="1">
      <c r="B6" s="267"/>
      <c r="D6" s="301" t="s">
        <v>6</v>
      </c>
      <c r="E6" s="302"/>
      <c r="F6" s="302"/>
      <c r="G6" s="302"/>
      <c r="H6" s="302"/>
      <c r="J6" s="268"/>
    </row>
    <row r="7" spans="1:37" ht="16.5" customHeight="1">
      <c r="B7" s="267"/>
      <c r="D7" s="302"/>
      <c r="E7" s="444" t="s">
        <v>559</v>
      </c>
      <c r="F7" s="445"/>
      <c r="G7" s="445"/>
      <c r="H7" s="445"/>
      <c r="J7" s="268"/>
    </row>
    <row r="8" spans="1:37" s="9" customFormat="1" ht="12" customHeight="1">
      <c r="B8" s="241"/>
      <c r="D8" s="301" t="s">
        <v>7</v>
      </c>
      <c r="E8" s="303"/>
      <c r="F8" s="303"/>
      <c r="G8" s="303"/>
      <c r="H8" s="303"/>
      <c r="I8" s="242"/>
      <c r="J8" s="243"/>
    </row>
    <row r="9" spans="1:37" s="9" customFormat="1">
      <c r="B9" s="241"/>
      <c r="D9" s="303"/>
      <c r="E9" s="303"/>
      <c r="F9" s="303"/>
      <c r="G9" s="303"/>
      <c r="H9" s="303"/>
      <c r="I9" s="242"/>
      <c r="J9" s="243"/>
    </row>
    <row r="10" spans="1:37" s="9" customFormat="1" ht="12" customHeight="1">
      <c r="B10" s="241"/>
      <c r="D10" s="301" t="s">
        <v>8</v>
      </c>
      <c r="E10" s="303"/>
      <c r="F10" s="304" t="s">
        <v>9</v>
      </c>
      <c r="G10" s="303"/>
      <c r="H10" s="303"/>
      <c r="I10" s="244" t="s">
        <v>10</v>
      </c>
      <c r="J10" s="269" t="s">
        <v>9</v>
      </c>
    </row>
    <row r="11" spans="1:37" s="9" customFormat="1" ht="12" customHeight="1">
      <c r="B11" s="241"/>
      <c r="D11" s="301" t="s">
        <v>11</v>
      </c>
      <c r="E11" s="303"/>
      <c r="G11" s="303"/>
      <c r="H11" s="303"/>
      <c r="I11" s="244" t="s">
        <v>13</v>
      </c>
      <c r="J11" s="245"/>
    </row>
    <row r="12" spans="1:37" s="9" customFormat="1" ht="18" customHeight="1">
      <c r="B12" s="241"/>
      <c r="D12" s="303"/>
      <c r="E12" s="304" t="s">
        <v>659</v>
      </c>
      <c r="F12" s="303"/>
      <c r="G12" s="303"/>
      <c r="H12" s="303"/>
      <c r="I12" s="242"/>
      <c r="J12" s="243"/>
    </row>
    <row r="13" spans="1:37" s="9" customFormat="1" ht="12" customHeight="1">
      <c r="B13" s="241"/>
      <c r="D13" s="7" t="s">
        <v>14</v>
      </c>
      <c r="I13" s="244" t="s">
        <v>15</v>
      </c>
      <c r="J13" s="269" t="s">
        <v>9</v>
      </c>
    </row>
    <row r="14" spans="1:37" s="9" customFormat="1" ht="19.5" customHeight="1">
      <c r="B14" s="241"/>
      <c r="E14" s="10" t="str">
        <f ca="1">+'Zadanie st. práce'!E14</f>
        <v>INCOME, s.r.o., Sobotské námestie 1754/58, Poprad 058 01</v>
      </c>
      <c r="I14" s="244" t="s">
        <v>16</v>
      </c>
      <c r="J14" s="269" t="s">
        <v>9</v>
      </c>
    </row>
    <row r="15" spans="1:37" s="9" customFormat="1" ht="6.95" customHeight="1">
      <c r="B15" s="241"/>
      <c r="I15" s="242"/>
      <c r="J15" s="243"/>
    </row>
    <row r="16" spans="1:37" s="9" customFormat="1" ht="12" customHeight="1">
      <c r="B16" s="241"/>
      <c r="D16" s="7" t="s">
        <v>17</v>
      </c>
      <c r="I16" s="244" t="s">
        <v>15</v>
      </c>
      <c r="J16" s="270"/>
    </row>
    <row r="17" spans="2:10" s="9" customFormat="1" ht="18" customHeight="1">
      <c r="B17" s="241"/>
      <c r="E17" s="446"/>
      <c r="F17" s="398"/>
      <c r="G17" s="398"/>
      <c r="H17" s="398"/>
      <c r="I17" s="244" t="s">
        <v>16</v>
      </c>
      <c r="J17" s="270"/>
    </row>
    <row r="18" spans="2:10" s="9" customFormat="1" ht="6.95" customHeight="1">
      <c r="B18" s="241"/>
      <c r="I18" s="242"/>
      <c r="J18" s="243"/>
    </row>
    <row r="19" spans="2:10" s="9" customFormat="1" ht="12" customHeight="1">
      <c r="B19" s="241"/>
      <c r="D19" s="7" t="s">
        <v>18</v>
      </c>
      <c r="I19" s="244" t="s">
        <v>15</v>
      </c>
      <c r="J19" s="269"/>
    </row>
    <row r="20" spans="2:10" s="9" customFormat="1" ht="18" customHeight="1">
      <c r="B20" s="241"/>
      <c r="E20" s="10" t="str">
        <f ca="1">+'Zadanie st. práce'!E20</f>
        <v>Ing. Anton Kalovec</v>
      </c>
      <c r="I20" s="244" t="s">
        <v>16</v>
      </c>
      <c r="J20" s="269" t="str">
        <f>IF('[1]Rekapitulácia stavby'!AN17="","",'[1]Rekapitulácia stavby'!AN17)</f>
        <v/>
      </c>
    </row>
    <row r="21" spans="2:10" s="9" customFormat="1" ht="6.95" customHeight="1">
      <c r="B21" s="241"/>
      <c r="I21" s="242"/>
      <c r="J21" s="243"/>
    </row>
    <row r="22" spans="2:10" s="9" customFormat="1" ht="12" customHeight="1">
      <c r="B22" s="241"/>
      <c r="D22" s="7" t="s">
        <v>19</v>
      </c>
      <c r="I22" s="244" t="s">
        <v>15</v>
      </c>
      <c r="J22" s="269" t="s">
        <v>9</v>
      </c>
    </row>
    <row r="23" spans="2:10" s="9" customFormat="1" ht="18" customHeight="1">
      <c r="B23" s="241"/>
      <c r="E23" s="10"/>
      <c r="I23" s="244" t="s">
        <v>16</v>
      </c>
      <c r="J23" s="269" t="s">
        <v>9</v>
      </c>
    </row>
    <row r="24" spans="2:10" s="9" customFormat="1" ht="6.95" customHeight="1">
      <c r="B24" s="241"/>
      <c r="I24" s="242"/>
      <c r="J24" s="243"/>
    </row>
    <row r="25" spans="2:10" s="9" customFormat="1" ht="12" customHeight="1">
      <c r="B25" s="241"/>
      <c r="D25" s="7" t="s">
        <v>21</v>
      </c>
      <c r="I25" s="242"/>
      <c r="J25" s="243"/>
    </row>
    <row r="26" spans="2:10" s="11" customFormat="1" ht="9.75" customHeight="1">
      <c r="B26" s="271"/>
      <c r="E26" s="405" t="s">
        <v>9</v>
      </c>
      <c r="F26" s="405"/>
      <c r="G26" s="405"/>
      <c r="H26" s="405"/>
      <c r="I26" s="272"/>
      <c r="J26" s="273"/>
    </row>
    <row r="27" spans="2:10" s="9" customFormat="1" ht="6.95" customHeight="1">
      <c r="B27" s="241"/>
      <c r="D27" s="12"/>
      <c r="E27" s="12"/>
      <c r="F27" s="12"/>
      <c r="G27" s="12"/>
      <c r="H27" s="12"/>
      <c r="I27" s="225"/>
      <c r="J27" s="274"/>
    </row>
    <row r="28" spans="2:10" s="9" customFormat="1" ht="25.35" customHeight="1">
      <c r="B28" s="241"/>
      <c r="D28" s="275" t="s">
        <v>22</v>
      </c>
      <c r="I28" s="242"/>
      <c r="J28" s="276">
        <f>+J81</f>
        <v>0</v>
      </c>
    </row>
    <row r="29" spans="2:10" s="9" customFormat="1" ht="6.95" customHeight="1">
      <c r="B29" s="241"/>
      <c r="D29" s="12"/>
      <c r="E29" s="12"/>
      <c r="F29" s="12"/>
      <c r="G29" s="12"/>
      <c r="H29" s="12"/>
      <c r="I29" s="225"/>
      <c r="J29" s="274"/>
    </row>
    <row r="30" spans="2:10" s="9" customFormat="1" ht="14.45" customHeight="1">
      <c r="B30" s="241"/>
      <c r="F30" s="236" t="s">
        <v>23</v>
      </c>
      <c r="I30" s="277" t="s">
        <v>24</v>
      </c>
      <c r="J30" s="278" t="s">
        <v>25</v>
      </c>
    </row>
    <row r="31" spans="2:10" s="9" customFormat="1" ht="20.25" customHeight="1">
      <c r="B31" s="241"/>
      <c r="D31" s="235" t="s">
        <v>26</v>
      </c>
      <c r="E31" s="13"/>
      <c r="F31" s="279"/>
      <c r="G31" s="280"/>
      <c r="H31" s="280"/>
      <c r="I31" s="289">
        <v>0.2</v>
      </c>
      <c r="J31" s="288">
        <f>+J28*I31</f>
        <v>0</v>
      </c>
    </row>
    <row r="32" spans="2:10" s="9" customFormat="1" ht="8.25" customHeight="1">
      <c r="B32" s="241"/>
      <c r="E32" s="13" t="s">
        <v>28</v>
      </c>
      <c r="F32" s="279" t="e">
        <f>ROUND((SUM(AW120:AW179)),  2)</f>
        <v>#REF!</v>
      </c>
      <c r="G32" s="280"/>
      <c r="H32" s="280"/>
      <c r="I32" s="281">
        <v>0.2</v>
      </c>
      <c r="J32" s="282" t="e">
        <f>ROUND(((SUM(AW120:AW179))*I32),  2)</f>
        <v>#REF!</v>
      </c>
    </row>
    <row r="33" spans="2:10" s="9" customFormat="1" ht="15" hidden="1" customHeight="1">
      <c r="B33" s="241"/>
      <c r="E33" s="7" t="s">
        <v>29</v>
      </c>
      <c r="F33" s="283" t="e">
        <f>ROUND((SUM(AX120:AX179)),  2)</f>
        <v>#REF!</v>
      </c>
      <c r="I33" s="277">
        <v>0.2</v>
      </c>
      <c r="J33" s="284">
        <f>0</f>
        <v>0</v>
      </c>
    </row>
    <row r="34" spans="2:10" s="9" customFormat="1" ht="15" hidden="1" customHeight="1">
      <c r="B34" s="241"/>
      <c r="E34" s="7" t="s">
        <v>30</v>
      </c>
      <c r="F34" s="283" t="e">
        <f>ROUND((SUM(AY120:AY179)),  2)</f>
        <v>#REF!</v>
      </c>
      <c r="I34" s="277">
        <v>0.2</v>
      </c>
      <c r="J34" s="284">
        <f>0</f>
        <v>0</v>
      </c>
    </row>
    <row r="35" spans="2:10" s="9" customFormat="1" ht="15" hidden="1" customHeight="1">
      <c r="B35" s="241"/>
      <c r="E35" s="13" t="s">
        <v>31</v>
      </c>
      <c r="F35" s="279" t="e">
        <f>ROUND((SUM(AZ120:AZ179)),  2)</f>
        <v>#REF!</v>
      </c>
      <c r="G35" s="280"/>
      <c r="H35" s="280"/>
      <c r="I35" s="281">
        <v>0</v>
      </c>
      <c r="J35" s="282">
        <f>0</f>
        <v>0</v>
      </c>
    </row>
    <row r="36" spans="2:10" s="9" customFormat="1" ht="6.95" customHeight="1">
      <c r="B36" s="241"/>
      <c r="I36" s="242"/>
      <c r="J36" s="243"/>
    </row>
    <row r="37" spans="2:10" s="9" customFormat="1" ht="25.35" customHeight="1">
      <c r="B37" s="241"/>
      <c r="C37" s="14"/>
      <c r="D37" s="15" t="s">
        <v>32</v>
      </c>
      <c r="E37" s="16"/>
      <c r="F37" s="16"/>
      <c r="G37" s="17" t="s">
        <v>33</v>
      </c>
      <c r="H37" s="18" t="s">
        <v>34</v>
      </c>
      <c r="I37" s="226"/>
      <c r="J37" s="285">
        <f>+J28+J31</f>
        <v>0</v>
      </c>
    </row>
    <row r="38" spans="2:10" s="9" customFormat="1" ht="14.45" customHeight="1">
      <c r="B38" s="241"/>
      <c r="I38" s="242"/>
      <c r="J38" s="243"/>
    </row>
    <row r="39" spans="2:10" ht="14.45" customHeight="1">
      <c r="B39" s="267"/>
      <c r="J39" s="268"/>
    </row>
    <row r="40" spans="2:10" ht="14.45" customHeight="1">
      <c r="B40" s="267"/>
      <c r="J40" s="268"/>
    </row>
    <row r="41" spans="2:10" ht="14.45" customHeight="1">
      <c r="B41" s="267"/>
      <c r="J41" s="268"/>
    </row>
    <row r="42" spans="2:10" ht="14.45" customHeight="1">
      <c r="B42" s="267"/>
      <c r="J42" s="268"/>
    </row>
    <row r="43" spans="2:10" s="9" customFormat="1" ht="14.45" customHeight="1">
      <c r="B43" s="241"/>
      <c r="D43" s="19" t="s">
        <v>35</v>
      </c>
      <c r="E43" s="20"/>
      <c r="F43" s="20"/>
      <c r="G43" s="19" t="s">
        <v>36</v>
      </c>
      <c r="H43" s="20"/>
      <c r="I43" s="227"/>
      <c r="J43" s="286"/>
    </row>
    <row r="44" spans="2:10">
      <c r="B44" s="267"/>
      <c r="J44" s="268"/>
    </row>
    <row r="45" spans="2:10" ht="6.75" customHeight="1">
      <c r="B45" s="267"/>
      <c r="J45" s="268"/>
    </row>
    <row r="46" spans="2:10" ht="6.75" customHeight="1">
      <c r="B46" s="267"/>
      <c r="J46" s="268"/>
    </row>
    <row r="47" spans="2:10">
      <c r="B47" s="267"/>
      <c r="J47" s="268"/>
    </row>
    <row r="48" spans="2:10">
      <c r="B48" s="267"/>
      <c r="J48" s="268"/>
    </row>
    <row r="49" spans="2:10">
      <c r="B49" s="267"/>
      <c r="J49" s="268"/>
    </row>
    <row r="50" spans="2:10">
      <c r="B50" s="267"/>
      <c r="J50" s="268"/>
    </row>
    <row r="51" spans="2:10" s="9" customFormat="1">
      <c r="B51" s="241"/>
      <c r="D51" s="21" t="s">
        <v>37</v>
      </c>
      <c r="E51" s="22"/>
      <c r="F51" s="23" t="s">
        <v>38</v>
      </c>
      <c r="G51" s="21" t="s">
        <v>37</v>
      </c>
      <c r="H51" s="22"/>
      <c r="I51" s="228"/>
      <c r="J51" s="287" t="s">
        <v>38</v>
      </c>
    </row>
    <row r="52" spans="2:10">
      <c r="B52" s="267"/>
      <c r="J52" s="268"/>
    </row>
    <row r="53" spans="2:10">
      <c r="B53" s="267"/>
      <c r="J53" s="268"/>
    </row>
    <row r="54" spans="2:10" s="9" customFormat="1">
      <c r="B54" s="241"/>
      <c r="D54" s="19" t="s">
        <v>39</v>
      </c>
      <c r="E54" s="20"/>
      <c r="F54" s="20"/>
      <c r="G54" s="19" t="s">
        <v>40</v>
      </c>
      <c r="H54" s="20"/>
      <c r="I54" s="227"/>
      <c r="J54" s="286"/>
    </row>
    <row r="55" spans="2:10">
      <c r="B55" s="267"/>
      <c r="J55" s="268"/>
    </row>
    <row r="56" spans="2:10" ht="6.75" customHeight="1">
      <c r="B56" s="267"/>
      <c r="J56" s="268"/>
    </row>
    <row r="57" spans="2:10" ht="6.75" customHeight="1">
      <c r="B57" s="267"/>
      <c r="J57" s="268"/>
    </row>
    <row r="58" spans="2:10">
      <c r="B58" s="267"/>
      <c r="J58" s="268"/>
    </row>
    <row r="59" spans="2:10">
      <c r="B59" s="267"/>
      <c r="J59" s="268"/>
    </row>
    <row r="60" spans="2:10">
      <c r="B60" s="267"/>
      <c r="J60" s="268"/>
    </row>
    <row r="61" spans="2:10" s="9" customFormat="1">
      <c r="B61" s="241"/>
      <c r="D61" s="21" t="s">
        <v>37</v>
      </c>
      <c r="E61" s="22"/>
      <c r="F61" s="23" t="s">
        <v>38</v>
      </c>
      <c r="G61" s="21" t="s">
        <v>37</v>
      </c>
      <c r="H61" s="22"/>
      <c r="I61" s="228"/>
      <c r="J61" s="287" t="s">
        <v>38</v>
      </c>
    </row>
    <row r="62" spans="2:10" s="9" customFormat="1" ht="10.5" customHeight="1">
      <c r="B62" s="263"/>
      <c r="C62" s="264"/>
      <c r="D62" s="264"/>
      <c r="E62" s="264"/>
      <c r="F62" s="264"/>
      <c r="G62" s="264"/>
      <c r="H62" s="264"/>
      <c r="I62" s="265"/>
      <c r="J62" s="266"/>
    </row>
    <row r="64" spans="2:10" ht="9" customHeight="1"/>
    <row r="66" spans="2:10" s="9" customFormat="1" ht="6.95" customHeight="1">
      <c r="B66" s="447"/>
      <c r="C66" s="448"/>
      <c r="D66" s="448"/>
      <c r="E66" s="448"/>
      <c r="F66" s="448"/>
      <c r="G66" s="448"/>
      <c r="H66" s="448"/>
      <c r="I66" s="448"/>
      <c r="J66" s="449"/>
    </row>
    <row r="67" spans="2:10" s="9" customFormat="1" ht="24.95" customHeight="1">
      <c r="B67" s="241"/>
      <c r="C67" s="5" t="s">
        <v>41</v>
      </c>
      <c r="I67" s="242"/>
      <c r="J67" s="243"/>
    </row>
    <row r="68" spans="2:10" s="9" customFormat="1" ht="6.95" customHeight="1">
      <c r="B68" s="241"/>
      <c r="I68" s="242"/>
      <c r="J68" s="243"/>
    </row>
    <row r="69" spans="2:10" s="9" customFormat="1" ht="12" customHeight="1">
      <c r="B69" s="241"/>
      <c r="C69" s="7" t="s">
        <v>6</v>
      </c>
      <c r="I69" s="242"/>
      <c r="J69" s="243"/>
    </row>
    <row r="70" spans="2:10" s="9" customFormat="1" ht="16.5" customHeight="1">
      <c r="B70" s="241"/>
      <c r="E70" s="438" t="str">
        <f>E7</f>
        <v>Rekreačné zariadenie, p.č. 1158/2 Spišská Sobota</v>
      </c>
      <c r="F70" s="439"/>
      <c r="G70" s="439"/>
      <c r="H70" s="439"/>
      <c r="I70" s="242"/>
      <c r="J70" s="243"/>
    </row>
    <row r="71" spans="2:10" s="9" customFormat="1" ht="12" customHeight="1">
      <c r="B71" s="241"/>
      <c r="C71" s="7" t="s">
        <v>7</v>
      </c>
      <c r="I71" s="242"/>
      <c r="J71" s="243"/>
    </row>
    <row r="72" spans="2:10" s="9" customFormat="1" ht="16.5" customHeight="1">
      <c r="B72" s="241"/>
      <c r="E72" s="412"/>
      <c r="F72" s="440"/>
      <c r="G72" s="440"/>
      <c r="H72" s="440"/>
      <c r="I72" s="242"/>
      <c r="J72" s="243"/>
    </row>
    <row r="73" spans="2:10" s="9" customFormat="1" ht="6.95" customHeight="1">
      <c r="B73" s="241"/>
      <c r="I73" s="242"/>
      <c r="J73" s="243"/>
    </row>
    <row r="74" spans="2:10" s="9" customFormat="1" ht="12" customHeight="1">
      <c r="B74" s="241"/>
      <c r="C74" s="7" t="s">
        <v>11</v>
      </c>
      <c r="F74" s="10" t="str">
        <f>E12</f>
        <v>Poprad - Spišská Sobota</v>
      </c>
      <c r="I74" s="244" t="s">
        <v>13</v>
      </c>
      <c r="J74" s="245"/>
    </row>
    <row r="75" spans="2:10" s="9" customFormat="1" ht="6.95" customHeight="1">
      <c r="B75" s="241"/>
      <c r="I75" s="242"/>
      <c r="J75" s="243"/>
    </row>
    <row r="76" spans="2:10" s="9" customFormat="1" ht="15.2" customHeight="1">
      <c r="B76" s="241"/>
      <c r="C76" s="7" t="s">
        <v>14</v>
      </c>
      <c r="F76" s="10" t="str">
        <f ca="1">E14</f>
        <v>INCOME, s.r.o., Sobotské námestie 1754/58, Poprad 058 01</v>
      </c>
      <c r="I76" s="244" t="s">
        <v>18</v>
      </c>
      <c r="J76" s="269"/>
    </row>
    <row r="77" spans="2:10" s="9" customFormat="1" ht="15.2" customHeight="1">
      <c r="B77" s="241"/>
      <c r="C77" s="7" t="s">
        <v>17</v>
      </c>
      <c r="F77" s="10" t="str">
        <f>IF(E17="","",E17)</f>
        <v/>
      </c>
      <c r="I77" s="244" t="s">
        <v>19</v>
      </c>
      <c r="J77" s="269"/>
    </row>
    <row r="78" spans="2:10" s="9" customFormat="1" ht="10.35" customHeight="1">
      <c r="B78" s="241"/>
      <c r="I78" s="242"/>
      <c r="J78" s="243"/>
    </row>
    <row r="79" spans="2:10" s="9" customFormat="1" ht="29.25" customHeight="1">
      <c r="B79" s="241"/>
      <c r="C79" s="290" t="s">
        <v>42</v>
      </c>
      <c r="D79" s="14"/>
      <c r="E79" s="14"/>
      <c r="F79" s="14"/>
      <c r="G79" s="14"/>
      <c r="H79" s="14"/>
      <c r="I79" s="291"/>
      <c r="J79" s="292" t="s">
        <v>43</v>
      </c>
    </row>
    <row r="80" spans="2:10" s="9" customFormat="1" ht="10.35" customHeight="1">
      <c r="B80" s="241"/>
      <c r="I80" s="242"/>
      <c r="J80" s="243"/>
    </row>
    <row r="81" spans="2:38" s="9" customFormat="1" ht="22.9" customHeight="1">
      <c r="B81" s="241"/>
      <c r="C81" s="293" t="s">
        <v>44</v>
      </c>
      <c r="I81" s="242"/>
      <c r="J81" s="276">
        <f>+J82+J87+J95+J97</f>
        <v>0</v>
      </c>
      <c r="AL81" s="1" t="s">
        <v>45</v>
      </c>
    </row>
    <row r="82" spans="2:38" s="28" customFormat="1" ht="24.95" customHeight="1">
      <c r="B82" s="294"/>
      <c r="D82" s="29" t="s">
        <v>46</v>
      </c>
      <c r="E82" s="30"/>
      <c r="F82" s="30"/>
      <c r="G82" s="30"/>
      <c r="H82" s="30"/>
      <c r="I82" s="229"/>
      <c r="J82" s="295">
        <f>SUM(J83:J86)</f>
        <v>0</v>
      </c>
    </row>
    <row r="83" spans="2:38" s="31" customFormat="1" ht="19.899999999999999" customHeight="1">
      <c r="B83" s="296"/>
      <c r="D83" s="32" t="s">
        <v>47</v>
      </c>
      <c r="E83" s="33"/>
      <c r="F83" s="33"/>
      <c r="G83" s="33"/>
      <c r="H83" s="33"/>
      <c r="I83" s="230"/>
      <c r="J83" s="297">
        <f>+J122</f>
        <v>0</v>
      </c>
    </row>
    <row r="84" spans="2:38" s="31" customFormat="1" ht="19.899999999999999" customHeight="1">
      <c r="B84" s="296"/>
      <c r="D84" s="32" t="s">
        <v>48</v>
      </c>
      <c r="E84" s="33"/>
      <c r="F84" s="33"/>
      <c r="G84" s="33"/>
      <c r="H84" s="33"/>
      <c r="I84" s="230"/>
      <c r="J84" s="297">
        <f>+J125</f>
        <v>0</v>
      </c>
    </row>
    <row r="85" spans="2:38" s="31" customFormat="1" ht="19.899999999999999" customHeight="1">
      <c r="B85" s="296"/>
      <c r="D85" s="32" t="s">
        <v>49</v>
      </c>
      <c r="E85" s="33"/>
      <c r="F85" s="33"/>
      <c r="G85" s="33"/>
      <c r="H85" s="33"/>
      <c r="I85" s="230"/>
      <c r="J85" s="297">
        <f>+J136</f>
        <v>0</v>
      </c>
    </row>
    <row r="86" spans="2:38" s="31" customFormat="1" ht="19.899999999999999" customHeight="1">
      <c r="B86" s="296"/>
      <c r="D86" s="32" t="s">
        <v>50</v>
      </c>
      <c r="E86" s="33"/>
      <c r="F86" s="33"/>
      <c r="G86" s="33"/>
      <c r="H86" s="33"/>
      <c r="I86" s="230"/>
      <c r="J86" s="297">
        <f>+J150</f>
        <v>0</v>
      </c>
    </row>
    <row r="87" spans="2:38" s="28" customFormat="1" ht="24.95" customHeight="1">
      <c r="B87" s="294"/>
      <c r="D87" s="29" t="s">
        <v>51</v>
      </c>
      <c r="E87" s="30"/>
      <c r="F87" s="30"/>
      <c r="G87" s="30"/>
      <c r="H87" s="30"/>
      <c r="I87" s="229"/>
      <c r="J87" s="295">
        <f>+J161</f>
        <v>0</v>
      </c>
    </row>
    <row r="88" spans="2:38" s="31" customFormat="1" ht="19.899999999999999" customHeight="1">
      <c r="B88" s="296"/>
      <c r="D88" s="32" t="s">
        <v>52</v>
      </c>
      <c r="E88" s="33"/>
      <c r="F88" s="33"/>
      <c r="G88" s="33"/>
      <c r="H88" s="33"/>
      <c r="I88" s="230"/>
      <c r="J88" s="297">
        <f>+J153</f>
        <v>0</v>
      </c>
    </row>
    <row r="89" spans="2:38" s="31" customFormat="1" ht="19.899999999999999" customHeight="1">
      <c r="B89" s="296"/>
      <c r="D89" s="32" t="s">
        <v>403</v>
      </c>
      <c r="E89" s="33"/>
      <c r="F89" s="33"/>
      <c r="G89" s="33"/>
      <c r="H89" s="33"/>
      <c r="I89" s="230"/>
      <c r="J89" s="297">
        <f>+J157</f>
        <v>0</v>
      </c>
    </row>
    <row r="90" spans="2:38" s="31" customFormat="1" ht="19.899999999999999" customHeight="1">
      <c r="B90" s="296"/>
      <c r="D90" s="32" t="s">
        <v>670</v>
      </c>
      <c r="E90" s="33"/>
      <c r="F90" s="33"/>
      <c r="G90" s="33"/>
      <c r="H90" s="33"/>
      <c r="I90" s="230"/>
      <c r="J90" s="297">
        <f>+J161</f>
        <v>0</v>
      </c>
    </row>
    <row r="91" spans="2:38" s="31" customFormat="1" ht="19.899999999999999" customHeight="1">
      <c r="B91" s="296"/>
      <c r="D91" s="32" t="s">
        <v>53</v>
      </c>
      <c r="E91" s="33"/>
      <c r="F91" s="33"/>
      <c r="G91" s="33"/>
      <c r="H91" s="33"/>
      <c r="I91" s="230"/>
      <c r="J91" s="297">
        <f>+J163</f>
        <v>0</v>
      </c>
    </row>
    <row r="92" spans="2:38" s="31" customFormat="1" ht="19.899999999999999" customHeight="1">
      <c r="B92" s="296"/>
      <c r="D92" s="32" t="s">
        <v>54</v>
      </c>
      <c r="E92" s="33"/>
      <c r="F92" s="33"/>
      <c r="G92" s="33"/>
      <c r="H92" s="33"/>
      <c r="I92" s="230"/>
      <c r="J92" s="297">
        <f>+J181</f>
        <v>0</v>
      </c>
    </row>
    <row r="93" spans="2:38" s="31" customFormat="1" ht="19.899999999999999" customHeight="1">
      <c r="B93" s="296"/>
      <c r="D93" s="32" t="s">
        <v>55</v>
      </c>
      <c r="E93" s="33"/>
      <c r="F93" s="33"/>
      <c r="G93" s="33"/>
      <c r="H93" s="33"/>
      <c r="I93" s="230"/>
      <c r="J93" s="297">
        <f>+J189</f>
        <v>0</v>
      </c>
    </row>
    <row r="94" spans="2:38" s="31" customFormat="1" ht="19.899999999999999" customHeight="1">
      <c r="B94" s="296"/>
      <c r="D94" s="32" t="s">
        <v>56</v>
      </c>
      <c r="E94" s="33"/>
      <c r="F94" s="33"/>
      <c r="G94" s="33"/>
      <c r="H94" s="33"/>
      <c r="I94" s="230"/>
      <c r="J94" s="297">
        <f>+J197</f>
        <v>0</v>
      </c>
    </row>
    <row r="95" spans="2:38" s="28" customFormat="1" ht="24.95" customHeight="1">
      <c r="B95" s="294"/>
      <c r="D95" s="29" t="s">
        <v>57</v>
      </c>
      <c r="E95" s="30"/>
      <c r="F95" s="30"/>
      <c r="G95" s="30"/>
      <c r="H95" s="30"/>
      <c r="I95" s="229"/>
      <c r="J95" s="295">
        <f>+J96</f>
        <v>0</v>
      </c>
    </row>
    <row r="96" spans="2:38" s="31" customFormat="1" ht="19.899999999999999" customHeight="1">
      <c r="B96" s="296"/>
      <c r="D96" s="32" t="s">
        <v>58</v>
      </c>
      <c r="E96" s="33"/>
      <c r="F96" s="33"/>
      <c r="G96" s="33"/>
      <c r="H96" s="33"/>
      <c r="I96" s="230"/>
      <c r="J96" s="297">
        <f>+J203</f>
        <v>0</v>
      </c>
    </row>
    <row r="97" spans="2:10" s="31" customFormat="1" ht="20.25" customHeight="1">
      <c r="B97" s="296"/>
      <c r="D97" s="49" t="s">
        <v>354</v>
      </c>
      <c r="E97" s="49" t="s">
        <v>355</v>
      </c>
      <c r="F97" s="47"/>
      <c r="G97" s="47"/>
      <c r="H97" s="50"/>
      <c r="I97" s="51"/>
      <c r="J97" s="295">
        <f>+J204</f>
        <v>0</v>
      </c>
    </row>
    <row r="98" spans="2:10" s="9" customFormat="1" ht="21.75" customHeight="1">
      <c r="B98" s="241"/>
      <c r="I98" s="242"/>
      <c r="J98" s="243"/>
    </row>
    <row r="99" spans="2:10" s="9" customFormat="1" ht="6.95" customHeight="1">
      <c r="B99" s="263"/>
      <c r="C99" s="264"/>
      <c r="D99" s="264"/>
      <c r="E99" s="264"/>
      <c r="F99" s="264"/>
      <c r="G99" s="264"/>
      <c r="H99" s="264"/>
      <c r="I99" s="265"/>
      <c r="J99" s="266"/>
    </row>
    <row r="100" spans="2:10" ht="31.5" customHeight="1"/>
    <row r="101" spans="2:10" ht="26.25" customHeight="1"/>
    <row r="102" spans="2:10" ht="26.25" customHeight="1"/>
    <row r="103" spans="2:10" ht="26.25" customHeight="1"/>
    <row r="104" spans="2:10" ht="31.5" customHeight="1"/>
    <row r="105" spans="2:10" ht="29.25" customHeight="1"/>
    <row r="106" spans="2:10" s="9" customFormat="1" ht="6.95" customHeight="1">
      <c r="B106" s="237"/>
      <c r="C106" s="238"/>
      <c r="D106" s="238"/>
      <c r="E106" s="238"/>
      <c r="F106" s="238"/>
      <c r="G106" s="238"/>
      <c r="H106" s="238"/>
      <c r="I106" s="239"/>
      <c r="J106" s="240"/>
    </row>
    <row r="107" spans="2:10" s="9" customFormat="1" ht="24.95" customHeight="1">
      <c r="B107" s="241"/>
      <c r="C107" s="5" t="s">
        <v>59</v>
      </c>
      <c r="I107" s="242"/>
      <c r="J107" s="243"/>
    </row>
    <row r="108" spans="2:10" s="9" customFormat="1" ht="6.95" customHeight="1">
      <c r="B108" s="241"/>
      <c r="I108" s="242"/>
      <c r="J108" s="243"/>
    </row>
    <row r="109" spans="2:10" s="9" customFormat="1" ht="12" customHeight="1">
      <c r="B109" s="241"/>
      <c r="C109" s="7" t="s">
        <v>6</v>
      </c>
      <c r="I109" s="242"/>
      <c r="J109" s="243"/>
    </row>
    <row r="110" spans="2:10" s="9" customFormat="1" ht="16.5" customHeight="1">
      <c r="B110" s="241"/>
      <c r="E110" s="438" t="str">
        <f>E7</f>
        <v>Rekreačné zariadenie, p.č. 1158/2 Spišská Sobota</v>
      </c>
      <c r="F110" s="439"/>
      <c r="G110" s="439"/>
      <c r="H110" s="439"/>
      <c r="I110" s="242"/>
      <c r="J110" s="243"/>
    </row>
    <row r="111" spans="2:10" s="9" customFormat="1" ht="12" customHeight="1">
      <c r="B111" s="241"/>
      <c r="C111" s="7" t="s">
        <v>7</v>
      </c>
      <c r="I111" s="242"/>
      <c r="J111" s="243"/>
    </row>
    <row r="112" spans="2:10" s="9" customFormat="1" ht="16.5" customHeight="1">
      <c r="B112" s="241"/>
      <c r="E112" s="412"/>
      <c r="F112" s="440"/>
      <c r="G112" s="440"/>
      <c r="H112" s="440"/>
      <c r="I112" s="242"/>
      <c r="J112" s="243"/>
    </row>
    <row r="113" spans="2:56" s="9" customFormat="1" ht="6.95" customHeight="1">
      <c r="B113" s="241"/>
      <c r="I113" s="242"/>
      <c r="J113" s="243"/>
    </row>
    <row r="114" spans="2:56" s="9" customFormat="1" ht="12" customHeight="1">
      <c r="B114" s="241"/>
      <c r="C114" s="7" t="s">
        <v>11</v>
      </c>
      <c r="F114" s="10" t="str">
        <f>E12</f>
        <v>Poprad - Spišská Sobota</v>
      </c>
      <c r="I114" s="244" t="s">
        <v>13</v>
      </c>
      <c r="J114" s="245"/>
    </row>
    <row r="115" spans="2:56" s="9" customFormat="1" ht="6.95" customHeight="1">
      <c r="B115" s="241"/>
      <c r="I115" s="242"/>
      <c r="J115" s="243"/>
    </row>
    <row r="116" spans="2:56" s="9" customFormat="1" ht="26.25" customHeight="1">
      <c r="B116" s="241"/>
      <c r="C116" s="7" t="s">
        <v>14</v>
      </c>
      <c r="F116" s="10" t="str">
        <f ca="1">E14</f>
        <v>INCOME, s.r.o., Sobotské námestie 1754/58, Poprad 058 01</v>
      </c>
      <c r="I116" s="244" t="s">
        <v>18</v>
      </c>
      <c r="J116" s="246"/>
    </row>
    <row r="117" spans="2:56" s="9" customFormat="1" ht="26.25" customHeight="1">
      <c r="B117" s="241"/>
      <c r="C117" s="7" t="s">
        <v>17</v>
      </c>
      <c r="F117" s="10" t="str">
        <f>IF(E17="","",E17)</f>
        <v/>
      </c>
      <c r="I117" s="244" t="s">
        <v>19</v>
      </c>
      <c r="J117" s="246"/>
    </row>
    <row r="118" spans="2:56" s="9" customFormat="1" ht="10.35" customHeight="1">
      <c r="B118" s="241"/>
      <c r="I118" s="242"/>
      <c r="J118" s="243"/>
    </row>
    <row r="119" spans="2:56" s="40" customFormat="1" ht="29.25" customHeight="1">
      <c r="B119" s="247"/>
      <c r="C119" s="34" t="s">
        <v>60</v>
      </c>
      <c r="D119" s="35" t="s">
        <v>61</v>
      </c>
      <c r="E119" s="35" t="s">
        <v>62</v>
      </c>
      <c r="F119" s="35" t="s">
        <v>63</v>
      </c>
      <c r="G119" s="35" t="s">
        <v>64</v>
      </c>
      <c r="H119" s="35" t="s">
        <v>65</v>
      </c>
      <c r="I119" s="231" t="s">
        <v>66</v>
      </c>
      <c r="J119" s="248" t="s">
        <v>43</v>
      </c>
      <c r="K119" s="37" t="s">
        <v>9</v>
      </c>
      <c r="L119" s="38" t="s">
        <v>68</v>
      </c>
      <c r="M119" s="38" t="s">
        <v>69</v>
      </c>
      <c r="N119" s="38" t="s">
        <v>70</v>
      </c>
      <c r="O119" s="38" t="s">
        <v>71</v>
      </c>
      <c r="P119" s="38" t="s">
        <v>72</v>
      </c>
      <c r="Q119" s="39" t="s">
        <v>73</v>
      </c>
    </row>
    <row r="120" spans="2:56" s="9" customFormat="1" ht="22.9" customHeight="1">
      <c r="B120" s="241"/>
      <c r="C120" s="41" t="s">
        <v>44</v>
      </c>
      <c r="I120" s="242"/>
      <c r="J120" s="249">
        <f>+J121+J152</f>
        <v>0</v>
      </c>
      <c r="K120" s="42"/>
      <c r="L120" s="12"/>
      <c r="M120" s="43" t="e">
        <f>M121+#REF!+M158</f>
        <v>#REF!</v>
      </c>
      <c r="N120" s="12"/>
      <c r="O120" s="43" t="e">
        <f>O121+#REF!+O158</f>
        <v>#REF!</v>
      </c>
      <c r="P120" s="12"/>
      <c r="Q120" s="44" t="e">
        <f>Q121+#REF!+Q158</f>
        <v>#REF!</v>
      </c>
      <c r="AK120" s="1" t="s">
        <v>74</v>
      </c>
      <c r="AL120" s="1" t="s">
        <v>45</v>
      </c>
      <c r="BB120" s="45" t="e">
        <f>BB121+#REF!+BB158</f>
        <v>#REF!</v>
      </c>
    </row>
    <row r="121" spans="2:56" s="47" customFormat="1" ht="25.9" customHeight="1">
      <c r="B121" s="250"/>
      <c r="D121" s="48" t="s">
        <v>74</v>
      </c>
      <c r="E121" s="49" t="s">
        <v>75</v>
      </c>
      <c r="F121" s="49" t="s">
        <v>76</v>
      </c>
      <c r="I121" s="251"/>
      <c r="J121" s="252">
        <f>+J122+J125+J136+J150</f>
        <v>0</v>
      </c>
      <c r="K121" s="52"/>
      <c r="M121" s="53" t="e">
        <f>#REF!+#REF!+#REF!+#REF!+#REF!+M133</f>
        <v>#REF!</v>
      </c>
      <c r="O121" s="53" t="e">
        <f>#REF!+#REF!+#REF!+#REF!+#REF!+O133</f>
        <v>#REF!</v>
      </c>
      <c r="Q121" s="54" t="e">
        <f>#REF!+#REF!+#REF!+#REF!+#REF!+Q133</f>
        <v>#REF!</v>
      </c>
      <c r="AI121" s="48" t="s">
        <v>77</v>
      </c>
      <c r="AK121" s="55" t="s">
        <v>74</v>
      </c>
      <c r="AL121" s="55" t="s">
        <v>2</v>
      </c>
      <c r="AP121" s="48" t="s">
        <v>78</v>
      </c>
      <c r="BB121" s="56" t="e">
        <f>#REF!+#REF!+#REF!+#REF!+#REF!+BB133</f>
        <v>#REF!</v>
      </c>
    </row>
    <row r="122" spans="2:56" s="9" customFormat="1" ht="34.5" customHeight="1">
      <c r="B122" s="250"/>
      <c r="C122" s="47"/>
      <c r="D122" s="48" t="s">
        <v>74</v>
      </c>
      <c r="E122" s="57" t="s">
        <v>84</v>
      </c>
      <c r="F122" s="57" t="s">
        <v>85</v>
      </c>
      <c r="G122" s="47"/>
      <c r="H122" s="47"/>
      <c r="I122" s="251"/>
      <c r="J122" s="253">
        <f>SUM(J123:J124)</f>
        <v>0</v>
      </c>
      <c r="K122" s="70"/>
      <c r="Q122" s="71"/>
      <c r="AK122" s="1" t="s">
        <v>83</v>
      </c>
      <c r="AL122" s="1" t="s">
        <v>79</v>
      </c>
    </row>
    <row r="123" spans="2:56" s="9" customFormat="1" ht="16.5" customHeight="1">
      <c r="B123" s="250"/>
      <c r="C123" s="59">
        <v>1</v>
      </c>
      <c r="D123" s="136" t="s">
        <v>80</v>
      </c>
      <c r="E123" s="137" t="s">
        <v>644</v>
      </c>
      <c r="F123" s="322" t="s">
        <v>645</v>
      </c>
      <c r="G123" s="223" t="s">
        <v>88</v>
      </c>
      <c r="H123" s="138">
        <v>4.5670000000000002</v>
      </c>
      <c r="I123" s="232"/>
      <c r="J123" s="254">
        <f>ROUND(I123*H123,2)</f>
        <v>0</v>
      </c>
      <c r="K123" s="70"/>
      <c r="Q123" s="71"/>
      <c r="AK123" s="1"/>
      <c r="AL123" s="1"/>
    </row>
    <row r="124" spans="2:56" s="9" customFormat="1" ht="16.5" customHeight="1">
      <c r="B124" s="255"/>
      <c r="C124" s="59">
        <v>2</v>
      </c>
      <c r="D124" s="59" t="s">
        <v>80</v>
      </c>
      <c r="E124" s="137" t="s">
        <v>641</v>
      </c>
      <c r="F124" s="222" t="s">
        <v>642</v>
      </c>
      <c r="G124" s="223" t="s">
        <v>643</v>
      </c>
      <c r="H124" s="138">
        <v>5</v>
      </c>
      <c r="I124" s="232"/>
      <c r="J124" s="254">
        <f t="shared" ref="J124" si="0">ROUND(I124*H124,2)</f>
        <v>0</v>
      </c>
      <c r="K124" s="64" t="s">
        <v>9</v>
      </c>
      <c r="M124" s="66">
        <f>L124*H124</f>
        <v>0</v>
      </c>
      <c r="N124" s="66">
        <v>5.1500000000000001E-3</v>
      </c>
      <c r="O124" s="66">
        <f>N124*H124</f>
        <v>2.5750000000000002E-2</v>
      </c>
      <c r="P124" s="66">
        <v>0</v>
      </c>
      <c r="Q124" s="67">
        <f>P124*H124</f>
        <v>0</v>
      </c>
      <c r="AI124" s="68" t="s">
        <v>82</v>
      </c>
      <c r="AK124" s="68" t="s">
        <v>80</v>
      </c>
      <c r="AL124" s="68" t="s">
        <v>79</v>
      </c>
      <c r="AP124" s="1" t="s">
        <v>78</v>
      </c>
      <c r="AV124" s="69" t="e">
        <f>IF(#REF!="základná",J124,0)</f>
        <v>#REF!</v>
      </c>
      <c r="AW124" s="69" t="e">
        <f>IF(#REF!="znížená",J124,0)</f>
        <v>#REF!</v>
      </c>
      <c r="AX124" s="69" t="e">
        <f>IF(#REF!="zákl. prenesená",J124,0)</f>
        <v>#REF!</v>
      </c>
      <c r="AY124" s="69" t="e">
        <f>IF(#REF!="zníž. prenesená",J124,0)</f>
        <v>#REF!</v>
      </c>
      <c r="AZ124" s="69" t="e">
        <f>IF(#REF!="nulová",J124,0)</f>
        <v>#REF!</v>
      </c>
      <c r="BA124" s="1" t="s">
        <v>79</v>
      </c>
      <c r="BB124" s="69">
        <f>ROUND(I124*H124,2)</f>
        <v>0</v>
      </c>
      <c r="BC124" s="1" t="s">
        <v>82</v>
      </c>
      <c r="BD124" s="68" t="s">
        <v>106</v>
      </c>
    </row>
    <row r="125" spans="2:56" s="9" customFormat="1" ht="30" customHeight="1">
      <c r="B125" s="250"/>
      <c r="C125" s="47"/>
      <c r="D125" s="48" t="s">
        <v>74</v>
      </c>
      <c r="E125" s="57" t="s">
        <v>93</v>
      </c>
      <c r="F125" s="57" t="s">
        <v>94</v>
      </c>
      <c r="G125" s="47"/>
      <c r="H125" s="47"/>
      <c r="I125" s="251"/>
      <c r="J125" s="253">
        <f>SUM(J126:J135)</f>
        <v>0</v>
      </c>
      <c r="K125" s="64" t="s">
        <v>9</v>
      </c>
      <c r="M125" s="66">
        <f>L125*H125</f>
        <v>0</v>
      </c>
      <c r="N125" s="66">
        <v>3.8127000000000001E-4</v>
      </c>
      <c r="O125" s="66">
        <f>N125*H125</f>
        <v>0</v>
      </c>
      <c r="P125" s="66">
        <v>0</v>
      </c>
      <c r="Q125" s="67">
        <f>P125*H125</f>
        <v>0</v>
      </c>
      <c r="AI125" s="68" t="s">
        <v>82</v>
      </c>
      <c r="AK125" s="68" t="s">
        <v>80</v>
      </c>
      <c r="AL125" s="68" t="s">
        <v>79</v>
      </c>
      <c r="AP125" s="1" t="s">
        <v>78</v>
      </c>
      <c r="AV125" s="69" t="e">
        <f>IF(#REF!="základná",J125,0)</f>
        <v>#REF!</v>
      </c>
      <c r="AW125" s="69" t="e">
        <f>IF(#REF!="znížená",J125,0)</f>
        <v>#REF!</v>
      </c>
      <c r="AX125" s="69" t="e">
        <f>IF(#REF!="zákl. prenesená",J125,0)</f>
        <v>#REF!</v>
      </c>
      <c r="AY125" s="69" t="e">
        <f>IF(#REF!="zníž. prenesená",J125,0)</f>
        <v>#REF!</v>
      </c>
      <c r="AZ125" s="69" t="e">
        <f>IF(#REF!="nulová",J125,0)</f>
        <v>#REF!</v>
      </c>
      <c r="BA125" s="1" t="s">
        <v>79</v>
      </c>
      <c r="BB125" s="69">
        <f>ROUND(I125*H125,2)</f>
        <v>0</v>
      </c>
      <c r="BC125" s="1" t="s">
        <v>82</v>
      </c>
      <c r="BD125" s="68" t="s">
        <v>113</v>
      </c>
    </row>
    <row r="126" spans="2:56" s="9" customFormat="1" ht="27.75" customHeight="1">
      <c r="B126" s="255"/>
      <c r="C126" s="59">
        <v>3</v>
      </c>
      <c r="D126" s="59" t="s">
        <v>80</v>
      </c>
      <c r="E126" s="60" t="s">
        <v>96</v>
      </c>
      <c r="F126" s="61" t="s">
        <v>97</v>
      </c>
      <c r="G126" s="62" t="s">
        <v>88</v>
      </c>
      <c r="H126" s="63">
        <v>39.409999999999997</v>
      </c>
      <c r="I126" s="63"/>
      <c r="J126" s="254">
        <f t="shared" ref="J126:J135" si="1">ROUND(I126*H126,2)</f>
        <v>0</v>
      </c>
      <c r="K126" s="64" t="s">
        <v>9</v>
      </c>
      <c r="M126" s="66">
        <f>L126*H126</f>
        <v>0</v>
      </c>
      <c r="N126" s="66">
        <v>1.9300000000000001E-3</v>
      </c>
      <c r="O126" s="66">
        <f>N126*H126</f>
        <v>7.6061299999999998E-2</v>
      </c>
      <c r="P126" s="66">
        <v>0</v>
      </c>
      <c r="Q126" s="67">
        <f>P126*H126</f>
        <v>0</v>
      </c>
      <c r="AI126" s="68" t="s">
        <v>82</v>
      </c>
      <c r="AK126" s="68" t="s">
        <v>80</v>
      </c>
      <c r="AL126" s="68" t="s">
        <v>79</v>
      </c>
      <c r="AP126" s="1" t="s">
        <v>78</v>
      </c>
      <c r="AV126" s="69" t="e">
        <f>IF(#REF!="základná",J126,0)</f>
        <v>#REF!</v>
      </c>
      <c r="AW126" s="69" t="e">
        <f>IF(#REF!="znížená",J126,0)</f>
        <v>#REF!</v>
      </c>
      <c r="AX126" s="69" t="e">
        <f>IF(#REF!="zákl. prenesená",J126,0)</f>
        <v>#REF!</v>
      </c>
      <c r="AY126" s="69" t="e">
        <f>IF(#REF!="zníž. prenesená",J126,0)</f>
        <v>#REF!</v>
      </c>
      <c r="AZ126" s="69" t="e">
        <f>IF(#REF!="nulová",J126,0)</f>
        <v>#REF!</v>
      </c>
      <c r="BA126" s="1" t="s">
        <v>79</v>
      </c>
      <c r="BB126" s="69">
        <f>ROUND(I126*H126,2)</f>
        <v>0</v>
      </c>
      <c r="BC126" s="1" t="s">
        <v>82</v>
      </c>
      <c r="BD126" s="68" t="s">
        <v>120</v>
      </c>
    </row>
    <row r="127" spans="2:56" s="72" customFormat="1" ht="23.25" customHeight="1">
      <c r="B127" s="255"/>
      <c r="C127" s="59">
        <v>4</v>
      </c>
      <c r="D127" s="59" t="s">
        <v>80</v>
      </c>
      <c r="E127" s="60" t="s">
        <v>99</v>
      </c>
      <c r="F127" s="61" t="s">
        <v>647</v>
      </c>
      <c r="G127" s="62" t="s">
        <v>88</v>
      </c>
      <c r="H127" s="63">
        <v>39.409999999999997</v>
      </c>
      <c r="I127" s="63"/>
      <c r="J127" s="254">
        <f t="shared" si="1"/>
        <v>0</v>
      </c>
      <c r="K127" s="74"/>
      <c r="Q127" s="75"/>
      <c r="AK127" s="73" t="s">
        <v>89</v>
      </c>
      <c r="AL127" s="73" t="s">
        <v>79</v>
      </c>
      <c r="AM127" s="72" t="s">
        <v>79</v>
      </c>
      <c r="AN127" s="72" t="s">
        <v>90</v>
      </c>
      <c r="AO127" s="72" t="s">
        <v>77</v>
      </c>
      <c r="AP127" s="73" t="s">
        <v>78</v>
      </c>
    </row>
    <row r="128" spans="2:56" s="9" customFormat="1" ht="36">
      <c r="B128" s="255"/>
      <c r="C128" s="59">
        <v>5</v>
      </c>
      <c r="D128" s="59" t="s">
        <v>80</v>
      </c>
      <c r="E128" s="60" t="s">
        <v>101</v>
      </c>
      <c r="F128" s="61" t="s">
        <v>654</v>
      </c>
      <c r="G128" s="62" t="s">
        <v>88</v>
      </c>
      <c r="H128" s="63">
        <v>107.63</v>
      </c>
      <c r="I128" s="63"/>
      <c r="J128" s="254">
        <f t="shared" si="1"/>
        <v>0</v>
      </c>
      <c r="K128" s="70"/>
      <c r="Q128" s="71"/>
      <c r="AK128" s="1" t="s">
        <v>83</v>
      </c>
      <c r="AL128" s="1" t="s">
        <v>79</v>
      </c>
    </row>
    <row r="129" spans="2:56" s="9" customFormat="1" ht="26.25" customHeight="1">
      <c r="B129" s="255"/>
      <c r="C129" s="59">
        <v>6</v>
      </c>
      <c r="D129" s="59" t="s">
        <v>80</v>
      </c>
      <c r="E129" s="60" t="s">
        <v>648</v>
      </c>
      <c r="F129" s="222" t="s">
        <v>646</v>
      </c>
      <c r="G129" s="62" t="s">
        <v>88</v>
      </c>
      <c r="H129" s="63">
        <v>241.3</v>
      </c>
      <c r="I129" s="63"/>
      <c r="J129" s="254">
        <f t="shared" si="1"/>
        <v>0</v>
      </c>
      <c r="K129" s="64" t="s">
        <v>9</v>
      </c>
      <c r="M129" s="66">
        <f>L129*H129</f>
        <v>0</v>
      </c>
      <c r="N129" s="66">
        <v>0</v>
      </c>
      <c r="O129" s="66">
        <f>N129*H129</f>
        <v>0</v>
      </c>
      <c r="P129" s="66">
        <v>2.2000000000000002</v>
      </c>
      <c r="Q129" s="67">
        <f>P129*H129</f>
        <v>530.86</v>
      </c>
      <c r="AI129" s="68" t="s">
        <v>82</v>
      </c>
      <c r="AK129" s="68" t="s">
        <v>80</v>
      </c>
      <c r="AL129" s="68" t="s">
        <v>79</v>
      </c>
      <c r="AP129" s="1" t="s">
        <v>78</v>
      </c>
      <c r="AV129" s="69" t="e">
        <f>IF(#REF!="základná",J129,0)</f>
        <v>#REF!</v>
      </c>
      <c r="AW129" s="69" t="e">
        <f>IF(#REF!="znížená",J129,0)</f>
        <v>#REF!</v>
      </c>
      <c r="AX129" s="69" t="e">
        <f>IF(#REF!="zákl. prenesená",J129,0)</f>
        <v>#REF!</v>
      </c>
      <c r="AY129" s="69" t="e">
        <f>IF(#REF!="zníž. prenesená",J129,0)</f>
        <v>#REF!</v>
      </c>
      <c r="AZ129" s="69" t="e">
        <f>IF(#REF!="nulová",J129,0)</f>
        <v>#REF!</v>
      </c>
      <c r="BA129" s="1" t="s">
        <v>79</v>
      </c>
      <c r="BB129" s="69">
        <f>ROUND(I129*H129,2)</f>
        <v>0</v>
      </c>
      <c r="BC129" s="1" t="s">
        <v>82</v>
      </c>
      <c r="BD129" s="68" t="s">
        <v>126</v>
      </c>
    </row>
    <row r="130" spans="2:56" s="9" customFormat="1" ht="21" customHeight="1">
      <c r="B130" s="255"/>
      <c r="C130" s="59">
        <v>6.5714285714285703</v>
      </c>
      <c r="D130" s="59" t="s">
        <v>80</v>
      </c>
      <c r="E130" s="60" t="s">
        <v>360</v>
      </c>
      <c r="F130" s="61" t="s">
        <v>361</v>
      </c>
      <c r="G130" s="62" t="s">
        <v>88</v>
      </c>
      <c r="H130" s="63">
        <v>68.22</v>
      </c>
      <c r="I130" s="63"/>
      <c r="J130" s="254">
        <f t="shared" si="1"/>
        <v>0</v>
      </c>
      <c r="K130" s="64"/>
      <c r="M130" s="66"/>
      <c r="N130" s="66"/>
      <c r="O130" s="66"/>
      <c r="P130" s="66"/>
      <c r="Q130" s="67"/>
      <c r="AI130" s="68"/>
      <c r="AK130" s="68"/>
      <c r="AL130" s="68"/>
      <c r="AP130" s="1"/>
      <c r="AV130" s="69"/>
      <c r="AW130" s="69"/>
      <c r="AX130" s="69"/>
      <c r="AY130" s="69"/>
      <c r="AZ130" s="69"/>
      <c r="BA130" s="1"/>
      <c r="BB130" s="69"/>
      <c r="BC130" s="1"/>
      <c r="BD130" s="68"/>
    </row>
    <row r="131" spans="2:56" s="72" customFormat="1" ht="28.5" customHeight="1">
      <c r="B131" s="255"/>
      <c r="C131" s="59">
        <v>8</v>
      </c>
      <c r="D131" s="59" t="s">
        <v>80</v>
      </c>
      <c r="E131" s="60" t="s">
        <v>362</v>
      </c>
      <c r="F131" s="61" t="s">
        <v>363</v>
      </c>
      <c r="G131" s="62" t="s">
        <v>88</v>
      </c>
      <c r="H131" s="63">
        <v>39.409999999999997</v>
      </c>
      <c r="I131" s="63"/>
      <c r="J131" s="254">
        <f t="shared" si="1"/>
        <v>0</v>
      </c>
      <c r="K131" s="74"/>
      <c r="Q131" s="75"/>
      <c r="AK131" s="73" t="s">
        <v>89</v>
      </c>
      <c r="AL131" s="73" t="s">
        <v>79</v>
      </c>
      <c r="AM131" s="72" t="s">
        <v>79</v>
      </c>
      <c r="AN131" s="72" t="s">
        <v>90</v>
      </c>
      <c r="AO131" s="72" t="s">
        <v>77</v>
      </c>
      <c r="AP131" s="73" t="s">
        <v>78</v>
      </c>
    </row>
    <row r="132" spans="2:56" s="9" customFormat="1" ht="24.75" customHeight="1">
      <c r="B132" s="255"/>
      <c r="C132" s="59">
        <v>9</v>
      </c>
      <c r="D132" s="59" t="s">
        <v>80</v>
      </c>
      <c r="E132" s="60" t="s">
        <v>364</v>
      </c>
      <c r="F132" s="61" t="s">
        <v>649</v>
      </c>
      <c r="G132" s="62" t="s">
        <v>88</v>
      </c>
      <c r="H132" s="63">
        <v>39.409999999999997</v>
      </c>
      <c r="I132" s="63"/>
      <c r="J132" s="254">
        <f t="shared" si="1"/>
        <v>0</v>
      </c>
      <c r="K132" s="64" t="s">
        <v>9</v>
      </c>
      <c r="M132" s="66">
        <f>L132*H132</f>
        <v>0</v>
      </c>
      <c r="N132" s="66">
        <v>0</v>
      </c>
      <c r="O132" s="66">
        <f>N132*H132</f>
        <v>0</v>
      </c>
      <c r="P132" s="66">
        <v>0</v>
      </c>
      <c r="Q132" s="67">
        <f>P132*H132</f>
        <v>0</v>
      </c>
      <c r="AI132" s="68" t="s">
        <v>82</v>
      </c>
      <c r="AK132" s="68" t="s">
        <v>80</v>
      </c>
      <c r="AL132" s="68" t="s">
        <v>79</v>
      </c>
      <c r="AP132" s="1" t="s">
        <v>78</v>
      </c>
      <c r="AV132" s="69" t="e">
        <f>IF(#REF!="základná",J132,0)</f>
        <v>#REF!</v>
      </c>
      <c r="AW132" s="69" t="e">
        <f>IF(#REF!="znížená",J132,0)</f>
        <v>#REF!</v>
      </c>
      <c r="AX132" s="69" t="e">
        <f>IF(#REF!="zákl. prenesená",J132,0)</f>
        <v>#REF!</v>
      </c>
      <c r="AY132" s="69" t="e">
        <f>IF(#REF!="zníž. prenesená",J132,0)</f>
        <v>#REF!</v>
      </c>
      <c r="AZ132" s="69" t="e">
        <f>IF(#REF!="nulová",J132,0)</f>
        <v>#REF!</v>
      </c>
      <c r="BA132" s="1" t="s">
        <v>79</v>
      </c>
      <c r="BB132" s="69">
        <f>ROUND(I132*H132,2)</f>
        <v>0</v>
      </c>
      <c r="BC132" s="1" t="s">
        <v>82</v>
      </c>
      <c r="BD132" s="68" t="s">
        <v>143</v>
      </c>
    </row>
    <row r="133" spans="2:56" s="47" customFormat="1" ht="24.75" customHeight="1">
      <c r="B133" s="255"/>
      <c r="C133" s="59">
        <v>10</v>
      </c>
      <c r="D133" s="59" t="s">
        <v>80</v>
      </c>
      <c r="E133" s="60" t="s">
        <v>365</v>
      </c>
      <c r="F133" s="61" t="s">
        <v>366</v>
      </c>
      <c r="G133" s="62" t="s">
        <v>88</v>
      </c>
      <c r="H133" s="63">
        <v>39.409999999999997</v>
      </c>
      <c r="I133" s="63"/>
      <c r="J133" s="254">
        <f t="shared" si="1"/>
        <v>0</v>
      </c>
      <c r="K133" s="52"/>
      <c r="M133" s="53" t="e">
        <f>SUM(#REF!)</f>
        <v>#REF!</v>
      </c>
      <c r="O133" s="53" t="e">
        <f>SUM(#REF!)</f>
        <v>#REF!</v>
      </c>
      <c r="Q133" s="54" t="e">
        <f>SUM(#REF!)</f>
        <v>#REF!</v>
      </c>
      <c r="AI133" s="48" t="s">
        <v>77</v>
      </c>
      <c r="AK133" s="55" t="s">
        <v>74</v>
      </c>
      <c r="AL133" s="55" t="s">
        <v>77</v>
      </c>
      <c r="AP133" s="48" t="s">
        <v>78</v>
      </c>
      <c r="BB133" s="56" t="e">
        <f>SUM(#REF!)</f>
        <v>#REF!</v>
      </c>
    </row>
    <row r="134" spans="2:56" s="9" customFormat="1" ht="24">
      <c r="B134" s="255"/>
      <c r="C134" s="59">
        <v>11</v>
      </c>
      <c r="D134" s="59" t="s">
        <v>80</v>
      </c>
      <c r="E134" s="60" t="s">
        <v>367</v>
      </c>
      <c r="F134" s="61" t="s">
        <v>368</v>
      </c>
      <c r="G134" s="62" t="s">
        <v>81</v>
      </c>
      <c r="H134" s="63">
        <v>5</v>
      </c>
      <c r="I134" s="63"/>
      <c r="J134" s="254">
        <f t="shared" si="1"/>
        <v>0</v>
      </c>
      <c r="K134" s="70"/>
      <c r="Q134" s="71"/>
      <c r="AK134" s="1" t="s">
        <v>83</v>
      </c>
      <c r="AL134" s="1" t="s">
        <v>79</v>
      </c>
    </row>
    <row r="135" spans="2:56" s="72" customFormat="1" ht="30" customHeight="1">
      <c r="B135" s="255"/>
      <c r="C135" s="59">
        <v>12</v>
      </c>
      <c r="D135" s="76" t="s">
        <v>91</v>
      </c>
      <c r="E135" s="77" t="s">
        <v>369</v>
      </c>
      <c r="F135" s="78" t="s">
        <v>394</v>
      </c>
      <c r="G135" s="79" t="s">
        <v>81</v>
      </c>
      <c r="H135" s="80">
        <v>5</v>
      </c>
      <c r="I135" s="80"/>
      <c r="J135" s="256">
        <f t="shared" si="1"/>
        <v>0</v>
      </c>
      <c r="K135" s="74"/>
      <c r="Q135" s="75"/>
      <c r="AK135" s="73" t="s">
        <v>89</v>
      </c>
      <c r="AL135" s="73" t="s">
        <v>79</v>
      </c>
      <c r="AM135" s="72" t="s">
        <v>79</v>
      </c>
      <c r="AN135" s="72" t="s">
        <v>90</v>
      </c>
      <c r="AO135" s="72" t="s">
        <v>77</v>
      </c>
      <c r="AP135" s="73" t="s">
        <v>78</v>
      </c>
    </row>
    <row r="136" spans="2:56" s="9" customFormat="1" ht="30" customHeight="1">
      <c r="B136" s="250"/>
      <c r="C136" s="47"/>
      <c r="D136" s="48" t="s">
        <v>74</v>
      </c>
      <c r="E136" s="57" t="s">
        <v>98</v>
      </c>
      <c r="F136" s="57" t="s">
        <v>115</v>
      </c>
      <c r="G136" s="47"/>
      <c r="H136" s="47"/>
      <c r="I136" s="251"/>
      <c r="J136" s="253">
        <f>SUM(J137:J149)</f>
        <v>0</v>
      </c>
      <c r="K136" s="70"/>
      <c r="Q136" s="71"/>
      <c r="AK136" s="1" t="s">
        <v>83</v>
      </c>
      <c r="AL136" s="1" t="s">
        <v>79</v>
      </c>
    </row>
    <row r="137" spans="2:56" s="9" customFormat="1" ht="24">
      <c r="B137" s="255"/>
      <c r="C137" s="59">
        <v>13</v>
      </c>
      <c r="D137" s="59" t="s">
        <v>80</v>
      </c>
      <c r="E137" s="215" t="s">
        <v>118</v>
      </c>
      <c r="F137" s="216" t="s">
        <v>119</v>
      </c>
      <c r="G137" s="217" t="s">
        <v>88</v>
      </c>
      <c r="H137" s="63">
        <v>26.8</v>
      </c>
      <c r="I137" s="63"/>
      <c r="J137" s="254">
        <f>ROUND(I137*H137,2)</f>
        <v>0</v>
      </c>
      <c r="K137" s="70"/>
      <c r="Q137" s="71"/>
      <c r="AK137" s="1" t="s">
        <v>83</v>
      </c>
      <c r="AL137" s="1" t="s">
        <v>79</v>
      </c>
    </row>
    <row r="138" spans="2:56" s="9" customFormat="1" ht="24.2" customHeight="1">
      <c r="B138" s="255"/>
      <c r="C138" s="59">
        <v>14</v>
      </c>
      <c r="D138" s="59" t="s">
        <v>80</v>
      </c>
      <c r="E138" s="60" t="s">
        <v>122</v>
      </c>
      <c r="F138" s="61" t="s">
        <v>123</v>
      </c>
      <c r="G138" s="62" t="s">
        <v>88</v>
      </c>
      <c r="H138" s="63">
        <v>52.67</v>
      </c>
      <c r="I138" s="63"/>
      <c r="J138" s="254">
        <f>ROUND(I138*H138,2)</f>
        <v>0</v>
      </c>
      <c r="K138" s="64" t="s">
        <v>9</v>
      </c>
      <c r="M138" s="66">
        <f>L138*H138</f>
        <v>0</v>
      </c>
      <c r="N138" s="66">
        <v>0</v>
      </c>
      <c r="O138" s="66">
        <f>N138*H138</f>
        <v>0</v>
      </c>
      <c r="P138" s="66">
        <v>0</v>
      </c>
      <c r="Q138" s="67">
        <f>P138*H138</f>
        <v>0</v>
      </c>
      <c r="AI138" s="68" t="s">
        <v>160</v>
      </c>
      <c r="AK138" s="68" t="s">
        <v>80</v>
      </c>
      <c r="AL138" s="68" t="s">
        <v>79</v>
      </c>
      <c r="AP138" s="1" t="s">
        <v>78</v>
      </c>
      <c r="AV138" s="69" t="e">
        <f>IF(#REF!="základná",J138,0)</f>
        <v>#REF!</v>
      </c>
      <c r="AW138" s="69" t="e">
        <f>IF(#REF!="znížená",J138,0)</f>
        <v>#REF!</v>
      </c>
      <c r="AX138" s="69" t="e">
        <f>IF(#REF!="zákl. prenesená",J138,0)</f>
        <v>#REF!</v>
      </c>
      <c r="AY138" s="69" t="e">
        <f>IF(#REF!="zníž. prenesená",J138,0)</f>
        <v>#REF!</v>
      </c>
      <c r="AZ138" s="69" t="e">
        <f>IF(#REF!="nulová",J138,0)</f>
        <v>#REF!</v>
      </c>
      <c r="BA138" s="1" t="s">
        <v>79</v>
      </c>
      <c r="BB138" s="69">
        <f>ROUND(I138*H138,2)</f>
        <v>0</v>
      </c>
      <c r="BC138" s="1" t="s">
        <v>160</v>
      </c>
      <c r="BD138" s="68" t="s">
        <v>168</v>
      </c>
    </row>
    <row r="139" spans="2:56" s="9" customFormat="1" ht="30.75" customHeight="1">
      <c r="B139" s="255"/>
      <c r="C139" s="59">
        <v>15</v>
      </c>
      <c r="D139" s="136" t="s">
        <v>80</v>
      </c>
      <c r="E139" s="137" t="s">
        <v>392</v>
      </c>
      <c r="F139" s="222" t="s">
        <v>393</v>
      </c>
      <c r="G139" s="223" t="s">
        <v>88</v>
      </c>
      <c r="H139" s="138">
        <v>3.82</v>
      </c>
      <c r="I139" s="138"/>
      <c r="J139" s="254">
        <f>ROUND(I139*H139,2)</f>
        <v>0</v>
      </c>
      <c r="K139" s="64" t="s">
        <v>9</v>
      </c>
      <c r="M139" s="66">
        <f>L139*H139</f>
        <v>0</v>
      </c>
      <c r="N139" s="66">
        <v>0</v>
      </c>
      <c r="O139" s="66">
        <f>N139*H139</f>
        <v>0</v>
      </c>
      <c r="P139" s="66">
        <v>0</v>
      </c>
      <c r="Q139" s="67">
        <f>P139*H139</f>
        <v>0</v>
      </c>
      <c r="AI139" s="68" t="s">
        <v>160</v>
      </c>
      <c r="AK139" s="68" t="s">
        <v>80</v>
      </c>
      <c r="AL139" s="68" t="s">
        <v>79</v>
      </c>
      <c r="AP139" s="1" t="s">
        <v>78</v>
      </c>
      <c r="AV139" s="69" t="e">
        <f>IF(#REF!="základná",J139,0)</f>
        <v>#REF!</v>
      </c>
      <c r="AW139" s="69" t="e">
        <f>IF(#REF!="znížená",J139,0)</f>
        <v>#REF!</v>
      </c>
      <c r="AX139" s="69" t="e">
        <f>IF(#REF!="zákl. prenesená",J139,0)</f>
        <v>#REF!</v>
      </c>
      <c r="AY139" s="69" t="e">
        <f>IF(#REF!="zníž. prenesená",J139,0)</f>
        <v>#REF!</v>
      </c>
      <c r="AZ139" s="69" t="e">
        <f>IF(#REF!="nulová",J139,0)</f>
        <v>#REF!</v>
      </c>
      <c r="BA139" s="1" t="s">
        <v>79</v>
      </c>
      <c r="BB139" s="69">
        <f>ROUND(I139*H139,2)</f>
        <v>0</v>
      </c>
      <c r="BC139" s="1" t="s">
        <v>160</v>
      </c>
      <c r="BD139" s="68" t="s">
        <v>170</v>
      </c>
    </row>
    <row r="140" spans="2:56" s="9" customFormat="1" ht="15" customHeight="1">
      <c r="B140" s="255"/>
      <c r="C140" s="59">
        <v>16</v>
      </c>
      <c r="D140" s="59" t="s">
        <v>80</v>
      </c>
      <c r="E140" s="60" t="s">
        <v>399</v>
      </c>
      <c r="F140" s="61" t="s">
        <v>398</v>
      </c>
      <c r="G140" s="62" t="s">
        <v>88</v>
      </c>
      <c r="H140" s="63">
        <v>12.85</v>
      </c>
      <c r="I140" s="63"/>
      <c r="J140" s="254">
        <f t="shared" ref="J140:J145" si="2">ROUND(I140*H140,2)</f>
        <v>0</v>
      </c>
      <c r="K140" s="64"/>
      <c r="M140" s="66"/>
      <c r="N140" s="66"/>
      <c r="O140" s="66"/>
      <c r="P140" s="66"/>
      <c r="Q140" s="67"/>
      <c r="AI140" s="68"/>
      <c r="AK140" s="68"/>
      <c r="AL140" s="68"/>
      <c r="AP140" s="1"/>
      <c r="AV140" s="69"/>
      <c r="AW140" s="69"/>
      <c r="AX140" s="69"/>
      <c r="AY140" s="69"/>
      <c r="AZ140" s="69"/>
      <c r="BA140" s="1"/>
      <c r="BB140" s="69"/>
      <c r="BC140" s="1"/>
      <c r="BD140" s="68"/>
    </row>
    <row r="141" spans="2:56" s="9" customFormat="1" ht="36">
      <c r="B141" s="255"/>
      <c r="C141" s="59">
        <v>17</v>
      </c>
      <c r="D141" s="59" t="s">
        <v>80</v>
      </c>
      <c r="E141" s="60" t="s">
        <v>370</v>
      </c>
      <c r="F141" s="61" t="s">
        <v>371</v>
      </c>
      <c r="G141" s="62" t="s">
        <v>125</v>
      </c>
      <c r="H141" s="63">
        <v>2.85</v>
      </c>
      <c r="I141" s="63"/>
      <c r="J141" s="254">
        <f t="shared" si="2"/>
        <v>0</v>
      </c>
      <c r="K141" s="70"/>
      <c r="Q141" s="71"/>
      <c r="AK141" s="1" t="s">
        <v>83</v>
      </c>
      <c r="AL141" s="1" t="s">
        <v>79</v>
      </c>
    </row>
    <row r="142" spans="2:56" s="47" customFormat="1" ht="16.5" customHeight="1">
      <c r="B142" s="255"/>
      <c r="C142" s="59">
        <v>18</v>
      </c>
      <c r="D142" s="59" t="s">
        <v>80</v>
      </c>
      <c r="E142" s="60" t="s">
        <v>127</v>
      </c>
      <c r="F142" s="61" t="s">
        <v>395</v>
      </c>
      <c r="G142" s="62" t="s">
        <v>88</v>
      </c>
      <c r="H142" s="63">
        <v>39.409999999999997</v>
      </c>
      <c r="I142" s="63"/>
      <c r="J142" s="254">
        <f t="shared" si="2"/>
        <v>0</v>
      </c>
      <c r="K142" s="52"/>
      <c r="M142" s="53">
        <f>SUM(M143:M143)</f>
        <v>0</v>
      </c>
      <c r="O142" s="53">
        <f>SUM(O143:O143)</f>
        <v>0</v>
      </c>
      <c r="Q142" s="54">
        <f>SUM(Q143:Q143)</f>
        <v>0</v>
      </c>
      <c r="AI142" s="48" t="s">
        <v>79</v>
      </c>
      <c r="AK142" s="55" t="s">
        <v>74</v>
      </c>
      <c r="AL142" s="55" t="s">
        <v>77</v>
      </c>
      <c r="AP142" s="48" t="s">
        <v>78</v>
      </c>
      <c r="BB142" s="56">
        <f>SUM(BB143:BB143)</f>
        <v>0</v>
      </c>
    </row>
    <row r="143" spans="2:56" s="9" customFormat="1" ht="24">
      <c r="B143" s="255"/>
      <c r="C143" s="59">
        <v>19</v>
      </c>
      <c r="D143" s="59" t="s">
        <v>80</v>
      </c>
      <c r="E143" s="60" t="s">
        <v>372</v>
      </c>
      <c r="F143" s="61" t="s">
        <v>373</v>
      </c>
      <c r="G143" s="62" t="s">
        <v>88</v>
      </c>
      <c r="H143" s="63">
        <v>7.25</v>
      </c>
      <c r="I143" s="63"/>
      <c r="J143" s="254">
        <f t="shared" si="2"/>
        <v>0</v>
      </c>
      <c r="K143" s="70"/>
      <c r="Q143" s="71"/>
      <c r="AK143" s="1" t="s">
        <v>83</v>
      </c>
      <c r="AL143" s="1" t="s">
        <v>79</v>
      </c>
    </row>
    <row r="144" spans="2:56" s="9" customFormat="1" ht="36">
      <c r="B144" s="255"/>
      <c r="C144" s="59">
        <v>20</v>
      </c>
      <c r="D144" s="59" t="s">
        <v>80</v>
      </c>
      <c r="E144" s="60" t="s">
        <v>133</v>
      </c>
      <c r="F144" s="61" t="s">
        <v>640</v>
      </c>
      <c r="G144" s="62" t="s">
        <v>88</v>
      </c>
      <c r="H144" s="63">
        <v>241.3</v>
      </c>
      <c r="I144" s="63"/>
      <c r="J144" s="254">
        <f t="shared" si="2"/>
        <v>0</v>
      </c>
      <c r="K144" s="70"/>
      <c r="Q144" s="71"/>
      <c r="AK144" s="1" t="s">
        <v>83</v>
      </c>
      <c r="AL144" s="1" t="s">
        <v>79</v>
      </c>
    </row>
    <row r="145" spans="2:56" s="9" customFormat="1" ht="25.5" customHeight="1">
      <c r="B145" s="255"/>
      <c r="C145" s="59">
        <v>21</v>
      </c>
      <c r="D145" s="59" t="s">
        <v>80</v>
      </c>
      <c r="E145" s="60" t="s">
        <v>135</v>
      </c>
      <c r="F145" s="61" t="s">
        <v>136</v>
      </c>
      <c r="G145" s="62" t="s">
        <v>137</v>
      </c>
      <c r="H145" s="63">
        <v>4.75</v>
      </c>
      <c r="I145" s="63"/>
      <c r="J145" s="254">
        <f t="shared" si="2"/>
        <v>0</v>
      </c>
      <c r="K145" s="70"/>
      <c r="Q145" s="71"/>
      <c r="AK145" s="1" t="s">
        <v>83</v>
      </c>
      <c r="AL145" s="1" t="s">
        <v>79</v>
      </c>
    </row>
    <row r="146" spans="2:56" s="9" customFormat="1" ht="24">
      <c r="B146" s="255"/>
      <c r="C146" s="59">
        <v>22</v>
      </c>
      <c r="D146" s="59" t="s">
        <v>80</v>
      </c>
      <c r="E146" s="60" t="s">
        <v>138</v>
      </c>
      <c r="F146" s="61" t="s">
        <v>139</v>
      </c>
      <c r="G146" s="62" t="s">
        <v>137</v>
      </c>
      <c r="H146" s="63">
        <v>90.25</v>
      </c>
      <c r="I146" s="63"/>
      <c r="J146" s="254">
        <f>ROUND(I146*H146,2)</f>
        <v>0</v>
      </c>
      <c r="K146" s="64" t="s">
        <v>9</v>
      </c>
      <c r="M146" s="66">
        <f>L146*H146</f>
        <v>0</v>
      </c>
      <c r="N146" s="66">
        <v>0</v>
      </c>
      <c r="O146" s="66">
        <f>N146*H146</f>
        <v>0</v>
      </c>
      <c r="P146" s="66">
        <v>0</v>
      </c>
      <c r="Q146" s="67">
        <f>P146*H146</f>
        <v>0</v>
      </c>
      <c r="AI146" s="68" t="s">
        <v>160</v>
      </c>
      <c r="AK146" s="68" t="s">
        <v>80</v>
      </c>
      <c r="AL146" s="68" t="s">
        <v>79</v>
      </c>
      <c r="AP146" s="1" t="s">
        <v>78</v>
      </c>
      <c r="AV146" s="69" t="e">
        <f>IF(#REF!="základná",J146,0)</f>
        <v>#REF!</v>
      </c>
      <c r="AW146" s="69" t="e">
        <f>IF(#REF!="znížená",J146,0)</f>
        <v>#REF!</v>
      </c>
      <c r="AX146" s="69" t="e">
        <f>IF(#REF!="zákl. prenesená",J146,0)</f>
        <v>#REF!</v>
      </c>
      <c r="AY146" s="69" t="e">
        <f>IF(#REF!="zníž. prenesená",J146,0)</f>
        <v>#REF!</v>
      </c>
      <c r="AZ146" s="69" t="e">
        <f>IF(#REF!="nulová",J146,0)</f>
        <v>#REF!</v>
      </c>
      <c r="BA146" s="1" t="s">
        <v>79</v>
      </c>
      <c r="BB146" s="69">
        <f>ROUND(I146*H146,2)</f>
        <v>0</v>
      </c>
      <c r="BC146" s="1" t="s">
        <v>160</v>
      </c>
      <c r="BD146" s="68" t="s">
        <v>185</v>
      </c>
    </row>
    <row r="147" spans="2:56" s="47" customFormat="1" ht="24">
      <c r="B147" s="255"/>
      <c r="C147" s="59">
        <v>23</v>
      </c>
      <c r="D147" s="59" t="s">
        <v>80</v>
      </c>
      <c r="E147" s="60" t="s">
        <v>141</v>
      </c>
      <c r="F147" s="61" t="s">
        <v>142</v>
      </c>
      <c r="G147" s="62" t="s">
        <v>137</v>
      </c>
      <c r="H147" s="63">
        <v>4.75</v>
      </c>
      <c r="I147" s="63"/>
      <c r="J147" s="254">
        <f>ROUND(I147*H147,2)</f>
        <v>0</v>
      </c>
      <c r="K147" s="52"/>
      <c r="M147" s="53">
        <f>SUM(M148:M155)</f>
        <v>0</v>
      </c>
      <c r="O147" s="53">
        <f>SUM(O148:O155)</f>
        <v>9.4899999999999998E-2</v>
      </c>
      <c r="Q147" s="54">
        <f>SUM(Q148:Q155)</f>
        <v>0</v>
      </c>
      <c r="AI147" s="48" t="s">
        <v>79</v>
      </c>
      <c r="AK147" s="55" t="s">
        <v>74</v>
      </c>
      <c r="AL147" s="55" t="s">
        <v>77</v>
      </c>
      <c r="AP147" s="48" t="s">
        <v>78</v>
      </c>
      <c r="BB147" s="56">
        <f>SUM(BB148:BB155)</f>
        <v>0</v>
      </c>
    </row>
    <row r="148" spans="2:56" s="9" customFormat="1" ht="24">
      <c r="B148" s="255"/>
      <c r="C148" s="59">
        <v>24</v>
      </c>
      <c r="D148" s="59" t="s">
        <v>80</v>
      </c>
      <c r="E148" s="60" t="s">
        <v>144</v>
      </c>
      <c r="F148" s="61" t="s">
        <v>145</v>
      </c>
      <c r="G148" s="62" t="s">
        <v>137</v>
      </c>
      <c r="H148" s="63">
        <v>19</v>
      </c>
      <c r="I148" s="63"/>
      <c r="J148" s="254">
        <f>ROUND(I148*H148,2)</f>
        <v>0</v>
      </c>
      <c r="K148" s="70"/>
      <c r="Q148" s="71"/>
      <c r="AK148" s="1" t="s">
        <v>83</v>
      </c>
      <c r="AL148" s="1" t="s">
        <v>79</v>
      </c>
    </row>
    <row r="149" spans="2:56" s="9" customFormat="1" ht="24">
      <c r="B149" s="255"/>
      <c r="C149" s="59">
        <v>25</v>
      </c>
      <c r="D149" s="59" t="s">
        <v>80</v>
      </c>
      <c r="E149" s="60" t="s">
        <v>147</v>
      </c>
      <c r="F149" s="61" t="s">
        <v>148</v>
      </c>
      <c r="G149" s="62" t="s">
        <v>137</v>
      </c>
      <c r="H149" s="63">
        <v>4.75</v>
      </c>
      <c r="I149" s="63"/>
      <c r="J149" s="254">
        <f>ROUND(I149*H149,2)</f>
        <v>0</v>
      </c>
      <c r="K149" s="81" t="s">
        <v>9</v>
      </c>
      <c r="M149" s="66">
        <f>L149*H149</f>
        <v>0</v>
      </c>
      <c r="N149" s="66">
        <v>1.8519999999999998E-2</v>
      </c>
      <c r="O149" s="66">
        <f>N149*H149</f>
        <v>8.7969999999999993E-2</v>
      </c>
      <c r="P149" s="66">
        <v>0</v>
      </c>
      <c r="Q149" s="67">
        <f>P149*H149</f>
        <v>0</v>
      </c>
      <c r="AI149" s="68" t="s">
        <v>134</v>
      </c>
      <c r="AK149" s="68" t="s">
        <v>91</v>
      </c>
      <c r="AL149" s="68" t="s">
        <v>79</v>
      </c>
      <c r="AP149" s="1" t="s">
        <v>78</v>
      </c>
      <c r="AV149" s="69" t="e">
        <f>IF(#REF!="základná",J149,0)</f>
        <v>#REF!</v>
      </c>
      <c r="AW149" s="69" t="e">
        <f>IF(#REF!="znížená",J149,0)</f>
        <v>#REF!</v>
      </c>
      <c r="AX149" s="69" t="e">
        <f>IF(#REF!="zákl. prenesená",J149,0)</f>
        <v>#REF!</v>
      </c>
      <c r="AY149" s="69" t="e">
        <f>IF(#REF!="zníž. prenesená",J149,0)</f>
        <v>#REF!</v>
      </c>
      <c r="AZ149" s="69" t="e">
        <f>IF(#REF!="nulová",J149,0)</f>
        <v>#REF!</v>
      </c>
      <c r="BA149" s="1" t="s">
        <v>79</v>
      </c>
      <c r="BB149" s="69">
        <f>ROUND(I149*H149,2)</f>
        <v>0</v>
      </c>
      <c r="BC149" s="1" t="s">
        <v>160</v>
      </c>
      <c r="BD149" s="68" t="s">
        <v>190</v>
      </c>
    </row>
    <row r="150" spans="2:56" s="72" customFormat="1" ht="32.25" customHeight="1">
      <c r="B150" s="250"/>
      <c r="C150" s="47"/>
      <c r="D150" s="48" t="s">
        <v>74</v>
      </c>
      <c r="E150" s="57" t="s">
        <v>149</v>
      </c>
      <c r="F150" s="57" t="s">
        <v>150</v>
      </c>
      <c r="G150" s="47"/>
      <c r="H150" s="47"/>
      <c r="I150" s="251"/>
      <c r="J150" s="253">
        <f>+J151</f>
        <v>0</v>
      </c>
      <c r="K150" s="74"/>
      <c r="Q150" s="75"/>
      <c r="AK150" s="73" t="s">
        <v>89</v>
      </c>
      <c r="AL150" s="73" t="s">
        <v>79</v>
      </c>
      <c r="AM150" s="72" t="s">
        <v>79</v>
      </c>
      <c r="AN150" s="72" t="s">
        <v>5</v>
      </c>
      <c r="AO150" s="72" t="s">
        <v>77</v>
      </c>
      <c r="AP150" s="73" t="s">
        <v>78</v>
      </c>
    </row>
    <row r="151" spans="2:56" s="9" customFormat="1" ht="24.2" customHeight="1">
      <c r="B151" s="255"/>
      <c r="C151" s="59">
        <v>26</v>
      </c>
      <c r="D151" s="59" t="s">
        <v>80</v>
      </c>
      <c r="E151" s="60" t="s">
        <v>151</v>
      </c>
      <c r="F151" s="61" t="s">
        <v>152</v>
      </c>
      <c r="G151" s="62" t="s">
        <v>137</v>
      </c>
      <c r="H151" s="63">
        <v>6.93</v>
      </c>
      <c r="I151" s="218"/>
      <c r="J151" s="254">
        <f>ROUND(I151*H151,2)</f>
        <v>0</v>
      </c>
      <c r="K151" s="81" t="s">
        <v>9</v>
      </c>
      <c r="M151" s="66">
        <f>L151*H151</f>
        <v>0</v>
      </c>
      <c r="N151" s="66">
        <v>1E-3</v>
      </c>
      <c r="O151" s="66">
        <f>N151*H151</f>
        <v>6.9299999999999995E-3</v>
      </c>
      <c r="P151" s="66">
        <v>0</v>
      </c>
      <c r="Q151" s="67">
        <f>P151*H151</f>
        <v>0</v>
      </c>
      <c r="AI151" s="68" t="s">
        <v>134</v>
      </c>
      <c r="AK151" s="68" t="s">
        <v>91</v>
      </c>
      <c r="AL151" s="68" t="s">
        <v>79</v>
      </c>
      <c r="AP151" s="1" t="s">
        <v>78</v>
      </c>
      <c r="AV151" s="69" t="e">
        <f>IF(#REF!="základná",J151,0)</f>
        <v>#REF!</v>
      </c>
      <c r="AW151" s="69" t="e">
        <f>IF(#REF!="znížená",J151,0)</f>
        <v>#REF!</v>
      </c>
      <c r="AX151" s="69" t="e">
        <f>IF(#REF!="zákl. prenesená",J151,0)</f>
        <v>#REF!</v>
      </c>
      <c r="AY151" s="69" t="e">
        <f>IF(#REF!="zníž. prenesená",J151,0)</f>
        <v>#REF!</v>
      </c>
      <c r="AZ151" s="69" t="e">
        <f>IF(#REF!="nulová",J151,0)</f>
        <v>#REF!</v>
      </c>
      <c r="BA151" s="1" t="s">
        <v>79</v>
      </c>
      <c r="BB151" s="69">
        <f>ROUND(I151*H151,2)</f>
        <v>0</v>
      </c>
      <c r="BC151" s="1" t="s">
        <v>160</v>
      </c>
      <c r="BD151" s="68" t="s">
        <v>191</v>
      </c>
    </row>
    <row r="152" spans="2:56" s="9" customFormat="1" ht="24.2" customHeight="1">
      <c r="B152" s="250"/>
      <c r="C152" s="47"/>
      <c r="D152" s="48" t="s">
        <v>74</v>
      </c>
      <c r="E152" s="49" t="s">
        <v>153</v>
      </c>
      <c r="F152" s="49" t="s">
        <v>154</v>
      </c>
      <c r="G152" s="47"/>
      <c r="H152" s="47"/>
      <c r="I152" s="251"/>
      <c r="J152" s="252">
        <f>+J153+J157+J163+J181+J189+J197+J161</f>
        <v>0</v>
      </c>
      <c r="K152" s="64" t="s">
        <v>9</v>
      </c>
      <c r="M152" s="66">
        <f>L152*H152</f>
        <v>0</v>
      </c>
      <c r="N152" s="66">
        <v>5.2599999999999999E-3</v>
      </c>
      <c r="O152" s="66">
        <f>N152*H152</f>
        <v>0</v>
      </c>
      <c r="P152" s="66">
        <v>0</v>
      </c>
      <c r="Q152" s="67">
        <f>P152*H152</f>
        <v>0</v>
      </c>
      <c r="AI152" s="68" t="s">
        <v>160</v>
      </c>
      <c r="AK152" s="68" t="s">
        <v>80</v>
      </c>
      <c r="AL152" s="68" t="s">
        <v>79</v>
      </c>
      <c r="AP152" s="1" t="s">
        <v>78</v>
      </c>
      <c r="AV152" s="69" t="e">
        <f>IF(#REF!="základná",J152,0)</f>
        <v>#REF!</v>
      </c>
      <c r="AW152" s="69" t="e">
        <f>IF(#REF!="znížená",J152,0)</f>
        <v>#REF!</v>
      </c>
      <c r="AX152" s="69" t="e">
        <f>IF(#REF!="zákl. prenesená",J152,0)</f>
        <v>#REF!</v>
      </c>
      <c r="AY152" s="69" t="e">
        <f>IF(#REF!="zníž. prenesená",J152,0)</f>
        <v>#REF!</v>
      </c>
      <c r="AZ152" s="69" t="e">
        <f>IF(#REF!="nulová",J152,0)</f>
        <v>#REF!</v>
      </c>
      <c r="BA152" s="1" t="s">
        <v>79</v>
      </c>
      <c r="BB152" s="69">
        <f>ROUND(I152*H152,2)</f>
        <v>0</v>
      </c>
      <c r="BC152" s="1" t="s">
        <v>160</v>
      </c>
      <c r="BD152" s="68" t="s">
        <v>195</v>
      </c>
    </row>
    <row r="153" spans="2:56" s="9" customFormat="1">
      <c r="B153" s="250"/>
      <c r="C153" s="47"/>
      <c r="D153" s="48" t="s">
        <v>74</v>
      </c>
      <c r="E153" s="57" t="s">
        <v>155</v>
      </c>
      <c r="F153" s="57" t="s">
        <v>156</v>
      </c>
      <c r="G153" s="47"/>
      <c r="H153" s="47"/>
      <c r="I153" s="251"/>
      <c r="J153" s="253">
        <f>SUM(J154:J156)</f>
        <v>0</v>
      </c>
      <c r="K153" s="70"/>
      <c r="Q153" s="71"/>
      <c r="AK153" s="1" t="s">
        <v>83</v>
      </c>
      <c r="AL153" s="1" t="s">
        <v>79</v>
      </c>
    </row>
    <row r="154" spans="2:56" s="72" customFormat="1" ht="24">
      <c r="B154" s="255"/>
      <c r="C154" s="59">
        <v>27</v>
      </c>
      <c r="D154" s="59" t="s">
        <v>80</v>
      </c>
      <c r="E154" s="60" t="s">
        <v>158</v>
      </c>
      <c r="F154" s="61" t="s">
        <v>159</v>
      </c>
      <c r="G154" s="62" t="s">
        <v>88</v>
      </c>
      <c r="H154" s="63">
        <v>39.409999999999997</v>
      </c>
      <c r="I154" s="63"/>
      <c r="J154" s="254">
        <f>ROUND(I154*H154,2)</f>
        <v>0</v>
      </c>
      <c r="K154" s="74"/>
      <c r="Q154" s="75"/>
      <c r="AK154" s="73" t="s">
        <v>89</v>
      </c>
      <c r="AL154" s="73" t="s">
        <v>79</v>
      </c>
      <c r="AM154" s="72" t="s">
        <v>79</v>
      </c>
      <c r="AN154" s="72" t="s">
        <v>5</v>
      </c>
      <c r="AO154" s="72" t="s">
        <v>77</v>
      </c>
      <c r="AP154" s="73" t="s">
        <v>78</v>
      </c>
    </row>
    <row r="155" spans="2:56" s="9" customFormat="1" ht="24">
      <c r="B155" s="255"/>
      <c r="C155" s="59">
        <v>28</v>
      </c>
      <c r="D155" s="59" t="s">
        <v>80</v>
      </c>
      <c r="E155" s="60" t="s">
        <v>161</v>
      </c>
      <c r="F155" s="61" t="s">
        <v>162</v>
      </c>
      <c r="G155" s="62" t="s">
        <v>88</v>
      </c>
      <c r="H155" s="63">
        <v>36.79</v>
      </c>
      <c r="I155" s="63"/>
      <c r="J155" s="254">
        <f>ROUND(I155*H155,2)</f>
        <v>0</v>
      </c>
      <c r="K155" s="70"/>
      <c r="Q155" s="71"/>
      <c r="AK155" s="1" t="s">
        <v>83</v>
      </c>
      <c r="AL155" s="1" t="s">
        <v>79</v>
      </c>
    </row>
    <row r="156" spans="2:56" s="9" customFormat="1" ht="33" customHeight="1">
      <c r="B156" s="255"/>
      <c r="C156" s="59">
        <v>29</v>
      </c>
      <c r="D156" s="59" t="s">
        <v>80</v>
      </c>
      <c r="E156" s="60" t="s">
        <v>164</v>
      </c>
      <c r="F156" s="61" t="s">
        <v>165</v>
      </c>
      <c r="G156" s="62" t="s">
        <v>137</v>
      </c>
      <c r="H156" s="63">
        <v>0.28000000000000003</v>
      </c>
      <c r="I156" s="63"/>
      <c r="J156" s="254">
        <f>ROUND(I156*H156,2)</f>
        <v>0</v>
      </c>
      <c r="K156" s="64" t="s">
        <v>9</v>
      </c>
      <c r="M156" s="66">
        <f>L156*H156</f>
        <v>0</v>
      </c>
      <c r="N156" s="66">
        <v>2.2000000000000001E-4</v>
      </c>
      <c r="O156" s="66">
        <f>N156*H156</f>
        <v>6.1600000000000007E-5</v>
      </c>
      <c r="P156" s="66">
        <v>0</v>
      </c>
      <c r="Q156" s="67">
        <f>P156*H156</f>
        <v>0</v>
      </c>
      <c r="AI156" s="68" t="s">
        <v>160</v>
      </c>
      <c r="AK156" s="68" t="s">
        <v>80</v>
      </c>
      <c r="AL156" s="68" t="s">
        <v>79</v>
      </c>
      <c r="AP156" s="1" t="s">
        <v>78</v>
      </c>
      <c r="AV156" s="69" t="e">
        <f>IF(#REF!="základná",J156,0)</f>
        <v>#REF!</v>
      </c>
      <c r="AW156" s="69" t="e">
        <f>IF(#REF!="znížená",J156,0)</f>
        <v>#REF!</v>
      </c>
      <c r="AX156" s="69" t="e">
        <f>IF(#REF!="zákl. prenesená",J156,0)</f>
        <v>#REF!</v>
      </c>
      <c r="AY156" s="69" t="e">
        <f>IF(#REF!="zníž. prenesená",J156,0)</f>
        <v>#REF!</v>
      </c>
      <c r="AZ156" s="69" t="e">
        <f>IF(#REF!="nulová",J156,0)</f>
        <v>#REF!</v>
      </c>
      <c r="BA156" s="1" t="s">
        <v>79</v>
      </c>
      <c r="BB156" s="69">
        <f>ROUND(I156*H156,2)</f>
        <v>0</v>
      </c>
      <c r="BC156" s="1" t="s">
        <v>160</v>
      </c>
      <c r="BD156" s="68" t="s">
        <v>203</v>
      </c>
    </row>
    <row r="157" spans="2:56" s="72" customFormat="1" ht="26.25" customHeight="1">
      <c r="B157" s="250"/>
      <c r="C157" s="47"/>
      <c r="D157" s="48" t="s">
        <v>74</v>
      </c>
      <c r="E157" s="57" t="s">
        <v>262</v>
      </c>
      <c r="F157" s="57" t="s">
        <v>374</v>
      </c>
      <c r="G157" s="47"/>
      <c r="H157" s="47"/>
      <c r="I157" s="251"/>
      <c r="J157" s="253">
        <f>SUM(J158:J160)</f>
        <v>0</v>
      </c>
      <c r="K157" s="74"/>
      <c r="Q157" s="75"/>
      <c r="AK157" s="73" t="s">
        <v>89</v>
      </c>
      <c r="AL157" s="73" t="s">
        <v>79</v>
      </c>
      <c r="AM157" s="72" t="s">
        <v>79</v>
      </c>
      <c r="AN157" s="72" t="s">
        <v>90</v>
      </c>
      <c r="AO157" s="72" t="s">
        <v>77</v>
      </c>
      <c r="AP157" s="73" t="s">
        <v>78</v>
      </c>
    </row>
    <row r="158" spans="2:56" s="47" customFormat="1" ht="32.25" customHeight="1">
      <c r="B158" s="255"/>
      <c r="C158" s="59">
        <v>30</v>
      </c>
      <c r="D158" s="59" t="s">
        <v>80</v>
      </c>
      <c r="E158" s="60" t="s">
        <v>375</v>
      </c>
      <c r="F158" s="61" t="s">
        <v>376</v>
      </c>
      <c r="G158" s="62" t="s">
        <v>88</v>
      </c>
      <c r="H158" s="63">
        <v>39.409999999999997</v>
      </c>
      <c r="I158" s="63"/>
      <c r="J158" s="254">
        <f>ROUND(I158*H158,2)</f>
        <v>0</v>
      </c>
      <c r="K158" s="52"/>
      <c r="M158" s="53" t="e">
        <f>#REF!</f>
        <v>#REF!</v>
      </c>
      <c r="O158" s="53" t="e">
        <f>#REF!</f>
        <v>#REF!</v>
      </c>
      <c r="Q158" s="54" t="e">
        <f>#REF!</f>
        <v>#REF!</v>
      </c>
      <c r="AI158" s="48" t="s">
        <v>84</v>
      </c>
      <c r="AK158" s="55" t="s">
        <v>74</v>
      </c>
      <c r="AL158" s="55" t="s">
        <v>2</v>
      </c>
      <c r="AP158" s="48" t="s">
        <v>78</v>
      </c>
      <c r="BB158" s="56" t="e">
        <f>#REF!</f>
        <v>#REF!</v>
      </c>
    </row>
    <row r="159" spans="2:56" s="9" customFormat="1" ht="27.75" customHeight="1">
      <c r="B159" s="255"/>
      <c r="C159" s="76">
        <v>31</v>
      </c>
      <c r="D159" s="76" t="s">
        <v>91</v>
      </c>
      <c r="E159" s="77" t="s">
        <v>377</v>
      </c>
      <c r="F159" s="78" t="s">
        <v>396</v>
      </c>
      <c r="G159" s="79" t="s">
        <v>88</v>
      </c>
      <c r="H159" s="80">
        <v>39.409999999999997</v>
      </c>
      <c r="I159" s="80"/>
      <c r="J159" s="256">
        <f>ROUND(I159*H159,2)</f>
        <v>0</v>
      </c>
      <c r="K159" s="70"/>
      <c r="Q159" s="71"/>
      <c r="AK159" s="1" t="s">
        <v>83</v>
      </c>
      <c r="AL159" s="1" t="s">
        <v>79</v>
      </c>
    </row>
    <row r="160" spans="2:56" s="9" customFormat="1" ht="27" customHeight="1">
      <c r="B160" s="255"/>
      <c r="C160" s="76">
        <v>32</v>
      </c>
      <c r="D160" s="59" t="s">
        <v>80</v>
      </c>
      <c r="E160" s="60" t="s">
        <v>378</v>
      </c>
      <c r="F160" s="61" t="s">
        <v>379</v>
      </c>
      <c r="G160" s="62" t="s">
        <v>137</v>
      </c>
      <c r="H160" s="63">
        <v>0.03</v>
      </c>
      <c r="I160" s="63"/>
      <c r="J160" s="254">
        <f>ROUND(I160*H160,2)</f>
        <v>0</v>
      </c>
      <c r="K160" s="64" t="s">
        <v>9</v>
      </c>
      <c r="M160" s="66">
        <f>L160*H160</f>
        <v>0</v>
      </c>
      <c r="N160" s="66">
        <v>0</v>
      </c>
      <c r="O160" s="66">
        <f>N160*H160</f>
        <v>0</v>
      </c>
      <c r="P160" s="66">
        <v>0</v>
      </c>
      <c r="Q160" s="67">
        <f>P160*H160</f>
        <v>0</v>
      </c>
      <c r="AI160" s="68" t="s">
        <v>205</v>
      </c>
      <c r="AK160" s="68" t="s">
        <v>80</v>
      </c>
      <c r="AL160" s="68" t="s">
        <v>79</v>
      </c>
      <c r="AP160" s="1" t="s">
        <v>78</v>
      </c>
      <c r="AV160" s="69" t="e">
        <f>IF(#REF!="základná",J160,0)</f>
        <v>#REF!</v>
      </c>
      <c r="AW160" s="69" t="e">
        <f>IF(#REF!="znížená",J160,0)</f>
        <v>#REF!</v>
      </c>
      <c r="AX160" s="69" t="e">
        <f>IF(#REF!="zákl. prenesená",J160,0)</f>
        <v>#REF!</v>
      </c>
      <c r="AY160" s="69" t="e">
        <f>IF(#REF!="zníž. prenesená",J160,0)</f>
        <v>#REF!</v>
      </c>
      <c r="AZ160" s="69" t="e">
        <f>IF(#REF!="nulová",J160,0)</f>
        <v>#REF!</v>
      </c>
      <c r="BA160" s="1" t="s">
        <v>79</v>
      </c>
      <c r="BB160" s="69">
        <f>ROUND(I160*H160,2)</f>
        <v>0</v>
      </c>
      <c r="BC160" s="1" t="s">
        <v>205</v>
      </c>
      <c r="BD160" s="68" t="s">
        <v>208</v>
      </c>
    </row>
    <row r="161" spans="2:56" s="9" customFormat="1" ht="27" customHeight="1">
      <c r="B161" s="255"/>
      <c r="C161" s="59"/>
      <c r="D161" s="306" t="s">
        <v>74</v>
      </c>
      <c r="E161" s="307" t="s">
        <v>267</v>
      </c>
      <c r="F161" s="307" t="s">
        <v>671</v>
      </c>
      <c r="G161" s="305"/>
      <c r="H161" s="305"/>
      <c r="I161" s="305"/>
      <c r="J161" s="313">
        <f>+J162</f>
        <v>0</v>
      </c>
      <c r="K161" s="64"/>
      <c r="M161" s="66"/>
      <c r="N161" s="66"/>
      <c r="O161" s="66"/>
      <c r="P161" s="66"/>
      <c r="Q161" s="67"/>
      <c r="AI161" s="68"/>
      <c r="AK161" s="68"/>
      <c r="AL161" s="68"/>
      <c r="AP161" s="1"/>
      <c r="AV161" s="69"/>
      <c r="AW161" s="69"/>
      <c r="AX161" s="69"/>
      <c r="AY161" s="69"/>
      <c r="AZ161" s="69"/>
      <c r="BA161" s="1"/>
      <c r="BB161" s="69"/>
      <c r="BC161" s="1"/>
      <c r="BD161" s="68"/>
    </row>
    <row r="162" spans="2:56" s="9" customFormat="1" ht="27" customHeight="1">
      <c r="B162" s="255"/>
      <c r="C162" s="305">
        <v>33</v>
      </c>
      <c r="D162" s="308" t="s">
        <v>80</v>
      </c>
      <c r="E162" s="309" t="s">
        <v>672</v>
      </c>
      <c r="F162" s="310" t="s">
        <v>673</v>
      </c>
      <c r="G162" s="311" t="s">
        <v>639</v>
      </c>
      <c r="H162" s="312">
        <v>1</v>
      </c>
      <c r="I162" s="314"/>
      <c r="J162" s="314">
        <f>ROUND(I162*H162,2)</f>
        <v>0</v>
      </c>
      <c r="K162" s="64"/>
      <c r="M162" s="66"/>
      <c r="N162" s="66"/>
      <c r="O162" s="66"/>
      <c r="P162" s="66"/>
      <c r="Q162" s="67"/>
      <c r="AI162" s="68"/>
      <c r="AK162" s="68"/>
      <c r="AL162" s="68"/>
      <c r="AP162" s="1"/>
      <c r="AV162" s="69"/>
      <c r="AW162" s="69"/>
      <c r="AX162" s="69"/>
      <c r="AY162" s="69"/>
      <c r="AZ162" s="69"/>
      <c r="BA162" s="1"/>
      <c r="BB162" s="69"/>
      <c r="BC162" s="1"/>
      <c r="BD162" s="68"/>
    </row>
    <row r="163" spans="2:56" s="9" customFormat="1" ht="30" customHeight="1">
      <c r="B163" s="250"/>
      <c r="C163" s="59"/>
      <c r="D163" s="48" t="s">
        <v>74</v>
      </c>
      <c r="E163" s="57" t="s">
        <v>174</v>
      </c>
      <c r="F163" s="57" t="s">
        <v>175</v>
      </c>
      <c r="G163" s="47"/>
      <c r="H163" s="47"/>
      <c r="I163" s="251"/>
      <c r="J163" s="253">
        <f>SUM(J164:J180)</f>
        <v>0</v>
      </c>
      <c r="K163" s="81" t="s">
        <v>9</v>
      </c>
      <c r="M163" s="66">
        <f>L163*H163</f>
        <v>0</v>
      </c>
      <c r="N163" s="66">
        <v>0</v>
      </c>
      <c r="O163" s="66">
        <f>N163*H163</f>
        <v>0</v>
      </c>
      <c r="P163" s="66">
        <v>0</v>
      </c>
      <c r="Q163" s="67">
        <f>P163*H163</f>
        <v>0</v>
      </c>
      <c r="AI163" s="68" t="s">
        <v>207</v>
      </c>
      <c r="AK163" s="68" t="s">
        <v>91</v>
      </c>
      <c r="AL163" s="68" t="s">
        <v>79</v>
      </c>
      <c r="AP163" s="1" t="s">
        <v>78</v>
      </c>
      <c r="AV163" s="69" t="e">
        <f>IF(#REF!="základná",J163,0)</f>
        <v>#REF!</v>
      </c>
      <c r="AW163" s="69" t="e">
        <f>IF(#REF!="znížená",J163,0)</f>
        <v>#REF!</v>
      </c>
      <c r="AX163" s="69" t="e">
        <f>IF(#REF!="zákl. prenesená",J163,0)</f>
        <v>#REF!</v>
      </c>
      <c r="AY163" s="69" t="e">
        <f>IF(#REF!="zníž. prenesená",J163,0)</f>
        <v>#REF!</v>
      </c>
      <c r="AZ163" s="69" t="e">
        <f>IF(#REF!="nulová",J163,0)</f>
        <v>#REF!</v>
      </c>
      <c r="BA163" s="1" t="s">
        <v>79</v>
      </c>
      <c r="BB163" s="69">
        <f>ROUND(I163*H163,2)</f>
        <v>0</v>
      </c>
      <c r="BC163" s="1" t="s">
        <v>205</v>
      </c>
      <c r="BD163" s="68" t="s">
        <v>210</v>
      </c>
    </row>
    <row r="164" spans="2:56" s="9" customFormat="1" ht="23.25" customHeight="1">
      <c r="B164" s="250"/>
      <c r="C164" s="9">
        <v>34</v>
      </c>
      <c r="D164" s="59" t="s">
        <v>80</v>
      </c>
      <c r="E164" s="257" t="s">
        <v>655</v>
      </c>
      <c r="F164" s="257" t="s">
        <v>656</v>
      </c>
      <c r="G164" s="298" t="s">
        <v>88</v>
      </c>
      <c r="H164" s="258">
        <v>31</v>
      </c>
      <c r="I164" s="258"/>
      <c r="J164" s="259">
        <f t="shared" ref="J164:J173" si="3">ROUND(I164*H164,2)</f>
        <v>0</v>
      </c>
      <c r="K164" s="81"/>
      <c r="M164" s="66"/>
      <c r="N164" s="66"/>
      <c r="O164" s="66"/>
      <c r="P164" s="66"/>
      <c r="Q164" s="67"/>
      <c r="AI164" s="68"/>
      <c r="AK164" s="68"/>
      <c r="AL164" s="68"/>
      <c r="AP164" s="1"/>
      <c r="AV164" s="69"/>
      <c r="AW164" s="69"/>
      <c r="AX164" s="69"/>
      <c r="AY164" s="69"/>
      <c r="AZ164" s="69"/>
      <c r="BA164" s="1"/>
      <c r="BB164" s="69"/>
      <c r="BC164" s="1"/>
      <c r="BD164" s="68"/>
    </row>
    <row r="165" spans="2:56" s="9" customFormat="1" ht="23.25" customHeight="1">
      <c r="B165" s="250"/>
      <c r="C165" s="59">
        <v>35</v>
      </c>
      <c r="D165" s="233" t="s">
        <v>80</v>
      </c>
      <c r="E165" s="260" t="s">
        <v>657</v>
      </c>
      <c r="F165" s="260" t="s">
        <v>658</v>
      </c>
      <c r="G165" s="299" t="s">
        <v>88</v>
      </c>
      <c r="H165" s="261">
        <v>9.0730000000000004</v>
      </c>
      <c r="I165" s="262"/>
      <c r="J165" s="259">
        <f t="shared" si="3"/>
        <v>0</v>
      </c>
      <c r="K165" s="81"/>
      <c r="M165" s="66"/>
      <c r="N165" s="66"/>
      <c r="O165" s="66"/>
      <c r="P165" s="66"/>
      <c r="Q165" s="67"/>
      <c r="AI165" s="68"/>
      <c r="AK165" s="68"/>
      <c r="AL165" s="68"/>
      <c r="AP165" s="1"/>
      <c r="AV165" s="69"/>
      <c r="AW165" s="69"/>
      <c r="AX165" s="69"/>
      <c r="AY165" s="69"/>
      <c r="AZ165" s="69"/>
      <c r="BA165" s="1"/>
      <c r="BB165" s="69"/>
      <c r="BC165" s="1"/>
      <c r="BD165" s="68"/>
    </row>
    <row r="166" spans="2:56" s="9" customFormat="1" ht="16.5" customHeight="1">
      <c r="B166" s="250"/>
      <c r="C166" s="59">
        <v>36</v>
      </c>
      <c r="D166" s="59" t="s">
        <v>80</v>
      </c>
      <c r="E166" s="234" t="s">
        <v>652</v>
      </c>
      <c r="F166" s="61" t="s">
        <v>686</v>
      </c>
      <c r="G166" s="62" t="s">
        <v>81</v>
      </c>
      <c r="H166" s="63">
        <v>35</v>
      </c>
      <c r="I166" s="63"/>
      <c r="J166" s="254">
        <f t="shared" si="3"/>
        <v>0</v>
      </c>
      <c r="K166" s="81"/>
      <c r="M166" s="66"/>
      <c r="N166" s="66"/>
      <c r="O166" s="66"/>
      <c r="P166" s="66"/>
      <c r="Q166" s="67"/>
      <c r="AI166" s="68"/>
      <c r="AK166" s="68"/>
      <c r="AL166" s="68"/>
      <c r="AP166" s="1"/>
      <c r="AV166" s="69"/>
      <c r="AW166" s="69"/>
      <c r="AX166" s="69"/>
      <c r="AY166" s="69"/>
      <c r="AZ166" s="69"/>
      <c r="BA166" s="1"/>
      <c r="BB166" s="69"/>
      <c r="BC166" s="1"/>
      <c r="BD166" s="68"/>
    </row>
    <row r="167" spans="2:56" s="9" customFormat="1" ht="24.75" customHeight="1">
      <c r="B167" s="250"/>
      <c r="C167" s="59">
        <v>37</v>
      </c>
      <c r="D167" s="308" t="s">
        <v>80</v>
      </c>
      <c r="E167" s="309" t="s">
        <v>680</v>
      </c>
      <c r="F167" s="310" t="s">
        <v>681</v>
      </c>
      <c r="G167" s="311" t="s">
        <v>112</v>
      </c>
      <c r="H167" s="312">
        <v>15.26</v>
      </c>
      <c r="I167" s="314"/>
      <c r="J167" s="254">
        <f t="shared" si="3"/>
        <v>0</v>
      </c>
      <c r="K167" s="81"/>
      <c r="M167" s="66"/>
      <c r="N167" s="66"/>
      <c r="O167" s="66"/>
      <c r="P167" s="66"/>
      <c r="Q167" s="67"/>
      <c r="AI167" s="68"/>
      <c r="AK167" s="68"/>
      <c r="AL167" s="68"/>
      <c r="AP167" s="1"/>
      <c r="AV167" s="69"/>
      <c r="AW167" s="69"/>
      <c r="AX167" s="69"/>
      <c r="AY167" s="69"/>
      <c r="AZ167" s="69"/>
      <c r="BA167" s="1"/>
      <c r="BB167" s="69"/>
      <c r="BC167" s="1"/>
      <c r="BD167" s="68"/>
    </row>
    <row r="168" spans="2:56" s="9" customFormat="1" ht="27" customHeight="1">
      <c r="B168" s="250"/>
      <c r="C168" s="59">
        <v>38</v>
      </c>
      <c r="D168" s="316" t="s">
        <v>91</v>
      </c>
      <c r="E168" s="317" t="s">
        <v>678</v>
      </c>
      <c r="F168" s="318" t="s">
        <v>679</v>
      </c>
      <c r="G168" s="319" t="s">
        <v>112</v>
      </c>
      <c r="H168" s="320">
        <v>15.26</v>
      </c>
      <c r="I168" s="321"/>
      <c r="J168" s="254">
        <f t="shared" si="3"/>
        <v>0</v>
      </c>
      <c r="K168" s="81"/>
      <c r="M168" s="66"/>
      <c r="N168" s="66"/>
      <c r="O168" s="66"/>
      <c r="P168" s="66"/>
      <c r="Q168" s="67"/>
      <c r="AI168" s="68"/>
      <c r="AK168" s="68"/>
      <c r="AL168" s="68"/>
      <c r="AP168" s="1"/>
      <c r="AV168" s="69"/>
      <c r="AW168" s="69"/>
      <c r="AX168" s="69"/>
      <c r="AY168" s="69"/>
      <c r="AZ168" s="69"/>
      <c r="BA168" s="1"/>
      <c r="BB168" s="69"/>
      <c r="BC168" s="1"/>
      <c r="BD168" s="68"/>
    </row>
    <row r="169" spans="2:56" s="9" customFormat="1" ht="27" customHeight="1">
      <c r="B169" s="250"/>
      <c r="C169" s="59">
        <v>39</v>
      </c>
      <c r="D169" s="59" t="s">
        <v>80</v>
      </c>
      <c r="E169" s="60" t="s">
        <v>176</v>
      </c>
      <c r="F169" s="61" t="s">
        <v>663</v>
      </c>
      <c r="G169" s="62" t="s">
        <v>81</v>
      </c>
      <c r="H169" s="300">
        <v>4</v>
      </c>
      <c r="I169" s="63"/>
      <c r="J169" s="254">
        <f t="shared" si="3"/>
        <v>0</v>
      </c>
      <c r="K169" s="81"/>
      <c r="M169" s="66"/>
      <c r="N169" s="66"/>
      <c r="O169" s="66"/>
      <c r="P169" s="66"/>
      <c r="Q169" s="67"/>
      <c r="AI169" s="68"/>
      <c r="AK169" s="68"/>
      <c r="AL169" s="68"/>
      <c r="AP169" s="1"/>
      <c r="AV169" s="69"/>
      <c r="AW169" s="69"/>
      <c r="AX169" s="69"/>
      <c r="AY169" s="69"/>
      <c r="AZ169" s="69"/>
      <c r="BA169" s="1"/>
      <c r="BB169" s="69"/>
      <c r="BC169" s="1"/>
      <c r="BD169" s="68"/>
    </row>
    <row r="170" spans="2:56" s="9" customFormat="1" ht="19.5" customHeight="1">
      <c r="B170" s="250"/>
      <c r="C170" s="59">
        <v>40</v>
      </c>
      <c r="D170" s="59" t="s">
        <v>80</v>
      </c>
      <c r="E170" s="60" t="s">
        <v>176</v>
      </c>
      <c r="F170" s="61" t="s">
        <v>666</v>
      </c>
      <c r="G170" s="62" t="s">
        <v>81</v>
      </c>
      <c r="H170" s="300">
        <v>3</v>
      </c>
      <c r="I170" s="63"/>
      <c r="J170" s="254">
        <f t="shared" si="3"/>
        <v>0</v>
      </c>
      <c r="K170" s="81"/>
      <c r="M170" s="66"/>
      <c r="N170" s="66"/>
      <c r="O170" s="66"/>
      <c r="P170" s="66"/>
      <c r="Q170" s="67"/>
      <c r="AI170" s="68"/>
      <c r="AK170" s="68"/>
      <c r="AL170" s="68"/>
      <c r="AP170" s="1"/>
      <c r="AV170" s="69"/>
      <c r="AW170" s="69"/>
      <c r="AX170" s="69"/>
      <c r="AY170" s="69"/>
      <c r="AZ170" s="69"/>
      <c r="BA170" s="1"/>
      <c r="BB170" s="69"/>
      <c r="BC170" s="1"/>
      <c r="BD170" s="68"/>
    </row>
    <row r="171" spans="2:56" s="9" customFormat="1" ht="29.25" customHeight="1">
      <c r="B171" s="250"/>
      <c r="C171" s="59">
        <v>41</v>
      </c>
      <c r="D171" s="59" t="s">
        <v>80</v>
      </c>
      <c r="E171" s="60" t="s">
        <v>176</v>
      </c>
      <c r="F171" s="61" t="s">
        <v>668</v>
      </c>
      <c r="G171" s="62" t="s">
        <v>81</v>
      </c>
      <c r="H171" s="300">
        <v>4</v>
      </c>
      <c r="I171" s="63"/>
      <c r="J171" s="254">
        <f t="shared" si="3"/>
        <v>0</v>
      </c>
      <c r="K171" s="81"/>
      <c r="M171" s="66"/>
      <c r="N171" s="66"/>
      <c r="O171" s="66"/>
      <c r="P171" s="66"/>
      <c r="Q171" s="67"/>
      <c r="AI171" s="68"/>
      <c r="AK171" s="68"/>
      <c r="AL171" s="68"/>
      <c r="AP171" s="1"/>
      <c r="AV171" s="69"/>
      <c r="AW171" s="69"/>
      <c r="AX171" s="69"/>
      <c r="AY171" s="69"/>
      <c r="AZ171" s="69"/>
      <c r="BA171" s="1"/>
      <c r="BB171" s="69"/>
      <c r="BC171" s="1"/>
      <c r="BD171" s="68"/>
    </row>
    <row r="172" spans="2:56" s="9" customFormat="1" ht="19.5" customHeight="1">
      <c r="B172" s="250"/>
      <c r="C172" s="59">
        <v>42</v>
      </c>
      <c r="D172" s="59" t="s">
        <v>80</v>
      </c>
      <c r="E172" s="60" t="s">
        <v>176</v>
      </c>
      <c r="F172" s="61" t="s">
        <v>664</v>
      </c>
      <c r="G172" s="62" t="s">
        <v>81</v>
      </c>
      <c r="H172" s="300">
        <v>2</v>
      </c>
      <c r="I172" s="63"/>
      <c r="J172" s="254">
        <f t="shared" si="3"/>
        <v>0</v>
      </c>
      <c r="K172" s="81"/>
      <c r="M172" s="66"/>
      <c r="N172" s="66"/>
      <c r="O172" s="66"/>
      <c r="P172" s="66"/>
      <c r="Q172" s="67"/>
      <c r="AI172" s="68"/>
      <c r="AK172" s="68"/>
      <c r="AL172" s="68"/>
      <c r="AP172" s="1"/>
      <c r="AV172" s="69"/>
      <c r="AW172" s="69"/>
      <c r="AX172" s="69"/>
      <c r="AY172" s="69"/>
      <c r="AZ172" s="69"/>
      <c r="BA172" s="1"/>
      <c r="BB172" s="69"/>
      <c r="BC172" s="1"/>
      <c r="BD172" s="68"/>
    </row>
    <row r="173" spans="2:56" s="9" customFormat="1" ht="16.5" customHeight="1">
      <c r="B173" s="250"/>
      <c r="C173" s="59">
        <v>43</v>
      </c>
      <c r="D173" s="59" t="s">
        <v>80</v>
      </c>
      <c r="E173" s="60" t="s">
        <v>176</v>
      </c>
      <c r="F173" s="61" t="s">
        <v>665</v>
      </c>
      <c r="G173" s="62" t="s">
        <v>81</v>
      </c>
      <c r="H173" s="300">
        <v>1</v>
      </c>
      <c r="I173" s="63"/>
      <c r="J173" s="254">
        <f t="shared" si="3"/>
        <v>0</v>
      </c>
      <c r="K173" s="81"/>
      <c r="M173" s="66"/>
      <c r="N173" s="66"/>
      <c r="O173" s="66"/>
      <c r="P173" s="66"/>
      <c r="Q173" s="67"/>
      <c r="AI173" s="68"/>
      <c r="AK173" s="68"/>
      <c r="AL173" s="68"/>
      <c r="AP173" s="1"/>
      <c r="AV173" s="69"/>
      <c r="AW173" s="69"/>
      <c r="AX173" s="69"/>
      <c r="AY173" s="69"/>
      <c r="AZ173" s="69"/>
      <c r="BA173" s="1"/>
      <c r="BB173" s="69"/>
      <c r="BC173" s="1"/>
      <c r="BD173" s="68"/>
    </row>
    <row r="174" spans="2:56" s="9" customFormat="1" ht="16.5" customHeight="1">
      <c r="B174" s="255"/>
      <c r="C174" s="324">
        <v>44</v>
      </c>
      <c r="D174" s="59" t="s">
        <v>80</v>
      </c>
      <c r="E174" s="60" t="s">
        <v>176</v>
      </c>
      <c r="F174" s="61" t="s">
        <v>662</v>
      </c>
      <c r="G174" s="62" t="s">
        <v>81</v>
      </c>
      <c r="H174" s="300">
        <v>1</v>
      </c>
      <c r="I174" s="63"/>
      <c r="J174" s="254">
        <f>ROUND(I174*H174,2)</f>
        <v>0</v>
      </c>
      <c r="K174" s="81"/>
      <c r="M174" s="66"/>
      <c r="N174" s="66"/>
      <c r="O174" s="66"/>
      <c r="P174" s="66"/>
      <c r="Q174" s="67"/>
      <c r="AI174" s="68"/>
      <c r="AK174" s="68"/>
      <c r="AL174" s="68"/>
      <c r="AP174" s="1"/>
      <c r="AV174" s="69"/>
      <c r="AW174" s="69"/>
      <c r="AX174" s="69"/>
      <c r="AY174" s="69"/>
      <c r="AZ174" s="69"/>
      <c r="BA174" s="1"/>
      <c r="BB174" s="69"/>
      <c r="BC174" s="1"/>
      <c r="BD174" s="68"/>
    </row>
    <row r="175" spans="2:56" s="9" customFormat="1" ht="16.5" customHeight="1">
      <c r="B175" s="255"/>
      <c r="C175" s="59">
        <v>45</v>
      </c>
      <c r="D175" s="59" t="s">
        <v>80</v>
      </c>
      <c r="E175" s="60" t="s">
        <v>176</v>
      </c>
      <c r="F175" s="61" t="s">
        <v>667</v>
      </c>
      <c r="G175" s="62" t="s">
        <v>81</v>
      </c>
      <c r="H175" s="300">
        <v>2</v>
      </c>
      <c r="I175" s="63"/>
      <c r="J175" s="254">
        <f>ROUND(I175*H175,2)</f>
        <v>0</v>
      </c>
      <c r="K175" s="81"/>
      <c r="M175" s="66"/>
      <c r="N175" s="66"/>
      <c r="O175" s="66"/>
      <c r="P175" s="66"/>
      <c r="Q175" s="67"/>
      <c r="AI175" s="68"/>
      <c r="AK175" s="68"/>
      <c r="AL175" s="68"/>
      <c r="AP175" s="1"/>
      <c r="AV175" s="69"/>
      <c r="AW175" s="69"/>
      <c r="AX175" s="69"/>
      <c r="AY175" s="69"/>
      <c r="AZ175" s="69"/>
      <c r="BA175" s="1"/>
      <c r="BB175" s="69"/>
      <c r="BC175" s="1"/>
      <c r="BD175" s="68"/>
    </row>
    <row r="176" spans="2:56" s="9" customFormat="1" ht="24" customHeight="1">
      <c r="B176" s="255"/>
      <c r="C176" s="59">
        <v>46</v>
      </c>
      <c r="D176" s="59" t="s">
        <v>80</v>
      </c>
      <c r="E176" s="60" t="s">
        <v>176</v>
      </c>
      <c r="F176" s="61" t="s">
        <v>682</v>
      </c>
      <c r="G176" s="62" t="s">
        <v>81</v>
      </c>
      <c r="H176" s="300">
        <v>2</v>
      </c>
      <c r="I176" s="63"/>
      <c r="J176" s="254">
        <f>ROUND(I176*H176,2)</f>
        <v>0</v>
      </c>
      <c r="K176" s="81"/>
      <c r="M176" s="66"/>
      <c r="N176" s="66"/>
      <c r="O176" s="66"/>
      <c r="P176" s="66"/>
      <c r="Q176" s="67"/>
      <c r="AI176" s="68"/>
      <c r="AK176" s="68"/>
      <c r="AL176" s="68"/>
      <c r="AP176" s="1"/>
      <c r="AV176" s="69"/>
      <c r="AW176" s="69"/>
      <c r="AX176" s="69"/>
      <c r="AY176" s="69"/>
      <c r="AZ176" s="69"/>
      <c r="BA176" s="1"/>
      <c r="BB176" s="69"/>
      <c r="BC176" s="1"/>
      <c r="BD176" s="68"/>
    </row>
    <row r="177" spans="2:56" s="9" customFormat="1" ht="39.75" customHeight="1">
      <c r="B177" s="255"/>
      <c r="C177" s="59">
        <v>47</v>
      </c>
      <c r="D177" s="59" t="s">
        <v>80</v>
      </c>
      <c r="E177" s="60" t="s">
        <v>176</v>
      </c>
      <c r="F177" s="61" t="s">
        <v>687</v>
      </c>
      <c r="G177" s="62" t="s">
        <v>81</v>
      </c>
      <c r="H177" s="300">
        <v>10</v>
      </c>
      <c r="I177" s="63"/>
      <c r="J177" s="254">
        <f t="shared" ref="J177:J178" si="4">ROUND(I177*H177,2)</f>
        <v>0</v>
      </c>
      <c r="K177" s="81"/>
      <c r="M177" s="66"/>
      <c r="N177" s="66"/>
      <c r="O177" s="66"/>
      <c r="P177" s="66"/>
      <c r="Q177" s="67"/>
      <c r="AI177" s="68"/>
      <c r="AK177" s="68"/>
      <c r="AL177" s="68"/>
      <c r="AP177" s="1"/>
      <c r="AV177" s="69"/>
      <c r="AW177" s="69"/>
      <c r="AX177" s="69"/>
      <c r="AY177" s="69"/>
      <c r="AZ177" s="69"/>
      <c r="BA177" s="1"/>
      <c r="BB177" s="69"/>
      <c r="BC177" s="1"/>
      <c r="BD177" s="68"/>
    </row>
    <row r="178" spans="2:56" s="9" customFormat="1" ht="32.25" customHeight="1">
      <c r="B178" s="255"/>
      <c r="C178" s="59">
        <v>48</v>
      </c>
      <c r="D178" s="59" t="s">
        <v>80</v>
      </c>
      <c r="E178" s="60" t="s">
        <v>176</v>
      </c>
      <c r="F178" s="61" t="s">
        <v>688</v>
      </c>
      <c r="G178" s="62" t="s">
        <v>81</v>
      </c>
      <c r="H178" s="300">
        <v>1</v>
      </c>
      <c r="I178" s="63"/>
      <c r="J178" s="254">
        <f t="shared" si="4"/>
        <v>0</v>
      </c>
      <c r="K178" s="81"/>
      <c r="M178" s="66"/>
      <c r="N178" s="66"/>
      <c r="O178" s="66"/>
      <c r="P178" s="66"/>
      <c r="Q178" s="67"/>
      <c r="AI178" s="68"/>
      <c r="AK178" s="68"/>
      <c r="AL178" s="68"/>
      <c r="AP178" s="1"/>
      <c r="AV178" s="69"/>
      <c r="AW178" s="69"/>
      <c r="AX178" s="69"/>
      <c r="AY178" s="69"/>
      <c r="AZ178" s="69"/>
      <c r="BA178" s="1"/>
      <c r="BB178" s="69"/>
      <c r="BC178" s="1"/>
      <c r="BD178" s="68"/>
    </row>
    <row r="179" spans="2:56" s="9" customFormat="1" ht="43.5" customHeight="1">
      <c r="B179" s="255"/>
      <c r="C179" s="59">
        <v>49</v>
      </c>
      <c r="D179" s="59" t="s">
        <v>80</v>
      </c>
      <c r="E179" s="60" t="s">
        <v>176</v>
      </c>
      <c r="F179" s="61" t="s">
        <v>689</v>
      </c>
      <c r="G179" s="62" t="s">
        <v>81</v>
      </c>
      <c r="H179" s="300">
        <v>5</v>
      </c>
      <c r="I179" s="63"/>
      <c r="J179" s="254">
        <f>ROUND(I179*H179,2)</f>
        <v>0</v>
      </c>
      <c r="K179" s="70"/>
      <c r="M179" s="66"/>
      <c r="N179" s="66"/>
      <c r="O179" s="66"/>
      <c r="P179" s="66"/>
      <c r="Q179" s="67"/>
      <c r="AI179" s="68"/>
      <c r="AK179" s="68"/>
      <c r="AL179" s="68"/>
      <c r="AP179" s="1"/>
      <c r="AV179" s="69"/>
      <c r="AW179" s="69"/>
      <c r="AX179" s="69"/>
      <c r="AY179" s="69"/>
      <c r="AZ179" s="69"/>
      <c r="BA179" s="1"/>
      <c r="BB179" s="69"/>
      <c r="BC179" s="1"/>
      <c r="BD179" s="68"/>
    </row>
    <row r="180" spans="2:56" ht="36">
      <c r="B180" s="255"/>
      <c r="C180" s="59">
        <v>50</v>
      </c>
      <c r="D180" s="59" t="s">
        <v>80</v>
      </c>
      <c r="E180" s="60" t="s">
        <v>178</v>
      </c>
      <c r="F180" s="61" t="s">
        <v>397</v>
      </c>
      <c r="G180" s="62"/>
      <c r="H180" s="63">
        <v>1</v>
      </c>
      <c r="I180" s="63"/>
      <c r="J180" s="254">
        <f>ROUND(I180*H180,2)</f>
        <v>0</v>
      </c>
    </row>
    <row r="181" spans="2:56" ht="36" customHeight="1">
      <c r="B181" s="250"/>
      <c r="C181" s="323"/>
      <c r="D181" s="48" t="s">
        <v>74</v>
      </c>
      <c r="E181" s="57" t="s">
        <v>179</v>
      </c>
      <c r="F181" s="57" t="s">
        <v>180</v>
      </c>
      <c r="G181" s="47"/>
      <c r="H181" s="47"/>
      <c r="I181" s="251"/>
      <c r="J181" s="253">
        <f>SUM(J182:J188)</f>
        <v>0</v>
      </c>
    </row>
    <row r="182" spans="2:56" ht="36">
      <c r="B182" s="255"/>
      <c r="C182" s="59">
        <v>51</v>
      </c>
      <c r="D182" s="59" t="s">
        <v>80</v>
      </c>
      <c r="E182" s="60" t="s">
        <v>380</v>
      </c>
      <c r="F182" s="61" t="s">
        <v>401</v>
      </c>
      <c r="G182" s="62" t="s">
        <v>88</v>
      </c>
      <c r="H182" s="63">
        <v>39.409999999999997</v>
      </c>
      <c r="I182" s="63"/>
      <c r="J182" s="254">
        <f>ROUND(I182*H182,2)</f>
        <v>0</v>
      </c>
    </row>
    <row r="183" spans="2:56" ht="24">
      <c r="B183" s="255"/>
      <c r="C183" s="76">
        <v>52</v>
      </c>
      <c r="D183" s="76" t="s">
        <v>91</v>
      </c>
      <c r="E183" s="77" t="s">
        <v>381</v>
      </c>
      <c r="F183" s="78" t="s">
        <v>661</v>
      </c>
      <c r="G183" s="79" t="s">
        <v>88</v>
      </c>
      <c r="H183" s="80">
        <v>42.65</v>
      </c>
      <c r="I183" s="80"/>
      <c r="J183" s="256">
        <f>ROUND(I183*H183,2)</f>
        <v>0</v>
      </c>
    </row>
    <row r="184" spans="2:56" ht="24">
      <c r="B184" s="255"/>
      <c r="C184" s="76">
        <v>53</v>
      </c>
      <c r="D184" s="76" t="s">
        <v>91</v>
      </c>
      <c r="E184" s="326" t="s">
        <v>683</v>
      </c>
      <c r="F184" s="78" t="s">
        <v>684</v>
      </c>
      <c r="G184" s="79" t="s">
        <v>685</v>
      </c>
      <c r="H184" s="80">
        <v>18.55</v>
      </c>
      <c r="I184" s="80"/>
      <c r="J184" s="254">
        <f>ROUND(I184*H184,2)</f>
        <v>0</v>
      </c>
    </row>
    <row r="185" spans="2:56">
      <c r="B185" s="255"/>
      <c r="C185" s="59">
        <v>54</v>
      </c>
      <c r="D185" s="233" t="s">
        <v>80</v>
      </c>
      <c r="E185" s="328" t="s">
        <v>690</v>
      </c>
      <c r="F185" s="325" t="s">
        <v>653</v>
      </c>
      <c r="G185" s="62" t="s">
        <v>88</v>
      </c>
      <c r="H185" s="63">
        <v>39.409999999999997</v>
      </c>
      <c r="I185" s="63"/>
      <c r="J185" s="254">
        <f t="shared" ref="J185:J186" si="5">ROUND(I185*H185,2)</f>
        <v>0</v>
      </c>
    </row>
    <row r="186" spans="2:56" ht="17.25" customHeight="1">
      <c r="B186" s="255"/>
      <c r="C186" s="59">
        <v>55</v>
      </c>
      <c r="D186" s="59" t="s">
        <v>80</v>
      </c>
      <c r="E186" s="327" t="s">
        <v>382</v>
      </c>
      <c r="F186" s="61" t="s">
        <v>383</v>
      </c>
      <c r="G186" s="62" t="s">
        <v>112</v>
      </c>
      <c r="H186" s="63">
        <v>4.5</v>
      </c>
      <c r="I186" s="63"/>
      <c r="J186" s="254">
        <f t="shared" si="5"/>
        <v>0</v>
      </c>
    </row>
    <row r="187" spans="2:56" ht="24">
      <c r="B187" s="255"/>
      <c r="C187" s="59">
        <v>56</v>
      </c>
      <c r="D187" s="76" t="s">
        <v>91</v>
      </c>
      <c r="E187" s="77" t="s">
        <v>384</v>
      </c>
      <c r="F187" s="78" t="s">
        <v>385</v>
      </c>
      <c r="G187" s="79" t="s">
        <v>81</v>
      </c>
      <c r="H187" s="80">
        <v>3</v>
      </c>
      <c r="I187" s="80"/>
      <c r="J187" s="256">
        <f>ROUND(I187*H187,2)</f>
        <v>0</v>
      </c>
    </row>
    <row r="188" spans="2:56" ht="24">
      <c r="B188" s="255"/>
      <c r="C188" s="76">
        <v>57</v>
      </c>
      <c r="D188" s="59" t="s">
        <v>80</v>
      </c>
      <c r="E188" s="60" t="s">
        <v>183</v>
      </c>
      <c r="F188" s="61" t="s">
        <v>184</v>
      </c>
      <c r="G188" s="62" t="s">
        <v>137</v>
      </c>
      <c r="H188" s="63">
        <v>0.43</v>
      </c>
      <c r="I188" s="63"/>
      <c r="J188" s="254">
        <f>ROUND(I188*H188,2)</f>
        <v>0</v>
      </c>
    </row>
    <row r="189" spans="2:56" ht="26.25" customHeight="1">
      <c r="B189" s="250"/>
      <c r="C189" s="47"/>
      <c r="D189" s="48" t="s">
        <v>74</v>
      </c>
      <c r="E189" s="57" t="s">
        <v>186</v>
      </c>
      <c r="F189" s="57" t="s">
        <v>187</v>
      </c>
      <c r="G189" s="47"/>
      <c r="H189" s="47"/>
      <c r="I189" s="251"/>
      <c r="J189" s="253">
        <f>SUM(J190:J196)</f>
        <v>0</v>
      </c>
    </row>
    <row r="190" spans="2:56" ht="36">
      <c r="B190" s="255"/>
      <c r="C190" s="59">
        <v>58</v>
      </c>
      <c r="D190" s="59" t="s">
        <v>80</v>
      </c>
      <c r="E190" s="60" t="s">
        <v>188</v>
      </c>
      <c r="F190" s="61" t="s">
        <v>400</v>
      </c>
      <c r="G190" s="62" t="s">
        <v>88</v>
      </c>
      <c r="H190" s="63">
        <v>79.28</v>
      </c>
      <c r="I190" s="63"/>
      <c r="J190" s="254">
        <f>ROUND(I190*H190,2)</f>
        <v>0</v>
      </c>
    </row>
    <row r="191" spans="2:56" ht="24">
      <c r="B191" s="255"/>
      <c r="C191" s="59">
        <v>59</v>
      </c>
      <c r="D191" s="76" t="s">
        <v>91</v>
      </c>
      <c r="E191" s="77" t="s">
        <v>386</v>
      </c>
      <c r="F191" s="78" t="s">
        <v>660</v>
      </c>
      <c r="G191" s="79" t="s">
        <v>88</v>
      </c>
      <c r="H191" s="80">
        <v>84.76</v>
      </c>
      <c r="I191" s="80"/>
      <c r="J191" s="256">
        <f>ROUND(I191*H191,2)</f>
        <v>0</v>
      </c>
    </row>
    <row r="192" spans="2:56" ht="24">
      <c r="B192" s="255"/>
      <c r="C192" s="76">
        <v>60</v>
      </c>
      <c r="D192" s="76" t="s">
        <v>91</v>
      </c>
      <c r="E192" s="326" t="s">
        <v>683</v>
      </c>
      <c r="F192" s="78" t="s">
        <v>684</v>
      </c>
      <c r="G192" s="79" t="s">
        <v>685</v>
      </c>
      <c r="H192" s="80">
        <v>42.180999999999997</v>
      </c>
      <c r="I192" s="80"/>
      <c r="J192" s="256">
        <f>ROUND(I192*H192,2)</f>
        <v>0</v>
      </c>
    </row>
    <row r="193" spans="2:10">
      <c r="B193" s="255"/>
      <c r="C193" s="76">
        <v>61</v>
      </c>
      <c r="D193" s="233" t="s">
        <v>80</v>
      </c>
      <c r="E193" s="328" t="s">
        <v>690</v>
      </c>
      <c r="F193" s="325" t="s">
        <v>653</v>
      </c>
      <c r="G193" s="62" t="s">
        <v>88</v>
      </c>
      <c r="H193" s="63">
        <v>79.28</v>
      </c>
      <c r="I193" s="63"/>
      <c r="J193" s="254">
        <f t="shared" ref="J193" si="6">ROUND(I193*H193,2)</f>
        <v>0</v>
      </c>
    </row>
    <row r="194" spans="2:10" ht="24">
      <c r="B194" s="255"/>
      <c r="C194" s="76">
        <v>62</v>
      </c>
      <c r="D194" s="59" t="s">
        <v>80</v>
      </c>
      <c r="E194" s="327" t="s">
        <v>193</v>
      </c>
      <c r="F194" s="61" t="s">
        <v>194</v>
      </c>
      <c r="G194" s="62" t="s">
        <v>112</v>
      </c>
      <c r="H194" s="63">
        <v>25</v>
      </c>
      <c r="I194" s="63"/>
      <c r="J194" s="254">
        <f>ROUND(I194*H194,2)</f>
        <v>0</v>
      </c>
    </row>
    <row r="195" spans="2:10" ht="24">
      <c r="B195" s="255"/>
      <c r="C195" s="59">
        <v>63</v>
      </c>
      <c r="D195" s="76" t="s">
        <v>91</v>
      </c>
      <c r="E195" s="77" t="s">
        <v>196</v>
      </c>
      <c r="F195" s="78" t="s">
        <v>197</v>
      </c>
      <c r="G195" s="79" t="s">
        <v>112</v>
      </c>
      <c r="H195" s="80">
        <v>25</v>
      </c>
      <c r="I195" s="80"/>
      <c r="J195" s="256">
        <f>ROUND(I195*H195,2)</f>
        <v>0</v>
      </c>
    </row>
    <row r="196" spans="2:10" ht="24">
      <c r="B196" s="255"/>
      <c r="C196" s="76">
        <v>64</v>
      </c>
      <c r="D196" s="59" t="s">
        <v>80</v>
      </c>
      <c r="E196" s="60" t="s">
        <v>199</v>
      </c>
      <c r="F196" s="61" t="s">
        <v>200</v>
      </c>
      <c r="G196" s="62" t="s">
        <v>137</v>
      </c>
      <c r="H196" s="63">
        <v>0.83</v>
      </c>
      <c r="I196" s="63"/>
      <c r="J196" s="254">
        <f>ROUND(I196*H196,2)</f>
        <v>0</v>
      </c>
    </row>
    <row r="197" spans="2:10" ht="29.25" customHeight="1">
      <c r="B197" s="250"/>
      <c r="C197" s="47"/>
      <c r="D197" s="48" t="s">
        <v>74</v>
      </c>
      <c r="E197" s="57" t="s">
        <v>201</v>
      </c>
      <c r="F197" s="57" t="s">
        <v>202</v>
      </c>
      <c r="G197" s="47"/>
      <c r="H197" s="47"/>
      <c r="I197" s="251"/>
      <c r="J197" s="253">
        <f>SUM(J198:J200)</f>
        <v>0</v>
      </c>
    </row>
    <row r="198" spans="2:10" ht="24">
      <c r="B198" s="255"/>
      <c r="C198" s="59">
        <v>65</v>
      </c>
      <c r="D198" s="59" t="s">
        <v>80</v>
      </c>
      <c r="E198" s="60" t="s">
        <v>387</v>
      </c>
      <c r="F198" s="61" t="s">
        <v>388</v>
      </c>
      <c r="G198" s="62" t="s">
        <v>88</v>
      </c>
      <c r="H198" s="63">
        <v>287.51</v>
      </c>
      <c r="I198" s="63"/>
      <c r="J198" s="254">
        <f>ROUND(I198*H198,2)</f>
        <v>0</v>
      </c>
    </row>
    <row r="199" spans="2:10" ht="24">
      <c r="B199" s="255"/>
      <c r="C199" s="59">
        <v>66</v>
      </c>
      <c r="D199" s="59" t="s">
        <v>80</v>
      </c>
      <c r="E199" s="60" t="s">
        <v>389</v>
      </c>
      <c r="F199" s="61" t="s">
        <v>390</v>
      </c>
      <c r="G199" s="62" t="s">
        <v>88</v>
      </c>
      <c r="H199" s="63">
        <v>42.9</v>
      </c>
      <c r="I199" s="63"/>
      <c r="J199" s="254">
        <f>ROUND(I199*H199,2)</f>
        <v>0</v>
      </c>
    </row>
    <row r="200" spans="2:10" ht="36">
      <c r="B200" s="255"/>
      <c r="C200" s="59">
        <v>67</v>
      </c>
      <c r="D200" s="59" t="s">
        <v>80</v>
      </c>
      <c r="E200" s="60" t="s">
        <v>391</v>
      </c>
      <c r="F200" s="61" t="s">
        <v>402</v>
      </c>
      <c r="G200" s="62" t="s">
        <v>88</v>
      </c>
      <c r="H200" s="63">
        <v>287.51</v>
      </c>
      <c r="I200" s="63"/>
      <c r="J200" s="254">
        <f>ROUND(I200*H200,2)</f>
        <v>0</v>
      </c>
    </row>
    <row r="201" spans="2:10" ht="27.75" customHeight="1">
      <c r="B201" s="255"/>
      <c r="C201" s="47"/>
      <c r="D201" s="306" t="s">
        <v>74</v>
      </c>
      <c r="E201" s="315" t="s">
        <v>91</v>
      </c>
      <c r="F201" s="315" t="s">
        <v>204</v>
      </c>
      <c r="G201" s="47"/>
      <c r="H201" s="47"/>
      <c r="I201" s="50"/>
      <c r="J201" s="252">
        <f>+J202</f>
        <v>0</v>
      </c>
    </row>
    <row r="202" spans="2:10">
      <c r="B202" s="255"/>
      <c r="C202" s="59"/>
      <c r="D202" s="306" t="s">
        <v>74</v>
      </c>
      <c r="E202" s="307" t="s">
        <v>675</v>
      </c>
      <c r="F202" s="307" t="s">
        <v>676</v>
      </c>
      <c r="G202" s="311"/>
      <c r="H202" s="312"/>
      <c r="I202" s="63"/>
      <c r="J202" s="254">
        <f>+J203</f>
        <v>0</v>
      </c>
    </row>
    <row r="203" spans="2:10">
      <c r="B203" s="255"/>
      <c r="C203" s="59">
        <v>68</v>
      </c>
      <c r="D203" s="308" t="s">
        <v>80</v>
      </c>
      <c r="E203" s="309" t="s">
        <v>674</v>
      </c>
      <c r="F203" s="310" t="s">
        <v>677</v>
      </c>
      <c r="G203" s="311" t="s">
        <v>639</v>
      </c>
      <c r="H203" s="312">
        <v>1</v>
      </c>
      <c r="I203" s="314"/>
      <c r="J203" s="254">
        <f>+I203*H203</f>
        <v>0</v>
      </c>
    </row>
    <row r="204" spans="2:10" ht="26.25" customHeight="1">
      <c r="B204" s="255"/>
      <c r="C204" s="47"/>
      <c r="D204" s="48" t="s">
        <v>74</v>
      </c>
      <c r="E204" s="49" t="s">
        <v>354</v>
      </c>
      <c r="F204" s="49" t="s">
        <v>355</v>
      </c>
      <c r="G204" s="47"/>
      <c r="H204" s="47"/>
      <c r="I204" s="50"/>
      <c r="J204" s="252">
        <f>SUM(J205:J207)</f>
        <v>0</v>
      </c>
    </row>
    <row r="205" spans="2:10" ht="19.5" customHeight="1">
      <c r="B205" s="255"/>
      <c r="C205" s="59">
        <v>69</v>
      </c>
      <c r="D205" s="59" t="s">
        <v>80</v>
      </c>
      <c r="E205" s="60" t="s">
        <v>356</v>
      </c>
      <c r="F205" s="61" t="s">
        <v>651</v>
      </c>
      <c r="G205" s="62" t="s">
        <v>358</v>
      </c>
      <c r="H205" s="63">
        <v>15</v>
      </c>
      <c r="I205" s="63"/>
      <c r="J205" s="254">
        <f>+I205*H205</f>
        <v>0</v>
      </c>
    </row>
    <row r="206" spans="2:10">
      <c r="B206" s="255"/>
      <c r="C206" s="59">
        <v>70</v>
      </c>
      <c r="D206" s="59" t="s">
        <v>80</v>
      </c>
      <c r="E206" s="60" t="s">
        <v>650</v>
      </c>
      <c r="F206" s="61" t="s">
        <v>694</v>
      </c>
      <c r="G206" s="62" t="s">
        <v>81</v>
      </c>
      <c r="H206" s="63">
        <v>1</v>
      </c>
      <c r="I206" s="63"/>
      <c r="J206" s="254">
        <f>+I206*H206</f>
        <v>0</v>
      </c>
    </row>
    <row r="207" spans="2:10" ht="14.25" customHeight="1">
      <c r="B207" s="255"/>
      <c r="C207" s="59">
        <v>71</v>
      </c>
      <c r="D207" s="59" t="s">
        <v>80</v>
      </c>
      <c r="E207" s="60" t="s">
        <v>650</v>
      </c>
      <c r="F207" s="61" t="s">
        <v>695</v>
      </c>
      <c r="G207" s="62" t="s">
        <v>81</v>
      </c>
      <c r="H207" s="63">
        <v>1</v>
      </c>
      <c r="I207" s="63"/>
      <c r="J207" s="254">
        <f>+I207*H207</f>
        <v>0</v>
      </c>
    </row>
    <row r="208" spans="2:10">
      <c r="B208" s="263"/>
      <c r="C208" s="264"/>
      <c r="D208" s="264"/>
      <c r="E208" s="264"/>
      <c r="F208" s="264"/>
      <c r="G208" s="264"/>
      <c r="H208" s="264"/>
      <c r="I208" s="265"/>
      <c r="J208" s="266"/>
    </row>
  </sheetData>
  <mergeCells count="10">
    <mergeCell ref="K2:R2"/>
    <mergeCell ref="E110:H110"/>
    <mergeCell ref="E112:H112"/>
    <mergeCell ref="E70:H70"/>
    <mergeCell ref="E72:H72"/>
    <mergeCell ref="B3:J3"/>
    <mergeCell ref="E7:H7"/>
    <mergeCell ref="E17:H17"/>
    <mergeCell ref="E26:H26"/>
    <mergeCell ref="B66:J66"/>
  </mergeCells>
  <pageMargins left="0.33" right="0.3" top="0.6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97C0-A5DF-4DB0-B07E-95A8B4561D07}">
  <sheetPr codeName="Hárok3"/>
  <dimension ref="A1:U209"/>
  <sheetViews>
    <sheetView workbookViewId="0">
      <selection activeCell="F16" sqref="F16"/>
    </sheetView>
  </sheetViews>
  <sheetFormatPr defaultColWidth="9" defaultRowHeight="15"/>
  <cols>
    <col min="1" max="1" width="3.42578125" style="165" customWidth="1"/>
    <col min="2" max="2" width="11.5703125" style="166" customWidth="1"/>
    <col min="3" max="3" width="42.7109375" style="166" customWidth="1"/>
    <col min="4" max="4" width="4.28515625" style="166" customWidth="1"/>
    <col min="5" max="5" width="8.7109375" style="167" customWidth="1"/>
    <col min="6" max="6" width="8.5703125" style="167" customWidth="1"/>
    <col min="7" max="7" width="9.7109375" style="167" customWidth="1"/>
    <col min="8" max="8" width="7.5703125" style="167" customWidth="1"/>
    <col min="9" max="256" width="9" style="139"/>
    <col min="257" max="257" width="3.42578125" style="139" customWidth="1"/>
    <col min="258" max="258" width="14" style="139" customWidth="1"/>
    <col min="259" max="259" width="42.7109375" style="139" customWidth="1"/>
    <col min="260" max="260" width="3.28515625" style="139" customWidth="1"/>
    <col min="261" max="261" width="9.7109375" style="139" customWidth="1"/>
    <col min="262" max="262" width="9.85546875" style="139" customWidth="1"/>
    <col min="263" max="263" width="14.85546875" style="139" customWidth="1"/>
    <col min="264" max="264" width="11.85546875" style="139" customWidth="1"/>
    <col min="265" max="512" width="9" style="139"/>
    <col min="513" max="513" width="3.42578125" style="139" customWidth="1"/>
    <col min="514" max="514" width="14" style="139" customWidth="1"/>
    <col min="515" max="515" width="42.7109375" style="139" customWidth="1"/>
    <col min="516" max="516" width="3.28515625" style="139" customWidth="1"/>
    <col min="517" max="517" width="9.7109375" style="139" customWidth="1"/>
    <col min="518" max="518" width="9.85546875" style="139" customWidth="1"/>
    <col min="519" max="519" width="14.85546875" style="139" customWidth="1"/>
    <col min="520" max="520" width="11.85546875" style="139" customWidth="1"/>
    <col min="521" max="768" width="9" style="139"/>
    <col min="769" max="769" width="3.42578125" style="139" customWidth="1"/>
    <col min="770" max="770" width="14" style="139" customWidth="1"/>
    <col min="771" max="771" width="42.7109375" style="139" customWidth="1"/>
    <col min="772" max="772" width="3.28515625" style="139" customWidth="1"/>
    <col min="773" max="773" width="9.7109375" style="139" customWidth="1"/>
    <col min="774" max="774" width="9.85546875" style="139" customWidth="1"/>
    <col min="775" max="775" width="14.85546875" style="139" customWidth="1"/>
    <col min="776" max="776" width="11.85546875" style="139" customWidth="1"/>
    <col min="777" max="1024" width="9" style="139"/>
    <col min="1025" max="1025" width="3.42578125" style="139" customWidth="1"/>
    <col min="1026" max="1026" width="14" style="139" customWidth="1"/>
    <col min="1027" max="1027" width="42.7109375" style="139" customWidth="1"/>
    <col min="1028" max="1028" width="3.28515625" style="139" customWidth="1"/>
    <col min="1029" max="1029" width="9.7109375" style="139" customWidth="1"/>
    <col min="1030" max="1030" width="9.85546875" style="139" customWidth="1"/>
    <col min="1031" max="1031" width="14.85546875" style="139" customWidth="1"/>
    <col min="1032" max="1032" width="11.85546875" style="139" customWidth="1"/>
    <col min="1033" max="1280" width="9" style="139"/>
    <col min="1281" max="1281" width="3.42578125" style="139" customWidth="1"/>
    <col min="1282" max="1282" width="14" style="139" customWidth="1"/>
    <col min="1283" max="1283" width="42.7109375" style="139" customWidth="1"/>
    <col min="1284" max="1284" width="3.28515625" style="139" customWidth="1"/>
    <col min="1285" max="1285" width="9.7109375" style="139" customWidth="1"/>
    <col min="1286" max="1286" width="9.85546875" style="139" customWidth="1"/>
    <col min="1287" max="1287" width="14.85546875" style="139" customWidth="1"/>
    <col min="1288" max="1288" width="11.85546875" style="139" customWidth="1"/>
    <col min="1289" max="1536" width="9" style="139"/>
    <col min="1537" max="1537" width="3.42578125" style="139" customWidth="1"/>
    <col min="1538" max="1538" width="14" style="139" customWidth="1"/>
    <col min="1539" max="1539" width="42.7109375" style="139" customWidth="1"/>
    <col min="1540" max="1540" width="3.28515625" style="139" customWidth="1"/>
    <col min="1541" max="1541" width="9.7109375" style="139" customWidth="1"/>
    <col min="1542" max="1542" width="9.85546875" style="139" customWidth="1"/>
    <col min="1543" max="1543" width="14.85546875" style="139" customWidth="1"/>
    <col min="1544" max="1544" width="11.85546875" style="139" customWidth="1"/>
    <col min="1545" max="1792" width="9" style="139"/>
    <col min="1793" max="1793" width="3.42578125" style="139" customWidth="1"/>
    <col min="1794" max="1794" width="14" style="139" customWidth="1"/>
    <col min="1795" max="1795" width="42.7109375" style="139" customWidth="1"/>
    <col min="1796" max="1796" width="3.28515625" style="139" customWidth="1"/>
    <col min="1797" max="1797" width="9.7109375" style="139" customWidth="1"/>
    <col min="1798" max="1798" width="9.85546875" style="139" customWidth="1"/>
    <col min="1799" max="1799" width="14.85546875" style="139" customWidth="1"/>
    <col min="1800" max="1800" width="11.85546875" style="139" customWidth="1"/>
    <col min="1801" max="2048" width="9" style="139"/>
    <col min="2049" max="2049" width="3.42578125" style="139" customWidth="1"/>
    <col min="2050" max="2050" width="14" style="139" customWidth="1"/>
    <col min="2051" max="2051" width="42.7109375" style="139" customWidth="1"/>
    <col min="2052" max="2052" width="3.28515625" style="139" customWidth="1"/>
    <col min="2053" max="2053" width="9.7109375" style="139" customWidth="1"/>
    <col min="2054" max="2054" width="9.85546875" style="139" customWidth="1"/>
    <col min="2055" max="2055" width="14.85546875" style="139" customWidth="1"/>
    <col min="2056" max="2056" width="11.85546875" style="139" customWidth="1"/>
    <col min="2057" max="2304" width="9" style="139"/>
    <col min="2305" max="2305" width="3.42578125" style="139" customWidth="1"/>
    <col min="2306" max="2306" width="14" style="139" customWidth="1"/>
    <col min="2307" max="2307" width="42.7109375" style="139" customWidth="1"/>
    <col min="2308" max="2308" width="3.28515625" style="139" customWidth="1"/>
    <col min="2309" max="2309" width="9.7109375" style="139" customWidth="1"/>
    <col min="2310" max="2310" width="9.85546875" style="139" customWidth="1"/>
    <col min="2311" max="2311" width="14.85546875" style="139" customWidth="1"/>
    <col min="2312" max="2312" width="11.85546875" style="139" customWidth="1"/>
    <col min="2313" max="2560" width="9" style="139"/>
    <col min="2561" max="2561" width="3.42578125" style="139" customWidth="1"/>
    <col min="2562" max="2562" width="14" style="139" customWidth="1"/>
    <col min="2563" max="2563" width="42.7109375" style="139" customWidth="1"/>
    <col min="2564" max="2564" width="3.28515625" style="139" customWidth="1"/>
    <col min="2565" max="2565" width="9.7109375" style="139" customWidth="1"/>
    <col min="2566" max="2566" width="9.85546875" style="139" customWidth="1"/>
    <col min="2567" max="2567" width="14.85546875" style="139" customWidth="1"/>
    <col min="2568" max="2568" width="11.85546875" style="139" customWidth="1"/>
    <col min="2569" max="2816" width="9" style="139"/>
    <col min="2817" max="2817" width="3.42578125" style="139" customWidth="1"/>
    <col min="2818" max="2818" width="14" style="139" customWidth="1"/>
    <col min="2819" max="2819" width="42.7109375" style="139" customWidth="1"/>
    <col min="2820" max="2820" width="3.28515625" style="139" customWidth="1"/>
    <col min="2821" max="2821" width="9.7109375" style="139" customWidth="1"/>
    <col min="2822" max="2822" width="9.85546875" style="139" customWidth="1"/>
    <col min="2823" max="2823" width="14.85546875" style="139" customWidth="1"/>
    <col min="2824" max="2824" width="11.85546875" style="139" customWidth="1"/>
    <col min="2825" max="3072" width="9" style="139"/>
    <col min="3073" max="3073" width="3.42578125" style="139" customWidth="1"/>
    <col min="3074" max="3074" width="14" style="139" customWidth="1"/>
    <col min="3075" max="3075" width="42.7109375" style="139" customWidth="1"/>
    <col min="3076" max="3076" width="3.28515625" style="139" customWidth="1"/>
    <col min="3077" max="3077" width="9.7109375" style="139" customWidth="1"/>
    <col min="3078" max="3078" width="9.85546875" style="139" customWidth="1"/>
    <col min="3079" max="3079" width="14.85546875" style="139" customWidth="1"/>
    <col min="3080" max="3080" width="11.85546875" style="139" customWidth="1"/>
    <col min="3081" max="3328" width="9" style="139"/>
    <col min="3329" max="3329" width="3.42578125" style="139" customWidth="1"/>
    <col min="3330" max="3330" width="14" style="139" customWidth="1"/>
    <col min="3331" max="3331" width="42.7109375" style="139" customWidth="1"/>
    <col min="3332" max="3332" width="3.28515625" style="139" customWidth="1"/>
    <col min="3333" max="3333" width="9.7109375" style="139" customWidth="1"/>
    <col min="3334" max="3334" width="9.85546875" style="139" customWidth="1"/>
    <col min="3335" max="3335" width="14.85546875" style="139" customWidth="1"/>
    <col min="3336" max="3336" width="11.85546875" style="139" customWidth="1"/>
    <col min="3337" max="3584" width="9" style="139"/>
    <col min="3585" max="3585" width="3.42578125" style="139" customWidth="1"/>
    <col min="3586" max="3586" width="14" style="139" customWidth="1"/>
    <col min="3587" max="3587" width="42.7109375" style="139" customWidth="1"/>
    <col min="3588" max="3588" width="3.28515625" style="139" customWidth="1"/>
    <col min="3589" max="3589" width="9.7109375" style="139" customWidth="1"/>
    <col min="3590" max="3590" width="9.85546875" style="139" customWidth="1"/>
    <col min="3591" max="3591" width="14.85546875" style="139" customWidth="1"/>
    <col min="3592" max="3592" width="11.85546875" style="139" customWidth="1"/>
    <col min="3593" max="3840" width="9" style="139"/>
    <col min="3841" max="3841" width="3.42578125" style="139" customWidth="1"/>
    <col min="3842" max="3842" width="14" style="139" customWidth="1"/>
    <col min="3843" max="3843" width="42.7109375" style="139" customWidth="1"/>
    <col min="3844" max="3844" width="3.28515625" style="139" customWidth="1"/>
    <col min="3845" max="3845" width="9.7109375" style="139" customWidth="1"/>
    <col min="3846" max="3846" width="9.85546875" style="139" customWidth="1"/>
    <col min="3847" max="3847" width="14.85546875" style="139" customWidth="1"/>
    <col min="3848" max="3848" width="11.85546875" style="139" customWidth="1"/>
    <col min="3849" max="4096" width="9" style="139"/>
    <col min="4097" max="4097" width="3.42578125" style="139" customWidth="1"/>
    <col min="4098" max="4098" width="14" style="139" customWidth="1"/>
    <col min="4099" max="4099" width="42.7109375" style="139" customWidth="1"/>
    <col min="4100" max="4100" width="3.28515625" style="139" customWidth="1"/>
    <col min="4101" max="4101" width="9.7109375" style="139" customWidth="1"/>
    <col min="4102" max="4102" width="9.85546875" style="139" customWidth="1"/>
    <col min="4103" max="4103" width="14.85546875" style="139" customWidth="1"/>
    <col min="4104" max="4104" width="11.85546875" style="139" customWidth="1"/>
    <col min="4105" max="4352" width="9" style="139"/>
    <col min="4353" max="4353" width="3.42578125" style="139" customWidth="1"/>
    <col min="4354" max="4354" width="14" style="139" customWidth="1"/>
    <col min="4355" max="4355" width="42.7109375" style="139" customWidth="1"/>
    <col min="4356" max="4356" width="3.28515625" style="139" customWidth="1"/>
    <col min="4357" max="4357" width="9.7109375" style="139" customWidth="1"/>
    <col min="4358" max="4358" width="9.85546875" style="139" customWidth="1"/>
    <col min="4359" max="4359" width="14.85546875" style="139" customWidth="1"/>
    <col min="4360" max="4360" width="11.85546875" style="139" customWidth="1"/>
    <col min="4361" max="4608" width="9" style="139"/>
    <col min="4609" max="4609" width="3.42578125" style="139" customWidth="1"/>
    <col min="4610" max="4610" width="14" style="139" customWidth="1"/>
    <col min="4611" max="4611" width="42.7109375" style="139" customWidth="1"/>
    <col min="4612" max="4612" width="3.28515625" style="139" customWidth="1"/>
    <col min="4613" max="4613" width="9.7109375" style="139" customWidth="1"/>
    <col min="4614" max="4614" width="9.85546875" style="139" customWidth="1"/>
    <col min="4615" max="4615" width="14.85546875" style="139" customWidth="1"/>
    <col min="4616" max="4616" width="11.85546875" style="139" customWidth="1"/>
    <col min="4617" max="4864" width="9" style="139"/>
    <col min="4865" max="4865" width="3.42578125" style="139" customWidth="1"/>
    <col min="4866" max="4866" width="14" style="139" customWidth="1"/>
    <col min="4867" max="4867" width="42.7109375" style="139" customWidth="1"/>
    <col min="4868" max="4868" width="3.28515625" style="139" customWidth="1"/>
    <col min="4869" max="4869" width="9.7109375" style="139" customWidth="1"/>
    <col min="4870" max="4870" width="9.85546875" style="139" customWidth="1"/>
    <col min="4871" max="4871" width="14.85546875" style="139" customWidth="1"/>
    <col min="4872" max="4872" width="11.85546875" style="139" customWidth="1"/>
    <col min="4873" max="5120" width="9" style="139"/>
    <col min="5121" max="5121" width="3.42578125" style="139" customWidth="1"/>
    <col min="5122" max="5122" width="14" style="139" customWidth="1"/>
    <col min="5123" max="5123" width="42.7109375" style="139" customWidth="1"/>
    <col min="5124" max="5124" width="3.28515625" style="139" customWidth="1"/>
    <col min="5125" max="5125" width="9.7109375" style="139" customWidth="1"/>
    <col min="5126" max="5126" width="9.85546875" style="139" customWidth="1"/>
    <col min="5127" max="5127" width="14.85546875" style="139" customWidth="1"/>
    <col min="5128" max="5128" width="11.85546875" style="139" customWidth="1"/>
    <col min="5129" max="5376" width="9" style="139"/>
    <col min="5377" max="5377" width="3.42578125" style="139" customWidth="1"/>
    <col min="5378" max="5378" width="14" style="139" customWidth="1"/>
    <col min="5379" max="5379" width="42.7109375" style="139" customWidth="1"/>
    <col min="5380" max="5380" width="3.28515625" style="139" customWidth="1"/>
    <col min="5381" max="5381" width="9.7109375" style="139" customWidth="1"/>
    <col min="5382" max="5382" width="9.85546875" style="139" customWidth="1"/>
    <col min="5383" max="5383" width="14.85546875" style="139" customWidth="1"/>
    <col min="5384" max="5384" width="11.85546875" style="139" customWidth="1"/>
    <col min="5385" max="5632" width="9" style="139"/>
    <col min="5633" max="5633" width="3.42578125" style="139" customWidth="1"/>
    <col min="5634" max="5634" width="14" style="139" customWidth="1"/>
    <col min="5635" max="5635" width="42.7109375" style="139" customWidth="1"/>
    <col min="5636" max="5636" width="3.28515625" style="139" customWidth="1"/>
    <col min="5637" max="5637" width="9.7109375" style="139" customWidth="1"/>
    <col min="5638" max="5638" width="9.85546875" style="139" customWidth="1"/>
    <col min="5639" max="5639" width="14.85546875" style="139" customWidth="1"/>
    <col min="5640" max="5640" width="11.85546875" style="139" customWidth="1"/>
    <col min="5641" max="5888" width="9" style="139"/>
    <col min="5889" max="5889" width="3.42578125" style="139" customWidth="1"/>
    <col min="5890" max="5890" width="14" style="139" customWidth="1"/>
    <col min="5891" max="5891" width="42.7109375" style="139" customWidth="1"/>
    <col min="5892" max="5892" width="3.28515625" style="139" customWidth="1"/>
    <col min="5893" max="5893" width="9.7109375" style="139" customWidth="1"/>
    <col min="5894" max="5894" width="9.85546875" style="139" customWidth="1"/>
    <col min="5895" max="5895" width="14.85546875" style="139" customWidth="1"/>
    <col min="5896" max="5896" width="11.85546875" style="139" customWidth="1"/>
    <col min="5897" max="6144" width="9" style="139"/>
    <col min="6145" max="6145" width="3.42578125" style="139" customWidth="1"/>
    <col min="6146" max="6146" width="14" style="139" customWidth="1"/>
    <col min="6147" max="6147" width="42.7109375" style="139" customWidth="1"/>
    <col min="6148" max="6148" width="3.28515625" style="139" customWidth="1"/>
    <col min="6149" max="6149" width="9.7109375" style="139" customWidth="1"/>
    <col min="6150" max="6150" width="9.85546875" style="139" customWidth="1"/>
    <col min="6151" max="6151" width="14.85546875" style="139" customWidth="1"/>
    <col min="6152" max="6152" width="11.85546875" style="139" customWidth="1"/>
    <col min="6153" max="6400" width="9" style="139"/>
    <col min="6401" max="6401" width="3.42578125" style="139" customWidth="1"/>
    <col min="6402" max="6402" width="14" style="139" customWidth="1"/>
    <col min="6403" max="6403" width="42.7109375" style="139" customWidth="1"/>
    <col min="6404" max="6404" width="3.28515625" style="139" customWidth="1"/>
    <col min="6405" max="6405" width="9.7109375" style="139" customWidth="1"/>
    <col min="6406" max="6406" width="9.85546875" style="139" customWidth="1"/>
    <col min="6407" max="6407" width="14.85546875" style="139" customWidth="1"/>
    <col min="6408" max="6408" width="11.85546875" style="139" customWidth="1"/>
    <col min="6409" max="6656" width="9" style="139"/>
    <col min="6657" max="6657" width="3.42578125" style="139" customWidth="1"/>
    <col min="6658" max="6658" width="14" style="139" customWidth="1"/>
    <col min="6659" max="6659" width="42.7109375" style="139" customWidth="1"/>
    <col min="6660" max="6660" width="3.28515625" style="139" customWidth="1"/>
    <col min="6661" max="6661" width="9.7109375" style="139" customWidth="1"/>
    <col min="6662" max="6662" width="9.85546875" style="139" customWidth="1"/>
    <col min="6663" max="6663" width="14.85546875" style="139" customWidth="1"/>
    <col min="6664" max="6664" width="11.85546875" style="139" customWidth="1"/>
    <col min="6665" max="6912" width="9" style="139"/>
    <col min="6913" max="6913" width="3.42578125" style="139" customWidth="1"/>
    <col min="6914" max="6914" width="14" style="139" customWidth="1"/>
    <col min="6915" max="6915" width="42.7109375" style="139" customWidth="1"/>
    <col min="6916" max="6916" width="3.28515625" style="139" customWidth="1"/>
    <col min="6917" max="6917" width="9.7109375" style="139" customWidth="1"/>
    <col min="6918" max="6918" width="9.85546875" style="139" customWidth="1"/>
    <col min="6919" max="6919" width="14.85546875" style="139" customWidth="1"/>
    <col min="6920" max="6920" width="11.85546875" style="139" customWidth="1"/>
    <col min="6921" max="7168" width="9" style="139"/>
    <col min="7169" max="7169" width="3.42578125" style="139" customWidth="1"/>
    <col min="7170" max="7170" width="14" style="139" customWidth="1"/>
    <col min="7171" max="7171" width="42.7109375" style="139" customWidth="1"/>
    <col min="7172" max="7172" width="3.28515625" style="139" customWidth="1"/>
    <col min="7173" max="7173" width="9.7109375" style="139" customWidth="1"/>
    <col min="7174" max="7174" width="9.85546875" style="139" customWidth="1"/>
    <col min="7175" max="7175" width="14.85546875" style="139" customWidth="1"/>
    <col min="7176" max="7176" width="11.85546875" style="139" customWidth="1"/>
    <col min="7177" max="7424" width="9" style="139"/>
    <col min="7425" max="7425" width="3.42578125" style="139" customWidth="1"/>
    <col min="7426" max="7426" width="14" style="139" customWidth="1"/>
    <col min="7427" max="7427" width="42.7109375" style="139" customWidth="1"/>
    <col min="7428" max="7428" width="3.28515625" style="139" customWidth="1"/>
    <col min="7429" max="7429" width="9.7109375" style="139" customWidth="1"/>
    <col min="7430" max="7430" width="9.85546875" style="139" customWidth="1"/>
    <col min="7431" max="7431" width="14.85546875" style="139" customWidth="1"/>
    <col min="7432" max="7432" width="11.85546875" style="139" customWidth="1"/>
    <col min="7433" max="7680" width="9" style="139"/>
    <col min="7681" max="7681" width="3.42578125" style="139" customWidth="1"/>
    <col min="7682" max="7682" width="14" style="139" customWidth="1"/>
    <col min="7683" max="7683" width="42.7109375" style="139" customWidth="1"/>
    <col min="7684" max="7684" width="3.28515625" style="139" customWidth="1"/>
    <col min="7685" max="7685" width="9.7109375" style="139" customWidth="1"/>
    <col min="7686" max="7686" width="9.85546875" style="139" customWidth="1"/>
    <col min="7687" max="7687" width="14.85546875" style="139" customWidth="1"/>
    <col min="7688" max="7688" width="11.85546875" style="139" customWidth="1"/>
    <col min="7689" max="7936" width="9" style="139"/>
    <col min="7937" max="7937" width="3.42578125" style="139" customWidth="1"/>
    <col min="7938" max="7938" width="14" style="139" customWidth="1"/>
    <col min="7939" max="7939" width="42.7109375" style="139" customWidth="1"/>
    <col min="7940" max="7940" width="3.28515625" style="139" customWidth="1"/>
    <col min="7941" max="7941" width="9.7109375" style="139" customWidth="1"/>
    <col min="7942" max="7942" width="9.85546875" style="139" customWidth="1"/>
    <col min="7943" max="7943" width="14.85546875" style="139" customWidth="1"/>
    <col min="7944" max="7944" width="11.85546875" style="139" customWidth="1"/>
    <col min="7945" max="8192" width="9" style="139"/>
    <col min="8193" max="8193" width="3.42578125" style="139" customWidth="1"/>
    <col min="8194" max="8194" width="14" style="139" customWidth="1"/>
    <col min="8195" max="8195" width="42.7109375" style="139" customWidth="1"/>
    <col min="8196" max="8196" width="3.28515625" style="139" customWidth="1"/>
    <col min="8197" max="8197" width="9.7109375" style="139" customWidth="1"/>
    <col min="8198" max="8198" width="9.85546875" style="139" customWidth="1"/>
    <col min="8199" max="8199" width="14.85546875" style="139" customWidth="1"/>
    <col min="8200" max="8200" width="11.85546875" style="139" customWidth="1"/>
    <col min="8201" max="8448" width="9" style="139"/>
    <col min="8449" max="8449" width="3.42578125" style="139" customWidth="1"/>
    <col min="8450" max="8450" width="14" style="139" customWidth="1"/>
    <col min="8451" max="8451" width="42.7109375" style="139" customWidth="1"/>
    <col min="8452" max="8452" width="3.28515625" style="139" customWidth="1"/>
    <col min="8453" max="8453" width="9.7109375" style="139" customWidth="1"/>
    <col min="8454" max="8454" width="9.85546875" style="139" customWidth="1"/>
    <col min="8455" max="8455" width="14.85546875" style="139" customWidth="1"/>
    <col min="8456" max="8456" width="11.85546875" style="139" customWidth="1"/>
    <col min="8457" max="8704" width="9" style="139"/>
    <col min="8705" max="8705" width="3.42578125" style="139" customWidth="1"/>
    <col min="8706" max="8706" width="14" style="139" customWidth="1"/>
    <col min="8707" max="8707" width="42.7109375" style="139" customWidth="1"/>
    <col min="8708" max="8708" width="3.28515625" style="139" customWidth="1"/>
    <col min="8709" max="8709" width="9.7109375" style="139" customWidth="1"/>
    <col min="8710" max="8710" width="9.85546875" style="139" customWidth="1"/>
    <col min="8711" max="8711" width="14.85546875" style="139" customWidth="1"/>
    <col min="8712" max="8712" width="11.85546875" style="139" customWidth="1"/>
    <col min="8713" max="8960" width="9" style="139"/>
    <col min="8961" max="8961" width="3.42578125" style="139" customWidth="1"/>
    <col min="8962" max="8962" width="14" style="139" customWidth="1"/>
    <col min="8963" max="8963" width="42.7109375" style="139" customWidth="1"/>
    <col min="8964" max="8964" width="3.28515625" style="139" customWidth="1"/>
    <col min="8965" max="8965" width="9.7109375" style="139" customWidth="1"/>
    <col min="8966" max="8966" width="9.85546875" style="139" customWidth="1"/>
    <col min="8967" max="8967" width="14.85546875" style="139" customWidth="1"/>
    <col min="8968" max="8968" width="11.85546875" style="139" customWidth="1"/>
    <col min="8969" max="9216" width="9" style="139"/>
    <col min="9217" max="9217" width="3.42578125" style="139" customWidth="1"/>
    <col min="9218" max="9218" width="14" style="139" customWidth="1"/>
    <col min="9219" max="9219" width="42.7109375" style="139" customWidth="1"/>
    <col min="9220" max="9220" width="3.28515625" style="139" customWidth="1"/>
    <col min="9221" max="9221" width="9.7109375" style="139" customWidth="1"/>
    <col min="9222" max="9222" width="9.85546875" style="139" customWidth="1"/>
    <col min="9223" max="9223" width="14.85546875" style="139" customWidth="1"/>
    <col min="9224" max="9224" width="11.85546875" style="139" customWidth="1"/>
    <col min="9225" max="9472" width="9" style="139"/>
    <col min="9473" max="9473" width="3.42578125" style="139" customWidth="1"/>
    <col min="9474" max="9474" width="14" style="139" customWidth="1"/>
    <col min="9475" max="9475" width="42.7109375" style="139" customWidth="1"/>
    <col min="9476" max="9476" width="3.28515625" style="139" customWidth="1"/>
    <col min="9477" max="9477" width="9.7109375" style="139" customWidth="1"/>
    <col min="9478" max="9478" width="9.85546875" style="139" customWidth="1"/>
    <col min="9479" max="9479" width="14.85546875" style="139" customWidth="1"/>
    <col min="9480" max="9480" width="11.85546875" style="139" customWidth="1"/>
    <col min="9481" max="9728" width="9" style="139"/>
    <col min="9729" max="9729" width="3.42578125" style="139" customWidth="1"/>
    <col min="9730" max="9730" width="14" style="139" customWidth="1"/>
    <col min="9731" max="9731" width="42.7109375" style="139" customWidth="1"/>
    <col min="9732" max="9732" width="3.28515625" style="139" customWidth="1"/>
    <col min="9733" max="9733" width="9.7109375" style="139" customWidth="1"/>
    <col min="9734" max="9734" width="9.85546875" style="139" customWidth="1"/>
    <col min="9735" max="9735" width="14.85546875" style="139" customWidth="1"/>
    <col min="9736" max="9736" width="11.85546875" style="139" customWidth="1"/>
    <col min="9737" max="9984" width="9" style="139"/>
    <col min="9985" max="9985" width="3.42578125" style="139" customWidth="1"/>
    <col min="9986" max="9986" width="14" style="139" customWidth="1"/>
    <col min="9987" max="9987" width="42.7109375" style="139" customWidth="1"/>
    <col min="9988" max="9988" width="3.28515625" style="139" customWidth="1"/>
    <col min="9989" max="9989" width="9.7109375" style="139" customWidth="1"/>
    <col min="9990" max="9990" width="9.85546875" style="139" customWidth="1"/>
    <col min="9991" max="9991" width="14.85546875" style="139" customWidth="1"/>
    <col min="9992" max="9992" width="11.85546875" style="139" customWidth="1"/>
    <col min="9993" max="10240" width="9" style="139"/>
    <col min="10241" max="10241" width="3.42578125" style="139" customWidth="1"/>
    <col min="10242" max="10242" width="14" style="139" customWidth="1"/>
    <col min="10243" max="10243" width="42.7109375" style="139" customWidth="1"/>
    <col min="10244" max="10244" width="3.28515625" style="139" customWidth="1"/>
    <col min="10245" max="10245" width="9.7109375" style="139" customWidth="1"/>
    <col min="10246" max="10246" width="9.85546875" style="139" customWidth="1"/>
    <col min="10247" max="10247" width="14.85546875" style="139" customWidth="1"/>
    <col min="10248" max="10248" width="11.85546875" style="139" customWidth="1"/>
    <col min="10249" max="10496" width="9" style="139"/>
    <col min="10497" max="10497" width="3.42578125" style="139" customWidth="1"/>
    <col min="10498" max="10498" width="14" style="139" customWidth="1"/>
    <col min="10499" max="10499" width="42.7109375" style="139" customWidth="1"/>
    <col min="10500" max="10500" width="3.28515625" style="139" customWidth="1"/>
    <col min="10501" max="10501" width="9.7109375" style="139" customWidth="1"/>
    <col min="10502" max="10502" width="9.85546875" style="139" customWidth="1"/>
    <col min="10503" max="10503" width="14.85546875" style="139" customWidth="1"/>
    <col min="10504" max="10504" width="11.85546875" style="139" customWidth="1"/>
    <col min="10505" max="10752" width="9" style="139"/>
    <col min="10753" max="10753" width="3.42578125" style="139" customWidth="1"/>
    <col min="10754" max="10754" width="14" style="139" customWidth="1"/>
    <col min="10755" max="10755" width="42.7109375" style="139" customWidth="1"/>
    <col min="10756" max="10756" width="3.28515625" style="139" customWidth="1"/>
    <col min="10757" max="10757" width="9.7109375" style="139" customWidth="1"/>
    <col min="10758" max="10758" width="9.85546875" style="139" customWidth="1"/>
    <col min="10759" max="10759" width="14.85546875" style="139" customWidth="1"/>
    <col min="10760" max="10760" width="11.85546875" style="139" customWidth="1"/>
    <col min="10761" max="11008" width="9" style="139"/>
    <col min="11009" max="11009" width="3.42578125" style="139" customWidth="1"/>
    <col min="11010" max="11010" width="14" style="139" customWidth="1"/>
    <col min="11011" max="11011" width="42.7109375" style="139" customWidth="1"/>
    <col min="11012" max="11012" width="3.28515625" style="139" customWidth="1"/>
    <col min="11013" max="11013" width="9.7109375" style="139" customWidth="1"/>
    <col min="11014" max="11014" width="9.85546875" style="139" customWidth="1"/>
    <col min="11015" max="11015" width="14.85546875" style="139" customWidth="1"/>
    <col min="11016" max="11016" width="11.85546875" style="139" customWidth="1"/>
    <col min="11017" max="11264" width="9" style="139"/>
    <col min="11265" max="11265" width="3.42578125" style="139" customWidth="1"/>
    <col min="11266" max="11266" width="14" style="139" customWidth="1"/>
    <col min="11267" max="11267" width="42.7109375" style="139" customWidth="1"/>
    <col min="11268" max="11268" width="3.28515625" style="139" customWidth="1"/>
    <col min="11269" max="11269" width="9.7109375" style="139" customWidth="1"/>
    <col min="11270" max="11270" width="9.85546875" style="139" customWidth="1"/>
    <col min="11271" max="11271" width="14.85546875" style="139" customWidth="1"/>
    <col min="11272" max="11272" width="11.85546875" style="139" customWidth="1"/>
    <col min="11273" max="11520" width="9" style="139"/>
    <col min="11521" max="11521" width="3.42578125" style="139" customWidth="1"/>
    <col min="11522" max="11522" width="14" style="139" customWidth="1"/>
    <col min="11523" max="11523" width="42.7109375" style="139" customWidth="1"/>
    <col min="11524" max="11524" width="3.28515625" style="139" customWidth="1"/>
    <col min="11525" max="11525" width="9.7109375" style="139" customWidth="1"/>
    <col min="11526" max="11526" width="9.85546875" style="139" customWidth="1"/>
    <col min="11527" max="11527" width="14.85546875" style="139" customWidth="1"/>
    <col min="11528" max="11528" width="11.85546875" style="139" customWidth="1"/>
    <col min="11529" max="11776" width="9" style="139"/>
    <col min="11777" max="11777" width="3.42578125" style="139" customWidth="1"/>
    <col min="11778" max="11778" width="14" style="139" customWidth="1"/>
    <col min="11779" max="11779" width="42.7109375" style="139" customWidth="1"/>
    <col min="11780" max="11780" width="3.28515625" style="139" customWidth="1"/>
    <col min="11781" max="11781" width="9.7109375" style="139" customWidth="1"/>
    <col min="11782" max="11782" width="9.85546875" style="139" customWidth="1"/>
    <col min="11783" max="11783" width="14.85546875" style="139" customWidth="1"/>
    <col min="11784" max="11784" width="11.85546875" style="139" customWidth="1"/>
    <col min="11785" max="12032" width="9" style="139"/>
    <col min="12033" max="12033" width="3.42578125" style="139" customWidth="1"/>
    <col min="12034" max="12034" width="14" style="139" customWidth="1"/>
    <col min="12035" max="12035" width="42.7109375" style="139" customWidth="1"/>
    <col min="12036" max="12036" width="3.28515625" style="139" customWidth="1"/>
    <col min="12037" max="12037" width="9.7109375" style="139" customWidth="1"/>
    <col min="12038" max="12038" width="9.85546875" style="139" customWidth="1"/>
    <col min="12039" max="12039" width="14.85546875" style="139" customWidth="1"/>
    <col min="12040" max="12040" width="11.85546875" style="139" customWidth="1"/>
    <col min="12041" max="12288" width="9" style="139"/>
    <col min="12289" max="12289" width="3.42578125" style="139" customWidth="1"/>
    <col min="12290" max="12290" width="14" style="139" customWidth="1"/>
    <col min="12291" max="12291" width="42.7109375" style="139" customWidth="1"/>
    <col min="12292" max="12292" width="3.28515625" style="139" customWidth="1"/>
    <col min="12293" max="12293" width="9.7109375" style="139" customWidth="1"/>
    <col min="12294" max="12294" width="9.85546875" style="139" customWidth="1"/>
    <col min="12295" max="12295" width="14.85546875" style="139" customWidth="1"/>
    <col min="12296" max="12296" width="11.85546875" style="139" customWidth="1"/>
    <col min="12297" max="12544" width="9" style="139"/>
    <col min="12545" max="12545" width="3.42578125" style="139" customWidth="1"/>
    <col min="12546" max="12546" width="14" style="139" customWidth="1"/>
    <col min="12547" max="12547" width="42.7109375" style="139" customWidth="1"/>
    <col min="12548" max="12548" width="3.28515625" style="139" customWidth="1"/>
    <col min="12549" max="12549" width="9.7109375" style="139" customWidth="1"/>
    <col min="12550" max="12550" width="9.85546875" style="139" customWidth="1"/>
    <col min="12551" max="12551" width="14.85546875" style="139" customWidth="1"/>
    <col min="12552" max="12552" width="11.85546875" style="139" customWidth="1"/>
    <col min="12553" max="12800" width="9" style="139"/>
    <col min="12801" max="12801" width="3.42578125" style="139" customWidth="1"/>
    <col min="12802" max="12802" width="14" style="139" customWidth="1"/>
    <col min="12803" max="12803" width="42.7109375" style="139" customWidth="1"/>
    <col min="12804" max="12804" width="3.28515625" style="139" customWidth="1"/>
    <col min="12805" max="12805" width="9.7109375" style="139" customWidth="1"/>
    <col min="12806" max="12806" width="9.85546875" style="139" customWidth="1"/>
    <col min="12807" max="12807" width="14.85546875" style="139" customWidth="1"/>
    <col min="12808" max="12808" width="11.85546875" style="139" customWidth="1"/>
    <col min="12809" max="13056" width="9" style="139"/>
    <col min="13057" max="13057" width="3.42578125" style="139" customWidth="1"/>
    <col min="13058" max="13058" width="14" style="139" customWidth="1"/>
    <col min="13059" max="13059" width="42.7109375" style="139" customWidth="1"/>
    <col min="13060" max="13060" width="3.28515625" style="139" customWidth="1"/>
    <col min="13061" max="13061" width="9.7109375" style="139" customWidth="1"/>
    <col min="13062" max="13062" width="9.85546875" style="139" customWidth="1"/>
    <col min="13063" max="13063" width="14.85546875" style="139" customWidth="1"/>
    <col min="13064" max="13064" width="11.85546875" style="139" customWidth="1"/>
    <col min="13065" max="13312" width="9" style="139"/>
    <col min="13313" max="13313" width="3.42578125" style="139" customWidth="1"/>
    <col min="13314" max="13314" width="14" style="139" customWidth="1"/>
    <col min="13315" max="13315" width="42.7109375" style="139" customWidth="1"/>
    <col min="13316" max="13316" width="3.28515625" style="139" customWidth="1"/>
    <col min="13317" max="13317" width="9.7109375" style="139" customWidth="1"/>
    <col min="13318" max="13318" width="9.85546875" style="139" customWidth="1"/>
    <col min="13319" max="13319" width="14.85546875" style="139" customWidth="1"/>
    <col min="13320" max="13320" width="11.85546875" style="139" customWidth="1"/>
    <col min="13321" max="13568" width="9" style="139"/>
    <col min="13569" max="13569" width="3.42578125" style="139" customWidth="1"/>
    <col min="13570" max="13570" width="14" style="139" customWidth="1"/>
    <col min="13571" max="13571" width="42.7109375" style="139" customWidth="1"/>
    <col min="13572" max="13572" width="3.28515625" style="139" customWidth="1"/>
    <col min="13573" max="13573" width="9.7109375" style="139" customWidth="1"/>
    <col min="13574" max="13574" width="9.85546875" style="139" customWidth="1"/>
    <col min="13575" max="13575" width="14.85546875" style="139" customWidth="1"/>
    <col min="13576" max="13576" width="11.85546875" style="139" customWidth="1"/>
    <col min="13577" max="13824" width="9" style="139"/>
    <col min="13825" max="13825" width="3.42578125" style="139" customWidth="1"/>
    <col min="13826" max="13826" width="14" style="139" customWidth="1"/>
    <col min="13827" max="13827" width="42.7109375" style="139" customWidth="1"/>
    <col min="13828" max="13828" width="3.28515625" style="139" customWidth="1"/>
    <col min="13829" max="13829" width="9.7109375" style="139" customWidth="1"/>
    <col min="13830" max="13830" width="9.85546875" style="139" customWidth="1"/>
    <col min="13831" max="13831" width="14.85546875" style="139" customWidth="1"/>
    <col min="13832" max="13832" width="11.85546875" style="139" customWidth="1"/>
    <col min="13833" max="14080" width="9" style="139"/>
    <col min="14081" max="14081" width="3.42578125" style="139" customWidth="1"/>
    <col min="14082" max="14082" width="14" style="139" customWidth="1"/>
    <col min="14083" max="14083" width="42.7109375" style="139" customWidth="1"/>
    <col min="14084" max="14084" width="3.28515625" style="139" customWidth="1"/>
    <col min="14085" max="14085" width="9.7109375" style="139" customWidth="1"/>
    <col min="14086" max="14086" width="9.85546875" style="139" customWidth="1"/>
    <col min="14087" max="14087" width="14.85546875" style="139" customWidth="1"/>
    <col min="14088" max="14088" width="11.85546875" style="139" customWidth="1"/>
    <col min="14089" max="14336" width="9" style="139"/>
    <col min="14337" max="14337" width="3.42578125" style="139" customWidth="1"/>
    <col min="14338" max="14338" width="14" style="139" customWidth="1"/>
    <col min="14339" max="14339" width="42.7109375" style="139" customWidth="1"/>
    <col min="14340" max="14340" width="3.28515625" style="139" customWidth="1"/>
    <col min="14341" max="14341" width="9.7109375" style="139" customWidth="1"/>
    <col min="14342" max="14342" width="9.85546875" style="139" customWidth="1"/>
    <col min="14343" max="14343" width="14.85546875" style="139" customWidth="1"/>
    <col min="14344" max="14344" width="11.85546875" style="139" customWidth="1"/>
    <col min="14345" max="14592" width="9" style="139"/>
    <col min="14593" max="14593" width="3.42578125" style="139" customWidth="1"/>
    <col min="14594" max="14594" width="14" style="139" customWidth="1"/>
    <col min="14595" max="14595" width="42.7109375" style="139" customWidth="1"/>
    <col min="14596" max="14596" width="3.28515625" style="139" customWidth="1"/>
    <col min="14597" max="14597" width="9.7109375" style="139" customWidth="1"/>
    <col min="14598" max="14598" width="9.85546875" style="139" customWidth="1"/>
    <col min="14599" max="14599" width="14.85546875" style="139" customWidth="1"/>
    <col min="14600" max="14600" width="11.85546875" style="139" customWidth="1"/>
    <col min="14601" max="14848" width="9" style="139"/>
    <col min="14849" max="14849" width="3.42578125" style="139" customWidth="1"/>
    <col min="14850" max="14850" width="14" style="139" customWidth="1"/>
    <col min="14851" max="14851" width="42.7109375" style="139" customWidth="1"/>
    <col min="14852" max="14852" width="3.28515625" style="139" customWidth="1"/>
    <col min="14853" max="14853" width="9.7109375" style="139" customWidth="1"/>
    <col min="14854" max="14854" width="9.85546875" style="139" customWidth="1"/>
    <col min="14855" max="14855" width="14.85546875" style="139" customWidth="1"/>
    <col min="14856" max="14856" width="11.85546875" style="139" customWidth="1"/>
    <col min="14857" max="15104" width="9" style="139"/>
    <col min="15105" max="15105" width="3.42578125" style="139" customWidth="1"/>
    <col min="15106" max="15106" width="14" style="139" customWidth="1"/>
    <col min="15107" max="15107" width="42.7109375" style="139" customWidth="1"/>
    <col min="15108" max="15108" width="3.28515625" style="139" customWidth="1"/>
    <col min="15109" max="15109" width="9.7109375" style="139" customWidth="1"/>
    <col min="15110" max="15110" width="9.85546875" style="139" customWidth="1"/>
    <col min="15111" max="15111" width="14.85546875" style="139" customWidth="1"/>
    <col min="15112" max="15112" width="11.85546875" style="139" customWidth="1"/>
    <col min="15113" max="15360" width="9" style="139"/>
    <col min="15361" max="15361" width="3.42578125" style="139" customWidth="1"/>
    <col min="15362" max="15362" width="14" style="139" customWidth="1"/>
    <col min="15363" max="15363" width="42.7109375" style="139" customWidth="1"/>
    <col min="15364" max="15364" width="3.28515625" style="139" customWidth="1"/>
    <col min="15365" max="15365" width="9.7109375" style="139" customWidth="1"/>
    <col min="15366" max="15366" width="9.85546875" style="139" customWidth="1"/>
    <col min="15367" max="15367" width="14.85546875" style="139" customWidth="1"/>
    <col min="15368" max="15368" width="11.85546875" style="139" customWidth="1"/>
    <col min="15369" max="15616" width="9" style="139"/>
    <col min="15617" max="15617" width="3.42578125" style="139" customWidth="1"/>
    <col min="15618" max="15618" width="14" style="139" customWidth="1"/>
    <col min="15619" max="15619" width="42.7109375" style="139" customWidth="1"/>
    <col min="15620" max="15620" width="3.28515625" style="139" customWidth="1"/>
    <col min="15621" max="15621" width="9.7109375" style="139" customWidth="1"/>
    <col min="15622" max="15622" width="9.85546875" style="139" customWidth="1"/>
    <col min="15623" max="15623" width="14.85546875" style="139" customWidth="1"/>
    <col min="15624" max="15624" width="11.85546875" style="139" customWidth="1"/>
    <col min="15625" max="15872" width="9" style="139"/>
    <col min="15873" max="15873" width="3.42578125" style="139" customWidth="1"/>
    <col min="15874" max="15874" width="14" style="139" customWidth="1"/>
    <col min="15875" max="15875" width="42.7109375" style="139" customWidth="1"/>
    <col min="15876" max="15876" width="3.28515625" style="139" customWidth="1"/>
    <col min="15877" max="15877" width="9.7109375" style="139" customWidth="1"/>
    <col min="15878" max="15878" width="9.85546875" style="139" customWidth="1"/>
    <col min="15879" max="15879" width="14.85546875" style="139" customWidth="1"/>
    <col min="15880" max="15880" width="11.85546875" style="139" customWidth="1"/>
    <col min="15881" max="16128" width="9" style="139"/>
    <col min="16129" max="16129" width="3.42578125" style="139" customWidth="1"/>
    <col min="16130" max="16130" width="14" style="139" customWidth="1"/>
    <col min="16131" max="16131" width="42.7109375" style="139" customWidth="1"/>
    <col min="16132" max="16132" width="3.28515625" style="139" customWidth="1"/>
    <col min="16133" max="16133" width="9.7109375" style="139" customWidth="1"/>
    <col min="16134" max="16134" width="9.85546875" style="139" customWidth="1"/>
    <col min="16135" max="16135" width="14.85546875" style="139" customWidth="1"/>
    <col min="16136" max="16136" width="11.85546875" style="139" customWidth="1"/>
    <col min="16137" max="16384" width="9" style="139"/>
  </cols>
  <sheetData>
    <row r="1" spans="1:8" ht="27.75" customHeight="1">
      <c r="A1" s="450" t="s">
        <v>404</v>
      </c>
      <c r="B1" s="451"/>
      <c r="C1" s="451"/>
      <c r="D1" s="451"/>
      <c r="E1" s="451"/>
      <c r="F1" s="451"/>
      <c r="G1" s="451"/>
      <c r="H1" s="451"/>
    </row>
    <row r="2" spans="1:8" ht="12.75" customHeight="1">
      <c r="A2" s="140" t="s">
        <v>692</v>
      </c>
      <c r="B2" s="141"/>
      <c r="C2" s="141"/>
      <c r="D2" s="141"/>
      <c r="E2" s="141"/>
      <c r="F2" s="141"/>
      <c r="G2" s="141"/>
      <c r="H2" s="141"/>
    </row>
    <row r="3" spans="1:8" ht="12.75" customHeight="1">
      <c r="A3" s="140" t="s">
        <v>405</v>
      </c>
      <c r="B3" s="141"/>
      <c r="C3" s="141"/>
      <c r="D3" s="141"/>
      <c r="E3" s="141"/>
      <c r="F3" s="141"/>
      <c r="G3" s="141"/>
      <c r="H3" s="141"/>
    </row>
    <row r="4" spans="1:8" ht="13.5" customHeight="1">
      <c r="A4" s="142"/>
      <c r="B4" s="140"/>
      <c r="C4" s="142"/>
      <c r="D4" s="143"/>
      <c r="E4" s="143"/>
      <c r="F4" s="143"/>
      <c r="G4" s="143"/>
      <c r="H4" s="143"/>
    </row>
    <row r="5" spans="1:8" ht="6.75" customHeight="1">
      <c r="A5" s="144"/>
      <c r="B5" s="145"/>
      <c r="C5" s="145"/>
      <c r="D5" s="145"/>
      <c r="E5" s="146"/>
      <c r="F5" s="146"/>
      <c r="G5" s="146"/>
      <c r="H5" s="146"/>
    </row>
    <row r="6" spans="1:8" ht="12.75" customHeight="1">
      <c r="A6" s="141" t="s">
        <v>406</v>
      </c>
      <c r="B6" s="141"/>
      <c r="C6" s="141"/>
      <c r="D6" s="141"/>
      <c r="E6" s="141"/>
      <c r="F6" s="141"/>
      <c r="G6" s="141"/>
      <c r="H6" s="141"/>
    </row>
    <row r="7" spans="1:8" ht="13.5" customHeight="1">
      <c r="A7" s="141" t="s">
        <v>407</v>
      </c>
      <c r="B7" s="141"/>
      <c r="C7" s="141"/>
      <c r="D7" s="141"/>
      <c r="E7" s="141"/>
      <c r="F7" s="141"/>
      <c r="G7" s="141"/>
      <c r="H7" s="141"/>
    </row>
    <row r="8" spans="1:8" ht="13.5" customHeight="1">
      <c r="A8" s="452" t="s">
        <v>408</v>
      </c>
      <c r="B8" s="453"/>
      <c r="C8" s="453"/>
      <c r="D8" s="147"/>
      <c r="E8" s="141" t="s">
        <v>696</v>
      </c>
      <c r="F8" s="148"/>
      <c r="G8" s="148"/>
      <c r="H8" s="148"/>
    </row>
    <row r="9" spans="1:8" ht="6.75" customHeight="1">
      <c r="A9" s="144"/>
      <c r="B9" s="144"/>
      <c r="C9" s="144"/>
      <c r="D9" s="144"/>
      <c r="E9" s="144"/>
      <c r="F9" s="144"/>
      <c r="G9" s="144"/>
      <c r="H9" s="144"/>
    </row>
    <row r="10" spans="1:8" ht="28.5" customHeight="1">
      <c r="A10" s="149" t="s">
        <v>409</v>
      </c>
      <c r="B10" s="149" t="s">
        <v>410</v>
      </c>
      <c r="C10" s="149" t="s">
        <v>63</v>
      </c>
      <c r="D10" s="149" t="s">
        <v>64</v>
      </c>
      <c r="E10" s="149" t="s">
        <v>411</v>
      </c>
      <c r="F10" s="149" t="s">
        <v>412</v>
      </c>
      <c r="G10" s="149" t="s">
        <v>413</v>
      </c>
      <c r="H10" s="149" t="s">
        <v>414</v>
      </c>
    </row>
    <row r="11" spans="1:8" ht="12.75" hidden="1" customHeight="1">
      <c r="A11" s="149" t="s">
        <v>77</v>
      </c>
      <c r="B11" s="149" t="s">
        <v>79</v>
      </c>
      <c r="C11" s="149" t="s">
        <v>84</v>
      </c>
      <c r="D11" s="149" t="s">
        <v>82</v>
      </c>
      <c r="E11" s="149" t="s">
        <v>269</v>
      </c>
      <c r="F11" s="149" t="s">
        <v>93</v>
      </c>
      <c r="G11" s="149" t="s">
        <v>95</v>
      </c>
      <c r="H11" s="149" t="s">
        <v>92</v>
      </c>
    </row>
    <row r="12" spans="1:8" ht="3" customHeight="1">
      <c r="A12" s="144"/>
      <c r="B12" s="144"/>
      <c r="C12" s="144"/>
      <c r="D12" s="144"/>
      <c r="E12" s="144"/>
      <c r="F12" s="144"/>
      <c r="G12" s="144"/>
      <c r="H12" s="144"/>
    </row>
    <row r="13" spans="1:8" ht="30.75" customHeight="1">
      <c r="A13" s="150"/>
      <c r="B13" s="151" t="s">
        <v>153</v>
      </c>
      <c r="C13" s="151" t="s">
        <v>261</v>
      </c>
      <c r="D13" s="151"/>
      <c r="E13" s="152"/>
      <c r="F13" s="152"/>
      <c r="G13" s="152"/>
      <c r="H13" s="152"/>
    </row>
    <row r="14" spans="1:8" ht="28.5" customHeight="1">
      <c r="A14" s="153"/>
      <c r="B14" s="154" t="s">
        <v>262</v>
      </c>
      <c r="C14" s="154" t="s">
        <v>263</v>
      </c>
      <c r="D14" s="154"/>
      <c r="E14" s="155"/>
      <c r="F14" s="155"/>
      <c r="G14" s="155">
        <f ca="1">SUM(G14:G18)</f>
        <v>0</v>
      </c>
      <c r="H14" s="155">
        <v>0</v>
      </c>
    </row>
    <row r="15" spans="1:8" ht="13.5" customHeight="1">
      <c r="A15" s="156">
        <v>1</v>
      </c>
      <c r="B15" s="157" t="s">
        <v>264</v>
      </c>
      <c r="C15" s="157" t="s">
        <v>415</v>
      </c>
      <c r="D15" s="157" t="s">
        <v>112</v>
      </c>
      <c r="E15" s="158">
        <v>38</v>
      </c>
      <c r="F15" s="158"/>
      <c r="G15" s="158">
        <f>+F15*E15</f>
        <v>0</v>
      </c>
      <c r="H15" s="158"/>
    </row>
    <row r="16" spans="1:8" ht="24" customHeight="1">
      <c r="A16" s="159">
        <v>2</v>
      </c>
      <c r="B16" s="160" t="s">
        <v>265</v>
      </c>
      <c r="C16" s="160" t="s">
        <v>416</v>
      </c>
      <c r="D16" s="160" t="s">
        <v>112</v>
      </c>
      <c r="E16" s="161">
        <v>12</v>
      </c>
      <c r="F16" s="161"/>
      <c r="G16" s="158">
        <f t="shared" ref="G16:G18" si="0">+F16*E16</f>
        <v>0</v>
      </c>
      <c r="H16" s="161"/>
    </row>
    <row r="17" spans="1:8" ht="24" customHeight="1">
      <c r="A17" s="159">
        <v>3</v>
      </c>
      <c r="B17" s="160" t="s">
        <v>266</v>
      </c>
      <c r="C17" s="160" t="s">
        <v>417</v>
      </c>
      <c r="D17" s="160" t="s">
        <v>112</v>
      </c>
      <c r="E17" s="161">
        <v>26</v>
      </c>
      <c r="F17" s="161"/>
      <c r="G17" s="158">
        <f t="shared" si="0"/>
        <v>0</v>
      </c>
      <c r="H17" s="161"/>
    </row>
    <row r="18" spans="1:8" ht="24" customHeight="1">
      <c r="A18" s="156">
        <v>4</v>
      </c>
      <c r="B18" s="157" t="s">
        <v>418</v>
      </c>
      <c r="C18" s="157" t="s">
        <v>419</v>
      </c>
      <c r="D18" s="157" t="s">
        <v>137</v>
      </c>
      <c r="E18" s="158">
        <v>3.0000000000000001E-3</v>
      </c>
      <c r="F18" s="158"/>
      <c r="G18" s="158">
        <f t="shared" si="0"/>
        <v>0</v>
      </c>
      <c r="H18" s="158"/>
    </row>
    <row r="19" spans="1:8" ht="28.5" customHeight="1">
      <c r="A19" s="153"/>
      <c r="B19" s="154" t="s">
        <v>267</v>
      </c>
      <c r="C19" s="154" t="s">
        <v>268</v>
      </c>
      <c r="D19" s="154"/>
      <c r="E19" s="155"/>
      <c r="F19" s="155"/>
      <c r="G19" s="155">
        <f>SUM(G20:G38)</f>
        <v>0</v>
      </c>
      <c r="H19" s="155"/>
    </row>
    <row r="20" spans="1:8" ht="24" customHeight="1">
      <c r="A20" s="156">
        <v>5</v>
      </c>
      <c r="B20" s="157" t="s">
        <v>420</v>
      </c>
      <c r="C20" s="157" t="s">
        <v>421</v>
      </c>
      <c r="D20" s="157" t="s">
        <v>81</v>
      </c>
      <c r="E20" s="158">
        <v>16</v>
      </c>
      <c r="F20" s="158"/>
      <c r="G20" s="158">
        <f t="shared" ref="G20:G83" si="1">+F20*E20</f>
        <v>0</v>
      </c>
      <c r="H20" s="158"/>
    </row>
    <row r="21" spans="1:8" ht="24" customHeight="1">
      <c r="A21" s="156">
        <v>6</v>
      </c>
      <c r="B21" s="157" t="s">
        <v>422</v>
      </c>
      <c r="C21" s="157" t="s">
        <v>423</v>
      </c>
      <c r="D21" s="157" t="s">
        <v>81</v>
      </c>
      <c r="E21" s="158">
        <v>9</v>
      </c>
      <c r="F21" s="158"/>
      <c r="G21" s="158">
        <f t="shared" si="1"/>
        <v>0</v>
      </c>
      <c r="H21" s="158"/>
    </row>
    <row r="22" spans="1:8" ht="24" customHeight="1">
      <c r="A22" s="156">
        <v>7</v>
      </c>
      <c r="B22" s="157" t="s">
        <v>424</v>
      </c>
      <c r="C22" s="157" t="s">
        <v>425</v>
      </c>
      <c r="D22" s="157" t="s">
        <v>81</v>
      </c>
      <c r="E22" s="158">
        <v>5</v>
      </c>
      <c r="F22" s="158"/>
      <c r="G22" s="158">
        <f t="shared" si="1"/>
        <v>0</v>
      </c>
      <c r="H22" s="158"/>
    </row>
    <row r="23" spans="1:8" ht="24" customHeight="1">
      <c r="A23" s="156">
        <v>8</v>
      </c>
      <c r="B23" s="157" t="s">
        <v>426</v>
      </c>
      <c r="C23" s="157" t="s">
        <v>427</v>
      </c>
      <c r="D23" s="157" t="s">
        <v>81</v>
      </c>
      <c r="E23" s="158">
        <v>10</v>
      </c>
      <c r="F23" s="158"/>
      <c r="G23" s="158">
        <f t="shared" si="1"/>
        <v>0</v>
      </c>
      <c r="H23" s="158"/>
    </row>
    <row r="24" spans="1:8" ht="24" customHeight="1">
      <c r="A24" s="156">
        <v>9</v>
      </c>
      <c r="B24" s="157" t="s">
        <v>428</v>
      </c>
      <c r="C24" s="157" t="s">
        <v>429</v>
      </c>
      <c r="D24" s="157" t="s">
        <v>81</v>
      </c>
      <c r="E24" s="158">
        <v>9</v>
      </c>
      <c r="F24" s="158"/>
      <c r="G24" s="158">
        <f t="shared" si="1"/>
        <v>0</v>
      </c>
      <c r="H24" s="158"/>
    </row>
    <row r="25" spans="1:8" ht="24" customHeight="1">
      <c r="A25" s="156">
        <v>10</v>
      </c>
      <c r="B25" s="157" t="s">
        <v>430</v>
      </c>
      <c r="C25" s="157" t="s">
        <v>431</v>
      </c>
      <c r="D25" s="157" t="s">
        <v>81</v>
      </c>
      <c r="E25" s="158">
        <v>10</v>
      </c>
      <c r="F25" s="158"/>
      <c r="G25" s="158">
        <f t="shared" si="1"/>
        <v>0</v>
      </c>
      <c r="H25" s="158"/>
    </row>
    <row r="26" spans="1:8" ht="24" customHeight="1">
      <c r="A26" s="156">
        <v>11</v>
      </c>
      <c r="B26" s="157" t="s">
        <v>432</v>
      </c>
      <c r="C26" s="157" t="s">
        <v>433</v>
      </c>
      <c r="D26" s="157" t="s">
        <v>81</v>
      </c>
      <c r="E26" s="158">
        <v>10</v>
      </c>
      <c r="F26" s="158"/>
      <c r="G26" s="158">
        <f t="shared" si="1"/>
        <v>0</v>
      </c>
      <c r="H26" s="158"/>
    </row>
    <row r="27" spans="1:8" ht="24" customHeight="1">
      <c r="A27" s="156">
        <v>12</v>
      </c>
      <c r="B27" s="157" t="s">
        <v>434</v>
      </c>
      <c r="C27" s="157" t="s">
        <v>435</v>
      </c>
      <c r="D27" s="157" t="s">
        <v>81</v>
      </c>
      <c r="E27" s="158">
        <v>9</v>
      </c>
      <c r="F27" s="158"/>
      <c r="G27" s="158">
        <f t="shared" si="1"/>
        <v>0</v>
      </c>
      <c r="H27" s="158"/>
    </row>
    <row r="28" spans="1:8" ht="24" customHeight="1">
      <c r="A28" s="156">
        <v>13</v>
      </c>
      <c r="B28" s="157" t="s">
        <v>436</v>
      </c>
      <c r="C28" s="157" t="s">
        <v>437</v>
      </c>
      <c r="D28" s="157" t="s">
        <v>81</v>
      </c>
      <c r="E28" s="158">
        <v>5</v>
      </c>
      <c r="F28" s="158"/>
      <c r="G28" s="158">
        <f t="shared" si="1"/>
        <v>0</v>
      </c>
      <c r="H28" s="158"/>
    </row>
    <row r="29" spans="1:8" ht="24" customHeight="1">
      <c r="A29" s="156">
        <v>14</v>
      </c>
      <c r="B29" s="157" t="s">
        <v>438</v>
      </c>
      <c r="C29" s="157" t="s">
        <v>439</v>
      </c>
      <c r="D29" s="157" t="s">
        <v>81</v>
      </c>
      <c r="E29" s="158">
        <v>5</v>
      </c>
      <c r="F29" s="158"/>
      <c r="G29" s="158">
        <f t="shared" si="1"/>
        <v>0</v>
      </c>
      <c r="H29" s="158"/>
    </row>
    <row r="30" spans="1:8" ht="13.5" customHeight="1">
      <c r="A30" s="156">
        <v>15</v>
      </c>
      <c r="B30" s="157" t="s">
        <v>270</v>
      </c>
      <c r="C30" s="157" t="s">
        <v>440</v>
      </c>
      <c r="D30" s="157" t="s">
        <v>112</v>
      </c>
      <c r="E30" s="158">
        <v>18</v>
      </c>
      <c r="F30" s="158"/>
      <c r="G30" s="158">
        <f t="shared" si="1"/>
        <v>0</v>
      </c>
      <c r="H30" s="158"/>
    </row>
    <row r="31" spans="1:8" ht="13.5" customHeight="1">
      <c r="A31" s="156">
        <v>16</v>
      </c>
      <c r="B31" s="157" t="s">
        <v>271</v>
      </c>
      <c r="C31" s="157" t="s">
        <v>441</v>
      </c>
      <c r="D31" s="157" t="s">
        <v>112</v>
      </c>
      <c r="E31" s="158">
        <v>12</v>
      </c>
      <c r="F31" s="158"/>
      <c r="G31" s="158">
        <f t="shared" si="1"/>
        <v>0</v>
      </c>
      <c r="H31" s="158"/>
    </row>
    <row r="32" spans="1:8" ht="24" customHeight="1">
      <c r="A32" s="156">
        <v>17</v>
      </c>
      <c r="B32" s="157" t="s">
        <v>442</v>
      </c>
      <c r="C32" s="157" t="s">
        <v>443</v>
      </c>
      <c r="D32" s="157" t="s">
        <v>81</v>
      </c>
      <c r="E32" s="158">
        <v>4</v>
      </c>
      <c r="F32" s="158"/>
      <c r="G32" s="158">
        <f t="shared" si="1"/>
        <v>0</v>
      </c>
      <c r="H32" s="158"/>
    </row>
    <row r="33" spans="1:21" ht="34.5" customHeight="1">
      <c r="A33" s="159">
        <v>18</v>
      </c>
      <c r="B33" s="160" t="s">
        <v>444</v>
      </c>
      <c r="C33" s="160" t="s">
        <v>445</v>
      </c>
      <c r="D33" s="160" t="s">
        <v>81</v>
      </c>
      <c r="E33" s="161">
        <v>4</v>
      </c>
      <c r="F33" s="161"/>
      <c r="G33" s="158">
        <f t="shared" si="1"/>
        <v>0</v>
      </c>
      <c r="H33" s="161"/>
    </row>
    <row r="34" spans="1:21" ht="24" customHeight="1">
      <c r="A34" s="156">
        <v>19</v>
      </c>
      <c r="B34" s="157" t="s">
        <v>272</v>
      </c>
      <c r="C34" s="157" t="s">
        <v>446</v>
      </c>
      <c r="D34" s="157" t="s">
        <v>112</v>
      </c>
      <c r="E34" s="158">
        <v>30</v>
      </c>
      <c r="F34" s="158"/>
      <c r="G34" s="158">
        <f t="shared" si="1"/>
        <v>0</v>
      </c>
      <c r="H34" s="158"/>
    </row>
    <row r="35" spans="1:21" ht="13.5" customHeight="1">
      <c r="A35" s="156">
        <v>20</v>
      </c>
      <c r="B35" s="157" t="s">
        <v>447</v>
      </c>
      <c r="C35" s="157" t="s">
        <v>448</v>
      </c>
      <c r="D35" s="157" t="s">
        <v>81</v>
      </c>
      <c r="E35" s="158">
        <v>20</v>
      </c>
      <c r="F35" s="158"/>
      <c r="G35" s="158">
        <f t="shared" si="1"/>
        <v>0</v>
      </c>
      <c r="H35" s="158"/>
    </row>
    <row r="36" spans="1:21" ht="13.5" customHeight="1">
      <c r="A36" s="156">
        <v>21</v>
      </c>
      <c r="B36" s="157" t="s">
        <v>449</v>
      </c>
      <c r="C36" s="157" t="s">
        <v>450</v>
      </c>
      <c r="D36" s="157" t="s">
        <v>112</v>
      </c>
      <c r="E36" s="158">
        <v>36</v>
      </c>
      <c r="F36" s="158"/>
      <c r="G36" s="158">
        <f t="shared" si="1"/>
        <v>0</v>
      </c>
      <c r="H36" s="158"/>
    </row>
    <row r="37" spans="1:21" ht="13.5" customHeight="1">
      <c r="A37" s="156">
        <v>22</v>
      </c>
      <c r="B37" s="157" t="s">
        <v>451</v>
      </c>
      <c r="C37" s="157" t="s">
        <v>452</v>
      </c>
      <c r="D37" s="157" t="s">
        <v>112</v>
      </c>
      <c r="E37" s="158">
        <v>28</v>
      </c>
      <c r="F37" s="158"/>
      <c r="G37" s="158">
        <f t="shared" si="1"/>
        <v>0</v>
      </c>
      <c r="H37" s="158"/>
    </row>
    <row r="38" spans="1:21" ht="24" customHeight="1">
      <c r="A38" s="156">
        <v>23</v>
      </c>
      <c r="B38" s="157" t="s">
        <v>453</v>
      </c>
      <c r="C38" s="157" t="s">
        <v>454</v>
      </c>
      <c r="D38" s="157" t="s">
        <v>137</v>
      </c>
      <c r="E38" s="158">
        <v>0.109</v>
      </c>
      <c r="F38" s="158"/>
      <c r="G38" s="158">
        <f t="shared" si="1"/>
        <v>0</v>
      </c>
      <c r="H38" s="158"/>
      <c r="U38" s="139" t="s">
        <v>669</v>
      </c>
    </row>
    <row r="39" spans="1:21" ht="28.5" customHeight="1">
      <c r="A39" s="153"/>
      <c r="B39" s="154" t="s">
        <v>273</v>
      </c>
      <c r="C39" s="154" t="s">
        <v>274</v>
      </c>
      <c r="D39" s="154"/>
      <c r="E39" s="155"/>
      <c r="F39" s="155"/>
      <c r="G39" s="155">
        <f>SUM(G40:G48)</f>
        <v>0</v>
      </c>
      <c r="H39" s="155"/>
    </row>
    <row r="40" spans="1:21" ht="24" customHeight="1">
      <c r="A40" s="156">
        <v>24</v>
      </c>
      <c r="B40" s="157" t="s">
        <v>455</v>
      </c>
      <c r="C40" s="157" t="s">
        <v>456</v>
      </c>
      <c r="D40" s="157" t="s">
        <v>81</v>
      </c>
      <c r="E40" s="158">
        <v>46</v>
      </c>
      <c r="F40" s="158"/>
      <c r="G40" s="158">
        <f t="shared" si="1"/>
        <v>0</v>
      </c>
      <c r="H40" s="158"/>
    </row>
    <row r="41" spans="1:21" ht="24" customHeight="1">
      <c r="A41" s="156">
        <v>25</v>
      </c>
      <c r="B41" s="157" t="s">
        <v>457</v>
      </c>
      <c r="C41" s="157" t="s">
        <v>458</v>
      </c>
      <c r="D41" s="157" t="s">
        <v>81</v>
      </c>
      <c r="E41" s="158">
        <v>46</v>
      </c>
      <c r="F41" s="158"/>
      <c r="G41" s="158">
        <f t="shared" si="1"/>
        <v>0</v>
      </c>
      <c r="H41" s="158"/>
    </row>
    <row r="42" spans="1:21" ht="24" customHeight="1">
      <c r="A42" s="156">
        <v>26</v>
      </c>
      <c r="B42" s="157" t="s">
        <v>459</v>
      </c>
      <c r="C42" s="157" t="s">
        <v>460</v>
      </c>
      <c r="D42" s="157" t="s">
        <v>112</v>
      </c>
      <c r="E42" s="158">
        <v>12</v>
      </c>
      <c r="F42" s="158"/>
      <c r="G42" s="158">
        <f t="shared" si="1"/>
        <v>0</v>
      </c>
      <c r="H42" s="158"/>
    </row>
    <row r="43" spans="1:21" ht="24" customHeight="1">
      <c r="A43" s="156">
        <v>27</v>
      </c>
      <c r="B43" s="157" t="s">
        <v>275</v>
      </c>
      <c r="C43" s="157" t="s">
        <v>461</v>
      </c>
      <c r="D43" s="157" t="s">
        <v>81</v>
      </c>
      <c r="E43" s="158">
        <v>46</v>
      </c>
      <c r="F43" s="158"/>
      <c r="G43" s="158">
        <f t="shared" si="1"/>
        <v>0</v>
      </c>
      <c r="H43" s="158"/>
    </row>
    <row r="44" spans="1:21" ht="24" customHeight="1">
      <c r="A44" s="156">
        <v>28</v>
      </c>
      <c r="B44" s="157" t="s">
        <v>462</v>
      </c>
      <c r="C44" s="157" t="s">
        <v>463</v>
      </c>
      <c r="D44" s="157" t="s">
        <v>112</v>
      </c>
      <c r="E44" s="158">
        <v>12</v>
      </c>
      <c r="F44" s="158"/>
      <c r="G44" s="158">
        <f t="shared" si="1"/>
        <v>0</v>
      </c>
      <c r="H44" s="158"/>
    </row>
    <row r="45" spans="1:21" ht="24" customHeight="1">
      <c r="A45" s="156">
        <v>29</v>
      </c>
      <c r="B45" s="157" t="s">
        <v>464</v>
      </c>
      <c r="C45" s="157" t="s">
        <v>465</v>
      </c>
      <c r="D45" s="157" t="s">
        <v>112</v>
      </c>
      <c r="E45" s="158">
        <v>26</v>
      </c>
      <c r="F45" s="158"/>
      <c r="G45" s="158">
        <f t="shared" si="1"/>
        <v>0</v>
      </c>
      <c r="H45" s="158"/>
    </row>
    <row r="46" spans="1:21" ht="13.5" customHeight="1">
      <c r="A46" s="156">
        <v>30</v>
      </c>
      <c r="B46" s="157" t="s">
        <v>466</v>
      </c>
      <c r="C46" s="157" t="s">
        <v>467</v>
      </c>
      <c r="D46" s="157" t="s">
        <v>81</v>
      </c>
      <c r="E46" s="158">
        <v>24</v>
      </c>
      <c r="F46" s="158"/>
      <c r="G46" s="158">
        <f t="shared" si="1"/>
        <v>0</v>
      </c>
      <c r="H46" s="158"/>
    </row>
    <row r="47" spans="1:21" ht="13.5" customHeight="1">
      <c r="A47" s="156">
        <v>31</v>
      </c>
      <c r="B47" s="157" t="s">
        <v>276</v>
      </c>
      <c r="C47" s="157" t="s">
        <v>468</v>
      </c>
      <c r="D47" s="157" t="s">
        <v>112</v>
      </c>
      <c r="E47" s="158">
        <v>38</v>
      </c>
      <c r="F47" s="158"/>
      <c r="G47" s="158">
        <f t="shared" si="1"/>
        <v>0</v>
      </c>
      <c r="H47" s="158"/>
    </row>
    <row r="48" spans="1:21" ht="24" customHeight="1">
      <c r="A48" s="156">
        <v>32</v>
      </c>
      <c r="B48" s="157" t="s">
        <v>469</v>
      </c>
      <c r="C48" s="157" t="s">
        <v>470</v>
      </c>
      <c r="D48" s="157" t="s">
        <v>137</v>
      </c>
      <c r="E48" s="158">
        <v>0.19700000000000001</v>
      </c>
      <c r="F48" s="158"/>
      <c r="G48" s="158">
        <f t="shared" si="1"/>
        <v>0</v>
      </c>
      <c r="H48" s="158"/>
    </row>
    <row r="49" spans="1:8" ht="28.5" customHeight="1">
      <c r="A49" s="153"/>
      <c r="B49" s="154" t="s">
        <v>278</v>
      </c>
      <c r="C49" s="154" t="s">
        <v>279</v>
      </c>
      <c r="D49" s="154"/>
      <c r="E49" s="155"/>
      <c r="F49" s="155"/>
      <c r="G49" s="155">
        <f>SUM(G50:G98)</f>
        <v>0</v>
      </c>
      <c r="H49" s="155"/>
    </row>
    <row r="50" spans="1:8" ht="24" customHeight="1">
      <c r="A50" s="156">
        <v>33</v>
      </c>
      <c r="B50" s="157" t="s">
        <v>471</v>
      </c>
      <c r="C50" s="157" t="s">
        <v>472</v>
      </c>
      <c r="D50" s="329" t="s">
        <v>281</v>
      </c>
      <c r="E50" s="158">
        <v>9</v>
      </c>
      <c r="F50" s="158"/>
      <c r="G50" s="158">
        <f t="shared" si="1"/>
        <v>0</v>
      </c>
      <c r="H50" s="158"/>
    </row>
    <row r="51" spans="1:8" ht="13.5" customHeight="1">
      <c r="A51" s="156">
        <v>34</v>
      </c>
      <c r="B51" s="157" t="s">
        <v>473</v>
      </c>
      <c r="C51" s="157" t="s">
        <v>474</v>
      </c>
      <c r="D51" s="157" t="s">
        <v>81</v>
      </c>
      <c r="E51" s="158">
        <v>2</v>
      </c>
      <c r="F51" s="158"/>
      <c r="G51" s="158">
        <f t="shared" si="1"/>
        <v>0</v>
      </c>
      <c r="H51" s="158"/>
    </row>
    <row r="52" spans="1:8" ht="13.5" customHeight="1">
      <c r="A52" s="159">
        <v>35</v>
      </c>
      <c r="B52" s="160" t="s">
        <v>475</v>
      </c>
      <c r="C52" s="160" t="s">
        <v>476</v>
      </c>
      <c r="D52" s="160" t="s">
        <v>81</v>
      </c>
      <c r="E52" s="161">
        <v>2</v>
      </c>
      <c r="F52" s="161"/>
      <c r="G52" s="158">
        <f t="shared" si="1"/>
        <v>0</v>
      </c>
      <c r="H52" s="161"/>
    </row>
    <row r="53" spans="1:8" ht="15.75" customHeight="1">
      <c r="A53" s="156">
        <v>36</v>
      </c>
      <c r="B53" s="157" t="s">
        <v>477</v>
      </c>
      <c r="C53" s="157" t="s">
        <v>478</v>
      </c>
      <c r="D53" s="329" t="s">
        <v>281</v>
      </c>
      <c r="E53" s="158">
        <v>3</v>
      </c>
      <c r="F53" s="158"/>
      <c r="G53" s="158">
        <f t="shared" si="1"/>
        <v>0</v>
      </c>
      <c r="H53" s="158"/>
    </row>
    <row r="54" spans="1:8" ht="24" customHeight="1">
      <c r="A54" s="156">
        <v>37</v>
      </c>
      <c r="B54" s="157" t="s">
        <v>479</v>
      </c>
      <c r="C54" s="157" t="s">
        <v>480</v>
      </c>
      <c r="D54" s="157" t="s">
        <v>81</v>
      </c>
      <c r="E54" s="158">
        <v>10</v>
      </c>
      <c r="F54" s="158"/>
      <c r="G54" s="158">
        <f t="shared" si="1"/>
        <v>0</v>
      </c>
      <c r="H54" s="158"/>
    </row>
    <row r="55" spans="1:8" ht="34.5" customHeight="1">
      <c r="A55" s="159">
        <v>38</v>
      </c>
      <c r="B55" s="160" t="s">
        <v>481</v>
      </c>
      <c r="C55" s="160" t="s">
        <v>482</v>
      </c>
      <c r="D55" s="160" t="s">
        <v>81</v>
      </c>
      <c r="E55" s="161">
        <v>10</v>
      </c>
      <c r="F55" s="161"/>
      <c r="G55" s="158">
        <f t="shared" si="1"/>
        <v>0</v>
      </c>
      <c r="H55" s="161"/>
    </row>
    <row r="56" spans="1:8" ht="13.5" customHeight="1">
      <c r="A56" s="156">
        <v>39</v>
      </c>
      <c r="B56" s="157" t="s">
        <v>483</v>
      </c>
      <c r="C56" s="157" t="s">
        <v>484</v>
      </c>
      <c r="D56" s="157" t="s">
        <v>81</v>
      </c>
      <c r="E56" s="158">
        <v>10</v>
      </c>
      <c r="F56" s="158"/>
      <c r="G56" s="158">
        <f t="shared" si="1"/>
        <v>0</v>
      </c>
      <c r="H56" s="158"/>
    </row>
    <row r="57" spans="1:8" ht="24" customHeight="1">
      <c r="A57" s="159">
        <v>40</v>
      </c>
      <c r="B57" s="160" t="s">
        <v>485</v>
      </c>
      <c r="C57" s="160" t="s">
        <v>486</v>
      </c>
      <c r="D57" s="160" t="s">
        <v>81</v>
      </c>
      <c r="E57" s="161">
        <v>10</v>
      </c>
      <c r="F57" s="161"/>
      <c r="G57" s="158">
        <f t="shared" si="1"/>
        <v>0</v>
      </c>
      <c r="H57" s="161"/>
    </row>
    <row r="58" spans="1:8" ht="24" customHeight="1">
      <c r="A58" s="156">
        <v>41</v>
      </c>
      <c r="B58" s="157" t="s">
        <v>280</v>
      </c>
      <c r="C58" s="157" t="s">
        <v>487</v>
      </c>
      <c r="D58" s="157" t="s">
        <v>281</v>
      </c>
      <c r="E58" s="158">
        <v>10</v>
      </c>
      <c r="F58" s="158"/>
      <c r="G58" s="158">
        <f t="shared" si="1"/>
        <v>0</v>
      </c>
      <c r="H58" s="158"/>
    </row>
    <row r="59" spans="1:8" ht="24" customHeight="1">
      <c r="A59" s="156">
        <v>42</v>
      </c>
      <c r="B59" s="157" t="s">
        <v>282</v>
      </c>
      <c r="C59" s="157" t="s">
        <v>488</v>
      </c>
      <c r="D59" s="157" t="s">
        <v>81</v>
      </c>
      <c r="E59" s="158">
        <v>10</v>
      </c>
      <c r="F59" s="158"/>
      <c r="G59" s="158">
        <f t="shared" si="1"/>
        <v>0</v>
      </c>
      <c r="H59" s="158"/>
    </row>
    <row r="60" spans="1:8" ht="13.5" customHeight="1">
      <c r="A60" s="159">
        <v>43</v>
      </c>
      <c r="B60" s="160" t="s">
        <v>489</v>
      </c>
      <c r="C60" s="160" t="s">
        <v>490</v>
      </c>
      <c r="D60" s="160" t="s">
        <v>81</v>
      </c>
      <c r="E60" s="161">
        <v>10</v>
      </c>
      <c r="F60" s="161"/>
      <c r="G60" s="158">
        <f t="shared" si="1"/>
        <v>0</v>
      </c>
      <c r="H60" s="161"/>
    </row>
    <row r="61" spans="1:8" ht="24" customHeight="1">
      <c r="A61" s="156">
        <v>44</v>
      </c>
      <c r="B61" s="157" t="s">
        <v>491</v>
      </c>
      <c r="C61" s="157" t="s">
        <v>492</v>
      </c>
      <c r="D61" s="157" t="s">
        <v>281</v>
      </c>
      <c r="E61" s="158">
        <v>5</v>
      </c>
      <c r="F61" s="158"/>
      <c r="G61" s="158">
        <f t="shared" si="1"/>
        <v>0</v>
      </c>
      <c r="H61" s="158"/>
    </row>
    <row r="62" spans="1:8" ht="34.5" customHeight="1">
      <c r="A62" s="156">
        <v>45</v>
      </c>
      <c r="B62" s="157" t="s">
        <v>493</v>
      </c>
      <c r="C62" s="157" t="s">
        <v>494</v>
      </c>
      <c r="D62" s="157" t="s">
        <v>81</v>
      </c>
      <c r="E62" s="158">
        <v>4</v>
      </c>
      <c r="F62" s="158"/>
      <c r="G62" s="158">
        <f t="shared" si="1"/>
        <v>0</v>
      </c>
      <c r="H62" s="158"/>
    </row>
    <row r="63" spans="1:8" ht="24" customHeight="1">
      <c r="A63" s="159">
        <v>46</v>
      </c>
      <c r="B63" s="160" t="s">
        <v>495</v>
      </c>
      <c r="C63" s="160" t="s">
        <v>496</v>
      </c>
      <c r="D63" s="160" t="s">
        <v>81</v>
      </c>
      <c r="E63" s="161">
        <v>4</v>
      </c>
      <c r="F63" s="161"/>
      <c r="G63" s="158">
        <f t="shared" si="1"/>
        <v>0</v>
      </c>
      <c r="H63" s="161"/>
    </row>
    <row r="64" spans="1:8" ht="13.5" customHeight="1">
      <c r="A64" s="156">
        <v>47</v>
      </c>
      <c r="B64" s="157" t="s">
        <v>283</v>
      </c>
      <c r="C64" s="157" t="s">
        <v>497</v>
      </c>
      <c r="D64" s="157" t="s">
        <v>81</v>
      </c>
      <c r="E64" s="158">
        <v>9</v>
      </c>
      <c r="F64" s="158"/>
      <c r="G64" s="158">
        <f t="shared" si="1"/>
        <v>0</v>
      </c>
      <c r="H64" s="158"/>
    </row>
    <row r="65" spans="1:8" ht="24" customHeight="1">
      <c r="A65" s="159">
        <v>48</v>
      </c>
      <c r="B65" s="160" t="s">
        <v>498</v>
      </c>
      <c r="C65" s="160" t="s">
        <v>499</v>
      </c>
      <c r="D65" s="160" t="s">
        <v>81</v>
      </c>
      <c r="E65" s="161">
        <v>9</v>
      </c>
      <c r="F65" s="161"/>
      <c r="G65" s="158">
        <f t="shared" si="1"/>
        <v>0</v>
      </c>
      <c r="H65" s="161"/>
    </row>
    <row r="66" spans="1:8" ht="24" customHeight="1">
      <c r="A66" s="156">
        <v>49</v>
      </c>
      <c r="B66" s="157" t="s">
        <v>286</v>
      </c>
      <c r="C66" s="157" t="s">
        <v>500</v>
      </c>
      <c r="D66" s="157" t="s">
        <v>81</v>
      </c>
      <c r="E66" s="158">
        <v>45</v>
      </c>
      <c r="F66" s="158"/>
      <c r="G66" s="158">
        <f t="shared" si="1"/>
        <v>0</v>
      </c>
      <c r="H66" s="158"/>
    </row>
    <row r="67" spans="1:8" ht="13.5" customHeight="1">
      <c r="A67" s="159">
        <v>50</v>
      </c>
      <c r="B67" s="160" t="s">
        <v>501</v>
      </c>
      <c r="C67" s="160" t="s">
        <v>502</v>
      </c>
      <c r="D67" s="160" t="s">
        <v>81</v>
      </c>
      <c r="E67" s="161">
        <v>9</v>
      </c>
      <c r="F67" s="161"/>
      <c r="G67" s="158">
        <f t="shared" si="1"/>
        <v>0</v>
      </c>
      <c r="H67" s="161"/>
    </row>
    <row r="68" spans="1:8" ht="13.5" customHeight="1">
      <c r="A68" s="159">
        <v>51</v>
      </c>
      <c r="B68" s="160" t="s">
        <v>503</v>
      </c>
      <c r="C68" s="160" t="s">
        <v>504</v>
      </c>
      <c r="D68" s="160" t="s">
        <v>81</v>
      </c>
      <c r="E68" s="161">
        <v>9</v>
      </c>
      <c r="F68" s="161"/>
      <c r="G68" s="158">
        <f t="shared" si="1"/>
        <v>0</v>
      </c>
      <c r="H68" s="161"/>
    </row>
    <row r="69" spans="1:8" ht="13.5" customHeight="1">
      <c r="A69" s="159">
        <v>52</v>
      </c>
      <c r="B69" s="160" t="s">
        <v>505</v>
      </c>
      <c r="C69" s="160" t="s">
        <v>506</v>
      </c>
      <c r="D69" s="160" t="s">
        <v>81</v>
      </c>
      <c r="E69" s="161">
        <v>9</v>
      </c>
      <c r="F69" s="161"/>
      <c r="G69" s="158">
        <f t="shared" si="1"/>
        <v>0</v>
      </c>
      <c r="H69" s="161"/>
    </row>
    <row r="70" spans="1:8" ht="13.5" customHeight="1">
      <c r="A70" s="159">
        <v>53</v>
      </c>
      <c r="B70" s="160" t="s">
        <v>507</v>
      </c>
      <c r="C70" s="160" t="s">
        <v>508</v>
      </c>
      <c r="D70" s="160" t="s">
        <v>81</v>
      </c>
      <c r="E70" s="161">
        <v>9</v>
      </c>
      <c r="F70" s="161"/>
      <c r="G70" s="158">
        <f t="shared" si="1"/>
        <v>0</v>
      </c>
      <c r="H70" s="161"/>
    </row>
    <row r="71" spans="1:8" ht="13.5" customHeight="1">
      <c r="A71" s="159">
        <v>54</v>
      </c>
      <c r="B71" s="160" t="s">
        <v>509</v>
      </c>
      <c r="C71" s="160" t="s">
        <v>510</v>
      </c>
      <c r="D71" s="160" t="s">
        <v>81</v>
      </c>
      <c r="E71" s="161">
        <v>9</v>
      </c>
      <c r="F71" s="161"/>
      <c r="G71" s="158">
        <f t="shared" si="1"/>
        <v>0</v>
      </c>
      <c r="H71" s="161"/>
    </row>
    <row r="72" spans="1:8" ht="24" customHeight="1">
      <c r="A72" s="156">
        <v>55</v>
      </c>
      <c r="B72" s="157" t="s">
        <v>511</v>
      </c>
      <c r="C72" s="157" t="s">
        <v>512</v>
      </c>
      <c r="D72" s="157" t="s">
        <v>281</v>
      </c>
      <c r="E72" s="158">
        <v>2</v>
      </c>
      <c r="F72" s="158"/>
      <c r="G72" s="158">
        <f t="shared" si="1"/>
        <v>0</v>
      </c>
      <c r="H72" s="158"/>
    </row>
    <row r="73" spans="1:8" ht="24" customHeight="1">
      <c r="A73" s="156">
        <v>56</v>
      </c>
      <c r="B73" s="157" t="s">
        <v>513</v>
      </c>
      <c r="C73" s="157" t="s">
        <v>514</v>
      </c>
      <c r="D73" s="157" t="s">
        <v>81</v>
      </c>
      <c r="E73" s="158">
        <v>2</v>
      </c>
      <c r="F73" s="158"/>
      <c r="G73" s="158">
        <f t="shared" si="1"/>
        <v>0</v>
      </c>
      <c r="H73" s="158"/>
    </row>
    <row r="74" spans="1:8" ht="13.5" customHeight="1">
      <c r="A74" s="159">
        <v>57</v>
      </c>
      <c r="B74" s="160" t="s">
        <v>515</v>
      </c>
      <c r="C74" s="160" t="s">
        <v>516</v>
      </c>
      <c r="D74" s="160" t="s">
        <v>81</v>
      </c>
      <c r="E74" s="161">
        <v>2</v>
      </c>
      <c r="F74" s="161"/>
      <c r="G74" s="158">
        <f t="shared" si="1"/>
        <v>0</v>
      </c>
      <c r="H74" s="161"/>
    </row>
    <row r="75" spans="1:8" ht="34.5" customHeight="1">
      <c r="A75" s="156">
        <v>58</v>
      </c>
      <c r="B75" s="157" t="s">
        <v>517</v>
      </c>
      <c r="C75" s="157" t="s">
        <v>518</v>
      </c>
      <c r="D75" s="157" t="s">
        <v>137</v>
      </c>
      <c r="E75" s="158">
        <v>0.73199999999999998</v>
      </c>
      <c r="F75" s="158"/>
      <c r="G75" s="158">
        <f t="shared" si="1"/>
        <v>0</v>
      </c>
      <c r="H75" s="158"/>
    </row>
    <row r="76" spans="1:8" ht="24" customHeight="1">
      <c r="A76" s="156">
        <v>59</v>
      </c>
      <c r="B76" s="157" t="s">
        <v>519</v>
      </c>
      <c r="C76" s="157" t="s">
        <v>520</v>
      </c>
      <c r="D76" s="157" t="s">
        <v>81</v>
      </c>
      <c r="E76" s="158">
        <v>32</v>
      </c>
      <c r="F76" s="158"/>
      <c r="G76" s="158">
        <f t="shared" si="1"/>
        <v>0</v>
      </c>
      <c r="H76" s="158"/>
    </row>
    <row r="77" spans="1:8" ht="13.5" customHeight="1">
      <c r="A77" s="156">
        <v>60</v>
      </c>
      <c r="B77" s="157" t="s">
        <v>291</v>
      </c>
      <c r="C77" s="157" t="s">
        <v>521</v>
      </c>
      <c r="D77" s="157" t="s">
        <v>81</v>
      </c>
      <c r="E77" s="158">
        <v>32</v>
      </c>
      <c r="F77" s="158"/>
      <c r="G77" s="158">
        <f t="shared" si="1"/>
        <v>0</v>
      </c>
      <c r="H77" s="158"/>
    </row>
    <row r="78" spans="1:8" ht="24" customHeight="1">
      <c r="A78" s="159">
        <v>61</v>
      </c>
      <c r="B78" s="160" t="s">
        <v>292</v>
      </c>
      <c r="C78" s="160" t="s">
        <v>522</v>
      </c>
      <c r="D78" s="160" t="s">
        <v>81</v>
      </c>
      <c r="E78" s="161">
        <v>32</v>
      </c>
      <c r="F78" s="161"/>
      <c r="G78" s="158">
        <f t="shared" si="1"/>
        <v>0</v>
      </c>
      <c r="H78" s="161"/>
    </row>
    <row r="79" spans="1:8" ht="24" customHeight="1">
      <c r="A79" s="156">
        <v>62</v>
      </c>
      <c r="B79" s="157" t="s">
        <v>294</v>
      </c>
      <c r="C79" s="157" t="s">
        <v>523</v>
      </c>
      <c r="D79" s="157" t="s">
        <v>281</v>
      </c>
      <c r="E79" s="158">
        <v>2</v>
      </c>
      <c r="F79" s="158"/>
      <c r="G79" s="158">
        <f t="shared" si="1"/>
        <v>0</v>
      </c>
      <c r="H79" s="158"/>
    </row>
    <row r="80" spans="1:8" ht="24" customHeight="1">
      <c r="A80" s="156">
        <v>63</v>
      </c>
      <c r="B80" s="157" t="s">
        <v>295</v>
      </c>
      <c r="C80" s="157" t="s">
        <v>524</v>
      </c>
      <c r="D80" s="157" t="s">
        <v>81</v>
      </c>
      <c r="E80" s="158">
        <v>10</v>
      </c>
      <c r="F80" s="158"/>
      <c r="G80" s="158">
        <f t="shared" si="1"/>
        <v>0</v>
      </c>
      <c r="H80" s="158"/>
    </row>
    <row r="81" spans="1:8" ht="13.5" customHeight="1">
      <c r="A81" s="159">
        <v>64</v>
      </c>
      <c r="B81" s="160" t="s">
        <v>525</v>
      </c>
      <c r="C81" s="160" t="s">
        <v>526</v>
      </c>
      <c r="D81" s="160" t="s">
        <v>81</v>
      </c>
      <c r="E81" s="161">
        <v>10</v>
      </c>
      <c r="F81" s="161"/>
      <c r="G81" s="158">
        <f t="shared" si="1"/>
        <v>0</v>
      </c>
      <c r="H81" s="161"/>
    </row>
    <row r="82" spans="1:8" ht="24" customHeight="1">
      <c r="A82" s="156">
        <v>65</v>
      </c>
      <c r="B82" s="157" t="s">
        <v>527</v>
      </c>
      <c r="C82" s="157" t="s">
        <v>528</v>
      </c>
      <c r="D82" s="157" t="s">
        <v>81</v>
      </c>
      <c r="E82" s="158">
        <v>2</v>
      </c>
      <c r="F82" s="158"/>
      <c r="G82" s="158">
        <f t="shared" si="1"/>
        <v>0</v>
      </c>
      <c r="H82" s="158"/>
    </row>
    <row r="83" spans="1:8" ht="13.5" customHeight="1">
      <c r="A83" s="159">
        <v>66</v>
      </c>
      <c r="B83" s="160" t="s">
        <v>529</v>
      </c>
      <c r="C83" s="160" t="s">
        <v>530</v>
      </c>
      <c r="D83" s="160" t="s">
        <v>81</v>
      </c>
      <c r="E83" s="161">
        <v>2</v>
      </c>
      <c r="F83" s="161"/>
      <c r="G83" s="158">
        <f t="shared" si="1"/>
        <v>0</v>
      </c>
      <c r="H83" s="161"/>
    </row>
    <row r="84" spans="1:8" ht="24" customHeight="1">
      <c r="A84" s="156">
        <v>67</v>
      </c>
      <c r="B84" s="157" t="s">
        <v>531</v>
      </c>
      <c r="C84" s="157" t="s">
        <v>532</v>
      </c>
      <c r="D84" s="157" t="s">
        <v>81</v>
      </c>
      <c r="E84" s="158">
        <v>5</v>
      </c>
      <c r="F84" s="158"/>
      <c r="G84" s="158">
        <f t="shared" ref="G84:G98" si="2">+F84*E84</f>
        <v>0</v>
      </c>
      <c r="H84" s="158"/>
    </row>
    <row r="85" spans="1:8" ht="24" customHeight="1">
      <c r="A85" s="156">
        <v>68</v>
      </c>
      <c r="B85" s="157" t="s">
        <v>533</v>
      </c>
      <c r="C85" s="157" t="s">
        <v>534</v>
      </c>
      <c r="D85" s="157" t="s">
        <v>81</v>
      </c>
      <c r="E85" s="158">
        <v>5</v>
      </c>
      <c r="F85" s="158"/>
      <c r="G85" s="158">
        <f t="shared" si="2"/>
        <v>0</v>
      </c>
      <c r="H85" s="158"/>
    </row>
    <row r="86" spans="1:8" ht="13.5" customHeight="1">
      <c r="A86" s="156">
        <v>69</v>
      </c>
      <c r="B86" s="157" t="s">
        <v>535</v>
      </c>
      <c r="C86" s="157" t="s">
        <v>536</v>
      </c>
      <c r="D86" s="157" t="s">
        <v>81</v>
      </c>
      <c r="E86" s="158">
        <v>5</v>
      </c>
      <c r="F86" s="158"/>
      <c r="G86" s="158">
        <f t="shared" si="2"/>
        <v>0</v>
      </c>
      <c r="H86" s="158"/>
    </row>
    <row r="87" spans="1:8" ht="13.5" customHeight="1">
      <c r="A87" s="159">
        <v>70</v>
      </c>
      <c r="B87" s="160" t="s">
        <v>537</v>
      </c>
      <c r="C87" s="160" t="s">
        <v>538</v>
      </c>
      <c r="D87" s="160" t="s">
        <v>81</v>
      </c>
      <c r="E87" s="161">
        <v>5</v>
      </c>
      <c r="F87" s="161"/>
      <c r="G87" s="158">
        <f t="shared" si="2"/>
        <v>0</v>
      </c>
      <c r="H87" s="161"/>
    </row>
    <row r="88" spans="1:8" ht="24" customHeight="1">
      <c r="A88" s="156">
        <v>71</v>
      </c>
      <c r="B88" s="157" t="s">
        <v>539</v>
      </c>
      <c r="C88" s="157" t="s">
        <v>540</v>
      </c>
      <c r="D88" s="157" t="s">
        <v>81</v>
      </c>
      <c r="E88" s="158">
        <v>5</v>
      </c>
      <c r="F88" s="158"/>
      <c r="G88" s="158">
        <f t="shared" si="2"/>
        <v>0</v>
      </c>
      <c r="H88" s="158"/>
    </row>
    <row r="89" spans="1:8" ht="24" customHeight="1">
      <c r="A89" s="159">
        <v>72</v>
      </c>
      <c r="B89" s="160" t="s">
        <v>541</v>
      </c>
      <c r="C89" s="160" t="s">
        <v>542</v>
      </c>
      <c r="D89" s="160" t="s">
        <v>81</v>
      </c>
      <c r="E89" s="161">
        <v>5</v>
      </c>
      <c r="F89" s="161"/>
      <c r="G89" s="158">
        <f t="shared" si="2"/>
        <v>0</v>
      </c>
      <c r="H89" s="161"/>
    </row>
    <row r="90" spans="1:8" ht="24" customHeight="1">
      <c r="A90" s="156">
        <v>73</v>
      </c>
      <c r="B90" s="157" t="s">
        <v>296</v>
      </c>
      <c r="C90" s="157" t="s">
        <v>543</v>
      </c>
      <c r="D90" s="157" t="s">
        <v>81</v>
      </c>
      <c r="E90" s="158">
        <v>10</v>
      </c>
      <c r="F90" s="158"/>
      <c r="G90" s="158">
        <f t="shared" si="2"/>
        <v>0</v>
      </c>
      <c r="H90" s="158"/>
    </row>
    <row r="91" spans="1:8" ht="24" customHeight="1">
      <c r="A91" s="156">
        <v>74</v>
      </c>
      <c r="B91" s="157" t="s">
        <v>544</v>
      </c>
      <c r="C91" s="157" t="s">
        <v>545</v>
      </c>
      <c r="D91" s="157" t="s">
        <v>81</v>
      </c>
      <c r="E91" s="158">
        <v>5</v>
      </c>
      <c r="F91" s="158"/>
      <c r="G91" s="158">
        <f t="shared" si="2"/>
        <v>0</v>
      </c>
      <c r="H91" s="158"/>
    </row>
    <row r="92" spans="1:8" ht="24" customHeight="1">
      <c r="A92" s="156">
        <v>75</v>
      </c>
      <c r="B92" s="157" t="s">
        <v>297</v>
      </c>
      <c r="C92" s="157" t="s">
        <v>546</v>
      </c>
      <c r="D92" s="157" t="s">
        <v>81</v>
      </c>
      <c r="E92" s="158">
        <v>10</v>
      </c>
      <c r="F92" s="158"/>
      <c r="G92" s="158">
        <f t="shared" si="2"/>
        <v>0</v>
      </c>
      <c r="H92" s="158"/>
    </row>
    <row r="93" spans="1:8" ht="13.5" customHeight="1">
      <c r="A93" s="159">
        <v>76</v>
      </c>
      <c r="B93" s="160" t="s">
        <v>299</v>
      </c>
      <c r="C93" s="160" t="s">
        <v>547</v>
      </c>
      <c r="D93" s="160" t="s">
        <v>81</v>
      </c>
      <c r="E93" s="161">
        <v>10</v>
      </c>
      <c r="F93" s="161"/>
      <c r="G93" s="158">
        <f t="shared" si="2"/>
        <v>0</v>
      </c>
      <c r="H93" s="161"/>
    </row>
    <row r="94" spans="1:8" ht="24" customHeight="1">
      <c r="A94" s="156">
        <v>77</v>
      </c>
      <c r="B94" s="157" t="s">
        <v>548</v>
      </c>
      <c r="C94" s="157" t="s">
        <v>549</v>
      </c>
      <c r="D94" s="157" t="s">
        <v>81</v>
      </c>
      <c r="E94" s="158">
        <v>1</v>
      </c>
      <c r="F94" s="158"/>
      <c r="G94" s="158">
        <f t="shared" si="2"/>
        <v>0</v>
      </c>
      <c r="H94" s="158"/>
    </row>
    <row r="95" spans="1:8" ht="24" customHeight="1">
      <c r="A95" s="159">
        <v>78</v>
      </c>
      <c r="B95" s="160" t="s">
        <v>550</v>
      </c>
      <c r="C95" s="160" t="s">
        <v>551</v>
      </c>
      <c r="D95" s="160" t="s">
        <v>81</v>
      </c>
      <c r="E95" s="161">
        <v>1</v>
      </c>
      <c r="F95" s="161"/>
      <c r="G95" s="158">
        <f t="shared" si="2"/>
        <v>0</v>
      </c>
      <c r="H95" s="161"/>
    </row>
    <row r="96" spans="1:8" ht="24" customHeight="1">
      <c r="A96" s="156">
        <v>79</v>
      </c>
      <c r="B96" s="157" t="s">
        <v>552</v>
      </c>
      <c r="C96" s="157" t="s">
        <v>553</v>
      </c>
      <c r="D96" s="157" t="s">
        <v>81</v>
      </c>
      <c r="E96" s="158">
        <v>2</v>
      </c>
      <c r="F96" s="158"/>
      <c r="G96" s="158">
        <f t="shared" si="2"/>
        <v>0</v>
      </c>
      <c r="H96" s="158"/>
    </row>
    <row r="97" spans="1:8" ht="13.5" customHeight="1">
      <c r="A97" s="159">
        <v>80</v>
      </c>
      <c r="B97" s="160" t="s">
        <v>554</v>
      </c>
      <c r="C97" s="160" t="s">
        <v>555</v>
      </c>
      <c r="D97" s="160" t="s">
        <v>81</v>
      </c>
      <c r="E97" s="161">
        <v>2</v>
      </c>
      <c r="F97" s="161"/>
      <c r="G97" s="158">
        <f t="shared" si="2"/>
        <v>0</v>
      </c>
      <c r="H97" s="161"/>
    </row>
    <row r="98" spans="1:8" ht="24" customHeight="1">
      <c r="A98" s="156">
        <v>81</v>
      </c>
      <c r="B98" s="157" t="s">
        <v>556</v>
      </c>
      <c r="C98" s="157" t="s">
        <v>557</v>
      </c>
      <c r="D98" s="157" t="s">
        <v>137</v>
      </c>
      <c r="E98" s="158">
        <v>0.748</v>
      </c>
      <c r="F98" s="158"/>
      <c r="G98" s="158">
        <f t="shared" si="2"/>
        <v>0</v>
      </c>
      <c r="H98" s="158"/>
    </row>
    <row r="99" spans="1:8" ht="30.75" customHeight="1">
      <c r="A99" s="162"/>
      <c r="B99" s="163"/>
      <c r="C99" s="163" t="s">
        <v>558</v>
      </c>
      <c r="D99" s="163"/>
      <c r="E99" s="164"/>
      <c r="F99" s="164"/>
      <c r="G99" s="164"/>
      <c r="H99" s="164"/>
    </row>
    <row r="100" spans="1:8" ht="12" customHeight="1"/>
    <row r="101" spans="1:8" ht="12" customHeight="1"/>
    <row r="102" spans="1:8" ht="12" customHeight="1"/>
    <row r="103" spans="1:8" ht="12" customHeight="1"/>
    <row r="104" spans="1:8" ht="12" customHeight="1"/>
    <row r="105" spans="1:8" ht="12" customHeight="1"/>
    <row r="106" spans="1:8" ht="12" customHeight="1"/>
    <row r="107" spans="1:8" ht="12" customHeight="1"/>
    <row r="108" spans="1:8" ht="12" customHeight="1"/>
    <row r="109" spans="1:8" ht="12" customHeight="1"/>
    <row r="110" spans="1:8" ht="12" customHeight="1"/>
    <row r="111" spans="1:8" ht="12" customHeight="1"/>
    <row r="112" spans="1:8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</sheetData>
  <mergeCells count="2">
    <mergeCell ref="A1:H1"/>
    <mergeCell ref="A8:C8"/>
  </mergeCells>
  <pageMargins left="0.36" right="0.19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7B44-0E73-45CF-AA32-40871B129056}">
  <sheetPr codeName="Hárok2"/>
  <dimension ref="A1:BK221"/>
  <sheetViews>
    <sheetView topLeftCell="B60" workbookViewId="0">
      <selection activeCell="J72" sqref="J72"/>
    </sheetView>
  </sheetViews>
  <sheetFormatPr defaultRowHeight="15"/>
  <cols>
    <col min="1" max="1" width="7.140625" hidden="1" customWidth="1"/>
    <col min="2" max="2" width="1" customWidth="1"/>
    <col min="3" max="3" width="3.5703125" customWidth="1"/>
    <col min="4" max="4" width="3.7109375" customWidth="1"/>
    <col min="5" max="5" width="10.42578125" customWidth="1"/>
    <col min="6" max="6" width="43.5703125" customWidth="1"/>
    <col min="7" max="7" width="4.5703125" customWidth="1"/>
    <col min="8" max="8" width="7.85546875" customWidth="1"/>
    <col min="9" max="9" width="8.42578125" customWidth="1"/>
    <col min="10" max="10" width="13.85546875" customWidth="1"/>
    <col min="11" max="11" width="12.85546875" hidden="1" customWidth="1"/>
    <col min="12" max="12" width="9.28515625" hidden="1" customWidth="1"/>
    <col min="14" max="19" width="12.140625" hidden="1" customWidth="1"/>
    <col min="20" max="20" width="14" hidden="1" customWidth="1"/>
    <col min="21" max="21" width="14" customWidth="1"/>
    <col min="22" max="22" width="10.5703125" customWidth="1"/>
    <col min="23" max="23" width="12.85546875" customWidth="1"/>
    <col min="24" max="24" width="9.42578125" customWidth="1"/>
    <col min="25" max="25" width="12.85546875" customWidth="1"/>
    <col min="26" max="26" width="14" customWidth="1"/>
    <col min="27" max="27" width="9.42578125" customWidth="1"/>
    <col min="28" max="28" width="12.85546875" customWidth="1"/>
    <col min="29" max="29" width="14" customWidth="1"/>
  </cols>
  <sheetData>
    <row r="1" spans="1:44" hidden="1"/>
    <row r="2" spans="1:44" ht="8.25" customHeight="1">
      <c r="A2" t="s">
        <v>692</v>
      </c>
      <c r="B2" s="170"/>
      <c r="C2" s="170"/>
      <c r="D2" s="170"/>
      <c r="E2" s="170"/>
      <c r="F2" s="170"/>
      <c r="G2" s="170"/>
      <c r="H2" s="170"/>
      <c r="I2" s="170"/>
      <c r="J2" s="170"/>
      <c r="L2" s="397"/>
      <c r="M2" s="397"/>
      <c r="N2" s="397"/>
      <c r="O2" s="397"/>
      <c r="P2" s="397"/>
      <c r="Q2" s="397"/>
      <c r="R2" s="397"/>
      <c r="S2" s="397"/>
      <c r="T2" s="397"/>
      <c r="AR2" s="1" t="s">
        <v>260</v>
      </c>
    </row>
    <row r="3" spans="1:44" ht="6.95" customHeight="1">
      <c r="B3" s="354"/>
      <c r="C3" s="355"/>
      <c r="D3" s="355"/>
      <c r="E3" s="355"/>
      <c r="F3" s="355"/>
      <c r="G3" s="355"/>
      <c r="H3" s="355"/>
      <c r="I3" s="355"/>
      <c r="J3" s="356"/>
      <c r="K3" s="3"/>
      <c r="AR3" s="1" t="s">
        <v>2</v>
      </c>
    </row>
    <row r="4" spans="1:44" ht="24.95" customHeight="1">
      <c r="B4" s="357"/>
      <c r="C4" s="170"/>
      <c r="D4" s="174" t="s">
        <v>3</v>
      </c>
      <c r="E4" s="170"/>
      <c r="F4" s="170"/>
      <c r="G4" s="170"/>
      <c r="H4" s="170"/>
      <c r="I4" s="170"/>
      <c r="J4" s="358"/>
      <c r="L4" s="6" t="s">
        <v>4</v>
      </c>
      <c r="AR4" s="1" t="s">
        <v>5</v>
      </c>
    </row>
    <row r="5" spans="1:44" ht="6.95" customHeight="1">
      <c r="B5" s="357"/>
      <c r="C5" s="170"/>
      <c r="D5" s="170"/>
      <c r="E5" s="170"/>
      <c r="F5" s="170"/>
      <c r="G5" s="170"/>
      <c r="H5" s="170"/>
      <c r="I5" s="170"/>
      <c r="J5" s="358"/>
    </row>
    <row r="6" spans="1:44" ht="12" customHeight="1">
      <c r="B6" s="336"/>
      <c r="C6" s="168"/>
      <c r="D6" s="175" t="s">
        <v>6</v>
      </c>
      <c r="E6" s="168"/>
      <c r="F6" s="168"/>
      <c r="G6" s="168"/>
      <c r="H6" s="168"/>
      <c r="I6" s="168"/>
      <c r="J6" s="337"/>
    </row>
    <row r="7" spans="1:44" ht="16.5" customHeight="1">
      <c r="B7" s="336"/>
      <c r="C7" s="168"/>
      <c r="D7" s="168"/>
      <c r="E7" s="454" t="s">
        <v>559</v>
      </c>
      <c r="F7" s="455"/>
      <c r="G7" s="455"/>
      <c r="H7" s="455"/>
      <c r="I7" s="168"/>
      <c r="J7" s="337"/>
    </row>
    <row r="8" spans="1:44" s="9" customFormat="1" ht="12" customHeight="1">
      <c r="B8" s="336"/>
      <c r="C8" s="168"/>
      <c r="D8" s="168"/>
      <c r="E8" s="168"/>
      <c r="F8" s="168"/>
      <c r="G8" s="168"/>
      <c r="H8" s="168"/>
      <c r="I8" s="168"/>
      <c r="J8" s="337"/>
    </row>
    <row r="9" spans="1:44" s="9" customFormat="1" ht="16.5" customHeight="1">
      <c r="B9" s="336"/>
      <c r="C9" s="168"/>
      <c r="D9" s="175" t="s">
        <v>8</v>
      </c>
      <c r="E9" s="168"/>
      <c r="F9" s="169" t="s">
        <v>9</v>
      </c>
      <c r="G9" s="168"/>
      <c r="H9" s="168"/>
      <c r="I9" s="175" t="s">
        <v>10</v>
      </c>
      <c r="J9" s="359" t="s">
        <v>9</v>
      </c>
    </row>
    <row r="10" spans="1:44" s="9" customFormat="1">
      <c r="B10" s="336"/>
      <c r="C10" s="168"/>
      <c r="D10" s="175" t="s">
        <v>11</v>
      </c>
      <c r="E10" s="168"/>
      <c r="F10" s="169" t="s">
        <v>560</v>
      </c>
      <c r="G10" s="168"/>
      <c r="H10" s="168"/>
      <c r="I10" s="175" t="s">
        <v>13</v>
      </c>
      <c r="J10" s="338">
        <v>45672</v>
      </c>
    </row>
    <row r="11" spans="1:44" s="9" customFormat="1" ht="12" customHeight="1">
      <c r="B11" s="336"/>
      <c r="C11" s="168"/>
      <c r="D11" s="168"/>
      <c r="E11" s="168"/>
      <c r="F11" s="168"/>
      <c r="G11" s="168"/>
      <c r="H11" s="168"/>
      <c r="I11" s="168"/>
      <c r="J11" s="337"/>
    </row>
    <row r="12" spans="1:44" s="9" customFormat="1" ht="12" customHeight="1">
      <c r="B12" s="336"/>
      <c r="C12" s="168"/>
      <c r="D12" s="175" t="s">
        <v>14</v>
      </c>
      <c r="E12" s="168"/>
      <c r="F12" s="221" t="s">
        <v>561</v>
      </c>
      <c r="G12" s="168"/>
      <c r="H12" s="168"/>
      <c r="I12" s="175" t="s">
        <v>15</v>
      </c>
      <c r="J12" s="359" t="s">
        <v>9</v>
      </c>
    </row>
    <row r="13" spans="1:44" s="9" customFormat="1" ht="10.9" customHeight="1">
      <c r="B13" s="336"/>
      <c r="C13" s="168"/>
      <c r="D13" s="168"/>
      <c r="E13" s="169" t="s">
        <v>227</v>
      </c>
      <c r="F13" s="168"/>
      <c r="G13" s="168"/>
      <c r="H13" s="168"/>
      <c r="I13" s="175" t="s">
        <v>16</v>
      </c>
      <c r="J13" s="359" t="s">
        <v>9</v>
      </c>
    </row>
    <row r="14" spans="1:44" s="9" customFormat="1" ht="12" customHeight="1">
      <c r="B14" s="336"/>
      <c r="C14" s="168"/>
      <c r="D14" s="168"/>
      <c r="E14" s="168"/>
      <c r="F14" s="168"/>
      <c r="G14" s="168"/>
      <c r="H14" s="168"/>
      <c r="I14" s="168"/>
      <c r="J14" s="337"/>
    </row>
    <row r="15" spans="1:44" s="9" customFormat="1" ht="18" customHeight="1">
      <c r="B15" s="336"/>
      <c r="C15" s="168"/>
      <c r="D15" s="175" t="s">
        <v>17</v>
      </c>
      <c r="E15" s="168"/>
      <c r="F15" s="168"/>
      <c r="G15" s="168"/>
      <c r="H15" s="168"/>
      <c r="I15" s="175" t="s">
        <v>15</v>
      </c>
      <c r="J15" s="359" t="s">
        <v>9</v>
      </c>
    </row>
    <row r="16" spans="1:44" s="9" customFormat="1" ht="9" customHeight="1">
      <c r="B16" s="336"/>
      <c r="C16" s="168"/>
      <c r="D16" s="168"/>
      <c r="E16" s="456" t="s">
        <v>227</v>
      </c>
      <c r="F16" s="456"/>
      <c r="G16" s="456"/>
      <c r="H16" s="456"/>
      <c r="I16" s="175" t="s">
        <v>16</v>
      </c>
      <c r="J16" s="359" t="s">
        <v>9</v>
      </c>
    </row>
    <row r="17" spans="2:11" s="9" customFormat="1" ht="12" customHeight="1">
      <c r="B17" s="336"/>
      <c r="C17" s="168"/>
      <c r="D17" s="168"/>
      <c r="E17" s="168"/>
      <c r="F17" s="168"/>
      <c r="G17" s="168"/>
      <c r="H17" s="168"/>
      <c r="I17" s="168"/>
      <c r="J17" s="337"/>
    </row>
    <row r="18" spans="2:11" s="9" customFormat="1" ht="18" customHeight="1">
      <c r="B18" s="336"/>
      <c r="C18" s="168"/>
      <c r="D18" s="175" t="s">
        <v>18</v>
      </c>
      <c r="E18" s="168"/>
      <c r="F18" s="220" t="s">
        <v>562</v>
      </c>
      <c r="G18" s="168"/>
      <c r="H18" s="168"/>
      <c r="I18" s="175" t="s">
        <v>15</v>
      </c>
      <c r="J18" s="359" t="s">
        <v>9</v>
      </c>
    </row>
    <row r="19" spans="2:11" s="9" customFormat="1" ht="15" customHeight="1">
      <c r="B19" s="336"/>
      <c r="C19" s="168"/>
      <c r="D19" s="168"/>
      <c r="E19" s="169" t="s">
        <v>227</v>
      </c>
      <c r="F19" s="220" t="s">
        <v>693</v>
      </c>
      <c r="G19" s="168"/>
      <c r="H19" s="168"/>
      <c r="I19" s="175" t="s">
        <v>16</v>
      </c>
      <c r="J19" s="359" t="s">
        <v>9</v>
      </c>
    </row>
    <row r="20" spans="2:11" s="9" customFormat="1" ht="12" customHeight="1">
      <c r="B20" s="336"/>
      <c r="C20" s="168"/>
      <c r="D20" s="168"/>
      <c r="E20" s="168"/>
      <c r="F20" s="168"/>
      <c r="G20" s="168"/>
      <c r="H20" s="168"/>
      <c r="I20" s="168"/>
      <c r="J20" s="337"/>
    </row>
    <row r="21" spans="2:11" s="9" customFormat="1" ht="18" customHeight="1">
      <c r="B21" s="336"/>
      <c r="C21" s="168"/>
      <c r="D21" s="175" t="s">
        <v>19</v>
      </c>
      <c r="E21" s="168"/>
      <c r="F21" s="168"/>
      <c r="G21" s="168"/>
      <c r="H21" s="168"/>
      <c r="I21" s="175" t="s">
        <v>15</v>
      </c>
      <c r="J21" s="359" t="s">
        <v>9</v>
      </c>
    </row>
    <row r="22" spans="2:11" s="9" customFormat="1" ht="18" customHeight="1">
      <c r="B22" s="336"/>
      <c r="C22" s="168"/>
      <c r="D22" s="168"/>
      <c r="E22" s="169"/>
      <c r="F22" s="169" t="s">
        <v>563</v>
      </c>
      <c r="G22" s="168"/>
      <c r="H22" s="168"/>
      <c r="I22" s="175" t="s">
        <v>16</v>
      </c>
      <c r="J22" s="359" t="s">
        <v>9</v>
      </c>
    </row>
    <row r="23" spans="2:11" s="9" customFormat="1" ht="6" customHeight="1">
      <c r="B23" s="336"/>
      <c r="C23" s="168"/>
      <c r="D23" s="168"/>
      <c r="E23" s="168"/>
      <c r="F23" s="168"/>
      <c r="G23" s="168"/>
      <c r="H23" s="168"/>
      <c r="I23" s="168"/>
      <c r="J23" s="337"/>
    </row>
    <row r="24" spans="2:11" s="9" customFormat="1" ht="18" customHeight="1">
      <c r="B24" s="336"/>
      <c r="C24" s="168"/>
      <c r="D24" s="175" t="s">
        <v>21</v>
      </c>
      <c r="E24" s="168"/>
      <c r="F24" s="168"/>
      <c r="G24" s="168"/>
      <c r="H24" s="168"/>
      <c r="I24" s="168"/>
      <c r="J24" s="337"/>
    </row>
    <row r="25" spans="2:11" s="9" customFormat="1" ht="6" customHeight="1">
      <c r="B25" s="360"/>
      <c r="C25" s="171"/>
      <c r="D25" s="171"/>
      <c r="E25" s="457" t="s">
        <v>9</v>
      </c>
      <c r="F25" s="457"/>
      <c r="G25" s="457"/>
      <c r="H25" s="457"/>
      <c r="I25" s="171"/>
      <c r="J25" s="361"/>
    </row>
    <row r="26" spans="2:11" s="9" customFormat="1" ht="6" customHeight="1">
      <c r="B26" s="336"/>
      <c r="C26" s="168"/>
      <c r="D26" s="168"/>
      <c r="E26" s="168"/>
      <c r="F26" s="168"/>
      <c r="G26" s="168"/>
      <c r="H26" s="168"/>
      <c r="I26" s="168"/>
      <c r="J26" s="337"/>
    </row>
    <row r="27" spans="2:11" s="11" customFormat="1" ht="6.75" customHeight="1">
      <c r="B27" s="336"/>
      <c r="C27" s="168"/>
      <c r="D27" s="183"/>
      <c r="E27" s="183"/>
      <c r="F27" s="183"/>
      <c r="G27" s="183"/>
      <c r="H27" s="183"/>
      <c r="I27" s="183"/>
      <c r="J27" s="362"/>
    </row>
    <row r="28" spans="2:11" s="9" customFormat="1" ht="27" customHeight="1">
      <c r="B28" s="336"/>
      <c r="C28" s="168"/>
      <c r="D28" s="185" t="s">
        <v>22</v>
      </c>
      <c r="E28" s="168"/>
      <c r="F28" s="168"/>
      <c r="G28" s="168"/>
      <c r="H28" s="168"/>
      <c r="I28" s="168"/>
      <c r="J28" s="363">
        <f>+J76</f>
        <v>0</v>
      </c>
    </row>
    <row r="29" spans="2:11" s="9" customFormat="1" ht="6.95" customHeight="1">
      <c r="B29" s="336"/>
      <c r="C29" s="168"/>
      <c r="D29" s="183"/>
      <c r="E29" s="183"/>
      <c r="F29" s="183"/>
      <c r="G29" s="183"/>
      <c r="H29" s="183"/>
      <c r="I29" s="183"/>
      <c r="J29" s="362"/>
      <c r="K29" s="12"/>
    </row>
    <row r="30" spans="2:11" s="9" customFormat="1" ht="25.35" customHeight="1">
      <c r="B30" s="336"/>
      <c r="C30" s="168"/>
      <c r="D30" s="168"/>
      <c r="E30" s="168"/>
      <c r="F30" s="178" t="s">
        <v>23</v>
      </c>
      <c r="G30" s="168"/>
      <c r="H30" s="168"/>
      <c r="I30" s="178" t="s">
        <v>24</v>
      </c>
      <c r="J30" s="364" t="s">
        <v>25</v>
      </c>
    </row>
    <row r="31" spans="2:11" s="9" customFormat="1" ht="11.25" customHeight="1">
      <c r="B31" s="336"/>
      <c r="C31" s="168"/>
      <c r="D31" s="186" t="s">
        <v>26</v>
      </c>
      <c r="E31" s="179" t="s">
        <v>27</v>
      </c>
      <c r="F31" s="187">
        <v>0</v>
      </c>
      <c r="G31" s="188"/>
      <c r="H31" s="188"/>
      <c r="I31" s="189">
        <v>0.2</v>
      </c>
      <c r="J31" s="365">
        <v>0</v>
      </c>
      <c r="K31" s="12"/>
    </row>
    <row r="32" spans="2:11" s="9" customFormat="1" ht="14.45" customHeight="1">
      <c r="B32" s="336"/>
      <c r="C32" s="168"/>
      <c r="D32" s="168"/>
      <c r="E32" s="179" t="s">
        <v>28</v>
      </c>
      <c r="F32" s="190">
        <f>+J28</f>
        <v>0</v>
      </c>
      <c r="G32" s="168"/>
      <c r="H32" s="168"/>
      <c r="I32" s="191">
        <v>0.2</v>
      </c>
      <c r="J32" s="366">
        <f>+F32*I32</f>
        <v>0</v>
      </c>
    </row>
    <row r="33" spans="2:11" s="9" customFormat="1" ht="14.45" customHeight="1">
      <c r="B33" s="336"/>
      <c r="C33" s="168"/>
      <c r="D33" s="168"/>
      <c r="E33" s="175" t="s">
        <v>29</v>
      </c>
      <c r="F33" s="190">
        <v>0</v>
      </c>
      <c r="G33" s="168"/>
      <c r="H33" s="168"/>
      <c r="I33" s="191">
        <v>0.2</v>
      </c>
      <c r="J33" s="366">
        <v>0</v>
      </c>
    </row>
    <row r="34" spans="2:11" s="9" customFormat="1" ht="21.75" customHeight="1">
      <c r="B34" s="336"/>
      <c r="C34" s="168"/>
      <c r="D34" s="168"/>
      <c r="E34" s="175" t="s">
        <v>30</v>
      </c>
      <c r="F34" s="190">
        <v>0</v>
      </c>
      <c r="G34" s="168"/>
      <c r="H34" s="168"/>
      <c r="I34" s="191">
        <v>0.2</v>
      </c>
      <c r="J34" s="366">
        <v>0</v>
      </c>
    </row>
    <row r="35" spans="2:11" s="9" customFormat="1" ht="6" customHeight="1">
      <c r="B35" s="336"/>
      <c r="C35" s="168"/>
      <c r="D35" s="168"/>
      <c r="E35" s="179" t="s">
        <v>31</v>
      </c>
      <c r="F35" s="187">
        <v>0</v>
      </c>
      <c r="G35" s="188"/>
      <c r="H35" s="188"/>
      <c r="I35" s="189">
        <v>0</v>
      </c>
      <c r="J35" s="365">
        <v>0</v>
      </c>
    </row>
    <row r="36" spans="2:11" s="9" customFormat="1" ht="6.75" customHeight="1">
      <c r="B36" s="336"/>
      <c r="C36" s="168"/>
      <c r="D36" s="168"/>
      <c r="E36" s="168"/>
      <c r="F36" s="168"/>
      <c r="G36" s="168"/>
      <c r="H36" s="168"/>
      <c r="I36" s="168"/>
      <c r="J36" s="337"/>
    </row>
    <row r="37" spans="2:11" s="9" customFormat="1" ht="21.75" customHeight="1">
      <c r="B37" s="336"/>
      <c r="C37" s="192"/>
      <c r="D37" s="193" t="s">
        <v>32</v>
      </c>
      <c r="E37" s="184"/>
      <c r="F37" s="184"/>
      <c r="G37" s="194" t="s">
        <v>33</v>
      </c>
      <c r="H37" s="195" t="s">
        <v>34</v>
      </c>
      <c r="I37" s="184"/>
      <c r="J37" s="367">
        <f>+J32+J28</f>
        <v>0</v>
      </c>
    </row>
    <row r="38" spans="2:11" s="9" customFormat="1" ht="14.45" customHeight="1">
      <c r="B38" s="357"/>
      <c r="C38" s="170"/>
      <c r="D38" s="170"/>
      <c r="E38" s="170"/>
      <c r="F38" s="170"/>
      <c r="G38" s="170"/>
      <c r="H38" s="170"/>
      <c r="I38" s="170"/>
      <c r="J38" s="358"/>
    </row>
    <row r="39" spans="2:11" ht="14.45" customHeight="1">
      <c r="B39" s="357"/>
      <c r="C39" s="170"/>
      <c r="D39" s="170"/>
      <c r="E39" s="170"/>
      <c r="F39" s="170"/>
      <c r="G39" s="170"/>
      <c r="H39" s="170"/>
      <c r="I39" s="170"/>
      <c r="J39" s="358"/>
    </row>
    <row r="40" spans="2:11" ht="14.45" customHeight="1">
      <c r="B40" s="357"/>
      <c r="C40" s="170"/>
      <c r="D40" s="170"/>
      <c r="E40" s="170"/>
      <c r="F40" s="170"/>
      <c r="G40" s="170"/>
      <c r="H40" s="170"/>
      <c r="I40" s="170"/>
      <c r="J40" s="358"/>
    </row>
    <row r="41" spans="2:11" ht="14.45" customHeight="1">
      <c r="B41" s="357"/>
      <c r="C41" s="170"/>
      <c r="D41" s="170"/>
      <c r="E41" s="170"/>
      <c r="F41" s="170"/>
      <c r="G41" s="170"/>
      <c r="H41" s="170"/>
      <c r="I41" s="170"/>
      <c r="J41" s="358"/>
    </row>
    <row r="42" spans="2:11" s="9" customFormat="1" ht="14.45" customHeight="1">
      <c r="B42" s="336"/>
      <c r="C42" s="168"/>
      <c r="D42" s="180" t="s">
        <v>35</v>
      </c>
      <c r="E42" s="181"/>
      <c r="F42" s="181"/>
      <c r="G42" s="180" t="s">
        <v>36</v>
      </c>
      <c r="H42" s="181"/>
      <c r="I42" s="181"/>
      <c r="J42" s="368"/>
      <c r="K42" s="20"/>
    </row>
    <row r="43" spans="2:11">
      <c r="B43" s="357"/>
      <c r="C43" s="170"/>
      <c r="D43" s="170"/>
      <c r="E43" s="170"/>
      <c r="F43" s="170"/>
      <c r="G43" s="170"/>
      <c r="H43" s="170"/>
      <c r="I43" s="170"/>
      <c r="J43" s="358"/>
    </row>
    <row r="44" spans="2:11">
      <c r="B44" s="357"/>
      <c r="C44" s="170"/>
      <c r="D44" s="170"/>
      <c r="E44" s="170"/>
      <c r="F44" s="170"/>
      <c r="G44" s="170"/>
      <c r="H44" s="170"/>
      <c r="I44" s="170"/>
      <c r="J44" s="358"/>
    </row>
    <row r="45" spans="2:11">
      <c r="B45" s="357"/>
      <c r="C45" s="170"/>
      <c r="D45" s="170"/>
      <c r="E45" s="170"/>
      <c r="F45" s="170"/>
      <c r="G45" s="170"/>
      <c r="H45" s="170"/>
      <c r="I45" s="170"/>
      <c r="J45" s="358"/>
    </row>
    <row r="46" spans="2:11">
      <c r="B46" s="357"/>
      <c r="C46" s="170"/>
      <c r="D46" s="170"/>
      <c r="E46" s="170"/>
      <c r="F46" s="170"/>
      <c r="G46" s="170"/>
      <c r="H46" s="170"/>
      <c r="I46" s="170"/>
      <c r="J46" s="358"/>
    </row>
    <row r="47" spans="2:11">
      <c r="B47" s="357"/>
      <c r="C47" s="170"/>
      <c r="D47" s="170"/>
      <c r="E47" s="170"/>
      <c r="F47" s="170"/>
      <c r="G47" s="170"/>
      <c r="H47" s="170"/>
      <c r="I47" s="170"/>
      <c r="J47" s="358"/>
    </row>
    <row r="48" spans="2:11" s="9" customFormat="1">
      <c r="B48" s="336"/>
      <c r="C48" s="168"/>
      <c r="D48" s="182" t="s">
        <v>37</v>
      </c>
      <c r="E48" s="177"/>
      <c r="F48" s="196" t="s">
        <v>38</v>
      </c>
      <c r="G48" s="182" t="s">
        <v>37</v>
      </c>
      <c r="H48" s="177"/>
      <c r="I48" s="177"/>
      <c r="J48" s="369" t="s">
        <v>38</v>
      </c>
      <c r="K48" s="22"/>
    </row>
    <row r="49" spans="2:11">
      <c r="B49" s="357"/>
      <c r="C49" s="170"/>
      <c r="D49" s="170"/>
      <c r="E49" s="170"/>
      <c r="F49" s="170"/>
      <c r="G49" s="170"/>
      <c r="H49" s="170"/>
      <c r="I49" s="170"/>
      <c r="J49" s="358"/>
    </row>
    <row r="50" spans="2:11">
      <c r="B50" s="357"/>
      <c r="C50" s="170"/>
      <c r="D50" s="170"/>
      <c r="E50" s="170"/>
      <c r="F50" s="170"/>
      <c r="G50" s="170"/>
      <c r="H50" s="170"/>
      <c r="I50" s="170"/>
      <c r="J50" s="358"/>
    </row>
    <row r="51" spans="2:11">
      <c r="B51" s="357"/>
      <c r="C51" s="170"/>
      <c r="D51" s="170"/>
      <c r="E51" s="170"/>
      <c r="F51" s="170"/>
      <c r="G51" s="170"/>
      <c r="H51" s="170"/>
      <c r="I51" s="170"/>
      <c r="J51" s="358"/>
    </row>
    <row r="52" spans="2:11" s="9" customFormat="1">
      <c r="B52" s="336"/>
      <c r="C52" s="168"/>
      <c r="D52" s="180" t="s">
        <v>39</v>
      </c>
      <c r="E52" s="181"/>
      <c r="F52" s="181"/>
      <c r="G52" s="180" t="s">
        <v>40</v>
      </c>
      <c r="H52" s="181"/>
      <c r="I52" s="181"/>
      <c r="J52" s="368"/>
      <c r="K52" s="20"/>
    </row>
    <row r="53" spans="2:11">
      <c r="B53" s="357"/>
      <c r="C53" s="170"/>
      <c r="D53" s="170"/>
      <c r="E53" s="170"/>
      <c r="F53" s="170"/>
      <c r="G53" s="170"/>
      <c r="H53" s="170"/>
      <c r="I53" s="170"/>
      <c r="J53" s="358"/>
    </row>
    <row r="54" spans="2:11">
      <c r="B54" s="357"/>
      <c r="C54" s="170"/>
      <c r="D54" s="170"/>
      <c r="E54" s="170"/>
      <c r="F54" s="170"/>
      <c r="G54" s="170"/>
      <c r="H54" s="170"/>
      <c r="I54" s="170"/>
      <c r="J54" s="358"/>
    </row>
    <row r="55" spans="2:11">
      <c r="B55" s="357"/>
      <c r="C55" s="170"/>
      <c r="D55" s="170"/>
      <c r="E55" s="170"/>
      <c r="F55" s="170"/>
      <c r="G55" s="170"/>
      <c r="H55" s="170"/>
      <c r="I55" s="170"/>
      <c r="J55" s="358"/>
    </row>
    <row r="56" spans="2:11">
      <c r="B56" s="357"/>
      <c r="C56" s="170"/>
      <c r="D56" s="170"/>
      <c r="E56" s="170"/>
      <c r="F56" s="170"/>
      <c r="G56" s="170"/>
      <c r="H56" s="170"/>
      <c r="I56" s="170"/>
      <c r="J56" s="358"/>
    </row>
    <row r="57" spans="2:11">
      <c r="B57" s="357"/>
      <c r="C57" s="170"/>
      <c r="D57" s="170"/>
      <c r="E57" s="170"/>
      <c r="F57" s="170"/>
      <c r="G57" s="170"/>
      <c r="H57" s="170"/>
      <c r="I57" s="170"/>
      <c r="J57" s="358"/>
    </row>
    <row r="58" spans="2:11" s="9" customFormat="1">
      <c r="B58" s="336"/>
      <c r="C58" s="168"/>
      <c r="D58" s="182" t="s">
        <v>37</v>
      </c>
      <c r="E58" s="177"/>
      <c r="F58" s="196" t="s">
        <v>38</v>
      </c>
      <c r="G58" s="182" t="s">
        <v>37</v>
      </c>
      <c r="H58" s="177"/>
      <c r="I58" s="177"/>
      <c r="J58" s="369" t="s">
        <v>38</v>
      </c>
      <c r="K58" s="22"/>
    </row>
    <row r="59" spans="2:11" s="9" customFormat="1" ht="9" customHeight="1">
      <c r="B59" s="374"/>
      <c r="C59" s="375"/>
      <c r="D59" s="375"/>
      <c r="E59" s="375"/>
      <c r="F59" s="375"/>
      <c r="G59" s="375"/>
      <c r="H59" s="375"/>
      <c r="I59" s="375"/>
      <c r="J59" s="376"/>
      <c r="K59" s="25"/>
    </row>
    <row r="63" spans="2:11" s="9" customFormat="1" ht="6.95" customHeight="1">
      <c r="B63" s="333"/>
      <c r="C63" s="334"/>
      <c r="D63" s="334"/>
      <c r="E63" s="334"/>
      <c r="F63" s="334"/>
      <c r="G63" s="334"/>
      <c r="H63" s="334"/>
      <c r="I63" s="334"/>
      <c r="J63" s="335"/>
      <c r="K63" s="27"/>
    </row>
    <row r="64" spans="2:11" s="9" customFormat="1" ht="24.95" customHeight="1">
      <c r="B64" s="336"/>
      <c r="C64" s="174" t="s">
        <v>41</v>
      </c>
      <c r="D64" s="168"/>
      <c r="E64" s="168"/>
      <c r="F64" s="168"/>
      <c r="G64" s="168"/>
      <c r="H64" s="168"/>
      <c r="I64" s="168"/>
      <c r="J64" s="337"/>
    </row>
    <row r="65" spans="2:45" s="9" customFormat="1" ht="6.95" customHeight="1">
      <c r="B65" s="336"/>
      <c r="C65" s="168"/>
      <c r="D65" s="168"/>
      <c r="E65" s="168"/>
      <c r="F65" s="168"/>
      <c r="G65" s="168"/>
      <c r="H65" s="168"/>
      <c r="I65" s="168"/>
      <c r="J65" s="337"/>
    </row>
    <row r="66" spans="2:45" s="9" customFormat="1" ht="12" customHeight="1">
      <c r="B66" s="336"/>
      <c r="C66" s="175" t="s">
        <v>6</v>
      </c>
      <c r="D66" s="168"/>
      <c r="E66" s="168"/>
      <c r="F66" s="168"/>
      <c r="G66" s="168"/>
      <c r="H66" s="168"/>
      <c r="I66" s="168"/>
      <c r="J66" s="337"/>
    </row>
    <row r="67" spans="2:45" s="9" customFormat="1" ht="16.5" customHeight="1">
      <c r="B67" s="336"/>
      <c r="C67" s="168"/>
      <c r="D67" s="168"/>
      <c r="E67" s="454" t="s">
        <v>559</v>
      </c>
      <c r="F67" s="455"/>
      <c r="G67" s="455"/>
      <c r="H67" s="455"/>
      <c r="I67" s="168"/>
      <c r="J67" s="337"/>
    </row>
    <row r="68" spans="2:45" s="9" customFormat="1" ht="12" customHeight="1">
      <c r="B68" s="336"/>
      <c r="C68" s="168"/>
      <c r="D68" s="168"/>
      <c r="E68" s="168"/>
      <c r="F68" s="168"/>
      <c r="G68" s="168"/>
      <c r="H68" s="168"/>
      <c r="I68" s="168"/>
      <c r="J68" s="337"/>
    </row>
    <row r="69" spans="2:45" s="9" customFormat="1" ht="16.5" customHeight="1">
      <c r="B69" s="336"/>
      <c r="C69" s="175" t="s">
        <v>11</v>
      </c>
      <c r="D69" s="168"/>
      <c r="E69" s="168"/>
      <c r="F69" s="169" t="s">
        <v>560</v>
      </c>
      <c r="G69" s="168"/>
      <c r="H69" s="168"/>
      <c r="I69" s="175" t="s">
        <v>13</v>
      </c>
      <c r="J69" s="338"/>
    </row>
    <row r="70" spans="2:45" s="9" customFormat="1" ht="6.95" customHeight="1">
      <c r="B70" s="336"/>
      <c r="C70" s="168"/>
      <c r="D70" s="168"/>
      <c r="E70" s="168"/>
      <c r="F70" s="168"/>
      <c r="G70" s="168"/>
      <c r="H70" s="168"/>
      <c r="I70" s="168"/>
      <c r="J70" s="337"/>
    </row>
    <row r="71" spans="2:45" s="9" customFormat="1" ht="12" customHeight="1">
      <c r="B71" s="336"/>
      <c r="C71" s="175" t="s">
        <v>14</v>
      </c>
      <c r="D71" s="168"/>
      <c r="E71" s="168"/>
      <c r="F71" s="169" t="str">
        <f>+F12</f>
        <v>INCOME, s.r.o., Sobotské námestie 1754/58, Poprad 058 01</v>
      </c>
      <c r="G71" s="168"/>
      <c r="H71" s="168"/>
      <c r="I71" s="175" t="s">
        <v>18</v>
      </c>
      <c r="J71" s="339" t="s">
        <v>227</v>
      </c>
    </row>
    <row r="72" spans="2:45" s="9" customFormat="1" ht="22.5" customHeight="1">
      <c r="B72" s="336"/>
      <c r="C72" s="175" t="s">
        <v>17</v>
      </c>
      <c r="D72" s="168"/>
      <c r="E72" s="168"/>
      <c r="F72" s="169" t="s">
        <v>227</v>
      </c>
      <c r="G72" s="168"/>
      <c r="H72" s="168"/>
      <c r="I72" s="175" t="s">
        <v>19</v>
      </c>
      <c r="J72" s="339"/>
    </row>
    <row r="73" spans="2:45" s="9" customFormat="1" ht="15.2" customHeight="1">
      <c r="B73" s="336"/>
      <c r="C73" s="168"/>
      <c r="D73" s="168"/>
      <c r="E73" s="168"/>
      <c r="F73" s="168"/>
      <c r="G73" s="168"/>
      <c r="H73" s="168"/>
      <c r="I73" s="168"/>
      <c r="J73" s="337"/>
    </row>
    <row r="74" spans="2:45" s="9" customFormat="1" ht="28.5" customHeight="1">
      <c r="B74" s="336"/>
      <c r="C74" s="197" t="s">
        <v>42</v>
      </c>
      <c r="D74" s="192"/>
      <c r="E74" s="192"/>
      <c r="F74" s="192"/>
      <c r="G74" s="192"/>
      <c r="H74" s="192"/>
      <c r="I74" s="192"/>
      <c r="J74" s="370" t="s">
        <v>43</v>
      </c>
    </row>
    <row r="75" spans="2:45" s="9" customFormat="1" ht="10.35" customHeight="1">
      <c r="B75" s="336"/>
      <c r="C75" s="168"/>
      <c r="D75" s="168"/>
      <c r="E75" s="168"/>
      <c r="F75" s="168"/>
      <c r="G75" s="168"/>
      <c r="H75" s="168"/>
      <c r="I75" s="168"/>
      <c r="J75" s="337"/>
    </row>
    <row r="76" spans="2:45" s="9" customFormat="1" ht="29.25" customHeight="1">
      <c r="B76" s="336"/>
      <c r="C76" s="198" t="s">
        <v>44</v>
      </c>
      <c r="D76" s="168"/>
      <c r="E76" s="168"/>
      <c r="F76" s="168"/>
      <c r="G76" s="168"/>
      <c r="H76" s="168"/>
      <c r="I76" s="168"/>
      <c r="J76" s="363">
        <f>+J77+J79+J81+J85</f>
        <v>0</v>
      </c>
      <c r="K76" s="14"/>
    </row>
    <row r="77" spans="2:45" s="9" customFormat="1" ht="20.25" customHeight="1">
      <c r="B77" s="394"/>
      <c r="C77" s="172"/>
      <c r="D77" s="199" t="s">
        <v>564</v>
      </c>
      <c r="E77" s="200"/>
      <c r="F77" s="200"/>
      <c r="G77" s="200"/>
      <c r="H77" s="200"/>
      <c r="I77" s="200"/>
      <c r="J77" s="371">
        <f>+J121</f>
        <v>0</v>
      </c>
    </row>
    <row r="78" spans="2:45" s="9" customFormat="1" ht="22.9" customHeight="1">
      <c r="B78" s="395"/>
      <c r="C78" s="173"/>
      <c r="D78" s="201" t="s">
        <v>565</v>
      </c>
      <c r="E78" s="202"/>
      <c r="F78" s="202"/>
      <c r="G78" s="202"/>
      <c r="H78" s="202"/>
      <c r="I78" s="202"/>
      <c r="J78" s="372">
        <f>+J130</f>
        <v>0</v>
      </c>
      <c r="AS78" s="1" t="s">
        <v>45</v>
      </c>
    </row>
    <row r="79" spans="2:45" s="28" customFormat="1" ht="24.95" customHeight="1">
      <c r="B79" s="394"/>
      <c r="C79" s="172"/>
      <c r="D79" s="199" t="s">
        <v>566</v>
      </c>
      <c r="E79" s="200"/>
      <c r="F79" s="200"/>
      <c r="G79" s="200"/>
      <c r="H79" s="200"/>
      <c r="I79" s="200"/>
      <c r="J79" s="371">
        <f>+J141</f>
        <v>0</v>
      </c>
    </row>
    <row r="80" spans="2:45" s="31" customFormat="1" ht="19.899999999999999" customHeight="1">
      <c r="B80" s="395"/>
      <c r="C80" s="173"/>
      <c r="D80" s="201" t="s">
        <v>567</v>
      </c>
      <c r="E80" s="202"/>
      <c r="F80" s="202"/>
      <c r="G80" s="202"/>
      <c r="H80" s="202"/>
      <c r="I80" s="202"/>
      <c r="J80" s="372">
        <f>+J145</f>
        <v>0</v>
      </c>
    </row>
    <row r="81" spans="2:10" s="28" customFormat="1" ht="24.95" customHeight="1">
      <c r="B81" s="394"/>
      <c r="C81" s="172"/>
      <c r="D81" s="199" t="s">
        <v>57</v>
      </c>
      <c r="E81" s="200"/>
      <c r="F81" s="200"/>
      <c r="G81" s="200"/>
      <c r="H81" s="200"/>
      <c r="I81" s="200"/>
      <c r="J81" s="371">
        <f>+J150</f>
        <v>0</v>
      </c>
    </row>
    <row r="82" spans="2:10" s="31" customFormat="1" ht="19.899999999999999" customHeight="1">
      <c r="B82" s="395"/>
      <c r="C82" s="173"/>
      <c r="D82" s="201" t="s">
        <v>49</v>
      </c>
      <c r="E82" s="202"/>
      <c r="F82" s="202"/>
      <c r="G82" s="202"/>
      <c r="H82" s="202"/>
      <c r="I82" s="202"/>
      <c r="J82" s="372">
        <f>+J157</f>
        <v>0</v>
      </c>
    </row>
    <row r="83" spans="2:10" s="31" customFormat="1" ht="19.899999999999999" customHeight="1">
      <c r="B83" s="395"/>
      <c r="C83" s="173"/>
      <c r="D83" s="201" t="s">
        <v>568</v>
      </c>
      <c r="E83" s="202"/>
      <c r="F83" s="202"/>
      <c r="G83" s="202"/>
      <c r="H83" s="202"/>
      <c r="I83" s="202"/>
      <c r="J83" s="372">
        <f>+J160</f>
        <v>0</v>
      </c>
    </row>
    <row r="84" spans="2:10" s="31" customFormat="1" ht="19.899999999999999" customHeight="1">
      <c r="B84" s="395"/>
      <c r="C84" s="173"/>
      <c r="D84" s="201" t="s">
        <v>691</v>
      </c>
      <c r="E84" s="57"/>
      <c r="F84" s="168"/>
      <c r="G84" s="168"/>
      <c r="H84" s="168"/>
      <c r="I84" s="168"/>
      <c r="J84" s="372">
        <f>+J210</f>
        <v>0</v>
      </c>
    </row>
    <row r="85" spans="2:10" s="31" customFormat="1" ht="19.899999999999999" customHeight="1">
      <c r="B85" s="395"/>
      <c r="C85" s="173"/>
      <c r="D85" s="49" t="s">
        <v>354</v>
      </c>
      <c r="E85" s="49" t="s">
        <v>355</v>
      </c>
      <c r="F85" s="49"/>
      <c r="G85" s="173"/>
      <c r="H85" s="173"/>
      <c r="I85" s="173"/>
      <c r="J85" s="371">
        <f>+J221</f>
        <v>0</v>
      </c>
    </row>
    <row r="86" spans="2:10" s="28" customFormat="1" ht="24.95" customHeight="1">
      <c r="B86" s="336"/>
      <c r="C86" s="168"/>
      <c r="D86" s="201"/>
      <c r="E86" s="57"/>
      <c r="F86" s="168"/>
      <c r="G86" s="168"/>
      <c r="H86" s="168"/>
      <c r="I86" s="168"/>
      <c r="J86" s="373"/>
    </row>
    <row r="87" spans="2:10" s="9" customFormat="1" ht="21.75" customHeight="1">
      <c r="B87" s="374"/>
      <c r="C87" s="375"/>
      <c r="D87" s="375"/>
      <c r="E87" s="375"/>
      <c r="F87" s="375"/>
      <c r="G87" s="375"/>
      <c r="H87" s="375"/>
      <c r="I87" s="375"/>
      <c r="J87" s="376"/>
    </row>
    <row r="108" spans="1:11" ht="8.25" customHeight="1">
      <c r="A108" s="378"/>
      <c r="B108" s="377"/>
      <c r="C108" s="334"/>
      <c r="D108" s="334"/>
      <c r="E108" s="334"/>
      <c r="F108" s="334"/>
      <c r="G108" s="334"/>
      <c r="H108" s="334"/>
      <c r="I108" s="334"/>
      <c r="J108" s="335"/>
    </row>
    <row r="109" spans="1:11" s="9" customFormat="1" ht="23.25" customHeight="1">
      <c r="A109" s="241"/>
      <c r="B109" s="176"/>
      <c r="C109" s="174" t="s">
        <v>59</v>
      </c>
      <c r="D109" s="168"/>
      <c r="E109" s="168"/>
      <c r="F109" s="168"/>
      <c r="G109" s="168"/>
      <c r="H109" s="168"/>
      <c r="I109" s="168"/>
      <c r="J109" s="337"/>
      <c r="K109" s="27"/>
    </row>
    <row r="110" spans="1:11" s="9" customFormat="1" ht="24.95" customHeight="1">
      <c r="A110" s="241"/>
      <c r="B110" s="176"/>
      <c r="C110" s="168"/>
      <c r="D110" s="168"/>
      <c r="E110" s="168"/>
      <c r="F110" s="168"/>
      <c r="G110" s="168"/>
      <c r="H110" s="168"/>
      <c r="I110" s="168"/>
      <c r="J110" s="337"/>
    </row>
    <row r="111" spans="1:11" s="9" customFormat="1" ht="6.95" customHeight="1">
      <c r="A111" s="241"/>
      <c r="B111" s="176"/>
      <c r="C111" s="175" t="s">
        <v>6</v>
      </c>
      <c r="D111" s="168"/>
      <c r="E111" s="168"/>
      <c r="F111" s="168"/>
      <c r="G111" s="168"/>
      <c r="H111" s="168"/>
      <c r="I111" s="168"/>
      <c r="J111" s="337"/>
    </row>
    <row r="112" spans="1:11" s="9" customFormat="1" ht="12" customHeight="1">
      <c r="A112" s="241"/>
      <c r="B112" s="176"/>
      <c r="C112" s="168"/>
      <c r="D112" s="168"/>
      <c r="E112" s="454" t="s">
        <v>559</v>
      </c>
      <c r="F112" s="455"/>
      <c r="G112" s="455"/>
      <c r="H112" s="455"/>
      <c r="I112" s="168"/>
      <c r="J112" s="337"/>
    </row>
    <row r="113" spans="1:63" s="9" customFormat="1" ht="16.5" customHeight="1">
      <c r="A113" s="241"/>
      <c r="B113" s="176"/>
      <c r="C113" s="168"/>
      <c r="D113" s="168"/>
      <c r="E113" s="168"/>
      <c r="F113" s="168"/>
      <c r="G113" s="168"/>
      <c r="H113" s="168"/>
      <c r="I113" s="168"/>
      <c r="J113" s="337"/>
    </row>
    <row r="114" spans="1:63" s="9" customFormat="1" ht="12" customHeight="1">
      <c r="A114" s="241"/>
      <c r="B114" s="176"/>
      <c r="C114" s="175" t="s">
        <v>11</v>
      </c>
      <c r="D114" s="168"/>
      <c r="E114" s="168"/>
      <c r="F114" s="169" t="s">
        <v>560</v>
      </c>
      <c r="G114" s="168"/>
      <c r="H114" s="168"/>
      <c r="I114" s="175" t="s">
        <v>13</v>
      </c>
      <c r="J114" s="338">
        <f>+J69</f>
        <v>0</v>
      </c>
    </row>
    <row r="115" spans="1:63" s="9" customFormat="1" ht="16.5" customHeight="1">
      <c r="A115" s="241"/>
      <c r="B115" s="176"/>
      <c r="C115" s="168"/>
      <c r="D115" s="168"/>
      <c r="E115" s="168"/>
      <c r="F115" s="168"/>
      <c r="G115" s="168"/>
      <c r="H115" s="168"/>
      <c r="I115" s="168"/>
      <c r="J115" s="337"/>
    </row>
    <row r="116" spans="1:63" s="9" customFormat="1" ht="24.75" customHeight="1">
      <c r="A116" s="241"/>
      <c r="B116" s="176"/>
      <c r="C116" s="175" t="s">
        <v>14</v>
      </c>
      <c r="D116" s="168"/>
      <c r="E116" s="168"/>
      <c r="F116" s="169" t="s">
        <v>227</v>
      </c>
      <c r="G116" s="168"/>
      <c r="H116" s="168"/>
      <c r="I116" s="175" t="s">
        <v>18</v>
      </c>
      <c r="J116" s="339" t="str">
        <f>+F19</f>
        <v>Ing.Rastislav Chovanec, Ing Antin Kálovec</v>
      </c>
    </row>
    <row r="117" spans="1:63" s="9" customFormat="1" ht="24.75" customHeight="1">
      <c r="A117" s="241"/>
      <c r="B117" s="176"/>
      <c r="C117" s="175" t="s">
        <v>17</v>
      </c>
      <c r="D117" s="168"/>
      <c r="E117" s="168"/>
      <c r="F117" s="169" t="s">
        <v>227</v>
      </c>
      <c r="G117" s="168"/>
      <c r="H117" s="168"/>
      <c r="I117" s="175" t="s">
        <v>19</v>
      </c>
      <c r="J117" s="339" t="str">
        <f>+F22</f>
        <v>Ing. Štefan Ondirko</v>
      </c>
    </row>
    <row r="118" spans="1:63" s="9" customFormat="1" ht="6.95" customHeight="1">
      <c r="A118" s="241"/>
      <c r="B118" s="176"/>
      <c r="C118" s="168"/>
      <c r="D118" s="168"/>
      <c r="E118" s="168"/>
      <c r="F118" s="168"/>
      <c r="G118" s="168"/>
      <c r="H118" s="168"/>
      <c r="I118" s="168"/>
      <c r="J118" s="337"/>
    </row>
    <row r="119" spans="1:63" s="9" customFormat="1" ht="28.5" customHeight="1">
      <c r="A119" s="241"/>
      <c r="B119" s="203"/>
      <c r="C119" s="204" t="s">
        <v>60</v>
      </c>
      <c r="D119" s="205" t="s">
        <v>61</v>
      </c>
      <c r="E119" s="205" t="s">
        <v>62</v>
      </c>
      <c r="F119" s="205" t="s">
        <v>63</v>
      </c>
      <c r="G119" s="205" t="s">
        <v>64</v>
      </c>
      <c r="H119" s="205" t="s">
        <v>65</v>
      </c>
      <c r="I119" s="205" t="s">
        <v>66</v>
      </c>
      <c r="J119" s="340" t="s">
        <v>43</v>
      </c>
    </row>
    <row r="120" spans="1:63" s="9" customFormat="1" ht="25.5" customHeight="1">
      <c r="A120" s="241"/>
      <c r="B120" s="176"/>
      <c r="C120" s="341" t="s">
        <v>44</v>
      </c>
      <c r="D120" s="168"/>
      <c r="E120" s="168"/>
      <c r="F120" s="168"/>
      <c r="G120" s="168"/>
      <c r="H120" s="168"/>
      <c r="I120" s="168"/>
      <c r="J120" s="342">
        <f>+J121+J141+J150+J218</f>
        <v>0</v>
      </c>
    </row>
    <row r="121" spans="1:63" s="9" customFormat="1" ht="16.5" customHeight="1">
      <c r="A121" s="241"/>
      <c r="B121" s="206"/>
      <c r="C121" s="343"/>
      <c r="D121" s="344" t="s">
        <v>74</v>
      </c>
      <c r="E121" s="345" t="s">
        <v>569</v>
      </c>
      <c r="F121" s="345" t="s">
        <v>570</v>
      </c>
      <c r="G121" s="343"/>
      <c r="H121" s="343"/>
      <c r="I121" s="343"/>
      <c r="J121" s="346">
        <f>+J130+J129+J128+J127+J126+J125+J124+J123+J122</f>
        <v>0</v>
      </c>
    </row>
    <row r="122" spans="1:63" s="40" customFormat="1" ht="72">
      <c r="A122" s="247"/>
      <c r="B122" s="207"/>
      <c r="C122" s="208" t="s">
        <v>77</v>
      </c>
      <c r="D122" s="208" t="s">
        <v>91</v>
      </c>
      <c r="E122" s="209" t="s">
        <v>571</v>
      </c>
      <c r="F122" s="210" t="s">
        <v>572</v>
      </c>
      <c r="G122" s="211" t="s">
        <v>81</v>
      </c>
      <c r="H122" s="212">
        <v>35</v>
      </c>
      <c r="I122" s="213"/>
      <c r="J122" s="347">
        <f>+I122*H122</f>
        <v>0</v>
      </c>
      <c r="K122" s="36" t="s">
        <v>67</v>
      </c>
      <c r="L122" s="37" t="s">
        <v>9</v>
      </c>
      <c r="M122" s="38" t="s">
        <v>26</v>
      </c>
      <c r="N122" s="38" t="s">
        <v>68</v>
      </c>
      <c r="O122" s="38" t="s">
        <v>69</v>
      </c>
      <c r="P122" s="38" t="s">
        <v>70</v>
      </c>
      <c r="Q122" s="38" t="s">
        <v>71</v>
      </c>
      <c r="R122" s="38" t="s">
        <v>72</v>
      </c>
      <c r="S122" s="39" t="s">
        <v>73</v>
      </c>
    </row>
    <row r="123" spans="1:63" s="9" customFormat="1" ht="60">
      <c r="A123" s="241"/>
      <c r="B123" s="207"/>
      <c r="C123" s="208" t="s">
        <v>79</v>
      </c>
      <c r="D123" s="208" t="s">
        <v>91</v>
      </c>
      <c r="E123" s="209" t="s">
        <v>573</v>
      </c>
      <c r="F123" s="210" t="s">
        <v>574</v>
      </c>
      <c r="G123" s="211" t="s">
        <v>81</v>
      </c>
      <c r="H123" s="212">
        <v>30</v>
      </c>
      <c r="I123" s="213"/>
      <c r="J123" s="347">
        <f t="shared" ref="J123:J129" si="0">+I123*H123</f>
        <v>0</v>
      </c>
      <c r="L123" s="42"/>
      <c r="M123" s="12"/>
      <c r="N123" s="12"/>
      <c r="O123" s="43" t="e">
        <f>O124+O130+O221</f>
        <v>#REF!</v>
      </c>
      <c r="P123" s="12"/>
      <c r="Q123" s="43" t="e">
        <f>Q124+Q130+Q221</f>
        <v>#REF!</v>
      </c>
      <c r="R123" s="12"/>
      <c r="S123" s="44" t="e">
        <f>S124+S130+S221</f>
        <v>#REF!</v>
      </c>
      <c r="W123" s="69"/>
      <c r="AR123" s="1" t="s">
        <v>74</v>
      </c>
      <c r="AS123" s="1" t="s">
        <v>45</v>
      </c>
      <c r="BI123" s="45" t="e">
        <f>BI124+BI130+BI221</f>
        <v>#REF!</v>
      </c>
    </row>
    <row r="124" spans="1:63" s="47" customFormat="1" ht="24">
      <c r="A124" s="250"/>
      <c r="B124" s="207"/>
      <c r="C124" s="208" t="s">
        <v>84</v>
      </c>
      <c r="D124" s="208" t="s">
        <v>91</v>
      </c>
      <c r="E124" s="209" t="s">
        <v>575</v>
      </c>
      <c r="F124" s="210" t="s">
        <v>576</v>
      </c>
      <c r="G124" s="211" t="s">
        <v>81</v>
      </c>
      <c r="H124" s="212">
        <v>41</v>
      </c>
      <c r="I124" s="213"/>
      <c r="J124" s="347">
        <f t="shared" si="0"/>
        <v>0</v>
      </c>
      <c r="L124" s="52"/>
      <c r="O124" s="53">
        <f>O125</f>
        <v>0</v>
      </c>
      <c r="Q124" s="53">
        <f>Q125</f>
        <v>0</v>
      </c>
      <c r="S124" s="54">
        <f>S125</f>
        <v>0</v>
      </c>
      <c r="W124" s="330"/>
      <c r="AP124" s="48" t="s">
        <v>77</v>
      </c>
      <c r="AR124" s="55" t="s">
        <v>74</v>
      </c>
      <c r="AS124" s="55" t="s">
        <v>2</v>
      </c>
      <c r="AW124" s="48" t="s">
        <v>78</v>
      </c>
      <c r="BI124" s="56">
        <f>BI125</f>
        <v>0</v>
      </c>
    </row>
    <row r="125" spans="1:63" s="47" customFormat="1" ht="24">
      <c r="A125" s="250"/>
      <c r="B125" s="207"/>
      <c r="C125" s="208" t="s">
        <v>82</v>
      </c>
      <c r="D125" s="208" t="s">
        <v>91</v>
      </c>
      <c r="E125" s="209" t="s">
        <v>577</v>
      </c>
      <c r="F125" s="210" t="s">
        <v>578</v>
      </c>
      <c r="G125" s="211" t="s">
        <v>81</v>
      </c>
      <c r="H125" s="212">
        <v>5</v>
      </c>
      <c r="I125" s="213"/>
      <c r="J125" s="347">
        <f t="shared" si="0"/>
        <v>0</v>
      </c>
      <c r="L125" s="52"/>
      <c r="O125" s="53">
        <f>SUM(O126:O129)</f>
        <v>0</v>
      </c>
      <c r="Q125" s="53">
        <f>SUM(Q126:Q129)</f>
        <v>0</v>
      </c>
      <c r="S125" s="54">
        <f>SUM(S126:S129)</f>
        <v>0</v>
      </c>
      <c r="AP125" s="48" t="s">
        <v>77</v>
      </c>
      <c r="AR125" s="55" t="s">
        <v>74</v>
      </c>
      <c r="AS125" s="55" t="s">
        <v>77</v>
      </c>
      <c r="AW125" s="48" t="s">
        <v>78</v>
      </c>
      <c r="BI125" s="56">
        <f>SUM(BI126:BI129)</f>
        <v>0</v>
      </c>
    </row>
    <row r="126" spans="1:63" s="9" customFormat="1" ht="18.75" customHeight="1">
      <c r="A126" s="241"/>
      <c r="B126" s="207"/>
      <c r="C126" s="208" t="s">
        <v>269</v>
      </c>
      <c r="D126" s="208" t="s">
        <v>91</v>
      </c>
      <c r="E126" s="209" t="s">
        <v>579</v>
      </c>
      <c r="F126" s="210" t="s">
        <v>580</v>
      </c>
      <c r="G126" s="211" t="s">
        <v>81</v>
      </c>
      <c r="H126" s="212">
        <v>21</v>
      </c>
      <c r="I126" s="213"/>
      <c r="J126" s="347">
        <f t="shared" si="0"/>
        <v>0</v>
      </c>
      <c r="K126" s="331"/>
      <c r="L126" s="64" t="s">
        <v>9</v>
      </c>
      <c r="M126" s="65" t="s">
        <v>28</v>
      </c>
      <c r="O126" s="66">
        <f>N126*H126</f>
        <v>0</v>
      </c>
      <c r="P126" s="66">
        <v>0</v>
      </c>
      <c r="Q126" s="66">
        <f>P126*H126</f>
        <v>0</v>
      </c>
      <c r="R126" s="66">
        <v>0</v>
      </c>
      <c r="S126" s="67">
        <f>R126*H126</f>
        <v>0</v>
      </c>
      <c r="AP126" s="68" t="s">
        <v>82</v>
      </c>
      <c r="AR126" s="68" t="s">
        <v>80</v>
      </c>
      <c r="AS126" s="68" t="s">
        <v>79</v>
      </c>
      <c r="AW126" s="1" t="s">
        <v>78</v>
      </c>
      <c r="BC126" s="69">
        <f>IF(M126="základná",J126,0)</f>
        <v>0</v>
      </c>
      <c r="BD126" s="69">
        <f>IF(M126="znížená",J126,0)</f>
        <v>0</v>
      </c>
      <c r="BE126" s="69">
        <f>IF(M126="zákl. prenesená",J126,0)</f>
        <v>0</v>
      </c>
      <c r="BF126" s="69">
        <f>IF(M126="zníž. prenesená",J126,0)</f>
        <v>0</v>
      </c>
      <c r="BG126" s="69">
        <f>IF(M126="nulová",J126,0)</f>
        <v>0</v>
      </c>
      <c r="BH126" s="1" t="s">
        <v>79</v>
      </c>
      <c r="BI126" s="69">
        <f>ROUND(I126*H126,2)</f>
        <v>0</v>
      </c>
      <c r="BJ126" s="1" t="s">
        <v>82</v>
      </c>
      <c r="BK126" s="68" t="s">
        <v>79</v>
      </c>
    </row>
    <row r="127" spans="1:63" s="9" customFormat="1" ht="24">
      <c r="A127" s="241"/>
      <c r="B127" s="207"/>
      <c r="C127" s="208" t="s">
        <v>93</v>
      </c>
      <c r="D127" s="208" t="s">
        <v>91</v>
      </c>
      <c r="E127" s="209" t="s">
        <v>581</v>
      </c>
      <c r="F127" s="210" t="s">
        <v>582</v>
      </c>
      <c r="G127" s="211" t="s">
        <v>81</v>
      </c>
      <c r="H127" s="212">
        <v>5</v>
      </c>
      <c r="I127" s="213"/>
      <c r="J127" s="347">
        <f t="shared" si="0"/>
        <v>0</v>
      </c>
      <c r="L127" s="70"/>
      <c r="S127" s="71"/>
      <c r="AR127" s="1" t="s">
        <v>83</v>
      </c>
      <c r="AS127" s="1" t="s">
        <v>79</v>
      </c>
    </row>
    <row r="128" spans="1:63" s="9" customFormat="1" ht="24">
      <c r="A128" s="241"/>
      <c r="B128" s="207"/>
      <c r="C128" s="208" t="s">
        <v>95</v>
      </c>
      <c r="D128" s="208" t="s">
        <v>91</v>
      </c>
      <c r="E128" s="209" t="s">
        <v>583</v>
      </c>
      <c r="F128" s="210" t="s">
        <v>584</v>
      </c>
      <c r="G128" s="211" t="s">
        <v>81</v>
      </c>
      <c r="H128" s="212">
        <v>20</v>
      </c>
      <c r="I128" s="213"/>
      <c r="J128" s="347">
        <f t="shared" si="0"/>
        <v>0</v>
      </c>
      <c r="K128" s="331"/>
      <c r="L128" s="64" t="s">
        <v>9</v>
      </c>
      <c r="M128" s="65" t="s">
        <v>28</v>
      </c>
      <c r="O128" s="66">
        <f>N128*H128</f>
        <v>0</v>
      </c>
      <c r="P128" s="66">
        <v>0</v>
      </c>
      <c r="Q128" s="66">
        <f>P128*H128</f>
        <v>0</v>
      </c>
      <c r="R128" s="66">
        <v>0</v>
      </c>
      <c r="S128" s="67">
        <f>R128*H128</f>
        <v>0</v>
      </c>
      <c r="AP128" s="68" t="s">
        <v>82</v>
      </c>
      <c r="AR128" s="68" t="s">
        <v>80</v>
      </c>
      <c r="AS128" s="68" t="s">
        <v>79</v>
      </c>
      <c r="AW128" s="1" t="s">
        <v>78</v>
      </c>
      <c r="BC128" s="69">
        <f>IF(M128="základná",J128,0)</f>
        <v>0</v>
      </c>
      <c r="BD128" s="69">
        <f>IF(M128="znížená",J128,0)</f>
        <v>0</v>
      </c>
      <c r="BE128" s="69">
        <f>IF(M128="zákl. prenesená",J128,0)</f>
        <v>0</v>
      </c>
      <c r="BF128" s="69">
        <f>IF(M128="zníž. prenesená",J128,0)</f>
        <v>0</v>
      </c>
      <c r="BG128" s="69">
        <f>IF(M128="nulová",J128,0)</f>
        <v>0</v>
      </c>
      <c r="BH128" s="1" t="s">
        <v>79</v>
      </c>
      <c r="BI128" s="69">
        <f>ROUND(I128*H128,2)</f>
        <v>0</v>
      </c>
      <c r="BJ128" s="1" t="s">
        <v>82</v>
      </c>
      <c r="BK128" s="68" t="s">
        <v>82</v>
      </c>
    </row>
    <row r="129" spans="1:63" s="9" customFormat="1" ht="24">
      <c r="A129" s="241"/>
      <c r="B129" s="207"/>
      <c r="C129" s="208" t="s">
        <v>92</v>
      </c>
      <c r="D129" s="208" t="s">
        <v>91</v>
      </c>
      <c r="E129" s="209" t="s">
        <v>585</v>
      </c>
      <c r="F129" s="210" t="s">
        <v>586</v>
      </c>
      <c r="G129" s="211" t="s">
        <v>81</v>
      </c>
      <c r="H129" s="212">
        <v>46</v>
      </c>
      <c r="I129" s="213"/>
      <c r="J129" s="347">
        <f t="shared" si="0"/>
        <v>0</v>
      </c>
      <c r="L129" s="70"/>
      <c r="S129" s="71"/>
      <c r="AR129" s="1" t="s">
        <v>83</v>
      </c>
      <c r="AS129" s="1" t="s">
        <v>79</v>
      </c>
    </row>
    <row r="130" spans="1:63" s="47" customFormat="1" ht="27" customHeight="1">
      <c r="A130" s="250"/>
      <c r="B130" s="206"/>
      <c r="C130" s="343"/>
      <c r="D130" s="344" t="s">
        <v>74</v>
      </c>
      <c r="E130" s="348" t="s">
        <v>587</v>
      </c>
      <c r="F130" s="348" t="s">
        <v>588</v>
      </c>
      <c r="G130" s="343"/>
      <c r="H130" s="343"/>
      <c r="I130" s="343"/>
      <c r="J130" s="349">
        <f>SUM(J132:J140)</f>
        <v>0</v>
      </c>
      <c r="L130" s="52"/>
      <c r="O130" s="53">
        <f>O131+O210</f>
        <v>0</v>
      </c>
      <c r="Q130" s="53">
        <f>Q131+Q210</f>
        <v>1.6789999999999999E-2</v>
      </c>
      <c r="S130" s="54">
        <f>S131+S210</f>
        <v>0</v>
      </c>
      <c r="AP130" s="48" t="s">
        <v>84</v>
      </c>
      <c r="AR130" s="55" t="s">
        <v>74</v>
      </c>
      <c r="AS130" s="55" t="s">
        <v>2</v>
      </c>
      <c r="AW130" s="48" t="s">
        <v>78</v>
      </c>
      <c r="BI130" s="56">
        <f>BI131+BI210</f>
        <v>0</v>
      </c>
    </row>
    <row r="131" spans="1:63" s="47" customFormat="1" ht="24">
      <c r="A131" s="250"/>
      <c r="B131" s="207"/>
      <c r="C131" s="214" t="s">
        <v>98</v>
      </c>
      <c r="D131" s="214" t="s">
        <v>80</v>
      </c>
      <c r="E131" s="215" t="s">
        <v>589</v>
      </c>
      <c r="F131" s="216" t="s">
        <v>590</v>
      </c>
      <c r="G131" s="217" t="s">
        <v>81</v>
      </c>
      <c r="H131" s="218">
        <v>21</v>
      </c>
      <c r="I131" s="219"/>
      <c r="J131" s="347">
        <f t="shared" ref="J131:J159" si="1">+I131*H131</f>
        <v>0</v>
      </c>
      <c r="L131" s="52"/>
      <c r="O131" s="53">
        <f>SUM(O132:O209)</f>
        <v>0</v>
      </c>
      <c r="Q131" s="53">
        <f>SUM(Q132:Q209)</f>
        <v>1.6789999999999999E-2</v>
      </c>
      <c r="S131" s="54">
        <f>SUM(S132:S209)</f>
        <v>0</v>
      </c>
      <c r="AP131" s="48" t="s">
        <v>84</v>
      </c>
      <c r="AR131" s="55" t="s">
        <v>74</v>
      </c>
      <c r="AS131" s="55" t="s">
        <v>77</v>
      </c>
      <c r="AW131" s="48" t="s">
        <v>78</v>
      </c>
      <c r="BI131" s="56">
        <f>SUM(BI132:BI209)</f>
        <v>0</v>
      </c>
    </row>
    <row r="132" spans="1:63" s="9" customFormat="1" ht="24">
      <c r="A132" s="241"/>
      <c r="B132" s="207"/>
      <c r="C132" s="214" t="s">
        <v>100</v>
      </c>
      <c r="D132" s="214" t="s">
        <v>80</v>
      </c>
      <c r="E132" s="215" t="s">
        <v>591</v>
      </c>
      <c r="F132" s="216" t="s">
        <v>592</v>
      </c>
      <c r="G132" s="217" t="s">
        <v>81</v>
      </c>
      <c r="H132" s="218">
        <v>5</v>
      </c>
      <c r="I132" s="219"/>
      <c r="J132" s="347">
        <f t="shared" si="1"/>
        <v>0</v>
      </c>
      <c r="K132" s="331"/>
      <c r="L132" s="64" t="s">
        <v>9</v>
      </c>
      <c r="M132" s="65" t="s">
        <v>28</v>
      </c>
      <c r="O132" s="66">
        <f>N132*H132</f>
        <v>0</v>
      </c>
      <c r="P132" s="66">
        <v>0</v>
      </c>
      <c r="Q132" s="66">
        <f>P132*H132</f>
        <v>0</v>
      </c>
      <c r="R132" s="66">
        <v>0</v>
      </c>
      <c r="S132" s="67">
        <f>R132*H132</f>
        <v>0</v>
      </c>
      <c r="AP132" s="68" t="s">
        <v>205</v>
      </c>
      <c r="AR132" s="68" t="s">
        <v>80</v>
      </c>
      <c r="AS132" s="68" t="s">
        <v>79</v>
      </c>
      <c r="AW132" s="1" t="s">
        <v>78</v>
      </c>
      <c r="BC132" s="69">
        <f>IF(M132="základná",J132,0)</f>
        <v>0</v>
      </c>
      <c r="BD132" s="69">
        <f>IF(M132="znížená",J132,0)</f>
        <v>0</v>
      </c>
      <c r="BE132" s="69">
        <f>IF(M132="zákl. prenesená",J132,0)</f>
        <v>0</v>
      </c>
      <c r="BF132" s="69">
        <f>IF(M132="zníž. prenesená",J132,0)</f>
        <v>0</v>
      </c>
      <c r="BG132" s="69">
        <f>IF(M132="nulová",J132,0)</f>
        <v>0</v>
      </c>
      <c r="BH132" s="1" t="s">
        <v>79</v>
      </c>
      <c r="BI132" s="69">
        <f>ROUND(I132*H132,2)</f>
        <v>0</v>
      </c>
      <c r="BJ132" s="1" t="s">
        <v>205</v>
      </c>
      <c r="BK132" s="68" t="s">
        <v>93</v>
      </c>
    </row>
    <row r="133" spans="1:63" s="9" customFormat="1" ht="24">
      <c r="A133" s="241"/>
      <c r="B133" s="207"/>
      <c r="C133" s="214" t="s">
        <v>102</v>
      </c>
      <c r="D133" s="214" t="s">
        <v>80</v>
      </c>
      <c r="E133" s="215" t="s">
        <v>593</v>
      </c>
      <c r="F133" s="216" t="s">
        <v>594</v>
      </c>
      <c r="G133" s="217" t="s">
        <v>81</v>
      </c>
      <c r="H133" s="218">
        <v>20</v>
      </c>
      <c r="I133" s="219"/>
      <c r="J133" s="347">
        <f t="shared" si="1"/>
        <v>0</v>
      </c>
      <c r="L133" s="70"/>
      <c r="S133" s="71"/>
      <c r="AR133" s="1" t="s">
        <v>83</v>
      </c>
      <c r="AS133" s="1" t="s">
        <v>79</v>
      </c>
    </row>
    <row r="134" spans="1:63" s="9" customFormat="1">
      <c r="A134" s="241"/>
      <c r="B134" s="207"/>
      <c r="C134" s="214" t="s">
        <v>103</v>
      </c>
      <c r="D134" s="214" t="s">
        <v>80</v>
      </c>
      <c r="E134" s="215" t="s">
        <v>595</v>
      </c>
      <c r="F134" s="216" t="s">
        <v>596</v>
      </c>
      <c r="G134" s="217" t="s">
        <v>81</v>
      </c>
      <c r="H134" s="218">
        <v>65</v>
      </c>
      <c r="I134" s="219"/>
      <c r="J134" s="347">
        <f t="shared" si="1"/>
        <v>0</v>
      </c>
      <c r="K134" s="332"/>
      <c r="L134" s="81" t="s">
        <v>9</v>
      </c>
      <c r="M134" s="82" t="s">
        <v>28</v>
      </c>
      <c r="O134" s="66">
        <f>N134*H134</f>
        <v>0</v>
      </c>
      <c r="P134" s="66">
        <v>1.7000000000000001E-4</v>
      </c>
      <c r="Q134" s="66">
        <f>P134*H134</f>
        <v>1.1050000000000001E-2</v>
      </c>
      <c r="R134" s="66">
        <v>0</v>
      </c>
      <c r="S134" s="67">
        <f>R134*H134</f>
        <v>0</v>
      </c>
      <c r="AP134" s="68" t="s">
        <v>207</v>
      </c>
      <c r="AR134" s="68" t="s">
        <v>91</v>
      </c>
      <c r="AS134" s="68" t="s">
        <v>79</v>
      </c>
      <c r="AW134" s="1" t="s">
        <v>78</v>
      </c>
      <c r="BC134" s="69">
        <f>IF(M134="základná",J134,0)</f>
        <v>0</v>
      </c>
      <c r="BD134" s="69">
        <f>IF(M134="znížená",J134,0)</f>
        <v>0</v>
      </c>
      <c r="BE134" s="69">
        <f>IF(M134="zákl. prenesená",J134,0)</f>
        <v>0</v>
      </c>
      <c r="BF134" s="69">
        <f>IF(M134="zníž. prenesená",J134,0)</f>
        <v>0</v>
      </c>
      <c r="BG134" s="69">
        <f>IF(M134="nulová",J134,0)</f>
        <v>0</v>
      </c>
      <c r="BH134" s="1" t="s">
        <v>79</v>
      </c>
      <c r="BI134" s="69">
        <f>ROUND(I134*H134,2)</f>
        <v>0</v>
      </c>
      <c r="BJ134" s="1" t="s">
        <v>205</v>
      </c>
      <c r="BK134" s="68" t="s">
        <v>92</v>
      </c>
    </row>
    <row r="135" spans="1:63" s="9" customFormat="1">
      <c r="A135" s="241"/>
      <c r="B135" s="207"/>
      <c r="C135" s="214" t="s">
        <v>104</v>
      </c>
      <c r="D135" s="214" t="s">
        <v>80</v>
      </c>
      <c r="E135" s="215" t="s">
        <v>597</v>
      </c>
      <c r="F135" s="216" t="s">
        <v>598</v>
      </c>
      <c r="G135" s="217" t="s">
        <v>81</v>
      </c>
      <c r="H135" s="218">
        <v>20</v>
      </c>
      <c r="I135" s="219"/>
      <c r="J135" s="347">
        <f t="shared" si="1"/>
        <v>0</v>
      </c>
      <c r="L135" s="70"/>
      <c r="S135" s="71"/>
      <c r="AR135" s="1" t="s">
        <v>83</v>
      </c>
      <c r="AS135" s="1" t="s">
        <v>79</v>
      </c>
    </row>
    <row r="136" spans="1:63" s="9" customFormat="1" ht="24">
      <c r="A136" s="241"/>
      <c r="B136" s="207"/>
      <c r="C136" s="214" t="s">
        <v>105</v>
      </c>
      <c r="D136" s="214" t="s">
        <v>80</v>
      </c>
      <c r="E136" s="215" t="s">
        <v>599</v>
      </c>
      <c r="F136" s="216" t="s">
        <v>600</v>
      </c>
      <c r="G136" s="217" t="s">
        <v>81</v>
      </c>
      <c r="H136" s="218">
        <v>45</v>
      </c>
      <c r="I136" s="219"/>
      <c r="J136" s="347">
        <f t="shared" si="1"/>
        <v>0</v>
      </c>
      <c r="K136" s="331"/>
      <c r="L136" s="64" t="s">
        <v>9</v>
      </c>
      <c r="M136" s="65" t="s">
        <v>28</v>
      </c>
      <c r="O136" s="66">
        <f>N136*H136</f>
        <v>0</v>
      </c>
      <c r="P136" s="66">
        <v>0</v>
      </c>
      <c r="Q136" s="66">
        <f>P136*H136</f>
        <v>0</v>
      </c>
      <c r="R136" s="66">
        <v>0</v>
      </c>
      <c r="S136" s="67">
        <f>R136*H136</f>
        <v>0</v>
      </c>
      <c r="AP136" s="68" t="s">
        <v>205</v>
      </c>
      <c r="AR136" s="68" t="s">
        <v>80</v>
      </c>
      <c r="AS136" s="68" t="s">
        <v>79</v>
      </c>
      <c r="AW136" s="1" t="s">
        <v>78</v>
      </c>
      <c r="BC136" s="69">
        <f>IF(M136="základná",J136,0)</f>
        <v>0</v>
      </c>
      <c r="BD136" s="69">
        <f>IF(M136="znížená",J136,0)</f>
        <v>0</v>
      </c>
      <c r="BE136" s="69">
        <f>IF(M136="zákl. prenesená",J136,0)</f>
        <v>0</v>
      </c>
      <c r="BF136" s="69">
        <f>IF(M136="zníž. prenesená",J136,0)</f>
        <v>0</v>
      </c>
      <c r="BG136" s="69">
        <f>IF(M136="nulová",J136,0)</f>
        <v>0</v>
      </c>
      <c r="BH136" s="1" t="s">
        <v>79</v>
      </c>
      <c r="BI136" s="69">
        <f>ROUND(I136*H136,2)</f>
        <v>0</v>
      </c>
      <c r="BJ136" s="1" t="s">
        <v>205</v>
      </c>
      <c r="BK136" s="68" t="s">
        <v>100</v>
      </c>
    </row>
    <row r="137" spans="1:63" s="9" customFormat="1" ht="24">
      <c r="A137" s="241"/>
      <c r="B137" s="207"/>
      <c r="C137" s="214" t="s">
        <v>107</v>
      </c>
      <c r="D137" s="214" t="s">
        <v>80</v>
      </c>
      <c r="E137" s="215" t="s">
        <v>601</v>
      </c>
      <c r="F137" s="216" t="s">
        <v>602</v>
      </c>
      <c r="G137" s="217" t="s">
        <v>81</v>
      </c>
      <c r="H137" s="218">
        <v>46</v>
      </c>
      <c r="I137" s="219"/>
      <c r="J137" s="347">
        <f t="shared" si="1"/>
        <v>0</v>
      </c>
      <c r="L137" s="70"/>
      <c r="S137" s="71"/>
      <c r="AR137" s="1" t="s">
        <v>83</v>
      </c>
      <c r="AS137" s="1" t="s">
        <v>79</v>
      </c>
    </row>
    <row r="138" spans="1:63" s="9" customFormat="1" ht="24">
      <c r="A138" s="241"/>
      <c r="B138" s="207"/>
      <c r="C138" s="214" t="s">
        <v>160</v>
      </c>
      <c r="D138" s="214" t="s">
        <v>80</v>
      </c>
      <c r="E138" s="215" t="s">
        <v>603</v>
      </c>
      <c r="F138" s="216" t="s">
        <v>604</v>
      </c>
      <c r="G138" s="217" t="s">
        <v>81</v>
      </c>
      <c r="H138" s="218">
        <v>45</v>
      </c>
      <c r="I138" s="219"/>
      <c r="J138" s="347">
        <f t="shared" si="1"/>
        <v>0</v>
      </c>
      <c r="K138" s="332"/>
      <c r="L138" s="81" t="s">
        <v>9</v>
      </c>
      <c r="M138" s="82" t="s">
        <v>28</v>
      </c>
      <c r="O138" s="66">
        <f>N138*H138</f>
        <v>0</v>
      </c>
      <c r="P138" s="66">
        <v>1.1E-4</v>
      </c>
      <c r="Q138" s="66">
        <f>P138*H138</f>
        <v>4.9500000000000004E-3</v>
      </c>
      <c r="R138" s="66">
        <v>0</v>
      </c>
      <c r="S138" s="67">
        <f>R138*H138</f>
        <v>0</v>
      </c>
      <c r="AP138" s="68" t="s">
        <v>207</v>
      </c>
      <c r="AR138" s="68" t="s">
        <v>91</v>
      </c>
      <c r="AS138" s="68" t="s">
        <v>79</v>
      </c>
      <c r="AW138" s="1" t="s">
        <v>78</v>
      </c>
      <c r="BC138" s="69">
        <f>IF(M138="základná",J138,0)</f>
        <v>0</v>
      </c>
      <c r="BD138" s="69">
        <f>IF(M138="znížená",J138,0)</f>
        <v>0</v>
      </c>
      <c r="BE138" s="69">
        <f>IF(M138="zákl. prenesená",J138,0)</f>
        <v>0</v>
      </c>
      <c r="BF138" s="69">
        <f>IF(M138="zníž. prenesená",J138,0)</f>
        <v>0</v>
      </c>
      <c r="BG138" s="69">
        <f>IF(M138="nulová",J138,0)</f>
        <v>0</v>
      </c>
      <c r="BH138" s="1" t="s">
        <v>79</v>
      </c>
      <c r="BI138" s="69">
        <f>ROUND(I138*H138,2)</f>
        <v>0</v>
      </c>
      <c r="BJ138" s="1" t="s">
        <v>205</v>
      </c>
      <c r="BK138" s="68" t="s">
        <v>103</v>
      </c>
    </row>
    <row r="139" spans="1:63" s="9" customFormat="1" ht="24">
      <c r="A139" s="241"/>
      <c r="B139" s="207"/>
      <c r="C139" s="214" t="s">
        <v>108</v>
      </c>
      <c r="D139" s="214" t="s">
        <v>80</v>
      </c>
      <c r="E139" s="215" t="s">
        <v>605</v>
      </c>
      <c r="F139" s="216" t="s">
        <v>606</v>
      </c>
      <c r="G139" s="217" t="s">
        <v>81</v>
      </c>
      <c r="H139" s="218">
        <v>20</v>
      </c>
      <c r="I139" s="219"/>
      <c r="J139" s="347">
        <f t="shared" si="1"/>
        <v>0</v>
      </c>
      <c r="L139" s="70"/>
      <c r="S139" s="71"/>
      <c r="AR139" s="1" t="s">
        <v>83</v>
      </c>
      <c r="AS139" s="1" t="s">
        <v>79</v>
      </c>
    </row>
    <row r="140" spans="1:63" s="9" customFormat="1" ht="24">
      <c r="A140" s="241"/>
      <c r="B140" s="207"/>
      <c r="C140" s="214" t="s">
        <v>109</v>
      </c>
      <c r="D140" s="214" t="s">
        <v>80</v>
      </c>
      <c r="E140" s="215" t="s">
        <v>607</v>
      </c>
      <c r="F140" s="216" t="s">
        <v>608</v>
      </c>
      <c r="G140" s="217" t="s">
        <v>81</v>
      </c>
      <c r="H140" s="218">
        <v>46</v>
      </c>
      <c r="I140" s="219"/>
      <c r="J140" s="347">
        <f t="shared" si="1"/>
        <v>0</v>
      </c>
      <c r="K140" s="331"/>
      <c r="L140" s="64" t="s">
        <v>9</v>
      </c>
      <c r="M140" s="65" t="s">
        <v>28</v>
      </c>
      <c r="O140" s="66">
        <f>N140*H140</f>
        <v>0</v>
      </c>
      <c r="P140" s="66">
        <v>0</v>
      </c>
      <c r="Q140" s="66">
        <f>P140*H140</f>
        <v>0</v>
      </c>
      <c r="R140" s="66">
        <v>0</v>
      </c>
      <c r="S140" s="67">
        <f>R140*H140</f>
        <v>0</v>
      </c>
      <c r="AP140" s="68" t="s">
        <v>205</v>
      </c>
      <c r="AR140" s="68" t="s">
        <v>80</v>
      </c>
      <c r="AS140" s="68" t="s">
        <v>79</v>
      </c>
      <c r="AW140" s="1" t="s">
        <v>78</v>
      </c>
      <c r="BC140" s="69">
        <f>IF(M140="základná",J140,0)</f>
        <v>0</v>
      </c>
      <c r="BD140" s="69">
        <f>IF(M140="znížená",J140,0)</f>
        <v>0</v>
      </c>
      <c r="BE140" s="69">
        <f>IF(M140="zákl. prenesená",J140,0)</f>
        <v>0</v>
      </c>
      <c r="BF140" s="69">
        <f>IF(M140="zníž. prenesená",J140,0)</f>
        <v>0</v>
      </c>
      <c r="BG140" s="69">
        <f>IF(M140="nulová",J140,0)</f>
        <v>0</v>
      </c>
      <c r="BH140" s="1" t="s">
        <v>79</v>
      </c>
      <c r="BI140" s="69">
        <f>ROUND(I140*H140,2)</f>
        <v>0</v>
      </c>
      <c r="BJ140" s="1" t="s">
        <v>205</v>
      </c>
      <c r="BK140" s="68" t="s">
        <v>105</v>
      </c>
    </row>
    <row r="141" spans="1:63" s="9" customFormat="1" ht="43.5" customHeight="1">
      <c r="A141" s="241"/>
      <c r="B141" s="206"/>
      <c r="C141" s="343"/>
      <c r="D141" s="344" t="s">
        <v>74</v>
      </c>
      <c r="E141" s="345" t="s">
        <v>609</v>
      </c>
      <c r="F141" s="345" t="s">
        <v>610</v>
      </c>
      <c r="G141" s="343"/>
      <c r="H141" s="343"/>
      <c r="I141" s="343"/>
      <c r="J141" s="346">
        <f>+J145+J144+J143+J142</f>
        <v>0</v>
      </c>
      <c r="L141" s="70"/>
      <c r="S141" s="71"/>
      <c r="U141" s="69"/>
      <c r="W141" s="69"/>
      <c r="AR141" s="1" t="s">
        <v>83</v>
      </c>
      <c r="AS141" s="1" t="s">
        <v>79</v>
      </c>
    </row>
    <row r="142" spans="1:63" s="9" customFormat="1" ht="24">
      <c r="A142" s="241"/>
      <c r="B142" s="207"/>
      <c r="C142" s="208" t="s">
        <v>110</v>
      </c>
      <c r="D142" s="208" t="s">
        <v>91</v>
      </c>
      <c r="E142" s="383" t="s">
        <v>611</v>
      </c>
      <c r="F142" s="210" t="s">
        <v>612</v>
      </c>
      <c r="G142" s="211" t="s">
        <v>81</v>
      </c>
      <c r="H142" s="212">
        <v>17</v>
      </c>
      <c r="I142" s="213"/>
      <c r="J142" s="347">
        <f t="shared" si="1"/>
        <v>0</v>
      </c>
      <c r="K142" s="332"/>
      <c r="L142" s="81" t="s">
        <v>9</v>
      </c>
      <c r="M142" s="82" t="s">
        <v>28</v>
      </c>
      <c r="O142" s="66">
        <f>N142*H142</f>
        <v>0</v>
      </c>
      <c r="P142" s="66">
        <v>3.0000000000000001E-5</v>
      </c>
      <c r="Q142" s="66">
        <f>P142*H142</f>
        <v>5.1000000000000004E-4</v>
      </c>
      <c r="R142" s="66">
        <v>0</v>
      </c>
      <c r="S142" s="67">
        <f>R142*H142</f>
        <v>0</v>
      </c>
      <c r="U142" s="69"/>
      <c r="AP142" s="68" t="s">
        <v>207</v>
      </c>
      <c r="AR142" s="68" t="s">
        <v>91</v>
      </c>
      <c r="AS142" s="68" t="s">
        <v>79</v>
      </c>
      <c r="AW142" s="1" t="s">
        <v>78</v>
      </c>
      <c r="BC142" s="69">
        <f>IF(M142="základná",J142,0)</f>
        <v>0</v>
      </c>
      <c r="BD142" s="69">
        <f>IF(M142="znížená",J142,0)</f>
        <v>0</v>
      </c>
      <c r="BE142" s="69">
        <f>IF(M142="zákl. prenesená",J142,0)</f>
        <v>0</v>
      </c>
      <c r="BF142" s="69">
        <f>IF(M142="zníž. prenesená",J142,0)</f>
        <v>0</v>
      </c>
      <c r="BG142" s="69">
        <f>IF(M142="nulová",J142,0)</f>
        <v>0</v>
      </c>
      <c r="BH142" s="1" t="s">
        <v>79</v>
      </c>
      <c r="BI142" s="69">
        <f>ROUND(I142*H142,2)</f>
        <v>0</v>
      </c>
      <c r="BJ142" s="1" t="s">
        <v>205</v>
      </c>
      <c r="BK142" s="68" t="s">
        <v>160</v>
      </c>
    </row>
    <row r="143" spans="1:63" s="9" customFormat="1" ht="24">
      <c r="A143" s="241"/>
      <c r="B143" s="207"/>
      <c r="C143" s="208" t="s">
        <v>216</v>
      </c>
      <c r="D143" s="208" t="s">
        <v>91</v>
      </c>
      <c r="E143" s="383" t="s">
        <v>613</v>
      </c>
      <c r="F143" s="210" t="s">
        <v>614</v>
      </c>
      <c r="G143" s="211" t="s">
        <v>81</v>
      </c>
      <c r="H143" s="212">
        <v>23</v>
      </c>
      <c r="I143" s="213"/>
      <c r="J143" s="347">
        <f t="shared" si="1"/>
        <v>0</v>
      </c>
      <c r="L143" s="70"/>
      <c r="S143" s="71"/>
      <c r="AR143" s="1" t="s">
        <v>83</v>
      </c>
      <c r="AS143" s="1" t="s">
        <v>79</v>
      </c>
    </row>
    <row r="144" spans="1:63" s="9" customFormat="1" ht="24">
      <c r="A144" s="241"/>
      <c r="B144" s="207"/>
      <c r="C144" s="208" t="s">
        <v>111</v>
      </c>
      <c r="D144" s="208" t="s">
        <v>91</v>
      </c>
      <c r="E144" s="383" t="s">
        <v>585</v>
      </c>
      <c r="F144" s="210" t="s">
        <v>586</v>
      </c>
      <c r="G144" s="211" t="s">
        <v>81</v>
      </c>
      <c r="H144" s="212">
        <v>17</v>
      </c>
      <c r="I144" s="213"/>
      <c r="J144" s="347">
        <f t="shared" si="1"/>
        <v>0</v>
      </c>
      <c r="K144" s="331"/>
      <c r="L144" s="64" t="s">
        <v>9</v>
      </c>
      <c r="M144" s="65" t="s">
        <v>28</v>
      </c>
      <c r="O144" s="66">
        <f>N144*H144</f>
        <v>0</v>
      </c>
      <c r="P144" s="66">
        <v>0</v>
      </c>
      <c r="Q144" s="66">
        <f>P144*H144</f>
        <v>0</v>
      </c>
      <c r="R144" s="66">
        <v>0</v>
      </c>
      <c r="S144" s="67">
        <f>R144*H144</f>
        <v>0</v>
      </c>
      <c r="AP144" s="68" t="s">
        <v>205</v>
      </c>
      <c r="AR144" s="68" t="s">
        <v>80</v>
      </c>
      <c r="AS144" s="68" t="s">
        <v>79</v>
      </c>
      <c r="AW144" s="1" t="s">
        <v>78</v>
      </c>
      <c r="BC144" s="69">
        <f>IF(M144="základná",J144,0)</f>
        <v>0</v>
      </c>
      <c r="BD144" s="69">
        <f>IF(M144="znížená",J144,0)</f>
        <v>0</v>
      </c>
      <c r="BE144" s="69">
        <f>IF(M144="zákl. prenesená",J144,0)</f>
        <v>0</v>
      </c>
      <c r="BF144" s="69">
        <f>IF(M144="zníž. prenesená",J144,0)</f>
        <v>0</v>
      </c>
      <c r="BG144" s="69">
        <f>IF(M144="nulová",J144,0)</f>
        <v>0</v>
      </c>
      <c r="BH144" s="1" t="s">
        <v>79</v>
      </c>
      <c r="BI144" s="69">
        <f>ROUND(I144*H144,2)</f>
        <v>0</v>
      </c>
      <c r="BJ144" s="1" t="s">
        <v>205</v>
      </c>
      <c r="BK144" s="68" t="s">
        <v>109</v>
      </c>
    </row>
    <row r="145" spans="1:63" s="9" customFormat="1">
      <c r="A145" s="241"/>
      <c r="B145" s="206"/>
      <c r="C145" s="343"/>
      <c r="D145" s="344" t="s">
        <v>74</v>
      </c>
      <c r="E145" s="348" t="s">
        <v>615</v>
      </c>
      <c r="F145" s="348" t="s">
        <v>616</v>
      </c>
      <c r="G145" s="343"/>
      <c r="H145" s="343"/>
      <c r="I145" s="343"/>
      <c r="J145" s="349">
        <f>SUM(J146:J149)</f>
        <v>0</v>
      </c>
      <c r="L145" s="70"/>
      <c r="S145" s="71"/>
      <c r="AR145" s="1" t="s">
        <v>83</v>
      </c>
      <c r="AS145" s="1" t="s">
        <v>79</v>
      </c>
    </row>
    <row r="146" spans="1:63" s="9" customFormat="1" ht="24">
      <c r="A146" s="241"/>
      <c r="B146" s="207"/>
      <c r="C146" s="214" t="s">
        <v>114</v>
      </c>
      <c r="D146" s="214" t="s">
        <v>80</v>
      </c>
      <c r="E146" s="215" t="s">
        <v>300</v>
      </c>
      <c r="F146" s="216" t="s">
        <v>301</v>
      </c>
      <c r="G146" s="217" t="s">
        <v>81</v>
      </c>
      <c r="H146" s="218">
        <v>17</v>
      </c>
      <c r="I146" s="219"/>
      <c r="J146" s="347">
        <f t="shared" si="1"/>
        <v>0</v>
      </c>
      <c r="K146" s="332"/>
      <c r="L146" s="81" t="s">
        <v>9</v>
      </c>
      <c r="M146" s="82" t="s">
        <v>28</v>
      </c>
      <c r="O146" s="66">
        <f>N146*H146</f>
        <v>0</v>
      </c>
      <c r="P146" s="66">
        <v>1.0000000000000001E-5</v>
      </c>
      <c r="Q146" s="66">
        <f>P146*H146</f>
        <v>1.7000000000000001E-4</v>
      </c>
      <c r="R146" s="66">
        <v>0</v>
      </c>
      <c r="S146" s="67">
        <f>R146*H146</f>
        <v>0</v>
      </c>
      <c r="AP146" s="68" t="s">
        <v>207</v>
      </c>
      <c r="AR146" s="68" t="s">
        <v>91</v>
      </c>
      <c r="AS146" s="68" t="s">
        <v>79</v>
      </c>
      <c r="AW146" s="1" t="s">
        <v>78</v>
      </c>
      <c r="BC146" s="69">
        <f>IF(M146="základná",J146,0)</f>
        <v>0</v>
      </c>
      <c r="BD146" s="69">
        <f>IF(M146="znížená",J146,0)</f>
        <v>0</v>
      </c>
      <c r="BE146" s="69">
        <f>IF(M146="zákl. prenesená",J146,0)</f>
        <v>0</v>
      </c>
      <c r="BF146" s="69">
        <f>IF(M146="zníž. prenesená",J146,0)</f>
        <v>0</v>
      </c>
      <c r="BG146" s="69">
        <f>IF(M146="nulová",J146,0)</f>
        <v>0</v>
      </c>
      <c r="BH146" s="1" t="s">
        <v>79</v>
      </c>
      <c r="BI146" s="69">
        <f>ROUND(I146*H146,2)</f>
        <v>0</v>
      </c>
      <c r="BJ146" s="1" t="s">
        <v>205</v>
      </c>
      <c r="BK146" s="68" t="s">
        <v>216</v>
      </c>
    </row>
    <row r="147" spans="1:63" s="9" customFormat="1" ht="24">
      <c r="A147" s="241"/>
      <c r="B147" s="207"/>
      <c r="C147" s="214" t="s">
        <v>116</v>
      </c>
      <c r="D147" s="214" t="s">
        <v>80</v>
      </c>
      <c r="E147" s="215" t="s">
        <v>617</v>
      </c>
      <c r="F147" s="216" t="s">
        <v>618</v>
      </c>
      <c r="G147" s="217" t="s">
        <v>81</v>
      </c>
      <c r="H147" s="218">
        <v>23</v>
      </c>
      <c r="I147" s="219"/>
      <c r="J147" s="347">
        <f t="shared" si="1"/>
        <v>0</v>
      </c>
      <c r="L147" s="70"/>
      <c r="S147" s="71"/>
      <c r="AR147" s="1" t="s">
        <v>83</v>
      </c>
      <c r="AS147" s="1" t="s">
        <v>79</v>
      </c>
    </row>
    <row r="148" spans="1:63" s="9" customFormat="1" ht="24">
      <c r="A148" s="241"/>
      <c r="B148" s="207"/>
      <c r="C148" s="214" t="s">
        <v>117</v>
      </c>
      <c r="D148" s="214" t="s">
        <v>80</v>
      </c>
      <c r="E148" s="215" t="s">
        <v>601</v>
      </c>
      <c r="F148" s="216" t="s">
        <v>602</v>
      </c>
      <c r="G148" s="217" t="s">
        <v>81</v>
      </c>
      <c r="H148" s="218">
        <v>40</v>
      </c>
      <c r="I148" s="219"/>
      <c r="J148" s="347">
        <f t="shared" si="1"/>
        <v>0</v>
      </c>
      <c r="K148" s="331"/>
      <c r="L148" s="64" t="s">
        <v>9</v>
      </c>
      <c r="M148" s="65" t="s">
        <v>28</v>
      </c>
      <c r="O148" s="66">
        <f>N148*H148</f>
        <v>0</v>
      </c>
      <c r="P148" s="66">
        <v>0</v>
      </c>
      <c r="Q148" s="66">
        <f>P148*H148</f>
        <v>0</v>
      </c>
      <c r="R148" s="66">
        <v>0</v>
      </c>
      <c r="S148" s="67">
        <f>R148*H148</f>
        <v>0</v>
      </c>
      <c r="AP148" s="68" t="s">
        <v>205</v>
      </c>
      <c r="AR148" s="68" t="s">
        <v>80</v>
      </c>
      <c r="AS148" s="68" t="s">
        <v>79</v>
      </c>
      <c r="AW148" s="1" t="s">
        <v>78</v>
      </c>
      <c r="BC148" s="69">
        <f>IF(M148="základná",J148,0)</f>
        <v>0</v>
      </c>
      <c r="BD148" s="69">
        <f>IF(M148="znížená",J148,0)</f>
        <v>0</v>
      </c>
      <c r="BE148" s="69">
        <f>IF(M148="zákl. prenesená",J148,0)</f>
        <v>0</v>
      </c>
      <c r="BF148" s="69">
        <f>IF(M148="zníž. prenesená",J148,0)</f>
        <v>0</v>
      </c>
      <c r="BG148" s="69">
        <f>IF(M148="nulová",J148,0)</f>
        <v>0</v>
      </c>
      <c r="BH148" s="1" t="s">
        <v>79</v>
      </c>
      <c r="BI148" s="69">
        <f>ROUND(I148*H148,2)</f>
        <v>0</v>
      </c>
      <c r="BJ148" s="1" t="s">
        <v>205</v>
      </c>
      <c r="BK148" s="68" t="s">
        <v>114</v>
      </c>
    </row>
    <row r="149" spans="1:63" s="9" customFormat="1" ht="36">
      <c r="A149" s="241"/>
      <c r="B149" s="207"/>
      <c r="C149" s="214" t="s">
        <v>121</v>
      </c>
      <c r="D149" s="214" t="s">
        <v>80</v>
      </c>
      <c r="E149" s="215" t="s">
        <v>619</v>
      </c>
      <c r="F149" s="216" t="s">
        <v>620</v>
      </c>
      <c r="G149" s="217" t="s">
        <v>81</v>
      </c>
      <c r="H149" s="218">
        <v>40</v>
      </c>
      <c r="I149" s="219"/>
      <c r="J149" s="347">
        <f t="shared" si="1"/>
        <v>0</v>
      </c>
      <c r="L149" s="70"/>
      <c r="S149" s="71"/>
      <c r="AR149" s="1" t="s">
        <v>83</v>
      </c>
      <c r="AS149" s="1" t="s">
        <v>79</v>
      </c>
    </row>
    <row r="150" spans="1:63" s="9" customFormat="1" ht="29.25" customHeight="1">
      <c r="A150" s="241"/>
      <c r="B150" s="206"/>
      <c r="C150" s="343"/>
      <c r="D150" s="344" t="s">
        <v>74</v>
      </c>
      <c r="E150" s="345" t="s">
        <v>91</v>
      </c>
      <c r="F150" s="345" t="s">
        <v>204</v>
      </c>
      <c r="G150" s="343"/>
      <c r="H150" s="343"/>
      <c r="I150" s="343"/>
      <c r="J150" s="346">
        <f>+J156+J155+J154+J153+J152+J151+J157+J207</f>
        <v>0</v>
      </c>
      <c r="K150" s="331"/>
      <c r="L150" s="64" t="s">
        <v>9</v>
      </c>
      <c r="M150" s="65" t="s">
        <v>28</v>
      </c>
      <c r="O150" s="66">
        <f>N150*H150</f>
        <v>0</v>
      </c>
      <c r="P150" s="66">
        <v>0</v>
      </c>
      <c r="Q150" s="66">
        <f>P150*H150</f>
        <v>0</v>
      </c>
      <c r="R150" s="66">
        <v>0</v>
      </c>
      <c r="S150" s="67">
        <f>R150*H150</f>
        <v>0</v>
      </c>
      <c r="U150" s="69"/>
      <c r="W150" s="69"/>
      <c r="AP150" s="68" t="s">
        <v>205</v>
      </c>
      <c r="AR150" s="68" t="s">
        <v>80</v>
      </c>
      <c r="AS150" s="68" t="s">
        <v>79</v>
      </c>
      <c r="AW150" s="1" t="s">
        <v>78</v>
      </c>
      <c r="BC150" s="69">
        <f>IF(M150="základná",J150,0)</f>
        <v>0</v>
      </c>
      <c r="BD150" s="69">
        <f>IF(M150="znížená",J150,0)</f>
        <v>0</v>
      </c>
      <c r="BE150" s="69">
        <f>IF(M150="zákl. prenesená",J150,0)</f>
        <v>0</v>
      </c>
      <c r="BF150" s="69">
        <f>IF(M150="zníž. prenesená",J150,0)</f>
        <v>0</v>
      </c>
      <c r="BG150" s="69">
        <f>IF(M150="nulová",J150,0)</f>
        <v>0</v>
      </c>
      <c r="BH150" s="1" t="s">
        <v>79</v>
      </c>
      <c r="BI150" s="69">
        <f>ROUND(I150*H150,2)</f>
        <v>0</v>
      </c>
      <c r="BJ150" s="1" t="s">
        <v>205</v>
      </c>
      <c r="BK150" s="68" t="s">
        <v>117</v>
      </c>
    </row>
    <row r="151" spans="1:63" s="9" customFormat="1">
      <c r="A151" s="241"/>
      <c r="B151" s="207"/>
      <c r="C151" s="208" t="s">
        <v>128</v>
      </c>
      <c r="D151" s="208" t="s">
        <v>91</v>
      </c>
      <c r="E151" s="209" t="s">
        <v>621</v>
      </c>
      <c r="F151" s="210" t="s">
        <v>622</v>
      </c>
      <c r="G151" s="211" t="s">
        <v>211</v>
      </c>
      <c r="H151" s="212">
        <v>3</v>
      </c>
      <c r="I151" s="213"/>
      <c r="J151" s="347">
        <f t="shared" si="1"/>
        <v>0</v>
      </c>
      <c r="L151" s="70"/>
      <c r="S151" s="71"/>
      <c r="U151" s="69"/>
      <c r="AR151" s="1" t="s">
        <v>83</v>
      </c>
      <c r="AS151" s="1" t="s">
        <v>79</v>
      </c>
    </row>
    <row r="152" spans="1:63" s="9" customFormat="1">
      <c r="A152" s="241"/>
      <c r="B152" s="207"/>
      <c r="C152" s="208" t="s">
        <v>288</v>
      </c>
      <c r="D152" s="208" t="s">
        <v>91</v>
      </c>
      <c r="E152" s="209" t="s">
        <v>623</v>
      </c>
      <c r="F152" s="210" t="s">
        <v>624</v>
      </c>
      <c r="G152" s="211" t="s">
        <v>211</v>
      </c>
      <c r="H152" s="212">
        <v>1</v>
      </c>
      <c r="I152" s="213"/>
      <c r="J152" s="347">
        <f t="shared" si="1"/>
        <v>0</v>
      </c>
      <c r="K152" s="332"/>
      <c r="L152" s="81" t="s">
        <v>9</v>
      </c>
      <c r="M152" s="82" t="s">
        <v>28</v>
      </c>
      <c r="O152" s="66">
        <f>N152*H152</f>
        <v>0</v>
      </c>
      <c r="P152" s="66">
        <v>8.0000000000000007E-5</v>
      </c>
      <c r="Q152" s="66">
        <f>P152*H152</f>
        <v>8.0000000000000007E-5</v>
      </c>
      <c r="R152" s="66">
        <v>0</v>
      </c>
      <c r="S152" s="67">
        <f>R152*H152</f>
        <v>0</v>
      </c>
      <c r="AP152" s="68" t="s">
        <v>207</v>
      </c>
      <c r="AR152" s="68" t="s">
        <v>91</v>
      </c>
      <c r="AS152" s="68" t="s">
        <v>79</v>
      </c>
      <c r="AW152" s="1" t="s">
        <v>78</v>
      </c>
      <c r="BC152" s="69">
        <f>IF(M152="základná",J152,0)</f>
        <v>0</v>
      </c>
      <c r="BD152" s="69">
        <f>IF(M152="znížená",J152,0)</f>
        <v>0</v>
      </c>
      <c r="BE152" s="69">
        <f>IF(M152="zákl. prenesená",J152,0)</f>
        <v>0</v>
      </c>
      <c r="BF152" s="69">
        <f>IF(M152="zníž. prenesená",J152,0)</f>
        <v>0</v>
      </c>
      <c r="BG152" s="69">
        <f>IF(M152="nulová",J152,0)</f>
        <v>0</v>
      </c>
      <c r="BH152" s="1" t="s">
        <v>79</v>
      </c>
      <c r="BI152" s="69">
        <f>ROUND(I152*H152,2)</f>
        <v>0</v>
      </c>
      <c r="BJ152" s="1" t="s">
        <v>205</v>
      </c>
      <c r="BK152" s="68" t="s">
        <v>128</v>
      </c>
    </row>
    <row r="153" spans="1:63" s="9" customFormat="1">
      <c r="A153" s="241"/>
      <c r="B153" s="207"/>
      <c r="C153" s="214" t="s">
        <v>277</v>
      </c>
      <c r="D153" s="214" t="s">
        <v>80</v>
      </c>
      <c r="E153" s="215" t="s">
        <v>625</v>
      </c>
      <c r="F153" s="216" t="s">
        <v>626</v>
      </c>
      <c r="G153" s="217" t="s">
        <v>211</v>
      </c>
      <c r="H153" s="218">
        <v>1</v>
      </c>
      <c r="I153" s="219"/>
      <c r="J153" s="347">
        <f t="shared" si="1"/>
        <v>0</v>
      </c>
      <c r="L153" s="70"/>
      <c r="S153" s="71"/>
      <c r="AR153" s="1" t="s">
        <v>83</v>
      </c>
      <c r="AS153" s="1" t="s">
        <v>79</v>
      </c>
    </row>
    <row r="154" spans="1:63" s="9" customFormat="1">
      <c r="A154" s="241"/>
      <c r="B154" s="207"/>
      <c r="C154" s="214" t="s">
        <v>129</v>
      </c>
      <c r="D154" s="214" t="s">
        <v>80</v>
      </c>
      <c r="E154" s="215" t="s">
        <v>627</v>
      </c>
      <c r="F154" s="216" t="s">
        <v>628</v>
      </c>
      <c r="G154" s="217" t="s">
        <v>211</v>
      </c>
      <c r="H154" s="218">
        <v>1</v>
      </c>
      <c r="I154" s="219"/>
      <c r="J154" s="347">
        <f t="shared" si="1"/>
        <v>0</v>
      </c>
      <c r="K154" s="332"/>
      <c r="L154" s="81" t="s">
        <v>9</v>
      </c>
      <c r="M154" s="82" t="s">
        <v>28</v>
      </c>
      <c r="O154" s="66">
        <f>N154*H154</f>
        <v>0</v>
      </c>
      <c r="P154" s="66">
        <v>2.0000000000000002E-5</v>
      </c>
      <c r="Q154" s="66">
        <f>P154*H154</f>
        <v>2.0000000000000002E-5</v>
      </c>
      <c r="R154" s="66">
        <v>0</v>
      </c>
      <c r="S154" s="67">
        <f>R154*H154</f>
        <v>0</v>
      </c>
      <c r="AP154" s="68" t="s">
        <v>207</v>
      </c>
      <c r="AR154" s="68" t="s">
        <v>91</v>
      </c>
      <c r="AS154" s="68" t="s">
        <v>79</v>
      </c>
      <c r="AW154" s="1" t="s">
        <v>78</v>
      </c>
      <c r="BC154" s="69">
        <f>IF(M154="základná",J154,0)</f>
        <v>0</v>
      </c>
      <c r="BD154" s="69">
        <f>IF(M154="znížená",J154,0)</f>
        <v>0</v>
      </c>
      <c r="BE154" s="69">
        <f>IF(M154="zákl. prenesená",J154,0)</f>
        <v>0</v>
      </c>
      <c r="BF154" s="69">
        <f>IF(M154="zníž. prenesená",J154,0)</f>
        <v>0</v>
      </c>
      <c r="BG154" s="69">
        <f>IF(M154="nulová",J154,0)</f>
        <v>0</v>
      </c>
      <c r="BH154" s="1" t="s">
        <v>79</v>
      </c>
      <c r="BI154" s="69">
        <f>ROUND(I154*H154,2)</f>
        <v>0</v>
      </c>
      <c r="BJ154" s="1" t="s">
        <v>205</v>
      </c>
      <c r="BK154" s="68" t="s">
        <v>277</v>
      </c>
    </row>
    <row r="155" spans="1:63" s="9" customFormat="1">
      <c r="A155" s="241"/>
      <c r="B155" s="207"/>
      <c r="C155" s="214" t="s">
        <v>131</v>
      </c>
      <c r="D155" s="214" t="s">
        <v>80</v>
      </c>
      <c r="E155" s="215" t="s">
        <v>629</v>
      </c>
      <c r="F155" s="216" t="s">
        <v>630</v>
      </c>
      <c r="G155" s="217" t="s">
        <v>211</v>
      </c>
      <c r="H155" s="218">
        <v>1</v>
      </c>
      <c r="I155" s="219"/>
      <c r="J155" s="347">
        <f t="shared" si="1"/>
        <v>0</v>
      </c>
      <c r="L155" s="70"/>
      <c r="S155" s="71"/>
      <c r="AR155" s="1" t="s">
        <v>83</v>
      </c>
      <c r="AS155" s="1" t="s">
        <v>79</v>
      </c>
    </row>
    <row r="156" spans="1:63" s="9" customFormat="1">
      <c r="A156" s="241"/>
      <c r="B156" s="207"/>
      <c r="C156" s="214" t="s">
        <v>132</v>
      </c>
      <c r="D156" s="214" t="s">
        <v>80</v>
      </c>
      <c r="E156" s="215" t="s">
        <v>631</v>
      </c>
      <c r="F156" s="216" t="s">
        <v>632</v>
      </c>
      <c r="G156" s="217" t="s">
        <v>211</v>
      </c>
      <c r="H156" s="384">
        <v>1</v>
      </c>
      <c r="I156" s="385"/>
      <c r="J156" s="347">
        <f t="shared" si="1"/>
        <v>0</v>
      </c>
      <c r="K156" s="332"/>
      <c r="L156" s="81" t="s">
        <v>9</v>
      </c>
      <c r="M156" s="82" t="s">
        <v>28</v>
      </c>
      <c r="O156" s="66">
        <f>N156*H156</f>
        <v>0</v>
      </c>
      <c r="P156" s="66">
        <v>1.0000000000000001E-5</v>
      </c>
      <c r="Q156" s="66">
        <f>P156*H156</f>
        <v>1.0000000000000001E-5</v>
      </c>
      <c r="R156" s="66">
        <v>0</v>
      </c>
      <c r="S156" s="67">
        <f>R156*H156</f>
        <v>0</v>
      </c>
      <c r="AP156" s="68" t="s">
        <v>207</v>
      </c>
      <c r="AR156" s="68" t="s">
        <v>91</v>
      </c>
      <c r="AS156" s="68" t="s">
        <v>79</v>
      </c>
      <c r="AW156" s="1" t="s">
        <v>78</v>
      </c>
      <c r="BC156" s="69">
        <f>IF(M156="základná",J156,0)</f>
        <v>0</v>
      </c>
      <c r="BD156" s="69">
        <f>IF(M156="znížená",J156,0)</f>
        <v>0</v>
      </c>
      <c r="BE156" s="69">
        <f>IF(M156="zákl. prenesená",J156,0)</f>
        <v>0</v>
      </c>
      <c r="BF156" s="69">
        <f>IF(M156="zníž. prenesená",J156,0)</f>
        <v>0</v>
      </c>
      <c r="BG156" s="69">
        <f>IF(M156="nulová",J156,0)</f>
        <v>0</v>
      </c>
      <c r="BH156" s="1" t="s">
        <v>79</v>
      </c>
      <c r="BI156" s="69">
        <f>ROUND(I156*H156,2)</f>
        <v>0</v>
      </c>
      <c r="BJ156" s="1" t="s">
        <v>205</v>
      </c>
      <c r="BK156" s="68" t="s">
        <v>131</v>
      </c>
    </row>
    <row r="157" spans="1:63" s="9" customFormat="1" ht="28.5" customHeight="1">
      <c r="A157" s="241"/>
      <c r="B157" s="206"/>
      <c r="C157" s="343"/>
      <c r="D157" s="344" t="s">
        <v>74</v>
      </c>
      <c r="E157" s="348" t="s">
        <v>633</v>
      </c>
      <c r="F157" s="348" t="s">
        <v>634</v>
      </c>
      <c r="G157" s="343"/>
      <c r="H157" s="386"/>
      <c r="I157" s="386"/>
      <c r="J157" s="349">
        <f>SUM(J158:J206)</f>
        <v>0</v>
      </c>
      <c r="L157" s="70"/>
      <c r="S157" s="71"/>
      <c r="AR157" s="1" t="s">
        <v>83</v>
      </c>
      <c r="AS157" s="1" t="s">
        <v>79</v>
      </c>
    </row>
    <row r="158" spans="1:63" s="9" customFormat="1" ht="36">
      <c r="A158" s="241"/>
      <c r="B158" s="207"/>
      <c r="C158" s="214">
        <v>32</v>
      </c>
      <c r="D158" s="214" t="s">
        <v>80</v>
      </c>
      <c r="E158" s="215" t="s">
        <v>635</v>
      </c>
      <c r="F158" s="216" t="s">
        <v>636</v>
      </c>
      <c r="G158" s="217" t="s">
        <v>358</v>
      </c>
      <c r="H158" s="384">
        <v>6</v>
      </c>
      <c r="I158" s="385"/>
      <c r="J158" s="347">
        <f t="shared" si="1"/>
        <v>0</v>
      </c>
      <c r="K158" s="331"/>
      <c r="L158" s="64" t="s">
        <v>9</v>
      </c>
      <c r="M158" s="65" t="s">
        <v>28</v>
      </c>
      <c r="O158" s="66">
        <f>N158*H158</f>
        <v>0</v>
      </c>
      <c r="P158" s="66">
        <v>0</v>
      </c>
      <c r="Q158" s="66">
        <f>P158*H158</f>
        <v>0</v>
      </c>
      <c r="R158" s="66">
        <v>0</v>
      </c>
      <c r="S158" s="67">
        <f>R158*H158</f>
        <v>0</v>
      </c>
      <c r="AP158" s="68" t="s">
        <v>205</v>
      </c>
      <c r="AR158" s="68" t="s">
        <v>80</v>
      </c>
      <c r="AS158" s="68" t="s">
        <v>79</v>
      </c>
      <c r="AW158" s="1" t="s">
        <v>78</v>
      </c>
      <c r="BC158" s="69">
        <f>IF(M158="základná",J158,0)</f>
        <v>0</v>
      </c>
      <c r="BD158" s="69">
        <f>IF(M158="znížená",J158,0)</f>
        <v>0</v>
      </c>
      <c r="BE158" s="69">
        <f>IF(M158="zákl. prenesená",J158,0)</f>
        <v>0</v>
      </c>
      <c r="BF158" s="69">
        <f>IF(M158="zníž. prenesená",J158,0)</f>
        <v>0</v>
      </c>
      <c r="BG158" s="69">
        <f>IF(M158="nulová",J158,0)</f>
        <v>0</v>
      </c>
      <c r="BH158" s="1" t="s">
        <v>79</v>
      </c>
      <c r="BI158" s="69">
        <f>ROUND(I158*H158,2)</f>
        <v>0</v>
      </c>
      <c r="BJ158" s="1" t="s">
        <v>205</v>
      </c>
      <c r="BK158" s="68" t="s">
        <v>134</v>
      </c>
    </row>
    <row r="159" spans="1:63" s="9" customFormat="1" ht="24">
      <c r="A159" s="241"/>
      <c r="B159" s="207"/>
      <c r="C159" s="214">
        <v>33</v>
      </c>
      <c r="D159" s="214" t="s">
        <v>80</v>
      </c>
      <c r="E159" s="215" t="s">
        <v>637</v>
      </c>
      <c r="F159" s="216" t="s">
        <v>638</v>
      </c>
      <c r="G159" s="217" t="s">
        <v>639</v>
      </c>
      <c r="H159" s="384">
        <v>1</v>
      </c>
      <c r="I159" s="385"/>
      <c r="J159" s="347">
        <f t="shared" si="1"/>
        <v>0</v>
      </c>
      <c r="L159" s="70"/>
      <c r="S159" s="71"/>
      <c r="AR159" s="1" t="s">
        <v>83</v>
      </c>
      <c r="AS159" s="1" t="s">
        <v>79</v>
      </c>
    </row>
    <row r="160" spans="1:63" s="9" customFormat="1">
      <c r="A160" s="241"/>
      <c r="B160" s="8"/>
      <c r="D160" s="350" t="s">
        <v>83</v>
      </c>
      <c r="F160" s="351" t="s">
        <v>302</v>
      </c>
      <c r="H160" s="387"/>
      <c r="I160" s="388"/>
      <c r="J160" s="243"/>
      <c r="K160" s="332"/>
      <c r="L160" s="81" t="s">
        <v>9</v>
      </c>
      <c r="M160" s="82" t="s">
        <v>28</v>
      </c>
      <c r="O160" s="66">
        <f>N160*H160</f>
        <v>0</v>
      </c>
      <c r="P160" s="66">
        <v>3.0000000000000001E-5</v>
      </c>
      <c r="Q160" s="66">
        <f>P160*H160</f>
        <v>0</v>
      </c>
      <c r="R160" s="66">
        <v>0</v>
      </c>
      <c r="S160" s="67">
        <f>R160*H160</f>
        <v>0</v>
      </c>
      <c r="U160" s="69"/>
      <c r="AP160" s="68" t="s">
        <v>207</v>
      </c>
      <c r="AR160" s="68" t="s">
        <v>91</v>
      </c>
      <c r="AS160" s="68" t="s">
        <v>79</v>
      </c>
      <c r="AW160" s="1" t="s">
        <v>78</v>
      </c>
      <c r="BC160" s="69">
        <f>IF(M160="základná",J160,0)</f>
        <v>0</v>
      </c>
      <c r="BD160" s="69">
        <f>IF(M160="znížená",J160,0)</f>
        <v>0</v>
      </c>
      <c r="BE160" s="69">
        <f>IF(M160="zákl. prenesená",J160,0)</f>
        <v>0</v>
      </c>
      <c r="BF160" s="69">
        <f>IF(M160="zníž. prenesená",J160,0)</f>
        <v>0</v>
      </c>
      <c r="BG160" s="69">
        <f>IF(M160="nulová",J160,0)</f>
        <v>0</v>
      </c>
      <c r="BH160" s="1" t="s">
        <v>79</v>
      </c>
      <c r="BI160" s="69">
        <f>ROUND(I160*H160,2)</f>
        <v>0</v>
      </c>
      <c r="BJ160" s="1" t="s">
        <v>205</v>
      </c>
      <c r="BK160" s="68" t="s">
        <v>140</v>
      </c>
    </row>
    <row r="161" spans="1:63" s="9" customFormat="1" ht="22.5" customHeight="1">
      <c r="A161" s="241"/>
      <c r="B161" s="58"/>
      <c r="C161" s="59">
        <v>34</v>
      </c>
      <c r="D161" s="59" t="s">
        <v>80</v>
      </c>
      <c r="E161" s="60" t="s">
        <v>303</v>
      </c>
      <c r="F161" s="61" t="s">
        <v>304</v>
      </c>
      <c r="G161" s="62" t="s">
        <v>81</v>
      </c>
      <c r="H161" s="300">
        <v>2</v>
      </c>
      <c r="I161" s="389"/>
      <c r="J161" s="254">
        <f>ROUND(I161*H161,2)</f>
        <v>0</v>
      </c>
      <c r="L161" s="70"/>
      <c r="S161" s="71"/>
      <c r="AR161" s="1" t="s">
        <v>83</v>
      </c>
      <c r="AS161" s="1" t="s">
        <v>79</v>
      </c>
    </row>
    <row r="162" spans="1:63" s="9" customFormat="1">
      <c r="A162" s="241"/>
      <c r="B162" s="8"/>
      <c r="D162" s="350" t="s">
        <v>83</v>
      </c>
      <c r="E162" s="380"/>
      <c r="F162" s="351" t="s">
        <v>304</v>
      </c>
      <c r="H162" s="387"/>
      <c r="I162" s="388"/>
      <c r="J162" s="243"/>
      <c r="K162" s="332"/>
      <c r="L162" s="81" t="s">
        <v>9</v>
      </c>
      <c r="M162" s="82" t="s">
        <v>28</v>
      </c>
      <c r="O162" s="66">
        <f>N162*H162</f>
        <v>0</v>
      </c>
      <c r="P162" s="66">
        <v>8.0000000000000007E-5</v>
      </c>
      <c r="Q162" s="66">
        <f>P162*H162</f>
        <v>0</v>
      </c>
      <c r="R162" s="66">
        <v>0</v>
      </c>
      <c r="S162" s="67">
        <f>R162*H162</f>
        <v>0</v>
      </c>
      <c r="AP162" s="68" t="s">
        <v>207</v>
      </c>
      <c r="AR162" s="68" t="s">
        <v>91</v>
      </c>
      <c r="AS162" s="68" t="s">
        <v>79</v>
      </c>
      <c r="AW162" s="1" t="s">
        <v>78</v>
      </c>
      <c r="BC162" s="69">
        <f>IF(M162="základná",J162,0)</f>
        <v>0</v>
      </c>
      <c r="BD162" s="69">
        <f>IF(M162="znížená",J162,0)</f>
        <v>0</v>
      </c>
      <c r="BE162" s="69">
        <f>IF(M162="zákl. prenesená",J162,0)</f>
        <v>0</v>
      </c>
      <c r="BF162" s="69">
        <f>IF(M162="zníž. prenesená",J162,0)</f>
        <v>0</v>
      </c>
      <c r="BG162" s="69">
        <f>IF(M162="nulová",J162,0)</f>
        <v>0</v>
      </c>
      <c r="BH162" s="1" t="s">
        <v>79</v>
      </c>
      <c r="BI162" s="69">
        <f>ROUND(I162*H162,2)</f>
        <v>0</v>
      </c>
      <c r="BJ162" s="1" t="s">
        <v>205</v>
      </c>
      <c r="BK162" s="68" t="s">
        <v>146</v>
      </c>
    </row>
    <row r="163" spans="1:63" s="9" customFormat="1" ht="22.5">
      <c r="A163" s="241"/>
      <c r="B163" s="58"/>
      <c r="C163" s="76">
        <v>35</v>
      </c>
      <c r="D163" s="76" t="s">
        <v>91</v>
      </c>
      <c r="E163" s="381" t="s">
        <v>305</v>
      </c>
      <c r="F163" s="78" t="s">
        <v>306</v>
      </c>
      <c r="G163" s="79" t="s">
        <v>81</v>
      </c>
      <c r="H163" s="390">
        <v>2</v>
      </c>
      <c r="I163" s="391"/>
      <c r="J163" s="256">
        <f>ROUND(I163*H163,2)</f>
        <v>0</v>
      </c>
      <c r="L163" s="70"/>
      <c r="S163" s="71"/>
      <c r="AR163" s="1" t="s">
        <v>83</v>
      </c>
      <c r="AS163" s="1" t="s">
        <v>79</v>
      </c>
    </row>
    <row r="164" spans="1:63" s="9" customFormat="1">
      <c r="A164" s="241"/>
      <c r="B164" s="8"/>
      <c r="D164" s="350" t="s">
        <v>83</v>
      </c>
      <c r="E164" s="380"/>
      <c r="F164" s="351" t="s">
        <v>306</v>
      </c>
      <c r="H164" s="387"/>
      <c r="I164" s="388"/>
      <c r="J164" s="243"/>
      <c r="K164" s="331"/>
      <c r="L164" s="64" t="s">
        <v>9</v>
      </c>
      <c r="M164" s="65" t="s">
        <v>28</v>
      </c>
      <c r="O164" s="66">
        <f>N164*H164</f>
        <v>0</v>
      </c>
      <c r="P164" s="66">
        <v>0</v>
      </c>
      <c r="Q164" s="66">
        <f>P164*H164</f>
        <v>0</v>
      </c>
      <c r="R164" s="66">
        <v>0</v>
      </c>
      <c r="S164" s="67">
        <f>R164*H164</f>
        <v>0</v>
      </c>
      <c r="AP164" s="68" t="s">
        <v>205</v>
      </c>
      <c r="AR164" s="68" t="s">
        <v>80</v>
      </c>
      <c r="AS164" s="68" t="s">
        <v>79</v>
      </c>
      <c r="AW164" s="1" t="s">
        <v>78</v>
      </c>
      <c r="BC164" s="69">
        <f>IF(M164="základná",J164,0)</f>
        <v>0</v>
      </c>
      <c r="BD164" s="69">
        <f>IF(M164="znížená",J164,0)</f>
        <v>0</v>
      </c>
      <c r="BE164" s="69">
        <f>IF(M164="zákl. prenesená",J164,0)</f>
        <v>0</v>
      </c>
      <c r="BF164" s="69">
        <f>IF(M164="zníž. prenesená",J164,0)</f>
        <v>0</v>
      </c>
      <c r="BG164" s="69">
        <f>IF(M164="nulová",J164,0)</f>
        <v>0</v>
      </c>
      <c r="BH164" s="1" t="s">
        <v>79</v>
      </c>
      <c r="BI164" s="69">
        <f>ROUND(I164*H164,2)</f>
        <v>0</v>
      </c>
      <c r="BJ164" s="1" t="s">
        <v>205</v>
      </c>
      <c r="BK164" s="68" t="s">
        <v>157</v>
      </c>
    </row>
    <row r="165" spans="1:63" s="9" customFormat="1" ht="22.5">
      <c r="A165" s="241"/>
      <c r="B165" s="58"/>
      <c r="C165" s="59">
        <v>36</v>
      </c>
      <c r="D165" s="59" t="s">
        <v>80</v>
      </c>
      <c r="E165" s="382" t="s">
        <v>307</v>
      </c>
      <c r="F165" s="61" t="s">
        <v>304</v>
      </c>
      <c r="G165" s="62" t="s">
        <v>81</v>
      </c>
      <c r="H165" s="300">
        <v>1</v>
      </c>
      <c r="I165" s="389"/>
      <c r="J165" s="254">
        <f>ROUND(I165*H165,2)</f>
        <v>0</v>
      </c>
      <c r="L165" s="70"/>
      <c r="S165" s="71"/>
      <c r="AR165" s="1" t="s">
        <v>83</v>
      </c>
      <c r="AS165" s="1" t="s">
        <v>79</v>
      </c>
    </row>
    <row r="166" spans="1:63" s="9" customFormat="1">
      <c r="A166" s="241"/>
      <c r="B166" s="8"/>
      <c r="D166" s="350" t="s">
        <v>83</v>
      </c>
      <c r="E166" s="380"/>
      <c r="F166" s="351" t="s">
        <v>304</v>
      </c>
      <c r="H166" s="387"/>
      <c r="I166" s="388"/>
      <c r="J166" s="243"/>
      <c r="K166" s="332"/>
      <c r="L166" s="81" t="s">
        <v>9</v>
      </c>
      <c r="M166" s="82" t="s">
        <v>28</v>
      </c>
      <c r="O166" s="66">
        <f>N166*H166</f>
        <v>0</v>
      </c>
      <c r="P166" s="66">
        <v>1.6000000000000001E-4</v>
      </c>
      <c r="Q166" s="66">
        <f>P166*H166</f>
        <v>0</v>
      </c>
      <c r="R166" s="66">
        <v>0</v>
      </c>
      <c r="S166" s="67">
        <f>R166*H166</f>
        <v>0</v>
      </c>
      <c r="AP166" s="68" t="s">
        <v>207</v>
      </c>
      <c r="AR166" s="68" t="s">
        <v>91</v>
      </c>
      <c r="AS166" s="68" t="s">
        <v>79</v>
      </c>
      <c r="AW166" s="1" t="s">
        <v>78</v>
      </c>
      <c r="BC166" s="69">
        <f>IF(M166="základná",J166,0)</f>
        <v>0</v>
      </c>
      <c r="BD166" s="69">
        <f>IF(M166="znížená",J166,0)</f>
        <v>0</v>
      </c>
      <c r="BE166" s="69">
        <f>IF(M166="zákl. prenesená",J166,0)</f>
        <v>0</v>
      </c>
      <c r="BF166" s="69">
        <f>IF(M166="zníž. prenesená",J166,0)</f>
        <v>0</v>
      </c>
      <c r="BG166" s="69">
        <f>IF(M166="nulová",J166,0)</f>
        <v>0</v>
      </c>
      <c r="BH166" s="1" t="s">
        <v>79</v>
      </c>
      <c r="BI166" s="69">
        <f>ROUND(I166*H166,2)</f>
        <v>0</v>
      </c>
      <c r="BJ166" s="1" t="s">
        <v>205</v>
      </c>
      <c r="BK166" s="68" t="s">
        <v>163</v>
      </c>
    </row>
    <row r="167" spans="1:63" s="9" customFormat="1" ht="22.5">
      <c r="A167" s="241"/>
      <c r="B167" s="58"/>
      <c r="C167" s="76">
        <v>37</v>
      </c>
      <c r="D167" s="76" t="s">
        <v>91</v>
      </c>
      <c r="E167" s="381" t="s">
        <v>308</v>
      </c>
      <c r="F167" s="134" t="s">
        <v>309</v>
      </c>
      <c r="G167" s="79" t="s">
        <v>81</v>
      </c>
      <c r="H167" s="390">
        <v>1</v>
      </c>
      <c r="I167" s="391"/>
      <c r="J167" s="256">
        <f>ROUND(I167*H167,2)</f>
        <v>0</v>
      </c>
      <c r="L167" s="70"/>
      <c r="S167" s="71"/>
      <c r="AR167" s="1" t="s">
        <v>83</v>
      </c>
      <c r="AS167" s="1" t="s">
        <v>79</v>
      </c>
    </row>
    <row r="168" spans="1:63" s="9" customFormat="1">
      <c r="A168" s="241"/>
      <c r="B168" s="8"/>
      <c r="D168" s="350" t="s">
        <v>83</v>
      </c>
      <c r="E168" s="380"/>
      <c r="F168" s="352" t="s">
        <v>309</v>
      </c>
      <c r="H168" s="387"/>
      <c r="I168" s="388"/>
      <c r="J168" s="243"/>
      <c r="K168" s="331"/>
      <c r="L168" s="64" t="s">
        <v>9</v>
      </c>
      <c r="M168" s="65" t="s">
        <v>28</v>
      </c>
      <c r="O168" s="66">
        <f>N168*H168</f>
        <v>0</v>
      </c>
      <c r="P168" s="66">
        <v>0</v>
      </c>
      <c r="Q168" s="66">
        <f>P168*H168</f>
        <v>0</v>
      </c>
      <c r="R168" s="66">
        <v>0</v>
      </c>
      <c r="S168" s="67">
        <f>R168*H168</f>
        <v>0</v>
      </c>
      <c r="AP168" s="68" t="s">
        <v>205</v>
      </c>
      <c r="AR168" s="68" t="s">
        <v>80</v>
      </c>
      <c r="AS168" s="68" t="s">
        <v>79</v>
      </c>
      <c r="AW168" s="1" t="s">
        <v>78</v>
      </c>
      <c r="BC168" s="69">
        <f>IF(M168="základná",J168,0)</f>
        <v>0</v>
      </c>
      <c r="BD168" s="69">
        <f>IF(M168="znížená",J168,0)</f>
        <v>0</v>
      </c>
      <c r="BE168" s="69">
        <f>IF(M168="zákl. prenesená",J168,0)</f>
        <v>0</v>
      </c>
      <c r="BF168" s="69">
        <f>IF(M168="zníž. prenesená",J168,0)</f>
        <v>0</v>
      </c>
      <c r="BG168" s="69">
        <f>IF(M168="nulová",J168,0)</f>
        <v>0</v>
      </c>
      <c r="BH168" s="1" t="s">
        <v>79</v>
      </c>
      <c r="BI168" s="69">
        <f>ROUND(I168*H168,2)</f>
        <v>0</v>
      </c>
      <c r="BJ168" s="1" t="s">
        <v>205</v>
      </c>
      <c r="BK168" s="68" t="s">
        <v>284</v>
      </c>
    </row>
    <row r="169" spans="1:63" s="9" customFormat="1" ht="24">
      <c r="A169" s="241"/>
      <c r="B169" s="58"/>
      <c r="C169" s="59">
        <v>38</v>
      </c>
      <c r="D169" s="59" t="s">
        <v>80</v>
      </c>
      <c r="E169" s="382" t="s">
        <v>310</v>
      </c>
      <c r="F169" s="133" t="s">
        <v>311</v>
      </c>
      <c r="G169" s="62" t="s">
        <v>81</v>
      </c>
      <c r="H169" s="300">
        <v>5</v>
      </c>
      <c r="I169" s="389"/>
      <c r="J169" s="254">
        <f>ROUND(I169*H169,2)</f>
        <v>0</v>
      </c>
      <c r="L169" s="70"/>
      <c r="S169" s="71"/>
      <c r="AR169" s="1" t="s">
        <v>83</v>
      </c>
      <c r="AS169" s="1" t="s">
        <v>79</v>
      </c>
    </row>
    <row r="170" spans="1:63" s="9" customFormat="1">
      <c r="A170" s="241"/>
      <c r="B170" s="8"/>
      <c r="D170" s="350" t="s">
        <v>83</v>
      </c>
      <c r="E170" s="380"/>
      <c r="F170" s="352" t="s">
        <v>311</v>
      </c>
      <c r="H170" s="387"/>
      <c r="I170" s="388"/>
      <c r="J170" s="243"/>
      <c r="K170" s="332"/>
      <c r="L170" s="81" t="s">
        <v>9</v>
      </c>
      <c r="M170" s="82" t="s">
        <v>28</v>
      </c>
      <c r="O170" s="66">
        <f>N170*H170</f>
        <v>0</v>
      </c>
      <c r="P170" s="66">
        <v>1.4999999999999999E-4</v>
      </c>
      <c r="Q170" s="66">
        <f>P170*H170</f>
        <v>0</v>
      </c>
      <c r="R170" s="66">
        <v>0</v>
      </c>
      <c r="S170" s="67">
        <f>R170*H170</f>
        <v>0</v>
      </c>
      <c r="AP170" s="68" t="s">
        <v>207</v>
      </c>
      <c r="AR170" s="68" t="s">
        <v>91</v>
      </c>
      <c r="AS170" s="68" t="s">
        <v>79</v>
      </c>
      <c r="AW170" s="1" t="s">
        <v>78</v>
      </c>
      <c r="BC170" s="69">
        <f>IF(M170="základná",J170,0)</f>
        <v>0</v>
      </c>
      <c r="BD170" s="69">
        <f>IF(M170="znížená",J170,0)</f>
        <v>0</v>
      </c>
      <c r="BE170" s="69">
        <f>IF(M170="zákl. prenesená",J170,0)</f>
        <v>0</v>
      </c>
      <c r="BF170" s="69">
        <f>IF(M170="zníž. prenesená",J170,0)</f>
        <v>0</v>
      </c>
      <c r="BG170" s="69">
        <f>IF(M170="nulová",J170,0)</f>
        <v>0</v>
      </c>
      <c r="BH170" s="1" t="s">
        <v>79</v>
      </c>
      <c r="BI170" s="69">
        <f>ROUND(I170*H170,2)</f>
        <v>0</v>
      </c>
      <c r="BJ170" s="1" t="s">
        <v>205</v>
      </c>
      <c r="BK170" s="68" t="s">
        <v>285</v>
      </c>
    </row>
    <row r="171" spans="1:63" s="9" customFormat="1" ht="24">
      <c r="A171" s="241"/>
      <c r="B171" s="58"/>
      <c r="C171" s="76">
        <v>39</v>
      </c>
      <c r="D171" s="76" t="s">
        <v>91</v>
      </c>
      <c r="E171" s="381" t="s">
        <v>312</v>
      </c>
      <c r="F171" s="134" t="s">
        <v>313</v>
      </c>
      <c r="G171" s="79" t="s">
        <v>81</v>
      </c>
      <c r="H171" s="390">
        <v>3</v>
      </c>
      <c r="I171" s="391"/>
      <c r="J171" s="256">
        <f>ROUND(I171*H171,2)</f>
        <v>0</v>
      </c>
      <c r="L171" s="70"/>
      <c r="S171" s="71"/>
      <c r="AR171" s="1" t="s">
        <v>83</v>
      </c>
      <c r="AS171" s="1" t="s">
        <v>79</v>
      </c>
    </row>
    <row r="172" spans="1:63" s="9" customFormat="1" ht="19.5">
      <c r="A172" s="241"/>
      <c r="B172" s="8"/>
      <c r="D172" s="350" t="s">
        <v>83</v>
      </c>
      <c r="E172" s="380"/>
      <c r="F172" s="352" t="s">
        <v>313</v>
      </c>
      <c r="H172" s="387"/>
      <c r="I172" s="388"/>
      <c r="J172" s="243"/>
      <c r="K172" s="331"/>
      <c r="L172" s="64" t="s">
        <v>9</v>
      </c>
      <c r="M172" s="65" t="s">
        <v>28</v>
      </c>
      <c r="O172" s="66">
        <f>N172*H172</f>
        <v>0</v>
      </c>
      <c r="P172" s="66">
        <v>0</v>
      </c>
      <c r="Q172" s="66">
        <f>P172*H172</f>
        <v>0</v>
      </c>
      <c r="R172" s="66">
        <v>0</v>
      </c>
      <c r="S172" s="67">
        <f>R172*H172</f>
        <v>0</v>
      </c>
      <c r="AP172" s="68" t="s">
        <v>205</v>
      </c>
      <c r="AR172" s="68" t="s">
        <v>80</v>
      </c>
      <c r="AS172" s="68" t="s">
        <v>79</v>
      </c>
      <c r="AW172" s="1" t="s">
        <v>78</v>
      </c>
      <c r="BC172" s="69">
        <f>IF(M172="základná",J172,0)</f>
        <v>0</v>
      </c>
      <c r="BD172" s="69">
        <f>IF(M172="znížená",J172,0)</f>
        <v>0</v>
      </c>
      <c r="BE172" s="69">
        <f>IF(M172="zákl. prenesená",J172,0)</f>
        <v>0</v>
      </c>
      <c r="BF172" s="69">
        <f>IF(M172="zníž. prenesená",J172,0)</f>
        <v>0</v>
      </c>
      <c r="BG172" s="69">
        <f>IF(M172="nulová",J172,0)</f>
        <v>0</v>
      </c>
      <c r="BH172" s="1" t="s">
        <v>79</v>
      </c>
      <c r="BI172" s="69">
        <f>ROUND(I172*H172,2)</f>
        <v>0</v>
      </c>
      <c r="BJ172" s="1" t="s">
        <v>205</v>
      </c>
      <c r="BK172" s="68" t="s">
        <v>166</v>
      </c>
    </row>
    <row r="173" spans="1:63" s="9" customFormat="1" ht="24">
      <c r="A173" s="241"/>
      <c r="B173" s="58"/>
      <c r="C173" s="76">
        <v>40</v>
      </c>
      <c r="D173" s="76" t="s">
        <v>91</v>
      </c>
      <c r="E173" s="381" t="s">
        <v>314</v>
      </c>
      <c r="F173" s="135" t="s">
        <v>315</v>
      </c>
      <c r="G173" s="79" t="s">
        <v>81</v>
      </c>
      <c r="H173" s="390">
        <v>2</v>
      </c>
      <c r="I173" s="391"/>
      <c r="J173" s="256">
        <f>ROUND(I173*H173,2)</f>
        <v>0</v>
      </c>
      <c r="L173" s="70"/>
      <c r="S173" s="71"/>
      <c r="AR173" s="1" t="s">
        <v>83</v>
      </c>
      <c r="AS173" s="1" t="s">
        <v>79</v>
      </c>
    </row>
    <row r="174" spans="1:63" s="9" customFormat="1" ht="19.5">
      <c r="A174" s="241"/>
      <c r="B174" s="8"/>
      <c r="D174" s="350" t="s">
        <v>83</v>
      </c>
      <c r="E174" s="380"/>
      <c r="F174" s="352" t="s">
        <v>315</v>
      </c>
      <c r="H174" s="387"/>
      <c r="I174" s="388"/>
      <c r="J174" s="243"/>
      <c r="K174" s="332"/>
      <c r="L174" s="81" t="s">
        <v>9</v>
      </c>
      <c r="M174" s="82" t="s">
        <v>28</v>
      </c>
      <c r="O174" s="66">
        <f>N174*H174</f>
        <v>0</v>
      </c>
      <c r="P174" s="66">
        <v>1.2999999999999999E-3</v>
      </c>
      <c r="Q174" s="66">
        <f>P174*H174</f>
        <v>0</v>
      </c>
      <c r="R174" s="66">
        <v>0</v>
      </c>
      <c r="S174" s="67">
        <f>R174*H174</f>
        <v>0</v>
      </c>
      <c r="AP174" s="68" t="s">
        <v>207</v>
      </c>
      <c r="AR174" s="68" t="s">
        <v>91</v>
      </c>
      <c r="AS174" s="68" t="s">
        <v>79</v>
      </c>
      <c r="AW174" s="1" t="s">
        <v>78</v>
      </c>
      <c r="BC174" s="69">
        <f>IF(M174="základná",J174,0)</f>
        <v>0</v>
      </c>
      <c r="BD174" s="69">
        <f>IF(M174="znížená",J174,0)</f>
        <v>0</v>
      </c>
      <c r="BE174" s="69">
        <f>IF(M174="zákl. prenesená",J174,0)</f>
        <v>0</v>
      </c>
      <c r="BF174" s="69">
        <f>IF(M174="zníž. prenesená",J174,0)</f>
        <v>0</v>
      </c>
      <c r="BG174" s="69">
        <f>IF(M174="nulová",J174,0)</f>
        <v>0</v>
      </c>
      <c r="BH174" s="1" t="s">
        <v>79</v>
      </c>
      <c r="BI174" s="69">
        <f>ROUND(I174*H174,2)</f>
        <v>0</v>
      </c>
      <c r="BJ174" s="1" t="s">
        <v>205</v>
      </c>
      <c r="BK174" s="68" t="s">
        <v>167</v>
      </c>
    </row>
    <row r="175" spans="1:63" s="9" customFormat="1">
      <c r="A175" s="241"/>
      <c r="B175" s="58"/>
      <c r="C175" s="59">
        <v>41</v>
      </c>
      <c r="D175" s="59" t="s">
        <v>80</v>
      </c>
      <c r="E175" s="382" t="s">
        <v>316</v>
      </c>
      <c r="F175" s="133" t="s">
        <v>317</v>
      </c>
      <c r="G175" s="62" t="s">
        <v>81</v>
      </c>
      <c r="H175" s="300">
        <v>25</v>
      </c>
      <c r="I175" s="389"/>
      <c r="J175" s="254">
        <f>ROUND(I175*H175,2)</f>
        <v>0</v>
      </c>
      <c r="L175" s="70"/>
      <c r="S175" s="71"/>
      <c r="AR175" s="1" t="s">
        <v>83</v>
      </c>
      <c r="AS175" s="1" t="s">
        <v>79</v>
      </c>
    </row>
    <row r="176" spans="1:63" s="9" customFormat="1">
      <c r="A176" s="241"/>
      <c r="B176" s="8"/>
      <c r="D176" s="350" t="s">
        <v>83</v>
      </c>
      <c r="E176" s="380"/>
      <c r="F176" s="352" t="s">
        <v>317</v>
      </c>
      <c r="H176" s="387"/>
      <c r="I176" s="388"/>
      <c r="J176" s="243"/>
      <c r="K176" s="332"/>
      <c r="L176" s="81" t="s">
        <v>9</v>
      </c>
      <c r="M176" s="82" t="s">
        <v>28</v>
      </c>
      <c r="O176" s="66">
        <f>N176*H176</f>
        <v>0</v>
      </c>
      <c r="P176" s="66">
        <v>1.2999999999999999E-3</v>
      </c>
      <c r="Q176" s="66">
        <f>P176*H176</f>
        <v>0</v>
      </c>
      <c r="R176" s="66">
        <v>0</v>
      </c>
      <c r="S176" s="67">
        <f>R176*H176</f>
        <v>0</v>
      </c>
      <c r="AP176" s="68" t="s">
        <v>207</v>
      </c>
      <c r="AR176" s="68" t="s">
        <v>91</v>
      </c>
      <c r="AS176" s="68" t="s">
        <v>79</v>
      </c>
      <c r="AW176" s="1" t="s">
        <v>78</v>
      </c>
      <c r="BC176" s="69">
        <f>IF(M176="základná",J176,0)</f>
        <v>0</v>
      </c>
      <c r="BD176" s="69">
        <f>IF(M176="znížená",J176,0)</f>
        <v>0</v>
      </c>
      <c r="BE176" s="69">
        <f>IF(M176="zákl. prenesená",J176,0)</f>
        <v>0</v>
      </c>
      <c r="BF176" s="69">
        <f>IF(M176="zníž. prenesená",J176,0)</f>
        <v>0</v>
      </c>
      <c r="BG176" s="69">
        <f>IF(M176="nulová",J176,0)</f>
        <v>0</v>
      </c>
      <c r="BH176" s="1" t="s">
        <v>79</v>
      </c>
      <c r="BI176" s="69">
        <f>ROUND(I176*H176,2)</f>
        <v>0</v>
      </c>
      <c r="BJ176" s="1" t="s">
        <v>205</v>
      </c>
      <c r="BK176" s="68" t="s">
        <v>287</v>
      </c>
    </row>
    <row r="177" spans="1:63" s="9" customFormat="1">
      <c r="A177" s="241"/>
      <c r="B177" s="58"/>
      <c r="C177" s="59">
        <v>42</v>
      </c>
      <c r="D177" s="59" t="s">
        <v>80</v>
      </c>
      <c r="E177" s="382" t="s">
        <v>318</v>
      </c>
      <c r="F177" s="133" t="s">
        <v>319</v>
      </c>
      <c r="G177" s="62" t="s">
        <v>112</v>
      </c>
      <c r="H177" s="300">
        <v>40</v>
      </c>
      <c r="I177" s="389"/>
      <c r="J177" s="254">
        <f>ROUND(I177*H177,2)</f>
        <v>0</v>
      </c>
      <c r="L177" s="70"/>
      <c r="S177" s="71"/>
      <c r="AR177" s="1" t="s">
        <v>83</v>
      </c>
      <c r="AS177" s="1" t="s">
        <v>79</v>
      </c>
    </row>
    <row r="178" spans="1:63" s="9" customFormat="1">
      <c r="A178" s="241"/>
      <c r="B178" s="8"/>
      <c r="D178" s="350" t="s">
        <v>83</v>
      </c>
      <c r="E178" s="380"/>
      <c r="F178" s="352" t="s">
        <v>319</v>
      </c>
      <c r="H178" s="387"/>
      <c r="I178" s="388"/>
      <c r="J178" s="243"/>
      <c r="K178" s="331"/>
      <c r="L178" s="64" t="s">
        <v>9</v>
      </c>
      <c r="M178" s="65" t="s">
        <v>28</v>
      </c>
      <c r="O178" s="66">
        <f>N178*H178</f>
        <v>0</v>
      </c>
      <c r="P178" s="66">
        <v>0</v>
      </c>
      <c r="Q178" s="66">
        <f>P178*H178</f>
        <v>0</v>
      </c>
      <c r="R178" s="66">
        <v>0</v>
      </c>
      <c r="S178" s="67">
        <f>R178*H178</f>
        <v>0</v>
      </c>
      <c r="AP178" s="68" t="s">
        <v>205</v>
      </c>
      <c r="AR178" s="68" t="s">
        <v>80</v>
      </c>
      <c r="AS178" s="68" t="s">
        <v>79</v>
      </c>
      <c r="AW178" s="1" t="s">
        <v>78</v>
      </c>
      <c r="BC178" s="69">
        <f>IF(M178="základná",J178,0)</f>
        <v>0</v>
      </c>
      <c r="BD178" s="69">
        <f>IF(M178="znížená",J178,0)</f>
        <v>0</v>
      </c>
      <c r="BE178" s="69">
        <f>IF(M178="zákl. prenesená",J178,0)</f>
        <v>0</v>
      </c>
      <c r="BF178" s="69">
        <f>IF(M178="zníž. prenesená",J178,0)</f>
        <v>0</v>
      </c>
      <c r="BG178" s="69">
        <f>IF(M178="nulová",J178,0)</f>
        <v>0</v>
      </c>
      <c r="BH178" s="1" t="s">
        <v>79</v>
      </c>
      <c r="BI178" s="69">
        <f>ROUND(I178*H178,2)</f>
        <v>0</v>
      </c>
      <c r="BJ178" s="1" t="s">
        <v>205</v>
      </c>
      <c r="BK178" s="68" t="s">
        <v>169</v>
      </c>
    </row>
    <row r="179" spans="1:63" s="9" customFormat="1" ht="22.5">
      <c r="A179" s="241"/>
      <c r="B179" s="58"/>
      <c r="C179" s="76">
        <v>43</v>
      </c>
      <c r="D179" s="76" t="s">
        <v>91</v>
      </c>
      <c r="E179" s="381" t="s">
        <v>320</v>
      </c>
      <c r="F179" s="134" t="s">
        <v>321</v>
      </c>
      <c r="G179" s="79" t="s">
        <v>112</v>
      </c>
      <c r="H179" s="390">
        <v>40</v>
      </c>
      <c r="I179" s="391"/>
      <c r="J179" s="256">
        <f>ROUND(I179*H179,2)</f>
        <v>0</v>
      </c>
      <c r="L179" s="70"/>
      <c r="S179" s="71"/>
      <c r="AR179" s="1" t="s">
        <v>83</v>
      </c>
      <c r="AS179" s="1" t="s">
        <v>79</v>
      </c>
    </row>
    <row r="180" spans="1:63" s="9" customFormat="1">
      <c r="A180" s="241"/>
      <c r="B180" s="8"/>
      <c r="D180" s="350" t="s">
        <v>83</v>
      </c>
      <c r="E180" s="380"/>
      <c r="F180" s="352" t="s">
        <v>321</v>
      </c>
      <c r="H180" s="387"/>
      <c r="I180" s="388"/>
      <c r="J180" s="243"/>
      <c r="K180" s="331"/>
      <c r="L180" s="64" t="s">
        <v>9</v>
      </c>
      <c r="M180" s="65" t="s">
        <v>28</v>
      </c>
      <c r="O180" s="66">
        <f>N180*H180</f>
        <v>0</v>
      </c>
      <c r="P180" s="66">
        <v>0</v>
      </c>
      <c r="Q180" s="66">
        <f>P180*H180</f>
        <v>0</v>
      </c>
      <c r="R180" s="66">
        <v>0</v>
      </c>
      <c r="S180" s="67">
        <f>R180*H180</f>
        <v>0</v>
      </c>
      <c r="AP180" s="68" t="s">
        <v>205</v>
      </c>
      <c r="AR180" s="68" t="s">
        <v>80</v>
      </c>
      <c r="AS180" s="68" t="s">
        <v>79</v>
      </c>
      <c r="AW180" s="1" t="s">
        <v>78</v>
      </c>
      <c r="BC180" s="69">
        <f>IF(M180="základná",J180,0)</f>
        <v>0</v>
      </c>
      <c r="BD180" s="69">
        <f>IF(M180="znížená",J180,0)</f>
        <v>0</v>
      </c>
      <c r="BE180" s="69">
        <f>IF(M180="zákl. prenesená",J180,0)</f>
        <v>0</v>
      </c>
      <c r="BF180" s="69">
        <f>IF(M180="zníž. prenesená",J180,0)</f>
        <v>0</v>
      </c>
      <c r="BG180" s="69">
        <f>IF(M180="nulová",J180,0)</f>
        <v>0</v>
      </c>
      <c r="BH180" s="1" t="s">
        <v>79</v>
      </c>
      <c r="BI180" s="69">
        <f>ROUND(I180*H180,2)</f>
        <v>0</v>
      </c>
      <c r="BJ180" s="1" t="s">
        <v>205</v>
      </c>
      <c r="BK180" s="68" t="s">
        <v>171</v>
      </c>
    </row>
    <row r="181" spans="1:63" s="9" customFormat="1">
      <c r="A181" s="241"/>
      <c r="B181" s="58"/>
      <c r="C181" s="59">
        <v>44</v>
      </c>
      <c r="D181" s="59" t="s">
        <v>80</v>
      </c>
      <c r="E181" s="382" t="s">
        <v>322</v>
      </c>
      <c r="F181" s="133" t="s">
        <v>323</v>
      </c>
      <c r="G181" s="62" t="s">
        <v>112</v>
      </c>
      <c r="H181" s="300">
        <v>40</v>
      </c>
      <c r="I181" s="389"/>
      <c r="J181" s="254">
        <f>ROUND(I181*H181,2)</f>
        <v>0</v>
      </c>
      <c r="L181" s="70"/>
      <c r="S181" s="71"/>
      <c r="AR181" s="1" t="s">
        <v>83</v>
      </c>
      <c r="AS181" s="1" t="s">
        <v>79</v>
      </c>
    </row>
    <row r="182" spans="1:63" s="9" customFormat="1">
      <c r="A182" s="241"/>
      <c r="B182" s="8"/>
      <c r="D182" s="350" t="s">
        <v>83</v>
      </c>
      <c r="E182" s="380"/>
      <c r="F182" s="352" t="s">
        <v>323</v>
      </c>
      <c r="H182" s="387"/>
      <c r="I182" s="388"/>
      <c r="J182" s="243"/>
      <c r="K182" s="332"/>
      <c r="L182" s="81" t="s">
        <v>9</v>
      </c>
      <c r="M182" s="82" t="s">
        <v>28</v>
      </c>
      <c r="O182" s="66">
        <f>N182*H182</f>
        <v>0</v>
      </c>
      <c r="P182" s="66">
        <v>1.3999999999999999E-4</v>
      </c>
      <c r="Q182" s="66">
        <f>P182*H182</f>
        <v>0</v>
      </c>
      <c r="R182" s="66">
        <v>0</v>
      </c>
      <c r="S182" s="67">
        <f>R182*H182</f>
        <v>0</v>
      </c>
      <c r="AP182" s="68" t="s">
        <v>207</v>
      </c>
      <c r="AR182" s="68" t="s">
        <v>91</v>
      </c>
      <c r="AS182" s="68" t="s">
        <v>79</v>
      </c>
      <c r="AW182" s="1" t="s">
        <v>78</v>
      </c>
      <c r="BC182" s="69">
        <f>IF(M182="základná",J182,0)</f>
        <v>0</v>
      </c>
      <c r="BD182" s="69">
        <f>IF(M182="znížená",J182,0)</f>
        <v>0</v>
      </c>
      <c r="BE182" s="69">
        <f>IF(M182="zákl. prenesená",J182,0)</f>
        <v>0</v>
      </c>
      <c r="BF182" s="69">
        <f>IF(M182="zníž. prenesená",J182,0)</f>
        <v>0</v>
      </c>
      <c r="BG182" s="69">
        <f>IF(M182="nulová",J182,0)</f>
        <v>0</v>
      </c>
      <c r="BH182" s="1" t="s">
        <v>79</v>
      </c>
      <c r="BI182" s="69">
        <f>ROUND(I182*H182,2)</f>
        <v>0</v>
      </c>
      <c r="BJ182" s="1" t="s">
        <v>205</v>
      </c>
      <c r="BK182" s="68" t="s">
        <v>173</v>
      </c>
    </row>
    <row r="183" spans="1:63" s="9" customFormat="1" ht="21.75" customHeight="1">
      <c r="A183" s="241"/>
      <c r="B183" s="58"/>
      <c r="C183" s="76">
        <v>45</v>
      </c>
      <c r="D183" s="76" t="s">
        <v>91</v>
      </c>
      <c r="E183" s="381" t="s">
        <v>324</v>
      </c>
      <c r="F183" s="134" t="s">
        <v>325</v>
      </c>
      <c r="G183" s="79" t="s">
        <v>112</v>
      </c>
      <c r="H183" s="390">
        <v>40</v>
      </c>
      <c r="I183" s="391"/>
      <c r="J183" s="256">
        <f>ROUND(I183*H183,2)</f>
        <v>0</v>
      </c>
      <c r="L183" s="70"/>
      <c r="S183" s="71"/>
      <c r="AR183" s="1" t="s">
        <v>83</v>
      </c>
      <c r="AS183" s="1" t="s">
        <v>79</v>
      </c>
    </row>
    <row r="184" spans="1:63" s="9" customFormat="1">
      <c r="A184" s="241"/>
      <c r="B184" s="8"/>
      <c r="D184" s="350" t="s">
        <v>83</v>
      </c>
      <c r="E184" s="380"/>
      <c r="F184" s="352" t="s">
        <v>325</v>
      </c>
      <c r="H184" s="387"/>
      <c r="I184" s="388"/>
      <c r="J184" s="243"/>
      <c r="K184" s="331"/>
      <c r="L184" s="64" t="s">
        <v>9</v>
      </c>
      <c r="M184" s="65" t="s">
        <v>28</v>
      </c>
      <c r="O184" s="66">
        <f>N184*H184</f>
        <v>0</v>
      </c>
      <c r="P184" s="66">
        <v>0</v>
      </c>
      <c r="Q184" s="66">
        <f>P184*H184</f>
        <v>0</v>
      </c>
      <c r="R184" s="66">
        <v>0</v>
      </c>
      <c r="S184" s="67">
        <f>R184*H184</f>
        <v>0</v>
      </c>
      <c r="AP184" s="68" t="s">
        <v>205</v>
      </c>
      <c r="AR184" s="68" t="s">
        <v>80</v>
      </c>
      <c r="AS184" s="68" t="s">
        <v>79</v>
      </c>
      <c r="AW184" s="1" t="s">
        <v>78</v>
      </c>
      <c r="BC184" s="69">
        <f>IF(M184="základná",J184,0)</f>
        <v>0</v>
      </c>
      <c r="BD184" s="69">
        <f>IF(M184="znížená",J184,0)</f>
        <v>0</v>
      </c>
      <c r="BE184" s="69">
        <f>IF(M184="zákl. prenesená",J184,0)</f>
        <v>0</v>
      </c>
      <c r="BF184" s="69">
        <f>IF(M184="zníž. prenesená",J184,0)</f>
        <v>0</v>
      </c>
      <c r="BG184" s="69">
        <f>IF(M184="nulová",J184,0)</f>
        <v>0</v>
      </c>
      <c r="BH184" s="1" t="s">
        <v>79</v>
      </c>
      <c r="BI184" s="69">
        <f>ROUND(I184*H184,2)</f>
        <v>0</v>
      </c>
      <c r="BJ184" s="1" t="s">
        <v>205</v>
      </c>
      <c r="BK184" s="68" t="s">
        <v>289</v>
      </c>
    </row>
    <row r="185" spans="1:63" s="9" customFormat="1">
      <c r="A185" s="241"/>
      <c r="B185" s="58"/>
      <c r="C185" s="59">
        <v>46</v>
      </c>
      <c r="D185" s="59" t="s">
        <v>80</v>
      </c>
      <c r="E185" s="382" t="s">
        <v>326</v>
      </c>
      <c r="F185" s="133" t="s">
        <v>327</v>
      </c>
      <c r="G185" s="62" t="s">
        <v>112</v>
      </c>
      <c r="H185" s="300">
        <v>20</v>
      </c>
      <c r="I185" s="389"/>
      <c r="J185" s="254">
        <f>ROUND(I185*H185,2)</f>
        <v>0</v>
      </c>
      <c r="L185" s="70"/>
      <c r="S185" s="71"/>
      <c r="AR185" s="1" t="s">
        <v>83</v>
      </c>
      <c r="AS185" s="1" t="s">
        <v>79</v>
      </c>
    </row>
    <row r="186" spans="1:63" s="9" customFormat="1">
      <c r="A186" s="241"/>
      <c r="B186" s="8"/>
      <c r="D186" s="350" t="s">
        <v>83</v>
      </c>
      <c r="E186" s="380"/>
      <c r="F186" s="352" t="s">
        <v>327</v>
      </c>
      <c r="H186" s="387"/>
      <c r="I186" s="388"/>
      <c r="J186" s="243"/>
      <c r="K186" s="332"/>
      <c r="L186" s="81" t="s">
        <v>9</v>
      </c>
      <c r="M186" s="82" t="s">
        <v>28</v>
      </c>
      <c r="O186" s="66">
        <f>N186*H186</f>
        <v>0</v>
      </c>
      <c r="P186" s="66">
        <v>1.9000000000000001E-4</v>
      </c>
      <c r="Q186" s="66">
        <f>P186*H186</f>
        <v>0</v>
      </c>
      <c r="R186" s="66">
        <v>0</v>
      </c>
      <c r="S186" s="67">
        <f>R186*H186</f>
        <v>0</v>
      </c>
      <c r="AP186" s="68" t="s">
        <v>207</v>
      </c>
      <c r="AR186" s="68" t="s">
        <v>91</v>
      </c>
      <c r="AS186" s="68" t="s">
        <v>79</v>
      </c>
      <c r="AW186" s="1" t="s">
        <v>78</v>
      </c>
      <c r="BC186" s="69">
        <f>IF(M186="základná",J186,0)</f>
        <v>0</v>
      </c>
      <c r="BD186" s="69">
        <f>IF(M186="znížená",J186,0)</f>
        <v>0</v>
      </c>
      <c r="BE186" s="69">
        <f>IF(M186="zákl. prenesená",J186,0)</f>
        <v>0</v>
      </c>
      <c r="BF186" s="69">
        <f>IF(M186="zníž. prenesená",J186,0)</f>
        <v>0</v>
      </c>
      <c r="BG186" s="69">
        <f>IF(M186="nulová",J186,0)</f>
        <v>0</v>
      </c>
      <c r="BH186" s="1" t="s">
        <v>79</v>
      </c>
      <c r="BI186" s="69">
        <f>ROUND(I186*H186,2)</f>
        <v>0</v>
      </c>
      <c r="BJ186" s="1" t="s">
        <v>205</v>
      </c>
      <c r="BK186" s="68" t="s">
        <v>290</v>
      </c>
    </row>
    <row r="187" spans="1:63" s="9" customFormat="1" ht="22.5">
      <c r="A187" s="241"/>
      <c r="B187" s="58"/>
      <c r="C187" s="76">
        <v>47</v>
      </c>
      <c r="D187" s="76" t="s">
        <v>91</v>
      </c>
      <c r="E187" s="381" t="s">
        <v>328</v>
      </c>
      <c r="F187" s="134" t="s">
        <v>329</v>
      </c>
      <c r="G187" s="79" t="s">
        <v>112</v>
      </c>
      <c r="H187" s="390">
        <v>20</v>
      </c>
      <c r="I187" s="391"/>
      <c r="J187" s="256">
        <f>ROUND(I187*H187,2)</f>
        <v>0</v>
      </c>
      <c r="L187" s="70"/>
      <c r="S187" s="71"/>
      <c r="AR187" s="1" t="s">
        <v>83</v>
      </c>
      <c r="AS187" s="1" t="s">
        <v>79</v>
      </c>
    </row>
    <row r="188" spans="1:63" s="9" customFormat="1">
      <c r="A188" s="241"/>
      <c r="B188" s="8"/>
      <c r="D188" s="350" t="s">
        <v>83</v>
      </c>
      <c r="E188" s="380"/>
      <c r="F188" s="352" t="s">
        <v>329</v>
      </c>
      <c r="H188" s="387"/>
      <c r="I188" s="388"/>
      <c r="J188" s="243"/>
      <c r="K188" s="331"/>
      <c r="L188" s="64" t="s">
        <v>9</v>
      </c>
      <c r="M188" s="65" t="s">
        <v>28</v>
      </c>
      <c r="O188" s="66">
        <f>N188*H188</f>
        <v>0</v>
      </c>
      <c r="P188" s="66">
        <v>0</v>
      </c>
      <c r="Q188" s="66">
        <f>P188*H188</f>
        <v>0</v>
      </c>
      <c r="R188" s="66">
        <v>0</v>
      </c>
      <c r="S188" s="67">
        <f>R188*H188</f>
        <v>0</v>
      </c>
      <c r="AP188" s="68" t="s">
        <v>205</v>
      </c>
      <c r="AR188" s="68" t="s">
        <v>80</v>
      </c>
      <c r="AS188" s="68" t="s">
        <v>79</v>
      </c>
      <c r="AW188" s="1" t="s">
        <v>78</v>
      </c>
      <c r="BC188" s="69">
        <f>IF(M188="základná",J188,0)</f>
        <v>0</v>
      </c>
      <c r="BD188" s="69">
        <f>IF(M188="znížená",J188,0)</f>
        <v>0</v>
      </c>
      <c r="BE188" s="69">
        <f>IF(M188="zákl. prenesená",J188,0)</f>
        <v>0</v>
      </c>
      <c r="BF188" s="69">
        <f>IF(M188="zníž. prenesená",J188,0)</f>
        <v>0</v>
      </c>
      <c r="BG188" s="69">
        <f>IF(M188="nulová",J188,0)</f>
        <v>0</v>
      </c>
      <c r="BH188" s="1" t="s">
        <v>79</v>
      </c>
      <c r="BI188" s="69">
        <f>ROUND(I188*H188,2)</f>
        <v>0</v>
      </c>
      <c r="BJ188" s="1" t="s">
        <v>205</v>
      </c>
      <c r="BK188" s="68" t="s">
        <v>177</v>
      </c>
    </row>
    <row r="189" spans="1:63" s="9" customFormat="1" ht="24">
      <c r="A189" s="241"/>
      <c r="B189" s="58"/>
      <c r="C189" s="59">
        <v>48</v>
      </c>
      <c r="D189" s="59" t="s">
        <v>80</v>
      </c>
      <c r="E189" s="382" t="s">
        <v>330</v>
      </c>
      <c r="F189" s="133" t="s">
        <v>331</v>
      </c>
      <c r="G189" s="62" t="s">
        <v>112</v>
      </c>
      <c r="H189" s="300">
        <v>35</v>
      </c>
      <c r="I189" s="389"/>
      <c r="J189" s="254">
        <f>ROUND(I189*H189,2)</f>
        <v>0</v>
      </c>
      <c r="L189" s="70"/>
      <c r="S189" s="71"/>
      <c r="AR189" s="1" t="s">
        <v>83</v>
      </c>
      <c r="AS189" s="1" t="s">
        <v>79</v>
      </c>
    </row>
    <row r="190" spans="1:63" s="9" customFormat="1">
      <c r="A190" s="241"/>
      <c r="B190" s="8"/>
      <c r="D190" s="350" t="s">
        <v>83</v>
      </c>
      <c r="E190" s="380"/>
      <c r="F190" s="352" t="s">
        <v>331</v>
      </c>
      <c r="H190" s="387"/>
      <c r="I190" s="388"/>
      <c r="J190" s="243"/>
      <c r="K190" s="332"/>
      <c r="L190" s="81" t="s">
        <v>9</v>
      </c>
      <c r="M190" s="82" t="s">
        <v>28</v>
      </c>
      <c r="O190" s="66">
        <f>N190*H190</f>
        <v>0</v>
      </c>
      <c r="P190" s="66">
        <v>3.8000000000000002E-4</v>
      </c>
      <c r="Q190" s="66">
        <f>P190*H190</f>
        <v>0</v>
      </c>
      <c r="R190" s="66">
        <v>0</v>
      </c>
      <c r="S190" s="67">
        <f>R190*H190</f>
        <v>0</v>
      </c>
      <c r="AP190" s="68" t="s">
        <v>207</v>
      </c>
      <c r="AR190" s="68" t="s">
        <v>91</v>
      </c>
      <c r="AS190" s="68" t="s">
        <v>79</v>
      </c>
      <c r="AW190" s="1" t="s">
        <v>78</v>
      </c>
      <c r="BC190" s="69">
        <f>IF(M190="základná",J190,0)</f>
        <v>0</v>
      </c>
      <c r="BD190" s="69">
        <f>IF(M190="znížená",J190,0)</f>
        <v>0</v>
      </c>
      <c r="BE190" s="69">
        <f>IF(M190="zákl. prenesená",J190,0)</f>
        <v>0</v>
      </c>
      <c r="BF190" s="69">
        <f>IF(M190="zníž. prenesená",J190,0)</f>
        <v>0</v>
      </c>
      <c r="BG190" s="69">
        <f>IF(M190="nulová",J190,0)</f>
        <v>0</v>
      </c>
      <c r="BH190" s="1" t="s">
        <v>79</v>
      </c>
      <c r="BI190" s="69">
        <f>ROUND(I190*H190,2)</f>
        <v>0</v>
      </c>
      <c r="BJ190" s="1" t="s">
        <v>205</v>
      </c>
      <c r="BK190" s="68" t="s">
        <v>205</v>
      </c>
    </row>
    <row r="191" spans="1:63" s="9" customFormat="1" ht="22.5">
      <c r="A191" s="241"/>
      <c r="B191" s="58"/>
      <c r="C191" s="76">
        <v>49</v>
      </c>
      <c r="D191" s="76" t="s">
        <v>91</v>
      </c>
      <c r="E191" s="381" t="s">
        <v>332</v>
      </c>
      <c r="F191" s="134" t="s">
        <v>333</v>
      </c>
      <c r="G191" s="79" t="s">
        <v>112</v>
      </c>
      <c r="H191" s="390">
        <v>35</v>
      </c>
      <c r="I191" s="391"/>
      <c r="J191" s="256">
        <f>ROUND(I191*H191,2)</f>
        <v>0</v>
      </c>
      <c r="L191" s="70"/>
      <c r="S191" s="71"/>
      <c r="AR191" s="1" t="s">
        <v>83</v>
      </c>
      <c r="AS191" s="1" t="s">
        <v>79</v>
      </c>
    </row>
    <row r="192" spans="1:63" s="9" customFormat="1">
      <c r="A192" s="241"/>
      <c r="B192" s="8"/>
      <c r="D192" s="350" t="s">
        <v>83</v>
      </c>
      <c r="E192" s="380"/>
      <c r="F192" s="352" t="s">
        <v>333</v>
      </c>
      <c r="H192" s="387"/>
      <c r="I192" s="388"/>
      <c r="J192" s="243"/>
      <c r="K192" s="331"/>
      <c r="L192" s="64" t="s">
        <v>9</v>
      </c>
      <c r="M192" s="65" t="s">
        <v>28</v>
      </c>
      <c r="O192" s="66">
        <f>N192*H192</f>
        <v>0</v>
      </c>
      <c r="P192" s="66">
        <v>0</v>
      </c>
      <c r="Q192" s="66">
        <f>P192*H192</f>
        <v>0</v>
      </c>
      <c r="R192" s="66">
        <v>0</v>
      </c>
      <c r="S192" s="67">
        <f>R192*H192</f>
        <v>0</v>
      </c>
      <c r="AP192" s="68" t="s">
        <v>205</v>
      </c>
      <c r="AR192" s="68" t="s">
        <v>80</v>
      </c>
      <c r="AS192" s="68" t="s">
        <v>79</v>
      </c>
      <c r="AW192" s="1" t="s">
        <v>78</v>
      </c>
      <c r="BC192" s="69">
        <f>IF(M192="základná",J192,0)</f>
        <v>0</v>
      </c>
      <c r="BD192" s="69">
        <f>IF(M192="znížená",J192,0)</f>
        <v>0</v>
      </c>
      <c r="BE192" s="69">
        <f>IF(M192="zákl. prenesená",J192,0)</f>
        <v>0</v>
      </c>
      <c r="BF192" s="69">
        <f>IF(M192="zníž. prenesená",J192,0)</f>
        <v>0</v>
      </c>
      <c r="BG192" s="69">
        <f>IF(M192="nulová",J192,0)</f>
        <v>0</v>
      </c>
      <c r="BH192" s="1" t="s">
        <v>79</v>
      </c>
      <c r="BI192" s="69">
        <f>ROUND(I192*H192,2)</f>
        <v>0</v>
      </c>
      <c r="BJ192" s="1" t="s">
        <v>205</v>
      </c>
      <c r="BK192" s="68" t="s">
        <v>293</v>
      </c>
    </row>
    <row r="193" spans="1:63" s="9" customFormat="1" ht="18.75" customHeight="1">
      <c r="A193" s="241"/>
      <c r="B193" s="58"/>
      <c r="C193" s="59">
        <v>50</v>
      </c>
      <c r="D193" s="59" t="s">
        <v>80</v>
      </c>
      <c r="E193" s="382" t="s">
        <v>334</v>
      </c>
      <c r="F193" s="133" t="s">
        <v>335</v>
      </c>
      <c r="G193" s="62" t="s">
        <v>112</v>
      </c>
      <c r="H193" s="300">
        <v>20</v>
      </c>
      <c r="I193" s="389"/>
      <c r="J193" s="254">
        <f>ROUND(I193*H193,2)</f>
        <v>0</v>
      </c>
      <c r="L193" s="70"/>
      <c r="S193" s="71"/>
      <c r="AR193" s="1" t="s">
        <v>83</v>
      </c>
      <c r="AS193" s="1" t="s">
        <v>79</v>
      </c>
    </row>
    <row r="194" spans="1:63" s="9" customFormat="1">
      <c r="A194" s="241"/>
      <c r="B194" s="8"/>
      <c r="D194" s="350" t="s">
        <v>83</v>
      </c>
      <c r="E194" s="380"/>
      <c r="F194" s="352" t="s">
        <v>335</v>
      </c>
      <c r="H194" s="387"/>
      <c r="I194" s="388"/>
      <c r="J194" s="243"/>
      <c r="K194" s="332"/>
      <c r="L194" s="81" t="s">
        <v>9</v>
      </c>
      <c r="M194" s="82" t="s">
        <v>28</v>
      </c>
      <c r="O194" s="66">
        <f>N194*H194</f>
        <v>0</v>
      </c>
      <c r="P194" s="66">
        <v>8.0000000000000007E-5</v>
      </c>
      <c r="Q194" s="66">
        <f>P194*H194</f>
        <v>0</v>
      </c>
      <c r="R194" s="66">
        <v>0</v>
      </c>
      <c r="S194" s="67">
        <f>R194*H194</f>
        <v>0</v>
      </c>
      <c r="AP194" s="68" t="s">
        <v>207</v>
      </c>
      <c r="AR194" s="68" t="s">
        <v>91</v>
      </c>
      <c r="AS194" s="68" t="s">
        <v>79</v>
      </c>
      <c r="AW194" s="1" t="s">
        <v>78</v>
      </c>
      <c r="BC194" s="69">
        <f>IF(M194="základná",J194,0)</f>
        <v>0</v>
      </c>
      <c r="BD194" s="69">
        <f>IF(M194="znížená",J194,0)</f>
        <v>0</v>
      </c>
      <c r="BE194" s="69">
        <f>IF(M194="zákl. prenesená",J194,0)</f>
        <v>0</v>
      </c>
      <c r="BF194" s="69">
        <f>IF(M194="zníž. prenesená",J194,0)</f>
        <v>0</v>
      </c>
      <c r="BG194" s="69">
        <f>IF(M194="nulová",J194,0)</f>
        <v>0</v>
      </c>
      <c r="BH194" s="1" t="s">
        <v>79</v>
      </c>
      <c r="BI194" s="69">
        <f>ROUND(I194*H194,2)</f>
        <v>0</v>
      </c>
      <c r="BJ194" s="1" t="s">
        <v>205</v>
      </c>
      <c r="BK194" s="68" t="s">
        <v>181</v>
      </c>
    </row>
    <row r="195" spans="1:63" s="9" customFormat="1" ht="22.5">
      <c r="A195" s="241"/>
      <c r="B195" s="58"/>
      <c r="C195" s="76">
        <v>51</v>
      </c>
      <c r="D195" s="76" t="s">
        <v>91</v>
      </c>
      <c r="E195" s="381" t="s">
        <v>336</v>
      </c>
      <c r="F195" s="134" t="s">
        <v>337</v>
      </c>
      <c r="G195" s="79" t="s">
        <v>112</v>
      </c>
      <c r="H195" s="390">
        <v>20</v>
      </c>
      <c r="I195" s="391"/>
      <c r="J195" s="256">
        <f>ROUND(I195*H195,2)</f>
        <v>0</v>
      </c>
      <c r="L195" s="70"/>
      <c r="S195" s="71"/>
      <c r="AR195" s="1" t="s">
        <v>83</v>
      </c>
      <c r="AS195" s="1" t="s">
        <v>79</v>
      </c>
    </row>
    <row r="196" spans="1:63" s="9" customFormat="1">
      <c r="A196" s="241"/>
      <c r="B196" s="8"/>
      <c r="D196" s="350" t="s">
        <v>83</v>
      </c>
      <c r="E196" s="380"/>
      <c r="F196" s="352" t="s">
        <v>337</v>
      </c>
      <c r="H196" s="387"/>
      <c r="I196" s="388"/>
      <c r="J196" s="243"/>
      <c r="K196" s="331"/>
      <c r="L196" s="64" t="s">
        <v>9</v>
      </c>
      <c r="M196" s="65" t="s">
        <v>28</v>
      </c>
      <c r="O196" s="66">
        <f>N196*H196</f>
        <v>0</v>
      </c>
      <c r="P196" s="66">
        <v>0</v>
      </c>
      <c r="Q196" s="66">
        <f>P196*H196</f>
        <v>0</v>
      </c>
      <c r="R196" s="66">
        <v>0</v>
      </c>
      <c r="S196" s="67">
        <f>R196*H196</f>
        <v>0</v>
      </c>
      <c r="AP196" s="68" t="s">
        <v>205</v>
      </c>
      <c r="AR196" s="68" t="s">
        <v>80</v>
      </c>
      <c r="AS196" s="68" t="s">
        <v>79</v>
      </c>
      <c r="AW196" s="1" t="s">
        <v>78</v>
      </c>
      <c r="BC196" s="69">
        <f>IF(M196="základná",J196,0)</f>
        <v>0</v>
      </c>
      <c r="BD196" s="69">
        <f>IF(M196="znížená",J196,0)</f>
        <v>0</v>
      </c>
      <c r="BE196" s="69">
        <f>IF(M196="zákl. prenesená",J196,0)</f>
        <v>0</v>
      </c>
      <c r="BF196" s="69">
        <f>IF(M196="zníž. prenesená",J196,0)</f>
        <v>0</v>
      </c>
      <c r="BG196" s="69">
        <f>IF(M196="nulová",J196,0)</f>
        <v>0</v>
      </c>
      <c r="BH196" s="1" t="s">
        <v>79</v>
      </c>
      <c r="BI196" s="69">
        <f>ROUND(I196*H196,2)</f>
        <v>0</v>
      </c>
      <c r="BJ196" s="1" t="s">
        <v>205</v>
      </c>
      <c r="BK196" s="68" t="s">
        <v>182</v>
      </c>
    </row>
    <row r="197" spans="1:63" s="9" customFormat="1">
      <c r="A197" s="241"/>
      <c r="B197" s="58"/>
      <c r="C197" s="59">
        <v>52</v>
      </c>
      <c r="D197" s="59" t="s">
        <v>80</v>
      </c>
      <c r="E197" s="382" t="s">
        <v>338</v>
      </c>
      <c r="F197" s="133" t="s">
        <v>339</v>
      </c>
      <c r="G197" s="62" t="s">
        <v>112</v>
      </c>
      <c r="H197" s="300">
        <v>40</v>
      </c>
      <c r="I197" s="389"/>
      <c r="J197" s="254">
        <f>ROUND(I197*H197,2)</f>
        <v>0</v>
      </c>
      <c r="L197" s="70"/>
      <c r="S197" s="71"/>
      <c r="AR197" s="1" t="s">
        <v>83</v>
      </c>
      <c r="AS197" s="1" t="s">
        <v>79</v>
      </c>
    </row>
    <row r="198" spans="1:63" s="9" customFormat="1">
      <c r="A198" s="241"/>
      <c r="B198" s="8"/>
      <c r="D198" s="350" t="s">
        <v>83</v>
      </c>
      <c r="E198" s="380"/>
      <c r="F198" s="352" t="s">
        <v>339</v>
      </c>
      <c r="H198" s="387"/>
      <c r="I198" s="388"/>
      <c r="J198" s="243"/>
      <c r="K198" s="332"/>
      <c r="L198" s="81" t="s">
        <v>9</v>
      </c>
      <c r="M198" s="82" t="s">
        <v>28</v>
      </c>
      <c r="O198" s="66">
        <f>N198*H198</f>
        <v>0</v>
      </c>
      <c r="P198" s="66">
        <v>2.0000000000000001E-4</v>
      </c>
      <c r="Q198" s="66">
        <f>P198*H198</f>
        <v>0</v>
      </c>
      <c r="R198" s="66">
        <v>0</v>
      </c>
      <c r="S198" s="67">
        <f>R198*H198</f>
        <v>0</v>
      </c>
      <c r="AP198" s="68" t="s">
        <v>207</v>
      </c>
      <c r="AR198" s="68" t="s">
        <v>91</v>
      </c>
      <c r="AS198" s="68" t="s">
        <v>79</v>
      </c>
      <c r="AW198" s="1" t="s">
        <v>78</v>
      </c>
      <c r="BC198" s="69">
        <f>IF(M198="základná",J198,0)</f>
        <v>0</v>
      </c>
      <c r="BD198" s="69">
        <f>IF(M198="znížená",J198,0)</f>
        <v>0</v>
      </c>
      <c r="BE198" s="69">
        <f>IF(M198="zákl. prenesená",J198,0)</f>
        <v>0</v>
      </c>
      <c r="BF198" s="69">
        <f>IF(M198="zníž. prenesená",J198,0)</f>
        <v>0</v>
      </c>
      <c r="BG198" s="69">
        <f>IF(M198="nulová",J198,0)</f>
        <v>0</v>
      </c>
      <c r="BH198" s="1" t="s">
        <v>79</v>
      </c>
      <c r="BI198" s="69">
        <f>ROUND(I198*H198,2)</f>
        <v>0</v>
      </c>
      <c r="BJ198" s="1" t="s">
        <v>205</v>
      </c>
      <c r="BK198" s="68" t="s">
        <v>189</v>
      </c>
    </row>
    <row r="199" spans="1:63" s="9" customFormat="1" ht="22.5">
      <c r="A199" s="241"/>
      <c r="B199" s="58"/>
      <c r="C199" s="76">
        <v>53</v>
      </c>
      <c r="D199" s="76" t="s">
        <v>91</v>
      </c>
      <c r="E199" s="381" t="s">
        <v>340</v>
      </c>
      <c r="F199" s="134" t="s">
        <v>341</v>
      </c>
      <c r="G199" s="79" t="s">
        <v>112</v>
      </c>
      <c r="H199" s="390">
        <v>40</v>
      </c>
      <c r="I199" s="391"/>
      <c r="J199" s="256">
        <f>ROUND(I199*H199,2)</f>
        <v>0</v>
      </c>
      <c r="L199" s="70"/>
      <c r="S199" s="71"/>
      <c r="AR199" s="1" t="s">
        <v>83</v>
      </c>
      <c r="AS199" s="1" t="s">
        <v>79</v>
      </c>
    </row>
    <row r="200" spans="1:63" s="9" customFormat="1">
      <c r="A200" s="241"/>
      <c r="B200" s="8"/>
      <c r="D200" s="350" t="s">
        <v>83</v>
      </c>
      <c r="F200" s="352" t="s">
        <v>341</v>
      </c>
      <c r="H200" s="387"/>
      <c r="I200" s="388"/>
      <c r="J200" s="243"/>
      <c r="K200" s="331"/>
      <c r="L200" s="64" t="s">
        <v>9</v>
      </c>
      <c r="M200" s="65" t="s">
        <v>28</v>
      </c>
      <c r="O200" s="66">
        <f>N200*H200</f>
        <v>0</v>
      </c>
      <c r="P200" s="66">
        <v>0</v>
      </c>
      <c r="Q200" s="66">
        <f>P200*H200</f>
        <v>0</v>
      </c>
      <c r="R200" s="66">
        <v>0</v>
      </c>
      <c r="S200" s="67">
        <f>R200*H200</f>
        <v>0</v>
      </c>
      <c r="AP200" s="68" t="s">
        <v>205</v>
      </c>
      <c r="AR200" s="68" t="s">
        <v>80</v>
      </c>
      <c r="AS200" s="68" t="s">
        <v>79</v>
      </c>
      <c r="AW200" s="1" t="s">
        <v>78</v>
      </c>
      <c r="BC200" s="69">
        <f>IF(M200="základná",J200,0)</f>
        <v>0</v>
      </c>
      <c r="BD200" s="69">
        <f>IF(M200="znížená",J200,0)</f>
        <v>0</v>
      </c>
      <c r="BE200" s="69">
        <f>IF(M200="zákl. prenesená",J200,0)</f>
        <v>0</v>
      </c>
      <c r="BF200" s="69">
        <f>IF(M200="zníž. prenesená",J200,0)</f>
        <v>0</v>
      </c>
      <c r="BG200" s="69">
        <f>IF(M200="nulová",J200,0)</f>
        <v>0</v>
      </c>
      <c r="BH200" s="1" t="s">
        <v>79</v>
      </c>
      <c r="BI200" s="69">
        <f>ROUND(I200*H200,2)</f>
        <v>0</v>
      </c>
      <c r="BJ200" s="1" t="s">
        <v>205</v>
      </c>
      <c r="BK200" s="68" t="s">
        <v>192</v>
      </c>
    </row>
    <row r="201" spans="1:63" s="9" customFormat="1">
      <c r="A201" s="241"/>
      <c r="B201" s="58"/>
      <c r="C201" s="59">
        <v>54</v>
      </c>
      <c r="D201" s="59" t="s">
        <v>80</v>
      </c>
      <c r="E201" s="60" t="s">
        <v>342</v>
      </c>
      <c r="F201" s="133" t="s">
        <v>343</v>
      </c>
      <c r="G201" s="62" t="s">
        <v>211</v>
      </c>
      <c r="H201" s="300">
        <v>2.98</v>
      </c>
      <c r="I201" s="389"/>
      <c r="J201" s="254">
        <f>ROUND(I201*H201,2)</f>
        <v>0</v>
      </c>
      <c r="L201" s="70"/>
      <c r="S201" s="71"/>
      <c r="AR201" s="1" t="s">
        <v>83</v>
      </c>
      <c r="AS201" s="1" t="s">
        <v>79</v>
      </c>
    </row>
    <row r="202" spans="1:63" s="9" customFormat="1">
      <c r="A202" s="241"/>
      <c r="B202" s="8"/>
      <c r="D202" s="350" t="s">
        <v>83</v>
      </c>
      <c r="F202" s="352" t="s">
        <v>343</v>
      </c>
      <c r="H202" s="387"/>
      <c r="I202" s="388"/>
      <c r="J202" s="243"/>
      <c r="K202" s="332"/>
      <c r="L202" s="81" t="s">
        <v>9</v>
      </c>
      <c r="M202" s="82" t="s">
        <v>28</v>
      </c>
      <c r="O202" s="66">
        <f>N202*H202</f>
        <v>0</v>
      </c>
      <c r="P202" s="66">
        <v>8.0000000000000007E-5</v>
      </c>
      <c r="Q202" s="66">
        <f>P202*H202</f>
        <v>0</v>
      </c>
      <c r="R202" s="66">
        <v>0</v>
      </c>
      <c r="S202" s="67">
        <f>R202*H202</f>
        <v>0</v>
      </c>
      <c r="AP202" s="68" t="s">
        <v>207</v>
      </c>
      <c r="AR202" s="68" t="s">
        <v>91</v>
      </c>
      <c r="AS202" s="68" t="s">
        <v>79</v>
      </c>
      <c r="AW202" s="1" t="s">
        <v>78</v>
      </c>
      <c r="BC202" s="69">
        <f>IF(M202="základná",J202,0)</f>
        <v>0</v>
      </c>
      <c r="BD202" s="69">
        <f>IF(M202="znížená",J202,0)</f>
        <v>0</v>
      </c>
      <c r="BE202" s="69">
        <f>IF(M202="zákl. prenesená",J202,0)</f>
        <v>0</v>
      </c>
      <c r="BF202" s="69">
        <f>IF(M202="zníž. prenesená",J202,0)</f>
        <v>0</v>
      </c>
      <c r="BG202" s="69">
        <f>IF(M202="nulová",J202,0)</f>
        <v>0</v>
      </c>
      <c r="BH202" s="1" t="s">
        <v>79</v>
      </c>
      <c r="BI202" s="69">
        <f>ROUND(I202*H202,2)</f>
        <v>0</v>
      </c>
      <c r="BJ202" s="1" t="s">
        <v>205</v>
      </c>
      <c r="BK202" s="68" t="s">
        <v>198</v>
      </c>
    </row>
    <row r="203" spans="1:63" s="9" customFormat="1">
      <c r="A203" s="241"/>
      <c r="B203" s="58"/>
      <c r="C203" s="59">
        <v>55</v>
      </c>
      <c r="D203" s="59" t="s">
        <v>80</v>
      </c>
      <c r="E203" s="60" t="s">
        <v>344</v>
      </c>
      <c r="F203" s="133" t="s">
        <v>345</v>
      </c>
      <c r="G203" s="62" t="s">
        <v>211</v>
      </c>
      <c r="H203" s="300">
        <v>1.6950000000000001</v>
      </c>
      <c r="I203" s="389"/>
      <c r="J203" s="254">
        <f>ROUND(I203*H203,2)</f>
        <v>0</v>
      </c>
      <c r="L203" s="70"/>
      <c r="S203" s="71"/>
      <c r="AR203" s="1" t="s">
        <v>83</v>
      </c>
      <c r="AS203" s="1" t="s">
        <v>79</v>
      </c>
    </row>
    <row r="204" spans="1:63" s="9" customFormat="1">
      <c r="A204" s="241"/>
      <c r="B204" s="8"/>
      <c r="D204" s="350" t="s">
        <v>83</v>
      </c>
      <c r="F204" s="352" t="s">
        <v>345</v>
      </c>
      <c r="H204" s="387"/>
      <c r="I204" s="388"/>
      <c r="J204" s="243"/>
      <c r="K204" s="331"/>
      <c r="L204" s="64" t="s">
        <v>9</v>
      </c>
      <c r="M204" s="65" t="s">
        <v>28</v>
      </c>
      <c r="O204" s="66">
        <f>N204*H204</f>
        <v>0</v>
      </c>
      <c r="P204" s="66">
        <v>0</v>
      </c>
      <c r="Q204" s="66">
        <f>P204*H204</f>
        <v>0</v>
      </c>
      <c r="R204" s="66">
        <v>0</v>
      </c>
      <c r="S204" s="67">
        <f>R204*H204</f>
        <v>0</v>
      </c>
      <c r="AP204" s="68" t="s">
        <v>205</v>
      </c>
      <c r="AR204" s="68" t="s">
        <v>80</v>
      </c>
      <c r="AS204" s="68" t="s">
        <v>79</v>
      </c>
      <c r="AW204" s="1" t="s">
        <v>78</v>
      </c>
      <c r="BC204" s="69">
        <f>IF(M204="základná",J204,0)</f>
        <v>0</v>
      </c>
      <c r="BD204" s="69">
        <f>IF(M204="znížená",J204,0)</f>
        <v>0</v>
      </c>
      <c r="BE204" s="69">
        <f>IF(M204="zákl. prenesená",J204,0)</f>
        <v>0</v>
      </c>
      <c r="BF204" s="69">
        <f>IF(M204="zníž. prenesená",J204,0)</f>
        <v>0</v>
      </c>
      <c r="BG204" s="69">
        <f>IF(M204="nulová",J204,0)</f>
        <v>0</v>
      </c>
      <c r="BH204" s="1" t="s">
        <v>79</v>
      </c>
      <c r="BI204" s="69">
        <f>ROUND(I204*H204,2)</f>
        <v>0</v>
      </c>
      <c r="BJ204" s="1" t="s">
        <v>205</v>
      </c>
      <c r="BK204" s="68" t="s">
        <v>298</v>
      </c>
    </row>
    <row r="205" spans="1:63" s="9" customFormat="1">
      <c r="A205" s="241"/>
      <c r="B205" s="58"/>
      <c r="C205" s="59">
        <v>56</v>
      </c>
      <c r="D205" s="59" t="s">
        <v>80</v>
      </c>
      <c r="E205" s="60" t="s">
        <v>346</v>
      </c>
      <c r="F205" s="133" t="s">
        <v>347</v>
      </c>
      <c r="G205" s="62" t="s">
        <v>211</v>
      </c>
      <c r="H205" s="300">
        <v>3.81</v>
      </c>
      <c r="I205" s="389"/>
      <c r="J205" s="254">
        <f>ROUND(I205*H205,2)</f>
        <v>0</v>
      </c>
      <c r="L205" s="70"/>
      <c r="S205" s="71"/>
      <c r="AR205" s="1" t="s">
        <v>83</v>
      </c>
      <c r="AS205" s="1" t="s">
        <v>79</v>
      </c>
    </row>
    <row r="206" spans="1:63" s="9" customFormat="1">
      <c r="A206" s="241"/>
      <c r="B206" s="8"/>
      <c r="D206" s="350" t="s">
        <v>83</v>
      </c>
      <c r="F206" s="352" t="s">
        <v>347</v>
      </c>
      <c r="H206" s="387"/>
      <c r="I206" s="388"/>
      <c r="J206" s="243"/>
      <c r="K206" s="331"/>
      <c r="L206" s="64" t="s">
        <v>9</v>
      </c>
      <c r="M206" s="65" t="s">
        <v>28</v>
      </c>
      <c r="O206" s="66">
        <f>N206*H206</f>
        <v>0</v>
      </c>
      <c r="P206" s="66">
        <v>0</v>
      </c>
      <c r="Q206" s="66">
        <f>P206*H206</f>
        <v>0</v>
      </c>
      <c r="R206" s="66">
        <v>0</v>
      </c>
      <c r="S206" s="67">
        <f>R206*H206</f>
        <v>0</v>
      </c>
      <c r="AP206" s="68" t="s">
        <v>205</v>
      </c>
      <c r="AR206" s="68" t="s">
        <v>80</v>
      </c>
      <c r="AS206" s="68" t="s">
        <v>79</v>
      </c>
      <c r="AW206" s="1" t="s">
        <v>78</v>
      </c>
      <c r="BC206" s="69">
        <f>IF(M206="základná",J206,0)</f>
        <v>0</v>
      </c>
      <c r="BD206" s="69">
        <f>IF(M206="znížená",J206,0)</f>
        <v>0</v>
      </c>
      <c r="BE206" s="69">
        <f>IF(M206="zákl. prenesená",J206,0)</f>
        <v>0</v>
      </c>
      <c r="BF206" s="69">
        <f>IF(M206="zníž. prenesená",J206,0)</f>
        <v>0</v>
      </c>
      <c r="BG206" s="69">
        <f>IF(M206="nulová",J206,0)</f>
        <v>0</v>
      </c>
      <c r="BH206" s="1" t="s">
        <v>79</v>
      </c>
      <c r="BI206" s="69">
        <f>ROUND(I206*H206,2)</f>
        <v>0</v>
      </c>
      <c r="BJ206" s="1" t="s">
        <v>205</v>
      </c>
      <c r="BK206" s="68" t="s">
        <v>206</v>
      </c>
    </row>
    <row r="207" spans="1:63" s="9" customFormat="1" ht="29.25" customHeight="1">
      <c r="A207" s="241"/>
      <c r="B207" s="46"/>
      <c r="C207" s="47"/>
      <c r="D207" s="48" t="s">
        <v>74</v>
      </c>
      <c r="E207" s="57" t="s">
        <v>348</v>
      </c>
      <c r="F207" s="353" t="s">
        <v>349</v>
      </c>
      <c r="G207" s="47"/>
      <c r="H207" s="392"/>
      <c r="I207" s="393"/>
      <c r="J207" s="253">
        <f>BI207</f>
        <v>0</v>
      </c>
      <c r="L207" s="70"/>
      <c r="S207" s="71"/>
      <c r="AR207" s="1" t="s">
        <v>83</v>
      </c>
      <c r="AS207" s="1" t="s">
        <v>79</v>
      </c>
    </row>
    <row r="208" spans="1:63" s="9" customFormat="1" ht="36">
      <c r="A208" s="241"/>
      <c r="B208" s="58"/>
      <c r="C208" s="59">
        <v>57</v>
      </c>
      <c r="D208" s="59" t="s">
        <v>80</v>
      </c>
      <c r="E208" s="60" t="s">
        <v>350</v>
      </c>
      <c r="F208" s="133" t="s">
        <v>351</v>
      </c>
      <c r="G208" s="62" t="s">
        <v>81</v>
      </c>
      <c r="H208" s="300">
        <v>4</v>
      </c>
      <c r="I208" s="389"/>
      <c r="J208" s="254">
        <f>ROUND(I208*H208,2)</f>
        <v>0</v>
      </c>
      <c r="K208" s="331"/>
      <c r="L208" s="64" t="s">
        <v>9</v>
      </c>
      <c r="M208" s="65" t="s">
        <v>28</v>
      </c>
      <c r="O208" s="66">
        <f>N208*H208</f>
        <v>0</v>
      </c>
      <c r="P208" s="66">
        <v>0</v>
      </c>
      <c r="Q208" s="66">
        <f>P208*H208</f>
        <v>0</v>
      </c>
      <c r="R208" s="66">
        <v>0</v>
      </c>
      <c r="S208" s="67">
        <f>R208*H208</f>
        <v>0</v>
      </c>
      <c r="AP208" s="68" t="s">
        <v>205</v>
      </c>
      <c r="AR208" s="68" t="s">
        <v>80</v>
      </c>
      <c r="AS208" s="68" t="s">
        <v>79</v>
      </c>
      <c r="AW208" s="1" t="s">
        <v>78</v>
      </c>
      <c r="BC208" s="69">
        <f>IF(M208="základná",J208,0)</f>
        <v>0</v>
      </c>
      <c r="BD208" s="69">
        <f>IF(M208="znížená",J208,0)</f>
        <v>0</v>
      </c>
      <c r="BE208" s="69">
        <f>IF(M208="zákl. prenesená",J208,0)</f>
        <v>0</v>
      </c>
      <c r="BF208" s="69">
        <f>IF(M208="zníž. prenesená",J208,0)</f>
        <v>0</v>
      </c>
      <c r="BG208" s="69">
        <f>IF(M208="nulová",J208,0)</f>
        <v>0</v>
      </c>
      <c r="BH208" s="1" t="s">
        <v>79</v>
      </c>
      <c r="BI208" s="69">
        <f>ROUND(I208*H208,2)</f>
        <v>0</v>
      </c>
      <c r="BJ208" s="1" t="s">
        <v>205</v>
      </c>
      <c r="BK208" s="68" t="s">
        <v>209</v>
      </c>
    </row>
    <row r="209" spans="1:63" s="9" customFormat="1" ht="19.5">
      <c r="A209" s="241"/>
      <c r="B209" s="8"/>
      <c r="D209" s="350" t="s">
        <v>83</v>
      </c>
      <c r="F209" s="351" t="s">
        <v>351</v>
      </c>
      <c r="H209" s="387"/>
      <c r="I209" s="388"/>
      <c r="J209" s="243"/>
      <c r="L209" s="70"/>
      <c r="S209" s="71"/>
      <c r="AR209" s="1" t="s">
        <v>83</v>
      </c>
      <c r="AS209" s="1" t="s">
        <v>79</v>
      </c>
    </row>
    <row r="210" spans="1:63" s="47" customFormat="1" ht="22.5">
      <c r="A210" s="250"/>
      <c r="B210" s="58"/>
      <c r="C210" s="76">
        <v>58</v>
      </c>
      <c r="D210" s="76" t="s">
        <v>91</v>
      </c>
      <c r="E210" s="381" t="s">
        <v>352</v>
      </c>
      <c r="F210" s="78" t="s">
        <v>353</v>
      </c>
      <c r="G210" s="79" t="s">
        <v>81</v>
      </c>
      <c r="H210" s="390">
        <v>1</v>
      </c>
      <c r="I210" s="391"/>
      <c r="J210" s="256">
        <f>ROUND(I210*H210,2)</f>
        <v>0</v>
      </c>
      <c r="L210" s="52"/>
      <c r="O210" s="53">
        <f>SUM(O211:O220)</f>
        <v>0</v>
      </c>
      <c r="Q210" s="53">
        <f>SUM(Q211:Q220)</f>
        <v>0</v>
      </c>
      <c r="S210" s="54">
        <f>SUM(S211:S220)</f>
        <v>0</v>
      </c>
      <c r="AP210" s="48" t="s">
        <v>84</v>
      </c>
      <c r="AR210" s="55" t="s">
        <v>74</v>
      </c>
      <c r="AS210" s="55" t="s">
        <v>77</v>
      </c>
      <c r="AW210" s="48" t="s">
        <v>78</v>
      </c>
      <c r="BI210" s="56">
        <f>SUM(BI211:BI220)</f>
        <v>0</v>
      </c>
    </row>
    <row r="211" spans="1:63" s="9" customFormat="1">
      <c r="A211" s="241"/>
      <c r="B211" s="8"/>
      <c r="D211" s="350" t="s">
        <v>83</v>
      </c>
      <c r="F211" s="351" t="s">
        <v>353</v>
      </c>
      <c r="H211" s="387"/>
      <c r="I211" s="388"/>
      <c r="J211" s="243"/>
      <c r="K211" s="331"/>
      <c r="L211" s="64" t="s">
        <v>9</v>
      </c>
      <c r="M211" s="65" t="s">
        <v>28</v>
      </c>
      <c r="O211" s="66">
        <f>N211*H211</f>
        <v>0</v>
      </c>
      <c r="P211" s="66">
        <v>0</v>
      </c>
      <c r="Q211" s="66">
        <f>P211*H211</f>
        <v>0</v>
      </c>
      <c r="R211" s="66">
        <v>0</v>
      </c>
      <c r="S211" s="67">
        <f>R211*H211</f>
        <v>0</v>
      </c>
      <c r="AP211" s="68" t="s">
        <v>205</v>
      </c>
      <c r="AR211" s="68" t="s">
        <v>80</v>
      </c>
      <c r="AS211" s="68" t="s">
        <v>79</v>
      </c>
      <c r="AW211" s="1" t="s">
        <v>78</v>
      </c>
      <c r="BC211" s="69">
        <f>IF(M211="základná",J211,0)</f>
        <v>0</v>
      </c>
      <c r="BD211" s="69">
        <f>IF(M211="znížená",J211,0)</f>
        <v>0</v>
      </c>
      <c r="BE211" s="69">
        <f>IF(M211="zákl. prenesená",J211,0)</f>
        <v>0</v>
      </c>
      <c r="BF211" s="69">
        <f>IF(M211="zníž. prenesená",J211,0)</f>
        <v>0</v>
      </c>
      <c r="BG211" s="69">
        <f>IF(M211="nulová",J211,0)</f>
        <v>0</v>
      </c>
      <c r="BH211" s="1" t="s">
        <v>79</v>
      </c>
      <c r="BI211" s="69">
        <f>ROUND(I211*H211,2)</f>
        <v>0</v>
      </c>
      <c r="BJ211" s="1" t="s">
        <v>205</v>
      </c>
      <c r="BK211" s="68" t="s">
        <v>172</v>
      </c>
    </row>
    <row r="212" spans="1:63" s="9" customFormat="1">
      <c r="A212" s="241"/>
      <c r="B212" s="58"/>
      <c r="C212" s="59">
        <v>59</v>
      </c>
      <c r="D212" s="59" t="s">
        <v>80</v>
      </c>
      <c r="E212" s="60" t="s">
        <v>342</v>
      </c>
      <c r="F212" s="61" t="s">
        <v>343</v>
      </c>
      <c r="G212" s="62" t="s">
        <v>211</v>
      </c>
      <c r="H212" s="300">
        <v>2.98</v>
      </c>
      <c r="I212" s="389"/>
      <c r="J212" s="254">
        <f>ROUND(I212*H212,2)</f>
        <v>0</v>
      </c>
      <c r="L212" s="70"/>
      <c r="S212" s="71"/>
      <c r="AR212" s="1" t="s">
        <v>83</v>
      </c>
      <c r="AS212" s="1" t="s">
        <v>79</v>
      </c>
    </row>
    <row r="213" spans="1:63" s="9" customFormat="1">
      <c r="A213" s="241"/>
      <c r="B213" s="8"/>
      <c r="D213" s="350" t="s">
        <v>83</v>
      </c>
      <c r="F213" s="351" t="s">
        <v>343</v>
      </c>
      <c r="H213" s="387"/>
      <c r="I213" s="388"/>
      <c r="J213" s="243"/>
      <c r="K213" s="332"/>
      <c r="L213" s="81" t="s">
        <v>9</v>
      </c>
      <c r="M213" s="82" t="s">
        <v>28</v>
      </c>
      <c r="O213" s="66">
        <f>N213*H213</f>
        <v>0</v>
      </c>
      <c r="P213" s="66">
        <v>6.9999999999999994E-5</v>
      </c>
      <c r="Q213" s="66">
        <f>P213*H213</f>
        <v>0</v>
      </c>
      <c r="R213" s="66">
        <v>0</v>
      </c>
      <c r="S213" s="67">
        <f>R213*H213</f>
        <v>0</v>
      </c>
      <c r="AP213" s="68" t="s">
        <v>207</v>
      </c>
      <c r="AR213" s="68" t="s">
        <v>91</v>
      </c>
      <c r="AS213" s="68" t="s">
        <v>79</v>
      </c>
      <c r="AW213" s="1" t="s">
        <v>78</v>
      </c>
      <c r="BC213" s="69">
        <f>IF(M213="základná",J213,0)</f>
        <v>0</v>
      </c>
      <c r="BD213" s="69">
        <f>IF(M213="znížená",J213,0)</f>
        <v>0</v>
      </c>
      <c r="BE213" s="69">
        <f>IF(M213="zákl. prenesená",J213,0)</f>
        <v>0</v>
      </c>
      <c r="BF213" s="69">
        <f>IF(M213="zníž. prenesená",J213,0)</f>
        <v>0</v>
      </c>
      <c r="BG213" s="69">
        <f>IF(M213="nulová",J213,0)</f>
        <v>0</v>
      </c>
      <c r="BH213" s="1" t="s">
        <v>79</v>
      </c>
      <c r="BI213" s="69">
        <f>ROUND(I213*H213,2)</f>
        <v>0</v>
      </c>
      <c r="BJ213" s="1" t="s">
        <v>205</v>
      </c>
      <c r="BK213" s="68" t="s">
        <v>87</v>
      </c>
    </row>
    <row r="214" spans="1:63" s="9" customFormat="1">
      <c r="A214" s="241"/>
      <c r="B214" s="58"/>
      <c r="C214" s="59">
        <v>50</v>
      </c>
      <c r="D214" s="59" t="s">
        <v>80</v>
      </c>
      <c r="E214" s="60" t="s">
        <v>344</v>
      </c>
      <c r="F214" s="61" t="s">
        <v>345</v>
      </c>
      <c r="G214" s="62" t="s">
        <v>211</v>
      </c>
      <c r="H214" s="300">
        <v>1.6950000000000001</v>
      </c>
      <c r="I214" s="389"/>
      <c r="J214" s="254">
        <f>ROUND(I214*H214,2)</f>
        <v>0</v>
      </c>
      <c r="L214" s="70"/>
      <c r="S214" s="71"/>
      <c r="AR214" s="1" t="s">
        <v>83</v>
      </c>
      <c r="AS214" s="1" t="s">
        <v>79</v>
      </c>
    </row>
    <row r="215" spans="1:63" s="9" customFormat="1">
      <c r="A215" s="241"/>
      <c r="B215" s="8"/>
      <c r="D215" s="350" t="s">
        <v>83</v>
      </c>
      <c r="F215" s="351" t="s">
        <v>345</v>
      </c>
      <c r="H215" s="387"/>
      <c r="I215" s="388"/>
      <c r="J215" s="243"/>
      <c r="K215" s="331"/>
      <c r="L215" s="64" t="s">
        <v>9</v>
      </c>
      <c r="M215" s="65" t="s">
        <v>28</v>
      </c>
      <c r="O215" s="66">
        <f>N215*H215</f>
        <v>0</v>
      </c>
      <c r="P215" s="66">
        <v>0</v>
      </c>
      <c r="Q215" s="66">
        <f>P215*H215</f>
        <v>0</v>
      </c>
      <c r="R215" s="66">
        <v>0</v>
      </c>
      <c r="S215" s="67">
        <f>R215*H215</f>
        <v>0</v>
      </c>
      <c r="AP215" s="68" t="s">
        <v>205</v>
      </c>
      <c r="AR215" s="68" t="s">
        <v>80</v>
      </c>
      <c r="AS215" s="68" t="s">
        <v>79</v>
      </c>
      <c r="AW215" s="1" t="s">
        <v>78</v>
      </c>
      <c r="BC215" s="69">
        <f>IF(M215="základná",J215,0)</f>
        <v>0</v>
      </c>
      <c r="BD215" s="69">
        <f>IF(M215="znížená",J215,0)</f>
        <v>0</v>
      </c>
      <c r="BE215" s="69">
        <f>IF(M215="zákl. prenesená",J215,0)</f>
        <v>0</v>
      </c>
      <c r="BF215" s="69">
        <f>IF(M215="zníž. prenesená",J215,0)</f>
        <v>0</v>
      </c>
      <c r="BG215" s="69">
        <f>IF(M215="nulová",J215,0)</f>
        <v>0</v>
      </c>
      <c r="BH215" s="1" t="s">
        <v>79</v>
      </c>
      <c r="BI215" s="69">
        <f>ROUND(I215*H215,2)</f>
        <v>0</v>
      </c>
      <c r="BJ215" s="1" t="s">
        <v>205</v>
      </c>
      <c r="BK215" s="68" t="s">
        <v>86</v>
      </c>
    </row>
    <row r="216" spans="1:63" s="9" customFormat="1">
      <c r="A216" s="241"/>
      <c r="B216" s="58"/>
      <c r="C216" s="59">
        <v>61</v>
      </c>
      <c r="D216" s="59" t="s">
        <v>80</v>
      </c>
      <c r="E216" s="60" t="s">
        <v>346</v>
      </c>
      <c r="F216" s="61" t="s">
        <v>347</v>
      </c>
      <c r="G216" s="62" t="s">
        <v>211</v>
      </c>
      <c r="H216" s="300">
        <v>3.81</v>
      </c>
      <c r="I216" s="389"/>
      <c r="J216" s="254">
        <f>ROUND(I216*H216,2)</f>
        <v>0</v>
      </c>
      <c r="L216" s="70"/>
      <c r="S216" s="71"/>
      <c r="AR216" s="1" t="s">
        <v>83</v>
      </c>
      <c r="AS216" s="1" t="s">
        <v>79</v>
      </c>
    </row>
    <row r="217" spans="1:63" s="9" customFormat="1">
      <c r="A217" s="241"/>
      <c r="B217" s="8"/>
      <c r="D217" s="350" t="s">
        <v>83</v>
      </c>
      <c r="F217" s="351" t="s">
        <v>347</v>
      </c>
      <c r="H217" s="387"/>
      <c r="I217" s="388"/>
      <c r="J217" s="243"/>
      <c r="K217" s="331"/>
      <c r="L217" s="64" t="s">
        <v>9</v>
      </c>
      <c r="M217" s="65" t="s">
        <v>28</v>
      </c>
      <c r="O217" s="66">
        <f>N217*H217</f>
        <v>0</v>
      </c>
      <c r="P217" s="66">
        <v>0</v>
      </c>
      <c r="Q217" s="66">
        <f>P217*H217</f>
        <v>0</v>
      </c>
      <c r="R217" s="66">
        <v>0</v>
      </c>
      <c r="S217" s="67">
        <f>R217*H217</f>
        <v>0</v>
      </c>
      <c r="AP217" s="68" t="s">
        <v>205</v>
      </c>
      <c r="AR217" s="68" t="s">
        <v>80</v>
      </c>
      <c r="AS217" s="68" t="s">
        <v>79</v>
      </c>
      <c r="AW217" s="1" t="s">
        <v>78</v>
      </c>
      <c r="BC217" s="69">
        <f>IF(M217="základná",J217,0)</f>
        <v>0</v>
      </c>
      <c r="BD217" s="69">
        <f>IF(M217="znížená",J217,0)</f>
        <v>0</v>
      </c>
      <c r="BE217" s="69">
        <f>IF(M217="zákl. prenesená",J217,0)</f>
        <v>0</v>
      </c>
      <c r="BF217" s="69">
        <f>IF(M217="zníž. prenesená",J217,0)</f>
        <v>0</v>
      </c>
      <c r="BG217" s="69">
        <f>IF(M217="nulová",J217,0)</f>
        <v>0</v>
      </c>
      <c r="BH217" s="1" t="s">
        <v>79</v>
      </c>
      <c r="BI217" s="69">
        <f>ROUND(I217*H217,2)</f>
        <v>0</v>
      </c>
      <c r="BJ217" s="1" t="s">
        <v>205</v>
      </c>
      <c r="BK217" s="68" t="s">
        <v>124</v>
      </c>
    </row>
    <row r="218" spans="1:63" s="9" customFormat="1" ht="25.5" customHeight="1">
      <c r="A218" s="241"/>
      <c r="B218" s="46"/>
      <c r="C218" s="47"/>
      <c r="D218" s="48" t="s">
        <v>74</v>
      </c>
      <c r="E218" s="49" t="s">
        <v>354</v>
      </c>
      <c r="F218" s="49" t="s">
        <v>355</v>
      </c>
      <c r="G218" s="47"/>
      <c r="H218" s="392"/>
      <c r="I218" s="393"/>
      <c r="J218" s="252">
        <f>BI218</f>
        <v>0</v>
      </c>
      <c r="L218" s="70"/>
      <c r="S218" s="71"/>
      <c r="AR218" s="1" t="s">
        <v>83</v>
      </c>
      <c r="AS218" s="1" t="s">
        <v>79</v>
      </c>
    </row>
    <row r="219" spans="1:63" s="9" customFormat="1" ht="38.25" customHeight="1">
      <c r="A219" s="241"/>
      <c r="B219" s="58"/>
      <c r="C219" s="59">
        <v>62</v>
      </c>
      <c r="D219" s="59" t="s">
        <v>80</v>
      </c>
      <c r="E219" s="60" t="s">
        <v>356</v>
      </c>
      <c r="F219" s="61" t="s">
        <v>357</v>
      </c>
      <c r="G219" s="62" t="s">
        <v>358</v>
      </c>
      <c r="H219" s="300">
        <v>8</v>
      </c>
      <c r="I219" s="389"/>
      <c r="J219" s="254">
        <f>ROUND(I219*H219,2)</f>
        <v>0</v>
      </c>
      <c r="K219" s="331"/>
      <c r="L219" s="64" t="s">
        <v>9</v>
      </c>
      <c r="M219" s="65" t="s">
        <v>28</v>
      </c>
      <c r="O219" s="66">
        <f>N219*H219</f>
        <v>0</v>
      </c>
      <c r="P219" s="66">
        <v>0</v>
      </c>
      <c r="Q219" s="66">
        <f>P219*H219</f>
        <v>0</v>
      </c>
      <c r="R219" s="66">
        <v>0</v>
      </c>
      <c r="S219" s="67">
        <f>R219*H219</f>
        <v>0</v>
      </c>
      <c r="AP219" s="68" t="s">
        <v>205</v>
      </c>
      <c r="AR219" s="68" t="s">
        <v>80</v>
      </c>
      <c r="AS219" s="68" t="s">
        <v>79</v>
      </c>
      <c r="AW219" s="1" t="s">
        <v>78</v>
      </c>
      <c r="BC219" s="69">
        <f>IF(M219="základná",J219,0)</f>
        <v>0</v>
      </c>
      <c r="BD219" s="69">
        <f>IF(M219="znížená",J219,0)</f>
        <v>0</v>
      </c>
      <c r="BE219" s="69">
        <f>IF(M219="zákl. prenesená",J219,0)</f>
        <v>0</v>
      </c>
      <c r="BF219" s="69">
        <f>IF(M219="zníž. prenesená",J219,0)</f>
        <v>0</v>
      </c>
      <c r="BG219" s="69">
        <f>IF(M219="nulová",J219,0)</f>
        <v>0</v>
      </c>
      <c r="BH219" s="1" t="s">
        <v>79</v>
      </c>
      <c r="BI219" s="69">
        <f>ROUND(I219*H219,2)</f>
        <v>0</v>
      </c>
      <c r="BJ219" s="1" t="s">
        <v>205</v>
      </c>
      <c r="BK219" s="68" t="s">
        <v>130</v>
      </c>
    </row>
    <row r="220" spans="1:63" s="9" customFormat="1" ht="19.5">
      <c r="A220" s="241"/>
      <c r="B220" s="8"/>
      <c r="D220" s="350" t="s">
        <v>83</v>
      </c>
      <c r="F220" s="351" t="s">
        <v>357</v>
      </c>
      <c r="H220" s="387"/>
      <c r="I220" s="388"/>
      <c r="J220" s="243"/>
      <c r="L220" s="70"/>
      <c r="S220" s="71"/>
      <c r="AR220" s="1" t="s">
        <v>83</v>
      </c>
      <c r="AS220" s="1" t="s">
        <v>79</v>
      </c>
    </row>
    <row r="221" spans="1:63" s="47" customFormat="1" ht="10.5" customHeight="1">
      <c r="A221" s="250"/>
      <c r="B221" s="379"/>
      <c r="C221" s="264"/>
      <c r="D221" s="264"/>
      <c r="E221" s="264"/>
      <c r="F221" s="264"/>
      <c r="G221" s="264"/>
      <c r="H221" s="264"/>
      <c r="I221" s="264"/>
      <c r="J221" s="266"/>
      <c r="L221" s="52"/>
      <c r="O221" s="53" t="e">
        <f>SUM(#REF!)</f>
        <v>#REF!</v>
      </c>
      <c r="Q221" s="53" t="e">
        <f>SUM(#REF!)</f>
        <v>#REF!</v>
      </c>
      <c r="S221" s="54" t="e">
        <f>SUM(#REF!)</f>
        <v>#REF!</v>
      </c>
      <c r="AP221" s="48" t="s">
        <v>82</v>
      </c>
      <c r="AR221" s="55" t="s">
        <v>74</v>
      </c>
      <c r="AS221" s="55" t="s">
        <v>2</v>
      </c>
      <c r="AW221" s="48" t="s">
        <v>78</v>
      </c>
      <c r="BI221" s="56" t="e">
        <f>SUM(#REF!)</f>
        <v>#REF!</v>
      </c>
    </row>
  </sheetData>
  <mergeCells count="6">
    <mergeCell ref="E67:H67"/>
    <mergeCell ref="L2:T2"/>
    <mergeCell ref="E112:H112"/>
    <mergeCell ref="E7:H7"/>
    <mergeCell ref="E16:H16"/>
    <mergeCell ref="E25:H25"/>
  </mergeCells>
  <pageMargins left="0.33" right="0.17" top="0.38" bottom="0.44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941EA-F47D-4A73-A573-34FC1B72DC75}">
  <sheetPr codeName="Hárok7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3ed94-b0af-4a18-a177-edbead11ba76" xsi:nil="true"/>
    <lcf76f155ced4ddcb4097134ff3c332f xmlns="816923b8-2942-4f26-b09f-b4b1fc0a69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F71B411D9CF649912DAB78F6A2729F" ma:contentTypeVersion="15" ma:contentTypeDescription="Umožňuje vytvoriť nový dokument." ma:contentTypeScope="" ma:versionID="e48319cd6f23d51055de4c02f1a848a7">
  <xsd:schema xmlns:xsd="http://www.w3.org/2001/XMLSchema" xmlns:xs="http://www.w3.org/2001/XMLSchema" xmlns:p="http://schemas.microsoft.com/office/2006/metadata/properties" xmlns:ns2="816923b8-2942-4f26-b09f-b4b1fc0a6926" xmlns:ns3="7443ed94-b0af-4a18-a177-edbead11ba76" targetNamespace="http://schemas.microsoft.com/office/2006/metadata/properties" ma:root="true" ma:fieldsID="ef9ee50cad8659152a3835ade50ef773" ns2:_="" ns3:_="">
    <xsd:import namespace="816923b8-2942-4f26-b09f-b4b1fc0a6926"/>
    <xsd:import namespace="7443ed94-b0af-4a18-a177-edbead11ba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923b8-2942-4f26-b09f-b4b1fc0a6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a" ma:readOnly="false" ma:fieldId="{5cf76f15-5ced-4ddc-b409-7134ff3c332f}" ma:taxonomyMulti="true" ma:sspId="e9bdf739-7c70-4563-9f89-6ce25a63cf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3ed94-b0af-4a18-a177-edbead11ba7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8be750-3337-489d-bea7-6067ccde1e55}" ma:internalName="TaxCatchAll" ma:showField="CatchAllData" ma:web="7443ed94-b0af-4a18-a177-edbead11ba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FFADD-4748-4B90-AD22-591BD04A8A39}">
  <ds:schemaRefs>
    <ds:schemaRef ds:uri="http://schemas.microsoft.com/office/2006/metadata/properties"/>
    <ds:schemaRef ds:uri="http://schemas.microsoft.com/office/infopath/2007/PartnerControls"/>
    <ds:schemaRef ds:uri="7443ed94-b0af-4a18-a177-edbead11ba76"/>
    <ds:schemaRef ds:uri="816923b8-2942-4f26-b09f-b4b1fc0a6926"/>
  </ds:schemaRefs>
</ds:datastoreItem>
</file>

<file path=customXml/itemProps2.xml><?xml version="1.0" encoding="utf-8"?>
<ds:datastoreItem xmlns:ds="http://schemas.openxmlformats.org/officeDocument/2006/customXml" ds:itemID="{AD3BA3BF-A9EB-4C70-9502-7CCE75B5ED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F3E7D-BB2F-4DBC-9721-617A96FAB18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Hárok2</vt:lpstr>
      <vt:lpstr>Zadanie st. práce</vt:lpstr>
      <vt:lpstr>Zadanie ZTI</vt:lpstr>
      <vt:lpstr>Zadanie ELI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2025-04-03T07:05:37Z</cp:lastPrinted>
  <dcterms:created xsi:type="dcterms:W3CDTF">2015-06-05T18:19:34Z</dcterms:created>
  <dcterms:modified xsi:type="dcterms:W3CDTF">2025-04-04T14:11:59Z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0x01010019F71B411D9CF649912DAB78F6A2729F</vt:lpwstr>
  </property>
  <property fmtid="{D5CDD505-2E9C-101B-9397-08002B2CF9AE}" pid="3" name="MediaServiceImageTags">
    <vt:lpwstr/>
  </property>
</Properties>
</file>