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2\Výzva_2_2025_lokálne opravy povrchov\výzva\"/>
    </mc:Choice>
  </mc:AlternateContent>
  <xr:revisionPtr revIDLastSave="0" documentId="8_{BF74948F-7FEE-4684-ABF8-5079E533367A}" xr6:coauthVersionLast="47" xr6:coauthVersionMax="47" xr10:uidLastSave="{00000000-0000-0000-0000-000000000000}"/>
  <bookViews>
    <workbookView xWindow="31140" yWindow="315" windowWidth="21600" windowHeight="11385" xr2:uid="{00000000-000D-0000-FFFF-FFFF00000000}"/>
  </bookViews>
  <sheets>
    <sheet name="Rekapitulácia stavby" sheetId="1" r:id="rId1"/>
    <sheet name="01 - Kolajové trate a zas..." sheetId="2" r:id="rId2"/>
    <sheet name="05 - Nástupištia-kaselský..." sheetId="3" r:id="rId3"/>
  </sheets>
  <externalReferences>
    <externalReference r:id="rId4"/>
  </externalReferences>
  <definedNames>
    <definedName name="_xlnm._FilterDatabase" localSheetId="1" hidden="1">'01 - Kolajové trate a zas...'!$C$125:$K$190</definedName>
    <definedName name="_xlnm._FilterDatabase" localSheetId="2" hidden="1">'05 - Nástupištia-kaselský...'!$C$127:$K$176</definedName>
    <definedName name="_xlnm.Print_Titles" localSheetId="1">'01 - Kolajové trate a zas...'!$125:$125</definedName>
    <definedName name="_xlnm.Print_Titles" localSheetId="2">'05 - Nástupištia-kaselský...'!$127:$127</definedName>
    <definedName name="_xlnm.Print_Titles" localSheetId="0">'Rekapitulácia stavby'!$92:$92</definedName>
    <definedName name="_xlnm.Print_Area" localSheetId="1">'01 - Kolajové trate a zas...'!$C$4:$J$76,'01 - Kolajové trate a zas...'!$C$82:$J$107,'01 - Kolajové trate a zas...'!$C$113:$J$190</definedName>
    <definedName name="_xlnm.Print_Area" localSheetId="2">'05 - Nástupištia-kaselský...'!$C$4:$J$76,'05 - Nástupištia-kaselský...'!$C$82:$J$109,'05 - Nástupištia-kaselský...'!$C$115:$J$176</definedName>
    <definedName name="_xlnm.Print_Area" localSheetId="0">'Rekapitulácia stavby'!$D$4:$AO$76,'Rekapitulácia stavby'!$C$82:$AQ$99</definedName>
  </definedNames>
  <calcPr calcId="181029"/>
</workbook>
</file>

<file path=xl/calcChain.xml><?xml version="1.0" encoding="utf-8"?>
<calcChain xmlns="http://schemas.openxmlformats.org/spreadsheetml/2006/main">
  <c r="BK176" i="3" l="1"/>
  <c r="BI176" i="3"/>
  <c r="BH176" i="3"/>
  <c r="BG176" i="3"/>
  <c r="BF176" i="3"/>
  <c r="BE176" i="3"/>
  <c r="T176" i="3"/>
  <c r="R176" i="3"/>
  <c r="P176" i="3"/>
  <c r="J176" i="3"/>
  <c r="BK175" i="3"/>
  <c r="BI175" i="3"/>
  <c r="BH175" i="3"/>
  <c r="BG175" i="3"/>
  <c r="BE175" i="3"/>
  <c r="T175" i="3"/>
  <c r="R175" i="3"/>
  <c r="P175" i="3"/>
  <c r="J175" i="3"/>
  <c r="BF175" i="3" s="1"/>
  <c r="BK174" i="3"/>
  <c r="BI174" i="3"/>
  <c r="BH174" i="3"/>
  <c r="BG174" i="3"/>
  <c r="BE174" i="3"/>
  <c r="T174" i="3"/>
  <c r="T173" i="3" s="1"/>
  <c r="R174" i="3"/>
  <c r="P174" i="3"/>
  <c r="J174" i="3"/>
  <c r="BF174" i="3" s="1"/>
  <c r="BK172" i="3"/>
  <c r="BK171" i="3" s="1"/>
  <c r="J171" i="3" s="1"/>
  <c r="J103" i="3" s="1"/>
  <c r="BI172" i="3"/>
  <c r="BH172" i="3"/>
  <c r="BG172" i="3"/>
  <c r="BE172" i="3"/>
  <c r="T172" i="3"/>
  <c r="T171" i="3" s="1"/>
  <c r="R172" i="3"/>
  <c r="R171" i="3" s="1"/>
  <c r="P172" i="3"/>
  <c r="P171" i="3" s="1"/>
  <c r="J172" i="3"/>
  <c r="BF172" i="3" s="1"/>
  <c r="BK170" i="3"/>
  <c r="BI170" i="3"/>
  <c r="BH170" i="3"/>
  <c r="BG170" i="3"/>
  <c r="BE170" i="3"/>
  <c r="T170" i="3"/>
  <c r="R170" i="3"/>
  <c r="P170" i="3"/>
  <c r="J170" i="3"/>
  <c r="BF170" i="3" s="1"/>
  <c r="BK169" i="3"/>
  <c r="BI169" i="3"/>
  <c r="BH169" i="3"/>
  <c r="BG169" i="3"/>
  <c r="BE169" i="3"/>
  <c r="T169" i="3"/>
  <c r="R169" i="3"/>
  <c r="P169" i="3"/>
  <c r="J169" i="3"/>
  <c r="BF169" i="3" s="1"/>
  <c r="BK168" i="3"/>
  <c r="BI168" i="3"/>
  <c r="BH168" i="3"/>
  <c r="BG168" i="3"/>
  <c r="BE168" i="3"/>
  <c r="T168" i="3"/>
  <c r="R168" i="3"/>
  <c r="P168" i="3"/>
  <c r="J168" i="3"/>
  <c r="BF168" i="3" s="1"/>
  <c r="BK167" i="3"/>
  <c r="BI167" i="3"/>
  <c r="BH167" i="3"/>
  <c r="BG167" i="3"/>
  <c r="BE167" i="3"/>
  <c r="T167" i="3"/>
  <c r="R167" i="3"/>
  <c r="P167" i="3"/>
  <c r="J167" i="3"/>
  <c r="BF167" i="3" s="1"/>
  <c r="BK166" i="3"/>
  <c r="BI166" i="3"/>
  <c r="BH166" i="3"/>
  <c r="BG166" i="3"/>
  <c r="BE166" i="3"/>
  <c r="T166" i="3"/>
  <c r="R166" i="3"/>
  <c r="P166" i="3"/>
  <c r="J166" i="3"/>
  <c r="BF166" i="3" s="1"/>
  <c r="BK165" i="3"/>
  <c r="BI165" i="3"/>
  <c r="BH165" i="3"/>
  <c r="BG165" i="3"/>
  <c r="BE165" i="3"/>
  <c r="T165" i="3"/>
  <c r="R165" i="3"/>
  <c r="P165" i="3"/>
  <c r="J165" i="3"/>
  <c r="BF165" i="3" s="1"/>
  <c r="BK164" i="3"/>
  <c r="BI164" i="3"/>
  <c r="BH164" i="3"/>
  <c r="BG164" i="3"/>
  <c r="BE164" i="3"/>
  <c r="T164" i="3"/>
  <c r="R164" i="3"/>
  <c r="P164" i="3"/>
  <c r="J164" i="3"/>
  <c r="BF164" i="3" s="1"/>
  <c r="BK163" i="3"/>
  <c r="BI163" i="3"/>
  <c r="BH163" i="3"/>
  <c r="BG163" i="3"/>
  <c r="BE163" i="3"/>
  <c r="T163" i="3"/>
  <c r="R163" i="3"/>
  <c r="P163" i="3"/>
  <c r="J163" i="3"/>
  <c r="BF163" i="3" s="1"/>
  <c r="BK162" i="3"/>
  <c r="BI162" i="3"/>
  <c r="BH162" i="3"/>
  <c r="BG162" i="3"/>
  <c r="BE162" i="3"/>
  <c r="T162" i="3"/>
  <c r="R162" i="3"/>
  <c r="P162" i="3"/>
  <c r="J162" i="3"/>
  <c r="BF162" i="3" s="1"/>
  <c r="BK161" i="3"/>
  <c r="BI161" i="3"/>
  <c r="BH161" i="3"/>
  <c r="BG161" i="3"/>
  <c r="BE161" i="3"/>
  <c r="T161" i="3"/>
  <c r="R161" i="3"/>
  <c r="P161" i="3"/>
  <c r="J161" i="3"/>
  <c r="BF161" i="3" s="1"/>
  <c r="BK160" i="3"/>
  <c r="BI160" i="3"/>
  <c r="BH160" i="3"/>
  <c r="BG160" i="3"/>
  <c r="BE160" i="3"/>
  <c r="T160" i="3"/>
  <c r="R160" i="3"/>
  <c r="P160" i="3"/>
  <c r="J160" i="3"/>
  <c r="BF160" i="3" s="1"/>
  <c r="BK159" i="3"/>
  <c r="BI159" i="3"/>
  <c r="BH159" i="3"/>
  <c r="BG159" i="3"/>
  <c r="BE159" i="3"/>
  <c r="T159" i="3"/>
  <c r="R159" i="3"/>
  <c r="P159" i="3"/>
  <c r="J159" i="3"/>
  <c r="BF159" i="3" s="1"/>
  <c r="BK158" i="3"/>
  <c r="BI158" i="3"/>
  <c r="BH158" i="3"/>
  <c r="BG158" i="3"/>
  <c r="BE158" i="3"/>
  <c r="T158" i="3"/>
  <c r="R158" i="3"/>
  <c r="P158" i="3"/>
  <c r="J158" i="3"/>
  <c r="BF158" i="3" s="1"/>
  <c r="BK157" i="3"/>
  <c r="BI157" i="3"/>
  <c r="BH157" i="3"/>
  <c r="BG157" i="3"/>
  <c r="BE157" i="3"/>
  <c r="T157" i="3"/>
  <c r="R157" i="3"/>
  <c r="P157" i="3"/>
  <c r="J157" i="3"/>
  <c r="BF157" i="3" s="1"/>
  <c r="BK156" i="3"/>
  <c r="BI156" i="3"/>
  <c r="BH156" i="3"/>
  <c r="BG156" i="3"/>
  <c r="BE156" i="3"/>
  <c r="T156" i="3"/>
  <c r="R156" i="3"/>
  <c r="P156" i="3"/>
  <c r="J156" i="3"/>
  <c r="BF156" i="3" s="1"/>
  <c r="BK155" i="3"/>
  <c r="BI155" i="3"/>
  <c r="BH155" i="3"/>
  <c r="BG155" i="3"/>
  <c r="BE155" i="3"/>
  <c r="T155" i="3"/>
  <c r="R155" i="3"/>
  <c r="P155" i="3"/>
  <c r="J155" i="3"/>
  <c r="BF155" i="3" s="1"/>
  <c r="BK154" i="3"/>
  <c r="BI154" i="3"/>
  <c r="BH154" i="3"/>
  <c r="BG154" i="3"/>
  <c r="BE154" i="3"/>
  <c r="T154" i="3"/>
  <c r="R154" i="3"/>
  <c r="P154" i="3"/>
  <c r="J154" i="3"/>
  <c r="BF154" i="3" s="1"/>
  <c r="BK153" i="3"/>
  <c r="BI153" i="3"/>
  <c r="BH153" i="3"/>
  <c r="BG153" i="3"/>
  <c r="BE153" i="3"/>
  <c r="T153" i="3"/>
  <c r="R153" i="3"/>
  <c r="P153" i="3"/>
  <c r="J153" i="3"/>
  <c r="BF153" i="3" s="1"/>
  <c r="BK152" i="3"/>
  <c r="BI152" i="3"/>
  <c r="BH152" i="3"/>
  <c r="BG152" i="3"/>
  <c r="BE152" i="3"/>
  <c r="T152" i="3"/>
  <c r="R152" i="3"/>
  <c r="P152" i="3"/>
  <c r="J152" i="3"/>
  <c r="BF152" i="3" s="1"/>
  <c r="BK151" i="3"/>
  <c r="BI151" i="3"/>
  <c r="BH151" i="3"/>
  <c r="BG151" i="3"/>
  <c r="BE151" i="3"/>
  <c r="T151" i="3"/>
  <c r="R151" i="3"/>
  <c r="P151" i="3"/>
  <c r="J151" i="3"/>
  <c r="BF151" i="3" s="1"/>
  <c r="BK150" i="3"/>
  <c r="BI150" i="3"/>
  <c r="BH150" i="3"/>
  <c r="BG150" i="3"/>
  <c r="BE150" i="3"/>
  <c r="T150" i="3"/>
  <c r="R150" i="3"/>
  <c r="P150" i="3"/>
  <c r="J150" i="3"/>
  <c r="BF150" i="3" s="1"/>
  <c r="BK148" i="3"/>
  <c r="BI148" i="3"/>
  <c r="BH148" i="3"/>
  <c r="BG148" i="3"/>
  <c r="BE148" i="3"/>
  <c r="T148" i="3"/>
  <c r="R148" i="3"/>
  <c r="P148" i="3"/>
  <c r="J148" i="3"/>
  <c r="BF148" i="3" s="1"/>
  <c r="BK147" i="3"/>
  <c r="BI147" i="3"/>
  <c r="BH147" i="3"/>
  <c r="BG147" i="3"/>
  <c r="BF147" i="3"/>
  <c r="BE147" i="3"/>
  <c r="T147" i="3"/>
  <c r="R147" i="3"/>
  <c r="P147" i="3"/>
  <c r="J147" i="3"/>
  <c r="BK146" i="3"/>
  <c r="BI146" i="3"/>
  <c r="BH146" i="3"/>
  <c r="BG146" i="3"/>
  <c r="BE146" i="3"/>
  <c r="T146" i="3"/>
  <c r="R146" i="3"/>
  <c r="P146" i="3"/>
  <c r="J146" i="3"/>
  <c r="BF146" i="3" s="1"/>
  <c r="BK145" i="3"/>
  <c r="BI145" i="3"/>
  <c r="BH145" i="3"/>
  <c r="BG145" i="3"/>
  <c r="BE145" i="3"/>
  <c r="T145" i="3"/>
  <c r="R145" i="3"/>
  <c r="P145" i="3"/>
  <c r="J145" i="3"/>
  <c r="BF145" i="3" s="1"/>
  <c r="BK144" i="3"/>
  <c r="BI144" i="3"/>
  <c r="BH144" i="3"/>
  <c r="BG144" i="3"/>
  <c r="BE144" i="3"/>
  <c r="T144" i="3"/>
  <c r="R144" i="3"/>
  <c r="P144" i="3"/>
  <c r="J144" i="3"/>
  <c r="BF144" i="3" s="1"/>
  <c r="BK143" i="3"/>
  <c r="BI143" i="3"/>
  <c r="BH143" i="3"/>
  <c r="BG143" i="3"/>
  <c r="BF143" i="3"/>
  <c r="BE143" i="3"/>
  <c r="T143" i="3"/>
  <c r="R143" i="3"/>
  <c r="P143" i="3"/>
  <c r="J143" i="3"/>
  <c r="BK142" i="3"/>
  <c r="BI142" i="3"/>
  <c r="BH142" i="3"/>
  <c r="BG142" i="3"/>
  <c r="BE142" i="3"/>
  <c r="T142" i="3"/>
  <c r="T141" i="3" s="1"/>
  <c r="R142" i="3"/>
  <c r="R141" i="3" s="1"/>
  <c r="P142" i="3"/>
  <c r="P141" i="3" s="1"/>
  <c r="J142" i="3"/>
  <c r="BF142" i="3" s="1"/>
  <c r="BK140" i="3"/>
  <c r="BI140" i="3"/>
  <c r="BH140" i="3"/>
  <c r="BG140" i="3"/>
  <c r="BF140" i="3"/>
  <c r="BE140" i="3"/>
  <c r="T140" i="3"/>
  <c r="R140" i="3"/>
  <c r="P140" i="3"/>
  <c r="J140" i="3"/>
  <c r="BK139" i="3"/>
  <c r="BI139" i="3"/>
  <c r="BH139" i="3"/>
  <c r="BG139" i="3"/>
  <c r="BE139" i="3"/>
  <c r="T139" i="3"/>
  <c r="R139" i="3"/>
  <c r="R138" i="3" s="1"/>
  <c r="P139" i="3"/>
  <c r="P138" i="3" s="1"/>
  <c r="J139" i="3"/>
  <c r="BF139" i="3" s="1"/>
  <c r="BK137" i="3"/>
  <c r="BI137" i="3"/>
  <c r="BH137" i="3"/>
  <c r="BG137" i="3"/>
  <c r="BE137" i="3"/>
  <c r="T137" i="3"/>
  <c r="R137" i="3"/>
  <c r="P137" i="3"/>
  <c r="P136" i="3" s="1"/>
  <c r="J137" i="3"/>
  <c r="BF137" i="3" s="1"/>
  <c r="BK136" i="3"/>
  <c r="J136" i="3" s="1"/>
  <c r="J99" i="3" s="1"/>
  <c r="T136" i="3"/>
  <c r="R136" i="3"/>
  <c r="BK135" i="3"/>
  <c r="BI135" i="3"/>
  <c r="BH135" i="3"/>
  <c r="BG135" i="3"/>
  <c r="BE135" i="3"/>
  <c r="T135" i="3"/>
  <c r="R135" i="3"/>
  <c r="P135" i="3"/>
  <c r="J135" i="3"/>
  <c r="BF135" i="3" s="1"/>
  <c r="BK134" i="3"/>
  <c r="BI134" i="3"/>
  <c r="BH134" i="3"/>
  <c r="BG134" i="3"/>
  <c r="BE134" i="3"/>
  <c r="T134" i="3"/>
  <c r="R134" i="3"/>
  <c r="P134" i="3"/>
  <c r="J134" i="3"/>
  <c r="BF134" i="3" s="1"/>
  <c r="BK133" i="3"/>
  <c r="BI133" i="3"/>
  <c r="BH133" i="3"/>
  <c r="BG133" i="3"/>
  <c r="BF133" i="3"/>
  <c r="BE133" i="3"/>
  <c r="T133" i="3"/>
  <c r="R133" i="3"/>
  <c r="P133" i="3"/>
  <c r="J133" i="3"/>
  <c r="BK132" i="3"/>
  <c r="BI132" i="3"/>
  <c r="BH132" i="3"/>
  <c r="BG132" i="3"/>
  <c r="BE132" i="3"/>
  <c r="T132" i="3"/>
  <c r="R132" i="3"/>
  <c r="P132" i="3"/>
  <c r="J132" i="3"/>
  <c r="BF132" i="3" s="1"/>
  <c r="BK131" i="3"/>
  <c r="BI131" i="3"/>
  <c r="BH131" i="3"/>
  <c r="BG131" i="3"/>
  <c r="BE131" i="3"/>
  <c r="T131" i="3"/>
  <c r="T130" i="3" s="1"/>
  <c r="R131" i="3"/>
  <c r="P131" i="3"/>
  <c r="J131" i="3"/>
  <c r="BF131" i="3" s="1"/>
  <c r="F122" i="3"/>
  <c r="E120" i="3"/>
  <c r="F89" i="3"/>
  <c r="E87" i="3"/>
  <c r="J39" i="3"/>
  <c r="J38" i="3"/>
  <c r="J37" i="3"/>
  <c r="J31" i="3"/>
  <c r="J24" i="3"/>
  <c r="E24" i="3"/>
  <c r="J92" i="3" s="1"/>
  <c r="J23" i="3"/>
  <c r="J21" i="3"/>
  <c r="E21" i="3"/>
  <c r="J20" i="3"/>
  <c r="J18" i="3"/>
  <c r="E18" i="3"/>
  <c r="F125" i="3" s="1"/>
  <c r="J17" i="3"/>
  <c r="J15" i="3"/>
  <c r="E15" i="3"/>
  <c r="F124" i="3" s="1"/>
  <c r="J14" i="3"/>
  <c r="J12" i="3"/>
  <c r="J89" i="3" s="1"/>
  <c r="E7" i="3"/>
  <c r="E118" i="3" s="1"/>
  <c r="BK149" i="3" l="1"/>
  <c r="J149" i="3" s="1"/>
  <c r="J102" i="3" s="1"/>
  <c r="BK130" i="3"/>
  <c r="J130" i="3" s="1"/>
  <c r="J98" i="3" s="1"/>
  <c r="BK141" i="3"/>
  <c r="J141" i="3" s="1"/>
  <c r="J101" i="3" s="1"/>
  <c r="BK173" i="3"/>
  <c r="J173" i="3" s="1"/>
  <c r="J104" i="3" s="1"/>
  <c r="T149" i="3"/>
  <c r="J35" i="3"/>
  <c r="T138" i="3"/>
  <c r="F37" i="3"/>
  <c r="P173" i="3"/>
  <c r="F91" i="3"/>
  <c r="F38" i="3"/>
  <c r="R173" i="3"/>
  <c r="BK138" i="3"/>
  <c r="J138" i="3" s="1"/>
  <c r="J100" i="3" s="1"/>
  <c r="P149" i="3"/>
  <c r="F39" i="3"/>
  <c r="R149" i="3"/>
  <c r="R129" i="3" s="1"/>
  <c r="R128" i="3" s="1"/>
  <c r="F92" i="3"/>
  <c r="P130" i="3"/>
  <c r="R130" i="3"/>
  <c r="J91" i="3"/>
  <c r="T129" i="3"/>
  <c r="T128" i="3" s="1"/>
  <c r="J36" i="3"/>
  <c r="F36" i="3"/>
  <c r="E85" i="3"/>
  <c r="J125" i="3"/>
  <c r="F35" i="3"/>
  <c r="BK129" i="3" l="1"/>
  <c r="P129" i="3"/>
  <c r="P128" i="3" s="1"/>
  <c r="BK128" i="3"/>
  <c r="J128" i="3" s="1"/>
  <c r="J96" i="3" s="1"/>
  <c r="J129" i="3"/>
  <c r="J97" i="3" s="1"/>
  <c r="J30" i="3" l="1"/>
  <c r="J32" i="3" s="1"/>
  <c r="J41" i="3" s="1"/>
  <c r="J109" i="3"/>
  <c r="J39" i="2" l="1"/>
  <c r="J38" i="2"/>
  <c r="AY95" i="1" s="1"/>
  <c r="J37" i="2"/>
  <c r="AX95" i="1" s="1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F120" i="2"/>
  <c r="E118" i="2"/>
  <c r="J31" i="2"/>
  <c r="F89" i="2"/>
  <c r="E87" i="2"/>
  <c r="J24" i="2"/>
  <c r="E24" i="2"/>
  <c r="J123" i="2" s="1"/>
  <c r="J23" i="2"/>
  <c r="J21" i="2"/>
  <c r="E21" i="2"/>
  <c r="J20" i="2"/>
  <c r="J18" i="2"/>
  <c r="E18" i="2"/>
  <c r="F123" i="2"/>
  <c r="J17" i="2"/>
  <c r="J15" i="2"/>
  <c r="E15" i="2"/>
  <c r="F122" i="2" s="1"/>
  <c r="J14" i="2"/>
  <c r="J12" i="2"/>
  <c r="E7" i="2"/>
  <c r="E116" i="2" s="1"/>
  <c r="L90" i="1"/>
  <c r="AM90" i="1"/>
  <c r="AM89" i="1"/>
  <c r="L89" i="1"/>
  <c r="AM87" i="1"/>
  <c r="L87" i="1"/>
  <c r="L85" i="1"/>
  <c r="L84" i="1"/>
  <c r="BK187" i="2"/>
  <c r="BK184" i="2"/>
  <c r="BK180" i="2"/>
  <c r="J179" i="2"/>
  <c r="BK177" i="2"/>
  <c r="BK176" i="2"/>
  <c r="J174" i="2"/>
  <c r="J171" i="2"/>
  <c r="BK168" i="2"/>
  <c r="BK166" i="2"/>
  <c r="J164" i="2"/>
  <c r="BK161" i="2"/>
  <c r="J160" i="2"/>
  <c r="BK148" i="2"/>
  <c r="J144" i="2"/>
  <c r="J135" i="2"/>
  <c r="BK190" i="2"/>
  <c r="J148" i="2"/>
  <c r="J129" i="2"/>
  <c r="J184" i="2"/>
  <c r="J182" i="2"/>
  <c r="BK171" i="2"/>
  <c r="BK163" i="2"/>
  <c r="BK158" i="2"/>
  <c r="J188" i="2"/>
  <c r="J159" i="2"/>
  <c r="J152" i="2"/>
  <c r="J146" i="2"/>
  <c r="BK130" i="2"/>
  <c r="J155" i="2"/>
  <c r="BK146" i="2"/>
  <c r="BK140" i="2"/>
  <c r="BK133" i="2"/>
  <c r="BK164" i="2"/>
  <c r="BK147" i="2"/>
  <c r="BK131" i="2"/>
  <c r="BK150" i="2"/>
  <c r="J140" i="2"/>
  <c r="AS94" i="1"/>
  <c r="J150" i="2"/>
  <c r="BK141" i="2"/>
  <c r="J136" i="2"/>
  <c r="J167" i="2"/>
  <c r="BK159" i="2"/>
  <c r="BK144" i="2"/>
  <c r="J130" i="2"/>
  <c r="J168" i="2"/>
  <c r="J161" i="2"/>
  <c r="BK157" i="2"/>
  <c r="BK149" i="2"/>
  <c r="J132" i="2"/>
  <c r="J189" i="2"/>
  <c r="J175" i="2"/>
  <c r="J170" i="2"/>
  <c r="BK165" i="2"/>
  <c r="BK160" i="2"/>
  <c r="BK153" i="2"/>
  <c r="BK135" i="2"/>
  <c r="J185" i="2"/>
  <c r="J190" i="2"/>
  <c r="BK185" i="2"/>
  <c r="J181" i="2"/>
  <c r="BK179" i="2"/>
  <c r="J178" i="2"/>
  <c r="J177" i="2"/>
  <c r="BK174" i="2"/>
  <c r="BK172" i="2"/>
  <c r="J169" i="2"/>
  <c r="BK167" i="2"/>
  <c r="J165" i="2"/>
  <c r="BK162" i="2"/>
  <c r="J157" i="2"/>
  <c r="BK151" i="2"/>
  <c r="J145" i="2"/>
  <c r="BK138" i="2"/>
  <c r="J133" i="2"/>
  <c r="J156" i="2"/>
  <c r="J149" i="2"/>
  <c r="J142" i="2"/>
  <c r="BK136" i="2"/>
  <c r="BK129" i="2"/>
  <c r="BK145" i="2"/>
  <c r="J139" i="2"/>
  <c r="J131" i="2"/>
  <c r="BK183" i="2"/>
  <c r="J173" i="2"/>
  <c r="BK169" i="2"/>
  <c r="BK152" i="2"/>
  <c r="BK142" i="2"/>
  <c r="BK189" i="2"/>
  <c r="J183" i="2"/>
  <c r="BK188" i="2"/>
  <c r="BK181" i="2"/>
  <c r="J180" i="2"/>
  <c r="BK178" i="2"/>
  <c r="J176" i="2"/>
  <c r="BK175" i="2"/>
  <c r="BK173" i="2"/>
  <c r="BK170" i="2"/>
  <c r="J166" i="2"/>
  <c r="J163" i="2"/>
  <c r="J158" i="2"/>
  <c r="J153" i="2"/>
  <c r="J147" i="2"/>
  <c r="BK139" i="2"/>
  <c r="BK132" i="2"/>
  <c r="J151" i="2"/>
  <c r="BK143" i="2"/>
  <c r="J138" i="2"/>
  <c r="AK27" i="1"/>
  <c r="BK182" i="2"/>
  <c r="J172" i="2"/>
  <c r="BK155" i="2"/>
  <c r="J143" i="2"/>
  <c r="J187" i="2"/>
  <c r="J162" i="2"/>
  <c r="BK156" i="2"/>
  <c r="J141" i="2"/>
  <c r="F35" i="2" l="1"/>
  <c r="AZ95" i="1" s="1"/>
  <c r="AZ94" i="1" s="1"/>
  <c r="W32" i="1" s="1"/>
  <c r="F37" i="2"/>
  <c r="BB95" i="1" s="1"/>
  <c r="BB94" i="1" s="1"/>
  <c r="W34" i="1" s="1"/>
  <c r="F38" i="2"/>
  <c r="BC95" i="1" s="1"/>
  <c r="BC94" i="1" s="1"/>
  <c r="W35" i="1" s="1"/>
  <c r="F39" i="2"/>
  <c r="BD95" i="1" s="1"/>
  <c r="BD94" i="1" s="1"/>
  <c r="W36" i="1" s="1"/>
  <c r="J35" i="2"/>
  <c r="AV95" i="1" s="1"/>
  <c r="P137" i="2"/>
  <c r="T128" i="2"/>
  <c r="T137" i="2"/>
  <c r="R137" i="2"/>
  <c r="BK128" i="2"/>
  <c r="J128" i="2"/>
  <c r="J98" i="2" s="1"/>
  <c r="P154" i="2"/>
  <c r="R154" i="2"/>
  <c r="BK137" i="2"/>
  <c r="J137" i="2" s="1"/>
  <c r="J100" i="2" s="1"/>
  <c r="P186" i="2"/>
  <c r="BK134" i="2"/>
  <c r="J134" i="2" s="1"/>
  <c r="J99" i="2" s="1"/>
  <c r="T134" i="2"/>
  <c r="BK186" i="2"/>
  <c r="J186" i="2"/>
  <c r="J102" i="2" s="1"/>
  <c r="P128" i="2"/>
  <c r="BK154" i="2"/>
  <c r="J154" i="2" s="1"/>
  <c r="J101" i="2" s="1"/>
  <c r="R128" i="2"/>
  <c r="P134" i="2"/>
  <c r="R134" i="2"/>
  <c r="T154" i="2"/>
  <c r="R186" i="2"/>
  <c r="T186" i="2"/>
  <c r="BF185" i="2"/>
  <c r="BF190" i="2"/>
  <c r="E85" i="2"/>
  <c r="J89" i="2"/>
  <c r="F92" i="2"/>
  <c r="J92" i="2"/>
  <c r="BF130" i="2"/>
  <c r="BF131" i="2"/>
  <c r="BF132" i="2"/>
  <c r="BF135" i="2"/>
  <c r="BF138" i="2"/>
  <c r="BF140" i="2"/>
  <c r="BF143" i="2"/>
  <c r="BF145" i="2"/>
  <c r="BF147" i="2"/>
  <c r="BF150" i="2"/>
  <c r="BF156" i="2"/>
  <c r="BF159" i="2"/>
  <c r="BF161" i="2"/>
  <c r="BF162" i="2"/>
  <c r="BF163" i="2"/>
  <c r="BF166" i="2"/>
  <c r="BF167" i="2"/>
  <c r="BF168" i="2"/>
  <c r="BF169" i="2"/>
  <c r="BF171" i="2"/>
  <c r="BF172" i="2"/>
  <c r="BF173" i="2"/>
  <c r="BF174" i="2"/>
  <c r="BF182" i="2"/>
  <c r="BF184" i="2"/>
  <c r="BF189" i="2"/>
  <c r="F91" i="2"/>
  <c r="J91" i="2"/>
  <c r="BF129" i="2"/>
  <c r="BF133" i="2"/>
  <c r="BF141" i="2"/>
  <c r="BF146" i="2"/>
  <c r="BF148" i="2"/>
  <c r="BF149" i="2"/>
  <c r="BF151" i="2"/>
  <c r="BF152" i="2"/>
  <c r="BF155" i="2"/>
  <c r="BF157" i="2"/>
  <c r="BF136" i="2"/>
  <c r="BF139" i="2"/>
  <c r="BF142" i="2"/>
  <c r="BF144" i="2"/>
  <c r="BF153" i="2"/>
  <c r="BF158" i="2"/>
  <c r="BF160" i="2"/>
  <c r="BF164" i="2"/>
  <c r="BF165" i="2"/>
  <c r="BF170" i="2"/>
  <c r="BF175" i="2"/>
  <c r="BF176" i="2"/>
  <c r="BF177" i="2"/>
  <c r="BF178" i="2"/>
  <c r="BF179" i="2"/>
  <c r="BF180" i="2"/>
  <c r="BF181" i="2"/>
  <c r="BF183" i="2"/>
  <c r="BF187" i="2"/>
  <c r="BF188" i="2"/>
  <c r="R127" i="2" l="1"/>
  <c r="R126" i="2"/>
  <c r="P127" i="2"/>
  <c r="P126" i="2" s="1"/>
  <c r="AU95" i="1" s="1"/>
  <c r="AU94" i="1" s="1"/>
  <c r="T127" i="2"/>
  <c r="T126" i="2" s="1"/>
  <c r="BK127" i="2"/>
  <c r="BK126" i="2" s="1"/>
  <c r="J126" i="2" s="1"/>
  <c r="J96" i="2" s="1"/>
  <c r="J30" i="2" s="1"/>
  <c r="J32" i="2" s="1"/>
  <c r="AG95" i="1" s="1"/>
  <c r="AV94" i="1"/>
  <c r="AK32" i="1" s="1"/>
  <c r="J36" i="2"/>
  <c r="AW95" i="1" s="1"/>
  <c r="AT95" i="1" s="1"/>
  <c r="AX94" i="1"/>
  <c r="AY94" i="1"/>
  <c r="F36" i="2"/>
  <c r="BA95" i="1" s="1"/>
  <c r="BA94" i="1" s="1"/>
  <c r="W33" i="1" s="1"/>
  <c r="AN95" i="1" l="1"/>
  <c r="AG94" i="1"/>
  <c r="AK26" i="1" s="1"/>
  <c r="AK29" i="1" s="1"/>
  <c r="J127" i="2"/>
  <c r="J97" i="2" s="1"/>
  <c r="J41" i="2"/>
  <c r="J107" i="2"/>
  <c r="AW94" i="1"/>
  <c r="AK33" i="1" s="1"/>
  <c r="AK38" i="1" l="1"/>
  <c r="AG99" i="1"/>
  <c r="AT94" i="1"/>
  <c r="AN94" i="1" s="1"/>
  <c r="AN99" i="1" s="1"/>
</calcChain>
</file>

<file path=xl/sharedStrings.xml><?xml version="1.0" encoding="utf-8"?>
<sst xmlns="http://schemas.openxmlformats.org/spreadsheetml/2006/main" count="1817" uniqueCount="477">
  <si>
    <t>Export Komplet</t>
  </si>
  <si>
    <t/>
  </si>
  <si>
    <t>2.0</t>
  </si>
  <si>
    <t>False</t>
  </si>
  <si>
    <t>{dd8bd2a4-b733-4f49-980e-d732d26a2cfa}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</si>
  <si>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</si>
  <si>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</si>
  <si>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</si>
  <si>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</si>
  <si>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</si>
  <si>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0,001</t>
  </si>
  <si>
    <t>Kód:</t>
  </si>
  <si>
    <t>08</t>
  </si>
  <si>
    <t>Stavba:</t>
  </si>
  <si>
    <t>JKSO:</t>
  </si>
  <si>
    <t>KS:</t>
  </si>
  <si>
    <t>Miesto:</t>
  </si>
  <si>
    <t>Bratislava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</si>
  <si>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</si>
  <si>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</si>
  <si>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</si>
  <si>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</si>
  <si>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</si>
  <si>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</si>
  <si>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</si>
  <si>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</si>
  <si>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</si>
  <si>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</si>
  <si>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</si>
  <si>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</si>
  <si>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</si>
  <si>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</si>
  <si>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</si>
  <si>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</si>
  <si>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</si>
  <si>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</si>
  <si>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</si>
  <si>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</si>
  <si>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</si>
  <si>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</si>
  <si>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</si>
  <si>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</si>
  <si>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</si>
  <si>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</si>
  <si>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</si>
  <si>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</si>
  <si>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</si>
  <si>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</si>
  <si>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</si>
  <si>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</si>
  <si>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</si>
  <si>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</si>
  <si>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</si>
  <si>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</si>
  <si>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</si>
  <si>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</si>
  <si>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</si>
  <si>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</si>
  <si>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</si>
  <si>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</si>
  <si>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</si>
  <si>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</si>
  <si>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</si>
  <si>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</si>
  <si>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</si>
  <si>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</si>
  <si>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</si>
  <si>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</si>
  <si>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</si>
  <si>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</si>
  <si>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</si>
  <si>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</si>
  <si>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</si>
  <si>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</si>
  <si>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</si>
  <si>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</si>
  <si>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</si>
  <si>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</si>
  <si>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{951f6aac-dbb8-46a5-aa04-00ef1d44baf3}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</si>
  <si>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</si>
  <si>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</si>
  <si>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</si>
  <si>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</si>
  <si>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</si>
  <si>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</si>
  <si>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Kolajové trate a zastávky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</si>
  <si>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</si>
  <si>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</si>
  <si>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</si>
  <si>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</si>
  <si>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</si>
  <si>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</si>
  <si>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</si>
  <si>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</si>
  <si>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</si>
  <si>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</si>
  <si>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</si>
  <si>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</si>
  <si>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>VRN - Investičné náklady neobsiahnuté v cenách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</si>
  <si>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</si>
  <si>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</si>
  <si>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</si>
  <si>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</si>
  <si>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</si>
  <si>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</si>
  <si>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</si>
  <si>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</si>
  <si>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</si>
  <si>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</si>
  <si>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</si>
  <si>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</si>
  <si>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</si>
  <si>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</si>
  <si>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</si>
  <si>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</si>
  <si>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</si>
  <si>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</si>
  <si>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113105113.S</t>
  </si>
  <si>
    <t>Rozoberanie dlažby z lomového kameňa, kladených do malty so škárami zaliatymi cem.maltou,  -0,58600t</t>
  </si>
  <si>
    <t>m2</t>
  </si>
  <si>
    <t>4</t>
  </si>
  <si>
    <t>2</t>
  </si>
  <si>
    <t>-1013737291</t>
  </si>
  <si>
    <t>113106612.S</t>
  </si>
  <si>
    <t>Rozoberanie zámkovej dlažby všetkých druhov v ploche nad 20 m2,  -0,26000t</t>
  </si>
  <si>
    <t>-1958449162</t>
  </si>
  <si>
    <t>3</t>
  </si>
  <si>
    <t>113107132.SR</t>
  </si>
  <si>
    <t>Ručné vybúranie konštrukcie CB komunikácií a spevnených plôch vystužených/nevystužených do triedy pevnosti betónu C30/35, veľkosť plochy do 50 m2, hr. vrstvy 150 do 300 mm,  -0,50000t</t>
  </si>
  <si>
    <t>1500099999</t>
  </si>
  <si>
    <t>113153221.R</t>
  </si>
  <si>
    <t>Frézovanie asf. podkladu alebo krytu s prek. (v koľajovom priestore, bez možnosti výluky električiek), plochy cez 500 do 1000 m2, pruh š. cez 1 m do 2 m, hr. 120 mm  0,500 t</t>
  </si>
  <si>
    <t>-1131162217</t>
  </si>
  <si>
    <t>5</t>
  </si>
  <si>
    <t>113153321.R</t>
  </si>
  <si>
    <t>Frézovanie asf. podkladu alebo krytu s prek. (práce v koľajovom priestore bez možnosti výluky električiek v nočných hodinách), plochy cez 1000 do 10000 m2, pruh š. do 1 m, hr. 120 mm  0,250 t</t>
  </si>
  <si>
    <t>-366979155</t>
  </si>
  <si>
    <t>Zakladanie</t>
  </si>
  <si>
    <t>6</t>
  </si>
  <si>
    <t>275313612.S</t>
  </si>
  <si>
    <t>Betón základových pätiek, prostý tr. C 20/25</t>
  </si>
  <si>
    <t>m3</t>
  </si>
  <si>
    <t>1003196714</t>
  </si>
  <si>
    <t>7</t>
  </si>
  <si>
    <t>275361221.R</t>
  </si>
  <si>
    <t>Výstuž základových pätiek pre označníky</t>
  </si>
  <si>
    <t>ks</t>
  </si>
  <si>
    <t>932052598</t>
  </si>
  <si>
    <t>Komunikácie</t>
  </si>
  <si>
    <t>8</t>
  </si>
  <si>
    <t>565161211.R</t>
  </si>
  <si>
    <t>Ručná pokládka v koľajovom priestore, bez možnosti výluky električiek-Podklad z asfaltového betónu AC 22 P s rozprestretím a zhutnením v pruhu š. do 3 m, po zhutnení hr. 80 mm</t>
  </si>
  <si>
    <t>-228288587</t>
  </si>
  <si>
    <t>9</t>
  </si>
  <si>
    <t>573431110.R</t>
  </si>
  <si>
    <t>Náter jednovrstvový asfaltový s posypom kamenivom z emulzie cestnej v množstve 1,00 kg/m2</t>
  </si>
  <si>
    <t>-984956645</t>
  </si>
  <si>
    <t>10</t>
  </si>
  <si>
    <t>M</t>
  </si>
  <si>
    <t>592460021301</t>
  </si>
  <si>
    <t>Betónová bratislavská dlažba bez vzoru 500x200x80mm farebnosť dunajský štrk</t>
  </si>
  <si>
    <t>-1778426144</t>
  </si>
  <si>
    <t>11</t>
  </si>
  <si>
    <t>577144251.R</t>
  </si>
  <si>
    <t>Ručná pokládka v koľajovom priestore, bez možnosti výluky električiek - Asfaltový betón vrstva obrusná AC 11 O v pruhu š. do 3 m z modifik. asfaltu tr. I, po zhutnení hr. 50 mm</t>
  </si>
  <si>
    <t>78915685</t>
  </si>
  <si>
    <t>12</t>
  </si>
  <si>
    <t>577164351.R</t>
  </si>
  <si>
    <t>Ručná pokládka v koľajovom priestore, bez možnosti výluky električiek-Asfaltový betón vrstva obrusná alebo ložná AC 16 v pruhu š. do 3 m z modifik. asfaltu tr. I, po zhutnení hr. 70 mm</t>
  </si>
  <si>
    <t>1806879136</t>
  </si>
  <si>
    <t>13</t>
  </si>
  <si>
    <t>581130315.R</t>
  </si>
  <si>
    <t>Kryt cementobetónovýv prejazdoch koľajiska a križovatkách, farba prírodná sivá, debnenie+oddebnenie bočnicami,  povrchová úprava metličkový dezén, ochranný náter proti ropným látkam, cestných komunikácií skupiny CB III pre TDZ IV, V a VI, hr. do 200 mm</t>
  </si>
  <si>
    <t>1201357894</t>
  </si>
  <si>
    <t>14</t>
  </si>
  <si>
    <t>594411111.S</t>
  </si>
  <si>
    <t>Dlažba z lomového kameňa do lôžka z cementovej malty (250,0+350,0)</t>
  </si>
  <si>
    <t>341497123</t>
  </si>
  <si>
    <t>15</t>
  </si>
  <si>
    <t>583810000900.S</t>
  </si>
  <si>
    <t>Dlažobná kocka - žula (kocka) farba šedá prírodná. Špárovanie dlažby a vyčistenie povrchu. Samostatne jednotlivé plochy s výmerou do 5m2</t>
  </si>
  <si>
    <t>1190142415</t>
  </si>
  <si>
    <t>16</t>
  </si>
  <si>
    <t>583810000800.S</t>
  </si>
  <si>
    <t>Dlažobná kocka - žula, rozmer 60-30x40-20, hr, 60 mm. Špárovanie dlažby  a vyčisteniep povrchu. Rezanie, zalamovanie a dorezávanie hrán. Samostatné plochy s výmerou nad 10,0 m2</t>
  </si>
  <si>
    <t>2100939394</t>
  </si>
  <si>
    <t>17</t>
  </si>
  <si>
    <t>594411120.S</t>
  </si>
  <si>
    <t>Kladenie dlažby z kamenných dosiek rezaných pre dopravou zaťažené plochy aj pešie zóny  hr. do 60-120 mm cm do lôžka cementovej malty hr. 50 mm</t>
  </si>
  <si>
    <t>-1463172835</t>
  </si>
  <si>
    <t>18</t>
  </si>
  <si>
    <t>583840001400.S</t>
  </si>
  <si>
    <t>Dlažba z kamenných dosiek</t>
  </si>
  <si>
    <t>1554417885</t>
  </si>
  <si>
    <t>19</t>
  </si>
  <si>
    <t>594411121.R</t>
  </si>
  <si>
    <t>Kladenie dlažby z kamenných dosiek rezaných-príplatok za kladenie do geometrických vzorov,oblúkov alebo vejárov</t>
  </si>
  <si>
    <t>-235507986</t>
  </si>
  <si>
    <t>20</t>
  </si>
  <si>
    <t>596911161.S</t>
  </si>
  <si>
    <t>Kladenie betónovej zámkovej dlažby komunikácií pre peších hr. 80 mm pre peších do 50 m2 so zriadením lôžka z kameniva hr. 30 mm (4x50m)</t>
  </si>
  <si>
    <t>-702828315</t>
  </si>
  <si>
    <t>21</t>
  </si>
  <si>
    <t>596911163.S</t>
  </si>
  <si>
    <t>Kladenie betónovej zámkovej dlažby komunikácií pre peších hr. 80 mm pre peších nad 100 do 300 m2 so zriadením lôžka z kameniva hr. 30 mm</t>
  </si>
  <si>
    <t>-11624224</t>
  </si>
  <si>
    <t>22</t>
  </si>
  <si>
    <t>599121111.R</t>
  </si>
  <si>
    <t>Prefrézovanie, vyčistenie a vyspravenie pracovného spoja asfaltovou páskou alebo bitúmenovou zálievkou 40/10</t>
  </si>
  <si>
    <t>1182249021</t>
  </si>
  <si>
    <t>599632111.R</t>
  </si>
  <si>
    <t>Vyplnenie škár dlažby z lomového kameňa epoxidovou zálievkou pre dopravou zaťažené plochy</t>
  </si>
  <si>
    <t>197623772</t>
  </si>
  <si>
    <t>Ostatné konštrukcie a práce-búranie</t>
  </si>
  <si>
    <t>24</t>
  </si>
  <si>
    <t>914812111.S</t>
  </si>
  <si>
    <t>Montáž dočasnej dopravnej značky samostatnej základnej (550x4)</t>
  </si>
  <si>
    <t>-1892136860</t>
  </si>
  <si>
    <t>25</t>
  </si>
  <si>
    <t>404410211401.R</t>
  </si>
  <si>
    <t>Prenájom: Výstražné značky základná veľkosť vrátane podstavca a stĺpika (A 4a/b/c, A 5, A 6, A 12, A 19, A 34)</t>
  </si>
  <si>
    <t>ks/deň</t>
  </si>
  <si>
    <t>2063521266</t>
  </si>
  <si>
    <t>26</t>
  </si>
  <si>
    <t>404410211402.R</t>
  </si>
  <si>
    <t>Prenájom:Zákazové  značky  základná veľkosť vrátane podstavca a stĺpika (B 1 - B 39)</t>
  </si>
  <si>
    <t>-74279872</t>
  </si>
  <si>
    <t>27</t>
  </si>
  <si>
    <t>404410211403.R</t>
  </si>
  <si>
    <t>Prenájom:Príkazové  značky  základná veľkosť vrátane podstavca a stĺpika (C 6a/b/c/, C 20 - C 28)</t>
  </si>
  <si>
    <t>-241591735</t>
  </si>
  <si>
    <t>28</t>
  </si>
  <si>
    <t>404410211404.R</t>
  </si>
  <si>
    <t>Prenájom:Informatívne smerové  značky  základná veľkosť vrátane podstavca a stĺpika (IS 15, IS 16, IS 26)</t>
  </si>
  <si>
    <t>1303942264</t>
  </si>
  <si>
    <t>29</t>
  </si>
  <si>
    <t>915714112.S</t>
  </si>
  <si>
    <t>Dočasné vodorovné značenie krytu lepením pásky plochej deliacich čiar šírky 120 mm</t>
  </si>
  <si>
    <t>m</t>
  </si>
  <si>
    <t>-26587168</t>
  </si>
  <si>
    <t>30</t>
  </si>
  <si>
    <t>915715111.S</t>
  </si>
  <si>
    <t>Varovný pás lepený z plastových hmatových vodiacich platní šírky 400 mm</t>
  </si>
  <si>
    <t>-2146387552</t>
  </si>
  <si>
    <t>31</t>
  </si>
  <si>
    <t>915715121.S</t>
  </si>
  <si>
    <t>Signálny pás lepený z plastových hmatových vodiacich platní šírky 800 mm</t>
  </si>
  <si>
    <t>376724997</t>
  </si>
  <si>
    <t>32</t>
  </si>
  <si>
    <t>915716412.SD</t>
  </si>
  <si>
    <t>Vodorovné dopravné značenie termoplastom čiar tenkých súvislých, farba biela základná šírky 120 mm</t>
  </si>
  <si>
    <t>1597688421</t>
  </si>
  <si>
    <t>33</t>
  </si>
  <si>
    <t>915721411.SC</t>
  </si>
  <si>
    <t>Vodorovné dopravné značenie striekaným plastom prechodov pre chodcov, šípky, symboly a pod., biela základná</t>
  </si>
  <si>
    <t>-205129473</t>
  </si>
  <si>
    <t>34</t>
  </si>
  <si>
    <t>915912122.R</t>
  </si>
  <si>
    <t>Prenájom : Ekosvetlo vrátane batérií</t>
  </si>
  <si>
    <t>-452769883</t>
  </si>
  <si>
    <t>35</t>
  </si>
  <si>
    <t>916362112.S</t>
  </si>
  <si>
    <t>Osadenie cestného obrubníka betónového stojatého do lôžka z betónu prostého tr. C 16/20 s bočnou oporou</t>
  </si>
  <si>
    <t>-884047889</t>
  </si>
  <si>
    <t>36</t>
  </si>
  <si>
    <t>592170001000.S</t>
  </si>
  <si>
    <t>Obrubník cestný rovný</t>
  </si>
  <si>
    <t>2118007883</t>
  </si>
  <si>
    <t>37</t>
  </si>
  <si>
    <t>917461112.S</t>
  </si>
  <si>
    <t>Osadenie chodník. obrubníka kamenného stojatého do lôžka z betónu prostého C 16/20 s bočnou oporou</t>
  </si>
  <si>
    <t>-1193891703</t>
  </si>
  <si>
    <t>38</t>
  </si>
  <si>
    <t>583810001300.S</t>
  </si>
  <si>
    <t xml:space="preserve">Obrubník kamenný rovný </t>
  </si>
  <si>
    <t>-644137461</t>
  </si>
  <si>
    <t>39</t>
  </si>
  <si>
    <t>919735114.S</t>
  </si>
  <si>
    <t>Rezanie existujúceho asfaltového krytu alebo podkladu hĺbky nad 150 do 200 mm</t>
  </si>
  <si>
    <t>-1851133533</t>
  </si>
  <si>
    <t>40</t>
  </si>
  <si>
    <t>919735125.S</t>
  </si>
  <si>
    <t>Rezanie existujúceho betónového krytu alebo podkladu hĺbky nad 200 do 250 mm</t>
  </si>
  <si>
    <t>1341756445</t>
  </si>
  <si>
    <t>41</t>
  </si>
  <si>
    <t>919741121.R</t>
  </si>
  <si>
    <t>Strojné/ručné vyčistenie pracovnej plochy, kropenie a protiprašné opatrenia</t>
  </si>
  <si>
    <t>-1394472383</t>
  </si>
  <si>
    <t>42</t>
  </si>
  <si>
    <t>919741122.R</t>
  </si>
  <si>
    <t>Príplatok za odstránenie dlažby a vyčistenie plôch-pre opravy jednotlivých plôch do 50m2</t>
  </si>
  <si>
    <t>706308858</t>
  </si>
  <si>
    <t>43</t>
  </si>
  <si>
    <t>919741123.R</t>
  </si>
  <si>
    <t>Vytriedenie, vyčistenie a uloženie nepoškodenej dlažby betónovej alebo z prírodnéh kameňa hr. 60-80 mm</t>
  </si>
  <si>
    <t>298178003</t>
  </si>
  <si>
    <t>44</t>
  </si>
  <si>
    <t>9197411231.R</t>
  </si>
  <si>
    <t>Vyčistenie koľajového panela od prebytočného materiálu</t>
  </si>
  <si>
    <t>726555307</t>
  </si>
  <si>
    <t>45</t>
  </si>
  <si>
    <t>961043111.R</t>
  </si>
  <si>
    <t>Ručné búranie betónu/asfaltobetónu.Samostatné jednotlivé plochy hrúbky do 30 cm s výmerou do 150 m2</t>
  </si>
  <si>
    <t>-745866113</t>
  </si>
  <si>
    <t>46</t>
  </si>
  <si>
    <t>961055111.S</t>
  </si>
  <si>
    <t>Búranie základov alebo vybúranie otvorov plochy nad 4 m2 v základoch železobetónových,  -2,40000t</t>
  </si>
  <si>
    <t>135057860</t>
  </si>
  <si>
    <t>47</t>
  </si>
  <si>
    <t>967042712.R</t>
  </si>
  <si>
    <t>Ručné ddsekanie asfaltobetónu a zarovnanie hrany pozdĺž koľjníc,  -0,25000t</t>
  </si>
  <si>
    <t>1032195502</t>
  </si>
  <si>
    <t>48</t>
  </si>
  <si>
    <t>9780234712.R</t>
  </si>
  <si>
    <t>Vysekanie a očistenie zabudovaných kovových kotiev a konštrukcií v koľajisku</t>
  </si>
  <si>
    <t>kg</t>
  </si>
  <si>
    <t>22105406</t>
  </si>
  <si>
    <t>49</t>
  </si>
  <si>
    <t>979082213.S</t>
  </si>
  <si>
    <t>Vodorovná doprava sutiny so zložením a hrubým urovnaním na vzdialenosť do 1 km 304,0+254,72</t>
  </si>
  <si>
    <t>t</t>
  </si>
  <si>
    <t>-1446910686</t>
  </si>
  <si>
    <t>50</t>
  </si>
  <si>
    <t>979082219.R</t>
  </si>
  <si>
    <t>Príplatok k cene za každý ďalší aj začatý 1 km nad 1 km pre vodorovnú dopravu sutiny 304,0x14 (asfalt)</t>
  </si>
  <si>
    <t>-2089578916</t>
  </si>
  <si>
    <t>51</t>
  </si>
  <si>
    <t>979082219.S</t>
  </si>
  <si>
    <t>Príplatok k cene za každý ďalší aj začatý 1 km nad 1 km pre vodorovnú dopravu sutiny  220,11x9 (betón+dlažba)</t>
  </si>
  <si>
    <t>-149649067</t>
  </si>
  <si>
    <t>52</t>
  </si>
  <si>
    <t>979087212.S</t>
  </si>
  <si>
    <t>Nakladanie na dopravné prostriedky pre vodorovnú dopravu sutiny       2x34,61+146,5+39,0+304,0</t>
  </si>
  <si>
    <t>-490506622</t>
  </si>
  <si>
    <t>53</t>
  </si>
  <si>
    <t>979089012.S</t>
  </si>
  <si>
    <t>Poplatok za skládku - betón, tehly, dlaždice, obkladačky a keramika  (17 01), ostatné</t>
  </si>
  <si>
    <t>894840143</t>
  </si>
  <si>
    <t>54</t>
  </si>
  <si>
    <t>979089212.S</t>
  </si>
  <si>
    <t>Poplatok za skládku - bitúmenové zmesi (17 03 ), ostatné</t>
  </si>
  <si>
    <t>820532696</t>
  </si>
  <si>
    <t>VRN</t>
  </si>
  <si>
    <t>Investičné náklady neobsiahnuté v cenách</t>
  </si>
  <si>
    <t>55</t>
  </si>
  <si>
    <t>000600051.S</t>
  </si>
  <si>
    <t>D+M dočasné prekrytie otvorených výkopov oceľovými platňami hr. 15-20 mm s nosnosťou na prejazd nákladných vozidiel vrátane ich odstránenia</t>
  </si>
  <si>
    <t>1024</t>
  </si>
  <si>
    <t>-484200063</t>
  </si>
  <si>
    <t>56</t>
  </si>
  <si>
    <t>000800011.S</t>
  </si>
  <si>
    <t>Prevádzkové vplyvy cestnou dopravou, regulácia dopravy, presmerovanie pohybu vozidiel a chodcov</t>
  </si>
  <si>
    <t>hod</t>
  </si>
  <si>
    <t>914214419</t>
  </si>
  <si>
    <t>57</t>
  </si>
  <si>
    <t>001000015</t>
  </si>
  <si>
    <t>POD-plán organizácie dopravy, povolenia, poplatky</t>
  </si>
  <si>
    <t>1373958528</t>
  </si>
  <si>
    <t>58</t>
  </si>
  <si>
    <t>001000034.S</t>
  </si>
  <si>
    <t>Inžinierska činnosť - diagnostika podložia, skúšky, vytýčenie IS skúšky</t>
  </si>
  <si>
    <t>655382494</t>
  </si>
  <si>
    <t>{aac8d019-27e8-4481-9c8e-93fce3d2f513}</t>
  </si>
  <si>
    <t>05 - Nástupištia-kaselský obrubnik</t>
  </si>
  <si>
    <t xml:space="preserve">    3 - Zvislé a kompletné konštrukcie</t>
  </si>
  <si>
    <t xml:space="preserve">    99 - Presun hmôt HSV</t>
  </si>
  <si>
    <t>113106121.S</t>
  </si>
  <si>
    <t>Rozoberanie dlažby, z betónových dlaždíc -0,13800t (výstražný pás)</t>
  </si>
  <si>
    <t>-670923441</t>
  </si>
  <si>
    <t>113107132.S</t>
  </si>
  <si>
    <t>Odstránenie krytu v ploche do 200 m2 z betónu prostého, hr. vrstvy 150 do 300 mm,  -0,50000t (134,0x0,15m)</t>
  </si>
  <si>
    <t>1140863930</t>
  </si>
  <si>
    <t>113307221.S</t>
  </si>
  <si>
    <t>Odstránenie podkladu v ploche nad 200 m2 z kameniva drveného, hr. do 100 mm,  -0,13000t (podklad pod dlažbou)</t>
  </si>
  <si>
    <t>-189950824</t>
  </si>
  <si>
    <t>122202201.S</t>
  </si>
  <si>
    <t>Odkopávka a prekopávka nezapažená pre cesty, v hornine 3 do 100 m3</t>
  </si>
  <si>
    <t>61253605</t>
  </si>
  <si>
    <t>171201201.S</t>
  </si>
  <si>
    <t>Uloženie sypaniny na skládky do 100 m3</t>
  </si>
  <si>
    <t>1533765976</t>
  </si>
  <si>
    <t>279313612.S</t>
  </si>
  <si>
    <t>Betón základových múrov, prostý tr. C 20/25 (kaselsky obrubnik)</t>
  </si>
  <si>
    <t>407447367</t>
  </si>
  <si>
    <t>Zvislé a kompletné konštrukcie</t>
  </si>
  <si>
    <t>162504102</t>
  </si>
  <si>
    <t>Vodorovné premiestnenie výkopku  po spevnenej ceste z horniny tr.1-4 do 1000 m3 na vzdialenosť do 3000 m</t>
  </si>
  <si>
    <t>1193993142</t>
  </si>
  <si>
    <t>162504103</t>
  </si>
  <si>
    <t>Vodorovné premiestnenie výkopku po spevnenej ceste z horniny tr.1-4 do 1000 m3, príplatok k cene za každých ďalšich a začatých 1000 m (28x17)</t>
  </si>
  <si>
    <t>-1685846102</t>
  </si>
  <si>
    <t>512122116.R</t>
  </si>
  <si>
    <t>Demontáž nástupištnej dosky PRE 160</t>
  </si>
  <si>
    <t>-1941103342</t>
  </si>
  <si>
    <t>564782111.S</t>
  </si>
  <si>
    <t>Podklad alebo kryt z kameniva hrubého drveného veľ. 0-63 mm (vibr.štrk) po zhut.hr. 300 mm</t>
  </si>
  <si>
    <t>-2114242271</t>
  </si>
  <si>
    <t>567123114.S</t>
  </si>
  <si>
    <t>Podklad z kameniva stmeleného cementom s rozprestretím a zhutnením, CBGM C 5/6, po zhutnení hr. 150 mm</t>
  </si>
  <si>
    <t>-1928894411</t>
  </si>
  <si>
    <t>-579985487</t>
  </si>
  <si>
    <t>596811312.S</t>
  </si>
  <si>
    <t>Kladenie betónovej dlažby s vyplnením škár do lôžka z kameniva, veľ. do 0,09 m2 plochy od 100 do 300 m2 (výstražný pás)</t>
  </si>
  <si>
    <t>458673227</t>
  </si>
  <si>
    <t>592460007300.S</t>
  </si>
  <si>
    <t>Dlažba betónová pre nevidiacich, rozmer 200x200x60 mm, farebná</t>
  </si>
  <si>
    <t>-1282031602</t>
  </si>
  <si>
    <t>Kladenie betónovej zámkovej dlažby komunikácií pre peších hr. 80 mm pre peších do 50 m2 so zriadením lôžka z kameniva hr. 30 mm</t>
  </si>
  <si>
    <t>1451969015</t>
  </si>
  <si>
    <t>914812211.SA</t>
  </si>
  <si>
    <t>Montáž dočasnej dopravnej značky kompletnej základnej</t>
  </si>
  <si>
    <t>815524188</t>
  </si>
  <si>
    <t>-765141510</t>
  </si>
  <si>
    <t>Prenájom: Výstražná  značka základná veľkosť vrátane podstavca a stĺpika (A 4a/b/c,A 5, A 6, A 12, A 19, A 34)</t>
  </si>
  <si>
    <t>873550970</t>
  </si>
  <si>
    <t>Prenájom: Príkazové značky základná veľkosť vrátane podstavca a stĺpika (C 6a/b/c/, C 20 - C 28)</t>
  </si>
  <si>
    <t>-607880786</t>
  </si>
  <si>
    <t>Prenájom : Informatívné smerové značky základná veľkosť vrátane podstavca a stĺpika (IS 15, IS 16, IS26)</t>
  </si>
  <si>
    <t>1240084490</t>
  </si>
  <si>
    <t>Prenájom: Zákazové značky základná veľkosť vrátane podstavca a stĺpika (B 1-B 39)</t>
  </si>
  <si>
    <t>852104246</t>
  </si>
  <si>
    <t>916332112.S</t>
  </si>
  <si>
    <t>Osadenie cestného obrubníka betónového stojatého do lôžka z betónu prostého tr. C 16/20 bez bočnej opory</t>
  </si>
  <si>
    <t>660877570</t>
  </si>
  <si>
    <t>Obrubník cestný, lxšxv 1000x150x260 mm</t>
  </si>
  <si>
    <t>-555800813</t>
  </si>
  <si>
    <t>917733112.R</t>
  </si>
  <si>
    <t>Osadenie betón. obrubníka - kaselského</t>
  </si>
  <si>
    <t>316357327</t>
  </si>
  <si>
    <t>592170000701.R</t>
  </si>
  <si>
    <t>Obrubník betónový kaselský výška 160 mm</t>
  </si>
  <si>
    <t>877230625</t>
  </si>
  <si>
    <t>919726531.S</t>
  </si>
  <si>
    <t xml:space="preserve">Tesnenie dilatačných škár zálievkou za studena  š. 20 mm hl. 30 mm </t>
  </si>
  <si>
    <t>-394845611</t>
  </si>
  <si>
    <t>-1536776223</t>
  </si>
  <si>
    <t>923902112.R</t>
  </si>
  <si>
    <t>Rozobratie nastipištnej hrany- "L"prefabrikát PRE 160,  -0,66300t</t>
  </si>
  <si>
    <t>-2047639208</t>
  </si>
  <si>
    <t>979082213</t>
  </si>
  <si>
    <t>Vodorovná doprava sutiny so zložením a hrubým urovnaním na vzdialenosť do 1 km</t>
  </si>
  <si>
    <t>-262301864</t>
  </si>
  <si>
    <t>979082219</t>
  </si>
  <si>
    <t>Príplatok k cene za každý ďalší aj začatý 1 km nad 1 km  (11,44x19)</t>
  </si>
  <si>
    <t>-1241135304</t>
  </si>
  <si>
    <t>979084216.S</t>
  </si>
  <si>
    <t>Vodorovná doprava vybúraných hmôt po suchu bez naloženia, ale so zložením na vzdialenosť do 5 km (44,22+25,46)</t>
  </si>
  <si>
    <t>-1962555840</t>
  </si>
  <si>
    <t>979084219.S</t>
  </si>
  <si>
    <t>Príplatok k cene za každých ďalších aj začatých 5 km nad 5 km (69,68x3)</t>
  </si>
  <si>
    <t>-659858916</t>
  </si>
  <si>
    <t>Nakladanie na dopravné prostriedky pre vodorovnú dopravu sutiny</t>
  </si>
  <si>
    <t>-1337585915</t>
  </si>
  <si>
    <t>979087213.S</t>
  </si>
  <si>
    <t>Nakladanie na dopravné prostriedky pre vodorovnú dopravu vybúraných hmôt</t>
  </si>
  <si>
    <t>1310894797</t>
  </si>
  <si>
    <t>979087215.1</t>
  </si>
  <si>
    <t>Skladné suť- štrk</t>
  </si>
  <si>
    <t>-1667675736</t>
  </si>
  <si>
    <t>979089012.S.1</t>
  </si>
  <si>
    <t xml:space="preserve">Poplatok za skládku - betón, prefabrikáty </t>
  </si>
  <si>
    <t>169677063</t>
  </si>
  <si>
    <t>99</t>
  </si>
  <si>
    <t>Presun hmôt HSV</t>
  </si>
  <si>
    <t>998223011.S</t>
  </si>
  <si>
    <t>Presun hmôt pre pozemné komunikácie s krytom dláždeným (822 2.3, 822 5.3) akejkoľvek dĺžky objektu</t>
  </si>
  <si>
    <t>791087885</t>
  </si>
  <si>
    <t>000600051.SB</t>
  </si>
  <si>
    <t>D+M dočasné prekrytie otvorených výkopov oceľovýi platňami hr. 15-20 mm s nosnosťou na prejazd nákladných vozidiel vrátane ich odstránenia</t>
  </si>
  <si>
    <t>1425846274</t>
  </si>
  <si>
    <t>-960007956</t>
  </si>
  <si>
    <t>-1559967009</t>
  </si>
  <si>
    <t>Koľajové trate a zastávky,       Nástupište-kaselský obrubník</t>
  </si>
  <si>
    <t>Kolajové trate a zastávky  Nástupište-kaselský obrubník</t>
  </si>
  <si>
    <t xml:space="preserve">Projektant: </t>
  </si>
  <si>
    <t>Ing. Májek</t>
  </si>
  <si>
    <t>Dopravný podnik Braislava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</si>
</sst>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2" fillId="4" borderId="0" xfId="0" applyNumberFormat="1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ownloads\&#218;prava%20n&#225;stupnej%20hrany%20zast&#225;vok.xlsx" TargetMode="External"/><Relationship Id="rId1" Type="http://schemas.openxmlformats.org/officeDocument/2006/relationships/externalLinkPath" Target="file:///X:\ET\&#218;prava%20n&#225;stupnej%20hrany%20zast&#225;v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ácia stavby"/>
      <sheetName val="05 - Nástupištia-kaselský..."/>
    </sheetNames>
    <sheetDataSet>
      <sheetData sheetId="0">
        <row r="6">
          <cell r="K6" t="str">
            <v>EK KV- úprava nástupnej hrany zastávok</v>
          </cell>
        </row>
        <row r="8">
          <cell r="AN8" t="str">
            <v>5. 11. 2024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Y21" sqref="Y2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0.83203125" customWidth="1"/>
    <col min="45" max="56" width="20.83203125" hidden="1" customWidth="1"/>
    <col min="57" max="57" width="66.5" hidden="1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94" t="s">
        <v>12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6"/>
      <c r="BS5" s="13" t="s">
        <v>6</v>
      </c>
    </row>
    <row r="6" spans="1:74" ht="36.950000000000003" customHeight="1">
      <c r="B6" s="16"/>
      <c r="D6" s="21" t="s">
        <v>13</v>
      </c>
      <c r="K6" s="195" t="s">
        <v>472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19</v>
      </c>
      <c r="M10" t="s">
        <v>476</v>
      </c>
      <c r="AK10" s="22" t="s">
        <v>20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21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20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21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J16" t="s">
        <v>475</v>
      </c>
      <c r="AK16" s="22" t="s">
        <v>20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21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26</v>
      </c>
      <c r="AK19" s="22" t="s">
        <v>20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21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ht="14.45" customHeight="1">
      <c r="B26" s="16"/>
      <c r="D26" s="25" t="s">
        <v>28</v>
      </c>
      <c r="AK26" s="197">
        <f>ROUND(AG94,2)</f>
        <v>0</v>
      </c>
      <c r="AL26" s="189"/>
      <c r="AM26" s="189"/>
      <c r="AN26" s="189"/>
      <c r="AO26" s="189"/>
      <c r="AR26" s="16"/>
    </row>
    <row r="27" spans="2:71" ht="14.45" customHeight="1">
      <c r="B27" s="16"/>
      <c r="D27" s="25" t="s">
        <v>29</v>
      </c>
      <c r="AK27" s="197">
        <f>ROUND(AG97, 2)</f>
        <v>0</v>
      </c>
      <c r="AL27" s="197"/>
      <c r="AM27" s="197"/>
      <c r="AN27" s="197"/>
      <c r="AO27" s="197"/>
      <c r="AR27" s="16"/>
    </row>
    <row r="28" spans="2:71" s="1" customFormat="1" ht="6.95" customHeight="1">
      <c r="B28" s="27"/>
      <c r="AR28" s="27"/>
    </row>
    <row r="29" spans="2:71" s="1" customFormat="1" ht="25.9" customHeight="1">
      <c r="B29" s="27"/>
      <c r="D29" s="28" t="s">
        <v>30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192">
        <f>ROUND(AK26 + AK27, 2)</f>
        <v>0</v>
      </c>
      <c r="AL29" s="193"/>
      <c r="AM29" s="193"/>
      <c r="AN29" s="193"/>
      <c r="AO29" s="193"/>
      <c r="AR29" s="27"/>
    </row>
    <row r="30" spans="2:71" s="1" customFormat="1" ht="6.95" customHeight="1">
      <c r="B30" s="27"/>
      <c r="AR30" s="27"/>
    </row>
    <row r="31" spans="2:71" s="1" customFormat="1" ht="12.75">
      <c r="B31" s="27"/>
      <c r="L31" s="161" t="s">
        <v>31</v>
      </c>
      <c r="M31" s="161"/>
      <c r="N31" s="161"/>
      <c r="O31" s="161"/>
      <c r="P31" s="161"/>
      <c r="W31" s="161" t="s">
        <v>32</v>
      </c>
      <c r="X31" s="161"/>
      <c r="Y31" s="161"/>
      <c r="Z31" s="161"/>
      <c r="AA31" s="161"/>
      <c r="AB31" s="161"/>
      <c r="AC31" s="161"/>
      <c r="AD31" s="161"/>
      <c r="AE31" s="161"/>
      <c r="AK31" s="161" t="s">
        <v>33</v>
      </c>
      <c r="AL31" s="161"/>
      <c r="AM31" s="161"/>
      <c r="AN31" s="161"/>
      <c r="AO31" s="161"/>
      <c r="AR31" s="27"/>
    </row>
    <row r="32" spans="2:71" s="2" customFormat="1" ht="14.45" customHeight="1">
      <c r="B32" s="31"/>
      <c r="D32" s="22" t="s">
        <v>34</v>
      </c>
      <c r="F32" s="32" t="s">
        <v>35</v>
      </c>
      <c r="L32" s="164">
        <v>0.23</v>
      </c>
      <c r="M32" s="163"/>
      <c r="N32" s="163"/>
      <c r="O32" s="163"/>
      <c r="P32" s="163"/>
      <c r="Q32" s="33"/>
      <c r="R32" s="33"/>
      <c r="S32" s="33"/>
      <c r="T32" s="33"/>
      <c r="U32" s="33"/>
      <c r="V32" s="33"/>
      <c r="W32" s="162">
        <f>ROUND(AZ94 + SUM(CD97), 2)</f>
        <v>0</v>
      </c>
      <c r="X32" s="163"/>
      <c r="Y32" s="163"/>
      <c r="Z32" s="163"/>
      <c r="AA32" s="163"/>
      <c r="AB32" s="163"/>
      <c r="AC32" s="163"/>
      <c r="AD32" s="163"/>
      <c r="AE32" s="163"/>
      <c r="AF32" s="33"/>
      <c r="AG32" s="33"/>
      <c r="AH32" s="33"/>
      <c r="AI32" s="33"/>
      <c r="AJ32" s="33"/>
      <c r="AK32" s="162">
        <f>ROUND(AV94 + SUM(BY97), 2)</f>
        <v>0</v>
      </c>
      <c r="AL32" s="163"/>
      <c r="AM32" s="163"/>
      <c r="AN32" s="163"/>
      <c r="AO32" s="163"/>
      <c r="AP32" s="33"/>
      <c r="AQ32" s="33"/>
      <c r="AR32" s="34"/>
      <c r="AS32" s="33"/>
      <c r="AT32" s="33"/>
      <c r="AU32" s="33"/>
      <c r="AV32" s="33"/>
      <c r="AW32" s="33"/>
      <c r="AX32" s="33"/>
      <c r="AY32" s="33"/>
      <c r="AZ32" s="33"/>
    </row>
    <row r="33" spans="2:52" s="2" customFormat="1" ht="14.45" customHeight="1">
      <c r="B33" s="31"/>
      <c r="F33" s="32" t="s">
        <v>36</v>
      </c>
      <c r="L33" s="167">
        <v>0.23</v>
      </c>
      <c r="M33" s="166"/>
      <c r="N33" s="166"/>
      <c r="O33" s="166"/>
      <c r="P33" s="166"/>
      <c r="W33" s="165">
        <f>ROUND(BA94 + SUM(CE97), 2)</f>
        <v>0</v>
      </c>
      <c r="X33" s="166"/>
      <c r="Y33" s="166"/>
      <c r="Z33" s="166"/>
      <c r="AA33" s="166"/>
      <c r="AB33" s="166"/>
      <c r="AC33" s="166"/>
      <c r="AD33" s="166"/>
      <c r="AE33" s="166"/>
      <c r="AK33" s="165">
        <f>ROUND(AW94 + SUM(BZ97), 2)</f>
        <v>0</v>
      </c>
      <c r="AL33" s="166"/>
      <c r="AM33" s="166"/>
      <c r="AN33" s="166"/>
      <c r="AO33" s="166"/>
      <c r="AR33" s="31"/>
    </row>
    <row r="34" spans="2:52" s="2" customFormat="1" ht="14.45" hidden="1" customHeight="1">
      <c r="B34" s="31"/>
      <c r="F34" s="22" t="s">
        <v>37</v>
      </c>
      <c r="L34" s="167">
        <v>0.23</v>
      </c>
      <c r="M34" s="166"/>
      <c r="N34" s="166"/>
      <c r="O34" s="166"/>
      <c r="P34" s="166"/>
      <c r="W34" s="165">
        <f>ROUND(BB94 + SUM(CF97), 2)</f>
        <v>0</v>
      </c>
      <c r="X34" s="166"/>
      <c r="Y34" s="166"/>
      <c r="Z34" s="166"/>
      <c r="AA34" s="166"/>
      <c r="AB34" s="166"/>
      <c r="AC34" s="166"/>
      <c r="AD34" s="166"/>
      <c r="AE34" s="166"/>
      <c r="AK34" s="165">
        <v>0</v>
      </c>
      <c r="AL34" s="166"/>
      <c r="AM34" s="166"/>
      <c r="AN34" s="166"/>
      <c r="AO34" s="166"/>
      <c r="AR34" s="31"/>
    </row>
    <row r="35" spans="2:52" s="2" customFormat="1" ht="14.45" hidden="1" customHeight="1">
      <c r="B35" s="31"/>
      <c r="F35" s="22" t="s">
        <v>38</v>
      </c>
      <c r="L35" s="167">
        <v>0.23</v>
      </c>
      <c r="M35" s="166"/>
      <c r="N35" s="166"/>
      <c r="O35" s="166"/>
      <c r="P35" s="166"/>
      <c r="W35" s="165">
        <f>ROUND(BC94 + SUM(CG97), 2)</f>
        <v>0</v>
      </c>
      <c r="X35" s="166"/>
      <c r="Y35" s="166"/>
      <c r="Z35" s="166"/>
      <c r="AA35" s="166"/>
      <c r="AB35" s="166"/>
      <c r="AC35" s="166"/>
      <c r="AD35" s="166"/>
      <c r="AE35" s="166"/>
      <c r="AK35" s="165">
        <v>0</v>
      </c>
      <c r="AL35" s="166"/>
      <c r="AM35" s="166"/>
      <c r="AN35" s="166"/>
      <c r="AO35" s="166"/>
      <c r="AR35" s="31"/>
    </row>
    <row r="36" spans="2:52" s="2" customFormat="1" ht="14.45" hidden="1" customHeight="1">
      <c r="B36" s="31"/>
      <c r="F36" s="32" t="s">
        <v>39</v>
      </c>
      <c r="L36" s="164">
        <v>0</v>
      </c>
      <c r="M36" s="163"/>
      <c r="N36" s="163"/>
      <c r="O36" s="163"/>
      <c r="P36" s="163"/>
      <c r="Q36" s="33"/>
      <c r="R36" s="33"/>
      <c r="S36" s="33"/>
      <c r="T36" s="33"/>
      <c r="U36" s="33"/>
      <c r="V36" s="33"/>
      <c r="W36" s="162">
        <f>ROUND(BD94 + SUM(CH97), 2)</f>
        <v>0</v>
      </c>
      <c r="X36" s="163"/>
      <c r="Y36" s="163"/>
      <c r="Z36" s="163"/>
      <c r="AA36" s="163"/>
      <c r="AB36" s="163"/>
      <c r="AC36" s="163"/>
      <c r="AD36" s="163"/>
      <c r="AE36" s="163"/>
      <c r="AF36" s="33"/>
      <c r="AG36" s="33"/>
      <c r="AH36" s="33"/>
      <c r="AI36" s="33"/>
      <c r="AJ36" s="33"/>
      <c r="AK36" s="162">
        <v>0</v>
      </c>
      <c r="AL36" s="163"/>
      <c r="AM36" s="163"/>
      <c r="AN36" s="163"/>
      <c r="AO36" s="163"/>
      <c r="AP36" s="33"/>
      <c r="AQ36" s="33"/>
      <c r="AR36" s="34"/>
      <c r="AS36" s="33"/>
      <c r="AT36" s="33"/>
      <c r="AU36" s="33"/>
      <c r="AV36" s="33"/>
      <c r="AW36" s="33"/>
      <c r="AX36" s="33"/>
      <c r="AY36" s="33"/>
      <c r="AZ36" s="33"/>
    </row>
    <row r="37" spans="2:52" s="1" customFormat="1" ht="6.95" customHeight="1">
      <c r="B37" s="27"/>
      <c r="AR37" s="27"/>
    </row>
    <row r="38" spans="2:52" s="1" customFormat="1" ht="25.9" customHeight="1">
      <c r="B38" s="27"/>
      <c r="C38" s="35"/>
      <c r="D38" s="36" t="s">
        <v>40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8" t="s">
        <v>41</v>
      </c>
      <c r="U38" s="37"/>
      <c r="V38" s="37"/>
      <c r="W38" s="37"/>
      <c r="X38" s="168" t="s">
        <v>42</v>
      </c>
      <c r="Y38" s="169"/>
      <c r="Z38" s="169"/>
      <c r="AA38" s="169"/>
      <c r="AB38" s="169"/>
      <c r="AC38" s="37"/>
      <c r="AD38" s="37"/>
      <c r="AE38" s="37"/>
      <c r="AF38" s="37"/>
      <c r="AG38" s="37"/>
      <c r="AH38" s="37"/>
      <c r="AI38" s="37"/>
      <c r="AJ38" s="37"/>
      <c r="AK38" s="170">
        <f>SUM(AK29:AK36)</f>
        <v>0</v>
      </c>
      <c r="AL38" s="169"/>
      <c r="AM38" s="169"/>
      <c r="AN38" s="169"/>
      <c r="AO38" s="171"/>
      <c r="AP38" s="35"/>
      <c r="AQ38" s="35"/>
      <c r="AR38" s="27"/>
    </row>
    <row r="39" spans="2:52" s="1" customFormat="1" ht="6.95" customHeight="1">
      <c r="B39" s="27"/>
      <c r="AR39" s="27"/>
    </row>
    <row r="40" spans="2:52" s="1" customFormat="1" ht="14.45" customHeight="1">
      <c r="B40" s="27"/>
      <c r="AR40" s="27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7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41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1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1" t="s">
        <v>45</v>
      </c>
      <c r="AI60" s="29"/>
      <c r="AJ60" s="29"/>
      <c r="AK60" s="29"/>
      <c r="AL60" s="29"/>
      <c r="AM60" s="41" t="s">
        <v>46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9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48</v>
      </c>
      <c r="AI64" s="40"/>
      <c r="AJ64" s="40"/>
      <c r="AK64" s="40"/>
      <c r="AL64" s="40"/>
      <c r="AM64" s="40"/>
      <c r="AN64" s="40"/>
      <c r="AO64" s="40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41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1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1" t="s">
        <v>45</v>
      </c>
      <c r="AI75" s="29"/>
      <c r="AJ75" s="29"/>
      <c r="AK75" s="29"/>
      <c r="AL75" s="29"/>
      <c r="AM75" s="41" t="s">
        <v>46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7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7"/>
    </row>
    <row r="82" spans="1:91" s="1" customFormat="1" ht="24.95" customHeight="1">
      <c r="B82" s="27"/>
      <c r="C82" s="17" t="s">
        <v>49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6"/>
      <c r="C84" s="22" t="s">
        <v>11</v>
      </c>
      <c r="L84" s="3" t="str">
        <f>K5</f>
        <v>08</v>
      </c>
      <c r="AR84" s="46"/>
    </row>
    <row r="85" spans="1:91" s="4" customFormat="1" ht="36.950000000000003" customHeight="1">
      <c r="B85" s="47"/>
      <c r="C85" s="48" t="s">
        <v>13</v>
      </c>
      <c r="L85" s="172" t="str">
        <f>K6</f>
        <v>Koľajové trate a zastávky,       Nástupište-kaselský obrubník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R85" s="47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16</v>
      </c>
      <c r="L87" s="49" t="str">
        <f>IF(K8="","",K8)</f>
        <v>Bratislava</v>
      </c>
      <c r="AI87" s="22" t="s">
        <v>18</v>
      </c>
      <c r="AM87" s="174" t="str">
        <f>IF(AN8= "","",AN8)</f>
        <v/>
      </c>
      <c r="AN87" s="174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19</v>
      </c>
      <c r="L89" s="3" t="str">
        <f>IF(E11= "","",E11)</f>
        <v xml:space="preserve"> </v>
      </c>
      <c r="AI89" s="22" t="s">
        <v>24</v>
      </c>
      <c r="AM89" s="175" t="str">
        <f>IF(E17="","",E17)</f>
        <v xml:space="preserve"> </v>
      </c>
      <c r="AN89" s="176"/>
      <c r="AO89" s="176"/>
      <c r="AP89" s="176"/>
      <c r="AR89" s="27"/>
      <c r="AS89" s="178" t="s">
        <v>50</v>
      </c>
      <c r="AT89" s="179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27"/>
      <c r="C90" s="22" t="s">
        <v>23</v>
      </c>
      <c r="L90" s="3" t="str">
        <f>IF(E14="","",E14)</f>
        <v xml:space="preserve"> </v>
      </c>
      <c r="AI90" s="22" t="s">
        <v>26</v>
      </c>
      <c r="AM90" s="175" t="str">
        <f>IF(E20="","",E20)</f>
        <v xml:space="preserve"> </v>
      </c>
      <c r="AN90" s="176"/>
      <c r="AO90" s="176"/>
      <c r="AP90" s="176"/>
      <c r="AR90" s="27"/>
      <c r="AS90" s="180"/>
      <c r="AT90" s="181"/>
      <c r="BD90" s="54"/>
    </row>
    <row r="91" spans="1:91" s="1" customFormat="1" ht="10.9" customHeight="1">
      <c r="B91" s="27"/>
      <c r="AR91" s="27"/>
      <c r="AS91" s="180"/>
      <c r="AT91" s="181"/>
      <c r="BD91" s="54"/>
    </row>
    <row r="92" spans="1:91" s="1" customFormat="1" ht="29.25" customHeight="1">
      <c r="B92" s="27"/>
      <c r="C92" s="182" t="s">
        <v>51</v>
      </c>
      <c r="D92" s="183"/>
      <c r="E92" s="183"/>
      <c r="F92" s="183"/>
      <c r="G92" s="183"/>
      <c r="H92" s="55"/>
      <c r="I92" s="184" t="s">
        <v>52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53</v>
      </c>
      <c r="AH92" s="183"/>
      <c r="AI92" s="183"/>
      <c r="AJ92" s="183"/>
      <c r="AK92" s="183"/>
      <c r="AL92" s="183"/>
      <c r="AM92" s="183"/>
      <c r="AN92" s="184" t="s">
        <v>54</v>
      </c>
      <c r="AO92" s="183"/>
      <c r="AP92" s="186"/>
      <c r="AQ92" s="56" t="s">
        <v>55</v>
      </c>
      <c r="AR92" s="27"/>
      <c r="AS92" s="57" t="s">
        <v>56</v>
      </c>
      <c r="AT92" s="58" t="s">
        <v>57</v>
      </c>
      <c r="AU92" s="58" t="s">
        <v>58</v>
      </c>
      <c r="AV92" s="58" t="s">
        <v>59</v>
      </c>
      <c r="AW92" s="58" t="s">
        <v>60</v>
      </c>
      <c r="AX92" s="58" t="s">
        <v>61</v>
      </c>
      <c r="AY92" s="58" t="s">
        <v>62</v>
      </c>
      <c r="AZ92" s="58" t="s">
        <v>63</v>
      </c>
      <c r="BA92" s="58" t="s">
        <v>64</v>
      </c>
      <c r="BB92" s="58" t="s">
        <v>65</v>
      </c>
      <c r="BC92" s="58" t="s">
        <v>66</v>
      </c>
      <c r="BD92" s="59" t="s">
        <v>67</v>
      </c>
    </row>
    <row r="93" spans="1:91" s="1" customFormat="1" ht="10.9" customHeight="1">
      <c r="B93" s="27"/>
      <c r="AR93" s="27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68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9">
        <f>ROUND(AG95,2)</f>
        <v>0</v>
      </c>
      <c r="AH94" s="199"/>
      <c r="AI94" s="199"/>
      <c r="AJ94" s="199"/>
      <c r="AK94" s="199"/>
      <c r="AL94" s="199"/>
      <c r="AM94" s="199"/>
      <c r="AN94" s="177">
        <f>SUM(AG94,AT94)</f>
        <v>0</v>
      </c>
      <c r="AO94" s="177"/>
      <c r="AP94" s="177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11719.73389</v>
      </c>
      <c r="AV94" s="67">
        <f>ROUND(AZ94*L32,2)</f>
        <v>0</v>
      </c>
      <c r="AW94" s="67">
        <f>ROUND(BA94*L33,2)</f>
        <v>0</v>
      </c>
      <c r="AX94" s="67">
        <f>ROUND(BB94*L32,2)</f>
        <v>0</v>
      </c>
      <c r="AY94" s="67">
        <f>ROUND(BC94*L33,2)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69</v>
      </c>
      <c r="BT94" s="70" t="s">
        <v>70</v>
      </c>
      <c r="BU94" s="71" t="s">
        <v>71</v>
      </c>
      <c r="BV94" s="70" t="s">
        <v>72</v>
      </c>
      <c r="BW94" s="70" t="s">
        <v>4</v>
      </c>
      <c r="BX94" s="70" t="s">
        <v>73</v>
      </c>
      <c r="CL94" s="70" t="s">
        <v>1</v>
      </c>
    </row>
    <row r="95" spans="1:91" s="6" customFormat="1" ht="31.5" customHeight="1">
      <c r="A95" s="72" t="s">
        <v>74</v>
      </c>
      <c r="B95" s="73"/>
      <c r="C95" s="74"/>
      <c r="D95" s="198" t="s">
        <v>75</v>
      </c>
      <c r="E95" s="198"/>
      <c r="F95" s="198"/>
      <c r="G95" s="198"/>
      <c r="H95" s="198"/>
      <c r="I95" s="75"/>
      <c r="J95" s="198" t="s">
        <v>473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0">
        <f>'01 - Kolajové trate a zas...'!J32+'05 - Nástupištia-kaselský...'!J32</f>
        <v>0</v>
      </c>
      <c r="AH95" s="191"/>
      <c r="AI95" s="191"/>
      <c r="AJ95" s="191"/>
      <c r="AK95" s="191"/>
      <c r="AL95" s="191"/>
      <c r="AM95" s="191"/>
      <c r="AN95" s="190">
        <f>SUM(AG95,AT95)</f>
        <v>0</v>
      </c>
      <c r="AO95" s="191"/>
      <c r="AP95" s="191"/>
      <c r="AQ95" s="76" t="s">
        <v>76</v>
      </c>
      <c r="AR95" s="73"/>
      <c r="AS95" s="77">
        <v>0</v>
      </c>
      <c r="AT95" s="78">
        <f>ROUND(SUM(AV95:AW95),2)</f>
        <v>0</v>
      </c>
      <c r="AU95" s="79">
        <f>'01 - Kolajové trate a zas...'!P126+'05 - Nástupištia-kaselský...'!P128</f>
        <v>11719.733892999999</v>
      </c>
      <c r="AV95" s="78">
        <f>'01 - Kolajové trate a zas...'!J35+'05 - Nástupištia-kaselský...'!J35</f>
        <v>0</v>
      </c>
      <c r="AW95" s="78">
        <f>'01 - Kolajové trate a zas...'!J36+'05 - Nástupištia-kaselský...'!J36</f>
        <v>0</v>
      </c>
      <c r="AX95" s="78">
        <f>'01 - Kolajové trate a zas...'!J37+'05 - Nástupištia-kaselský...'!J37</f>
        <v>0</v>
      </c>
      <c r="AY95" s="78">
        <f>'01 - Kolajové trate a zas...'!J38+'05 - Nástupištia-kaselský...'!J38</f>
        <v>0</v>
      </c>
      <c r="AZ95" s="78">
        <f>'01 - Kolajové trate a zas...'!F35+'05 - Nástupištia-kaselský...'!F35</f>
        <v>0</v>
      </c>
      <c r="BA95" s="78">
        <f>'01 - Kolajové trate a zas...'!F36+'05 - Nástupištia-kaselský...'!F36</f>
        <v>0</v>
      </c>
      <c r="BB95" s="78">
        <f>'01 - Kolajové trate a zas...'!F37+'05 - Nástupištia-kaselský...'!F37</f>
        <v>0</v>
      </c>
      <c r="BC95" s="78">
        <f>'01 - Kolajové trate a zas...'!F38+'05 - Nástupištia-kaselský...'!F38</f>
        <v>0</v>
      </c>
      <c r="BD95" s="80">
        <f>'01 - Kolajové trate a zas...'!F39+'05 - Nástupištia-kaselský...'!F39</f>
        <v>0</v>
      </c>
      <c r="BT95" s="81" t="s">
        <v>77</v>
      </c>
      <c r="BV95" s="81" t="s">
        <v>72</v>
      </c>
      <c r="BW95" s="81" t="s">
        <v>78</v>
      </c>
      <c r="BX95" s="81" t="s">
        <v>4</v>
      </c>
      <c r="CL95" s="81" t="s">
        <v>1</v>
      </c>
      <c r="CM95" s="81" t="s">
        <v>70</v>
      </c>
    </row>
    <row r="96" spans="1:91">
      <c r="B96" s="16"/>
      <c r="AR96" s="16"/>
    </row>
    <row r="97" spans="2:48" s="1" customFormat="1" ht="30" customHeight="1">
      <c r="B97" s="27"/>
      <c r="C97" s="62" t="s">
        <v>79</v>
      </c>
      <c r="AG97" s="177">
        <v>0</v>
      </c>
      <c r="AH97" s="177"/>
      <c r="AI97" s="177"/>
      <c r="AJ97" s="177"/>
      <c r="AK97" s="177"/>
      <c r="AL97" s="177"/>
      <c r="AM97" s="177"/>
      <c r="AN97" s="177">
        <v>0</v>
      </c>
      <c r="AO97" s="177"/>
      <c r="AP97" s="177"/>
      <c r="AQ97" s="82"/>
      <c r="AR97" s="27"/>
      <c r="AS97" s="57" t="s">
        <v>80</v>
      </c>
      <c r="AT97" s="58" t="s">
        <v>81</v>
      </c>
      <c r="AU97" s="58" t="s">
        <v>34</v>
      </c>
      <c r="AV97" s="59" t="s">
        <v>57</v>
      </c>
    </row>
    <row r="98" spans="2:48" s="1" customFormat="1" ht="10.9" customHeight="1">
      <c r="B98" s="27"/>
      <c r="AR98" s="27"/>
    </row>
    <row r="99" spans="2:48" s="1" customFormat="1" ht="30" customHeight="1">
      <c r="B99" s="27"/>
      <c r="C99" s="83" t="s">
        <v>82</v>
      </c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  <c r="AD99" s="84"/>
      <c r="AE99" s="84"/>
      <c r="AF99" s="84"/>
      <c r="AG99" s="187">
        <f>ROUND(AG94 + AG97, 2)</f>
        <v>0</v>
      </c>
      <c r="AH99" s="187"/>
      <c r="AI99" s="187"/>
      <c r="AJ99" s="187"/>
      <c r="AK99" s="187"/>
      <c r="AL99" s="187"/>
      <c r="AM99" s="187"/>
      <c r="AN99" s="187">
        <f>ROUND(AN94 + AN97, 2)</f>
        <v>0</v>
      </c>
      <c r="AO99" s="187"/>
      <c r="AP99" s="187"/>
      <c r="AQ99" s="84"/>
      <c r="AR99" s="27"/>
    </row>
    <row r="100" spans="2:48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27"/>
    </row>
  </sheetData>
  <mergeCells count="46">
    <mergeCell ref="AG97:AM97"/>
    <mergeCell ref="AN97:AP97"/>
    <mergeCell ref="AG99:AM99"/>
    <mergeCell ref="AN99:AP99"/>
    <mergeCell ref="AR2:BE2"/>
    <mergeCell ref="AN95:AP95"/>
    <mergeCell ref="AG95:AM95"/>
    <mergeCell ref="AK29:AO29"/>
    <mergeCell ref="K5:AJ5"/>
    <mergeCell ref="K6:AJ6"/>
    <mergeCell ref="E23:AN23"/>
    <mergeCell ref="AK26:AO26"/>
    <mergeCell ref="AK27:AO27"/>
    <mergeCell ref="D95:H95"/>
    <mergeCell ref="J95:AF95"/>
    <mergeCell ref="AG94:AM94"/>
    <mergeCell ref="AN94:AP94"/>
    <mergeCell ref="AS89:AT91"/>
    <mergeCell ref="AM90:AP90"/>
    <mergeCell ref="C92:G92"/>
    <mergeCell ref="I92:AF92"/>
    <mergeCell ref="AG92:AM92"/>
    <mergeCell ref="AN92:AP92"/>
    <mergeCell ref="X38:AB38"/>
    <mergeCell ref="AK38:AO38"/>
    <mergeCell ref="L85:AJ85"/>
    <mergeCell ref="AM87:AN87"/>
    <mergeCell ref="AM89:AP89"/>
    <mergeCell ref="W35:AE35"/>
    <mergeCell ref="AK35:AO35"/>
    <mergeCell ref="L35:P35"/>
    <mergeCell ref="W36:AE36"/>
    <mergeCell ref="AK36:AO36"/>
    <mergeCell ref="L36:P36"/>
    <mergeCell ref="W33:AE33"/>
    <mergeCell ref="AK33:AO33"/>
    <mergeCell ref="L33:P33"/>
    <mergeCell ref="W34:AE34"/>
    <mergeCell ref="AK34:AO34"/>
    <mergeCell ref="L34:P34"/>
    <mergeCell ref="L31:P31"/>
    <mergeCell ref="W31:AE31"/>
    <mergeCell ref="AK31:AO31"/>
    <mergeCell ref="W32:AE32"/>
    <mergeCell ref="AK32:AO32"/>
    <mergeCell ref="L32:P32"/>
  </mergeCells>
  <hyperlinks>
    <hyperlink ref="A95" location="'01 - Kolajové trate a zas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191"/>
  <sheetViews>
    <sheetView showGridLines="0" topLeftCell="A111" workbookViewId="0">
      <selection activeCell="V122" sqref="V1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2:46" hidden="1"/>
    <row r="2" spans="2:46" ht="36.950000000000003" hidden="1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78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70</v>
      </c>
    </row>
    <row r="4" spans="2:46" ht="24.95" hidden="1" customHeight="1">
      <c r="B4" s="16"/>
      <c r="D4" s="17" t="s">
        <v>83</v>
      </c>
      <c r="L4" s="16"/>
      <c r="M4" s="86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1" t="str">
        <f>'Rekapitulácia stavby'!K6</f>
        <v>Koľajové trate a zastávky,       Nástupište-kaselský obrubník</v>
      </c>
      <c r="F7" s="202"/>
      <c r="G7" s="202"/>
      <c r="H7" s="202"/>
      <c r="L7" s="16"/>
    </row>
    <row r="8" spans="2:46" s="1" customFormat="1" ht="12" hidden="1" customHeight="1">
      <c r="B8" s="27"/>
      <c r="D8" s="22" t="s">
        <v>84</v>
      </c>
      <c r="L8" s="27"/>
    </row>
    <row r="9" spans="2:46" s="1" customFormat="1" ht="16.5" hidden="1" customHeight="1">
      <c r="B9" s="27"/>
      <c r="E9" s="172" t="s">
        <v>85</v>
      </c>
      <c r="F9" s="200"/>
      <c r="G9" s="200"/>
      <c r="H9" s="20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2" t="s">
        <v>14</v>
      </c>
      <c r="F11" s="20" t="s">
        <v>1</v>
      </c>
      <c r="I11" s="22" t="s">
        <v>15</v>
      </c>
      <c r="J11" s="20" t="s">
        <v>1</v>
      </c>
      <c r="L11" s="27"/>
    </row>
    <row r="12" spans="2:46" s="1" customFormat="1" ht="12" hidden="1" customHeight="1">
      <c r="B12" s="27"/>
      <c r="D12" s="22" t="s">
        <v>16</v>
      </c>
      <c r="F12" s="20" t="s">
        <v>17</v>
      </c>
      <c r="I12" s="22" t="s">
        <v>18</v>
      </c>
      <c r="J12" s="50">
        <f>'Rekapitulácia stavby'!AN8</f>
        <v>0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2" t="s">
        <v>19</v>
      </c>
      <c r="I14" s="22" t="s">
        <v>20</v>
      </c>
      <c r="J14" s="20" t="str">
        <f>IF('Rekapitulácia stavby'!AN10="","",'Rekapitulácia stavby'!AN10)</f>
        <v/>
      </c>
      <c r="L14" s="27"/>
    </row>
    <row r="15" spans="2:46" s="1" customFormat="1" ht="18" hidden="1" customHeight="1">
      <c r="B15" s="27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2" t="s">
        <v>23</v>
      </c>
      <c r="I17" s="22" t="s">
        <v>20</v>
      </c>
      <c r="J17" s="20" t="str">
        <f>'Rekapitulácia stavby'!AN13</f>
        <v/>
      </c>
      <c r="L17" s="27"/>
    </row>
    <row r="18" spans="2:12" s="1" customFormat="1" ht="18" hidden="1" customHeight="1">
      <c r="B18" s="27"/>
      <c r="E18" s="194" t="str">
        <f>'Rekapitulácia stavby'!E14</f>
        <v xml:space="preserve"> </v>
      </c>
      <c r="F18" s="194"/>
      <c r="G18" s="194"/>
      <c r="H18" s="194"/>
      <c r="I18" s="22" t="s">
        <v>22</v>
      </c>
      <c r="J18" s="20" t="str">
        <f>'Rekapitulácia stavby'!AN14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2" t="s">
        <v>24</v>
      </c>
      <c r="I20" s="22" t="s">
        <v>20</v>
      </c>
      <c r="J20" s="20" t="str">
        <f>IF('Rekapitulácia stavby'!AN16="","",'Rekapitulácia stavby'!AN16)</f>
        <v/>
      </c>
      <c r="L20" s="27"/>
    </row>
    <row r="21" spans="2:12" s="1" customFormat="1" ht="18" hidden="1" customHeight="1">
      <c r="B21" s="27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2" t="s">
        <v>26</v>
      </c>
      <c r="I23" s="22" t="s">
        <v>20</v>
      </c>
      <c r="J23" s="20" t="str">
        <f>IF('Rekapitulácia stavby'!AN19="","",'Rekapitulácia stavby'!AN19)</f>
        <v/>
      </c>
      <c r="L23" s="27"/>
    </row>
    <row r="24" spans="2:12" s="1" customFormat="1" ht="18" hidden="1" customHeight="1">
      <c r="B24" s="27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2" t="s">
        <v>27</v>
      </c>
      <c r="L26" s="27"/>
    </row>
    <row r="27" spans="2:12" s="7" customFormat="1" ht="16.5" hidden="1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51"/>
      <c r="E29" s="51"/>
      <c r="F29" s="51"/>
      <c r="G29" s="51"/>
      <c r="H29" s="51"/>
      <c r="I29" s="51"/>
      <c r="J29" s="51"/>
      <c r="K29" s="51"/>
      <c r="L29" s="27"/>
    </row>
    <row r="30" spans="2:12" s="1" customFormat="1" ht="14.45" hidden="1" customHeight="1">
      <c r="B30" s="27"/>
      <c r="D30" s="20" t="s">
        <v>86</v>
      </c>
      <c r="J30" s="26">
        <f>J96</f>
        <v>0</v>
      </c>
      <c r="L30" s="27"/>
    </row>
    <row r="31" spans="2:12" s="1" customFormat="1" ht="14.45" hidden="1" customHeight="1">
      <c r="B31" s="27"/>
      <c r="D31" s="25" t="s">
        <v>87</v>
      </c>
      <c r="J31" s="26">
        <f>J105</f>
        <v>0</v>
      </c>
      <c r="L31" s="27"/>
    </row>
    <row r="32" spans="2:12" s="1" customFormat="1" ht="25.35" hidden="1" customHeight="1">
      <c r="B32" s="27"/>
      <c r="D32" s="88" t="s">
        <v>30</v>
      </c>
      <c r="J32" s="64">
        <f>ROUND(J30 + J31, 2)</f>
        <v>0</v>
      </c>
      <c r="L32" s="27"/>
    </row>
    <row r="33" spans="2:12" s="1" customFormat="1" ht="6.95" hidden="1" customHeight="1">
      <c r="B33" s="27"/>
      <c r="D33" s="51"/>
      <c r="E33" s="51"/>
      <c r="F33" s="51"/>
      <c r="G33" s="51"/>
      <c r="H33" s="51"/>
      <c r="I33" s="51"/>
      <c r="J33" s="51"/>
      <c r="K33" s="51"/>
      <c r="L33" s="27"/>
    </row>
    <row r="34" spans="2:12" s="1" customFormat="1" ht="14.45" hidden="1" customHeight="1">
      <c r="B34" s="27"/>
      <c r="F34" s="30" t="s">
        <v>32</v>
      </c>
      <c r="I34" s="30" t="s">
        <v>31</v>
      </c>
      <c r="J34" s="30" t="s">
        <v>33</v>
      </c>
      <c r="L34" s="27"/>
    </row>
    <row r="35" spans="2:12" s="1" customFormat="1" ht="14.45" hidden="1" customHeight="1">
      <c r="B35" s="27"/>
      <c r="D35" s="53" t="s">
        <v>34</v>
      </c>
      <c r="E35" s="32" t="s">
        <v>35</v>
      </c>
      <c r="F35" s="89">
        <f>ROUND((SUM(BE105:BE106) + SUM(BE126:BE190)),  2)</f>
        <v>0</v>
      </c>
      <c r="G35" s="90"/>
      <c r="H35" s="90"/>
      <c r="I35" s="91">
        <v>0.23</v>
      </c>
      <c r="J35" s="89">
        <f>ROUND(((SUM(BE105:BE106) + SUM(BE126:BE190))*I35),  2)</f>
        <v>0</v>
      </c>
      <c r="L35" s="27"/>
    </row>
    <row r="36" spans="2:12" s="1" customFormat="1" ht="14.45" hidden="1" customHeight="1">
      <c r="B36" s="27"/>
      <c r="E36" s="32" t="s">
        <v>36</v>
      </c>
      <c r="F36" s="92">
        <f>ROUND((SUM(BF105:BF106) + SUM(BF126:BF190)),  2)</f>
        <v>0</v>
      </c>
      <c r="I36" s="93">
        <v>0.23</v>
      </c>
      <c r="J36" s="92">
        <f>ROUND(((SUM(BF105:BF106) + SUM(BF126:BF190))*I36),  2)</f>
        <v>0</v>
      </c>
      <c r="L36" s="27"/>
    </row>
    <row r="37" spans="2:12" s="1" customFormat="1" ht="14.45" hidden="1" customHeight="1">
      <c r="B37" s="27"/>
      <c r="E37" s="22" t="s">
        <v>37</v>
      </c>
      <c r="F37" s="92">
        <f>ROUND((SUM(BG105:BG106) + SUM(BG126:BG190)),  2)</f>
        <v>0</v>
      </c>
      <c r="I37" s="93">
        <v>0.23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38</v>
      </c>
      <c r="F38" s="92">
        <f>ROUND((SUM(BH105:BH106) + SUM(BH126:BH190)),  2)</f>
        <v>0</v>
      </c>
      <c r="I38" s="93">
        <v>0.23</v>
      </c>
      <c r="J38" s="92">
        <f>0</f>
        <v>0</v>
      </c>
      <c r="L38" s="27"/>
    </row>
    <row r="39" spans="2:12" s="1" customFormat="1" ht="14.45" hidden="1" customHeight="1">
      <c r="B39" s="27"/>
      <c r="E39" s="32" t="s">
        <v>39</v>
      </c>
      <c r="F39" s="89">
        <f>ROUND((SUM(BI105:BI106) + SUM(BI126:BI190)),  2)</f>
        <v>0</v>
      </c>
      <c r="G39" s="90"/>
      <c r="H39" s="90"/>
      <c r="I39" s="91">
        <v>0</v>
      </c>
      <c r="J39" s="89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84"/>
      <c r="D41" s="94" t="s">
        <v>40</v>
      </c>
      <c r="E41" s="55"/>
      <c r="F41" s="55"/>
      <c r="G41" s="95" t="s">
        <v>41</v>
      </c>
      <c r="H41" s="96" t="s">
        <v>42</v>
      </c>
      <c r="I41" s="55"/>
      <c r="J41" s="97">
        <f>SUM(J32:J39)</f>
        <v>0</v>
      </c>
      <c r="K41" s="98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7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27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75" hidden="1">
      <c r="B61" s="27"/>
      <c r="D61" s="41" t="s">
        <v>45</v>
      </c>
      <c r="E61" s="29"/>
      <c r="F61" s="99" t="s">
        <v>46</v>
      </c>
      <c r="G61" s="41" t="s">
        <v>45</v>
      </c>
      <c r="H61" s="29"/>
      <c r="I61" s="29"/>
      <c r="J61" s="100" t="s">
        <v>46</v>
      </c>
      <c r="K61" s="29"/>
      <c r="L61" s="27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2.75" hidden="1">
      <c r="B65" s="27"/>
      <c r="D65" s="39" t="s">
        <v>47</v>
      </c>
      <c r="E65" s="40"/>
      <c r="F65" s="40"/>
      <c r="G65" s="39" t="s">
        <v>48</v>
      </c>
      <c r="H65" s="40"/>
      <c r="I65" s="40"/>
      <c r="J65" s="40"/>
      <c r="K65" s="40"/>
      <c r="L65" s="27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75" hidden="1">
      <c r="B76" s="27"/>
      <c r="D76" s="41" t="s">
        <v>45</v>
      </c>
      <c r="E76" s="29"/>
      <c r="F76" s="99" t="s">
        <v>46</v>
      </c>
      <c r="G76" s="41" t="s">
        <v>45</v>
      </c>
      <c r="H76" s="29"/>
      <c r="I76" s="29"/>
      <c r="J76" s="100" t="s">
        <v>46</v>
      </c>
      <c r="K76" s="29"/>
      <c r="L76" s="27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47" s="1" customFormat="1" ht="24.95" hidden="1" customHeight="1">
      <c r="B82" s="27"/>
      <c r="C82" s="17" t="s">
        <v>88</v>
      </c>
      <c r="L82" s="27"/>
    </row>
    <row r="83" spans="2:47" s="1" customFormat="1" ht="6.95" hidden="1" customHeight="1">
      <c r="B83" s="27"/>
      <c r="L83" s="27"/>
    </row>
    <row r="84" spans="2:47" s="1" customFormat="1" ht="12" hidden="1" customHeight="1">
      <c r="B84" s="27"/>
      <c r="C84" s="22" t="s">
        <v>13</v>
      </c>
      <c r="L84" s="27"/>
    </row>
    <row r="85" spans="2:47" s="1" customFormat="1" ht="16.5" hidden="1" customHeight="1">
      <c r="B85" s="27"/>
      <c r="E85" s="201" t="str">
        <f>E7</f>
        <v>Koľajové trate a zastávky,       Nástupište-kaselský obrubník</v>
      </c>
      <c r="F85" s="202"/>
      <c r="G85" s="202"/>
      <c r="H85" s="202"/>
      <c r="L85" s="27"/>
    </row>
    <row r="86" spans="2:47" s="1" customFormat="1" ht="12" hidden="1" customHeight="1">
      <c r="B86" s="27"/>
      <c r="C86" s="22" t="s">
        <v>84</v>
      </c>
      <c r="L86" s="27"/>
    </row>
    <row r="87" spans="2:47" s="1" customFormat="1" ht="16.5" hidden="1" customHeight="1">
      <c r="B87" s="27"/>
      <c r="E87" s="172" t="str">
        <f>E9</f>
        <v>01 - Kolajové trate a zastávky</v>
      </c>
      <c r="F87" s="200"/>
      <c r="G87" s="200"/>
      <c r="H87" s="200"/>
      <c r="L87" s="27"/>
    </row>
    <row r="88" spans="2:47" s="1" customFormat="1" ht="6.95" hidden="1" customHeight="1">
      <c r="B88" s="27"/>
      <c r="L88" s="27"/>
    </row>
    <row r="89" spans="2:47" s="1" customFormat="1" ht="12" hidden="1" customHeight="1">
      <c r="B89" s="27"/>
      <c r="C89" s="22" t="s">
        <v>16</v>
      </c>
      <c r="F89" s="20" t="str">
        <f>F12</f>
        <v>Bratislava</v>
      </c>
      <c r="I89" s="22" t="s">
        <v>18</v>
      </c>
      <c r="J89" s="50">
        <f>IF(J12="","",J12)</f>
        <v>0</v>
      </c>
      <c r="L89" s="27"/>
    </row>
    <row r="90" spans="2:47" s="1" customFormat="1" ht="6.95" hidden="1" customHeight="1">
      <c r="B90" s="27"/>
      <c r="L90" s="27"/>
    </row>
    <row r="91" spans="2:47" s="1" customFormat="1" ht="15.2" hidden="1" customHeight="1">
      <c r="B91" s="27"/>
      <c r="C91" s="22" t="s">
        <v>19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7"/>
    </row>
    <row r="92" spans="2:47" s="1" customFormat="1" ht="15.2" hidden="1" customHeight="1">
      <c r="B92" s="27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7"/>
    </row>
    <row r="93" spans="2:47" s="1" customFormat="1" ht="10.35" hidden="1" customHeight="1">
      <c r="B93" s="27"/>
      <c r="L93" s="27"/>
    </row>
    <row r="94" spans="2:47" s="1" customFormat="1" ht="29.25" hidden="1" customHeight="1">
      <c r="B94" s="27"/>
      <c r="C94" s="101" t="s">
        <v>89</v>
      </c>
      <c r="D94" s="84"/>
      <c r="E94" s="84"/>
      <c r="F94" s="84"/>
      <c r="G94" s="84"/>
      <c r="H94" s="84"/>
      <c r="I94" s="84"/>
      <c r="J94" s="102" t="s">
        <v>90</v>
      </c>
      <c r="K94" s="84"/>
      <c r="L94" s="27"/>
    </row>
    <row r="95" spans="2:47" s="1" customFormat="1" ht="10.35" hidden="1" customHeight="1">
      <c r="B95" s="27"/>
      <c r="L95" s="27"/>
    </row>
    <row r="96" spans="2:47" s="1" customFormat="1" ht="22.9" hidden="1" customHeight="1">
      <c r="B96" s="27"/>
      <c r="C96" s="103" t="s">
        <v>91</v>
      </c>
      <c r="J96" s="64">
        <f>J126</f>
        <v>0</v>
      </c>
      <c r="L96" s="27"/>
      <c r="AU96" s="13" t="s">
        <v>92</v>
      </c>
    </row>
    <row r="97" spans="2:14" s="8" customFormat="1" ht="24.95" hidden="1" customHeight="1">
      <c r="B97" s="104"/>
      <c r="D97" s="105" t="s">
        <v>93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4" s="9" customFormat="1" ht="19.899999999999999" hidden="1" customHeight="1">
      <c r="B98" s="108"/>
      <c r="D98" s="109" t="s">
        <v>94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4" s="9" customFormat="1" ht="19.899999999999999" hidden="1" customHeight="1">
      <c r="B99" s="108"/>
      <c r="D99" s="109" t="s">
        <v>95</v>
      </c>
      <c r="E99" s="110"/>
      <c r="F99" s="110"/>
      <c r="G99" s="110"/>
      <c r="H99" s="110"/>
      <c r="I99" s="110"/>
      <c r="J99" s="111">
        <f>J134</f>
        <v>0</v>
      </c>
      <c r="L99" s="108"/>
    </row>
    <row r="100" spans="2:14" s="9" customFormat="1" ht="19.899999999999999" hidden="1" customHeight="1">
      <c r="B100" s="108"/>
      <c r="D100" s="109" t="s">
        <v>96</v>
      </c>
      <c r="E100" s="110"/>
      <c r="F100" s="110"/>
      <c r="G100" s="110"/>
      <c r="H100" s="110"/>
      <c r="I100" s="110"/>
      <c r="J100" s="111">
        <f>J137</f>
        <v>0</v>
      </c>
      <c r="L100" s="108"/>
    </row>
    <row r="101" spans="2:14" s="9" customFormat="1" ht="19.899999999999999" hidden="1" customHeight="1">
      <c r="B101" s="108"/>
      <c r="D101" s="109" t="s">
        <v>97</v>
      </c>
      <c r="E101" s="110"/>
      <c r="F101" s="110"/>
      <c r="G101" s="110"/>
      <c r="H101" s="110"/>
      <c r="I101" s="110"/>
      <c r="J101" s="111">
        <f>J154</f>
        <v>0</v>
      </c>
      <c r="L101" s="108"/>
    </row>
    <row r="102" spans="2:14" s="8" customFormat="1" ht="24.95" hidden="1" customHeight="1">
      <c r="B102" s="104"/>
      <c r="D102" s="105" t="s">
        <v>98</v>
      </c>
      <c r="E102" s="106"/>
      <c r="F102" s="106"/>
      <c r="G102" s="106"/>
      <c r="H102" s="106"/>
      <c r="I102" s="106"/>
      <c r="J102" s="107">
        <f>J186</f>
        <v>0</v>
      </c>
      <c r="L102" s="104"/>
    </row>
    <row r="103" spans="2:14" s="1" customFormat="1" ht="21.75" hidden="1" customHeight="1">
      <c r="B103" s="27"/>
      <c r="L103" s="27"/>
    </row>
    <row r="104" spans="2:14" s="1" customFormat="1" ht="6.95" hidden="1" customHeight="1">
      <c r="B104" s="27"/>
      <c r="L104" s="27"/>
    </row>
    <row r="105" spans="2:14" s="1" customFormat="1" ht="29.25" hidden="1" customHeight="1">
      <c r="B105" s="27"/>
      <c r="C105" s="103" t="s">
        <v>99</v>
      </c>
      <c r="J105" s="112">
        <v>0</v>
      </c>
      <c r="L105" s="27"/>
      <c r="N105" s="113" t="s">
        <v>34</v>
      </c>
    </row>
    <row r="106" spans="2:14" s="1" customFormat="1" ht="18" hidden="1" customHeight="1">
      <c r="B106" s="27"/>
      <c r="L106" s="27"/>
    </row>
    <row r="107" spans="2:14" s="1" customFormat="1" ht="29.25" hidden="1" customHeight="1">
      <c r="B107" s="27"/>
      <c r="C107" s="83" t="s">
        <v>82</v>
      </c>
      <c r="D107" s="84"/>
      <c r="E107" s="84"/>
      <c r="F107" s="84"/>
      <c r="G107" s="84"/>
      <c r="H107" s="84"/>
      <c r="I107" s="84"/>
      <c r="J107" s="85">
        <f>ROUND(J96+J105,2)</f>
        <v>0</v>
      </c>
      <c r="K107" s="84"/>
      <c r="L107" s="27"/>
    </row>
    <row r="108" spans="2:14" s="1" customFormat="1" ht="6.95" hidden="1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7"/>
    </row>
    <row r="109" spans="2:14" hidden="1"/>
    <row r="110" spans="2:14" hidden="1"/>
    <row r="112" spans="2:14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27"/>
    </row>
    <row r="113" spans="2:63" s="1" customFormat="1" ht="24.95" customHeight="1">
      <c r="B113" s="27"/>
      <c r="C113" s="17" t="s">
        <v>100</v>
      </c>
      <c r="L113" s="27"/>
    </row>
    <row r="114" spans="2:63" s="1" customFormat="1" ht="6.95" customHeight="1">
      <c r="B114" s="27"/>
      <c r="L114" s="27"/>
    </row>
    <row r="115" spans="2:63" s="1" customFormat="1" ht="12" customHeight="1">
      <c r="B115" s="27"/>
      <c r="C115" s="22" t="s">
        <v>13</v>
      </c>
      <c r="L115" s="27"/>
    </row>
    <row r="116" spans="2:63" s="1" customFormat="1" ht="16.5" customHeight="1">
      <c r="B116" s="27"/>
      <c r="E116" s="201" t="str">
        <f>E7</f>
        <v>Koľajové trate a zastávky,       Nástupište-kaselský obrubník</v>
      </c>
      <c r="F116" s="202"/>
      <c r="G116" s="202"/>
      <c r="H116" s="202"/>
      <c r="L116" s="27"/>
    </row>
    <row r="117" spans="2:63" s="1" customFormat="1" ht="12" customHeight="1">
      <c r="B117" s="27"/>
      <c r="C117" s="22" t="s">
        <v>84</v>
      </c>
      <c r="L117" s="27"/>
    </row>
    <row r="118" spans="2:63" s="1" customFormat="1" ht="16.5" customHeight="1">
      <c r="B118" s="27"/>
      <c r="E118" s="172" t="str">
        <f>E9</f>
        <v>01 - Kolajové trate a zastávky</v>
      </c>
      <c r="F118" s="200"/>
      <c r="G118" s="200"/>
      <c r="H118" s="200"/>
      <c r="L118" s="27"/>
    </row>
    <row r="119" spans="2:63" s="1" customFormat="1" ht="6.95" customHeight="1">
      <c r="B119" s="27"/>
      <c r="L119" s="27"/>
    </row>
    <row r="120" spans="2:63" s="1" customFormat="1" ht="12" customHeight="1">
      <c r="B120" s="27"/>
      <c r="C120" s="22" t="s">
        <v>16</v>
      </c>
      <c r="F120" s="20" t="str">
        <f>F12</f>
        <v>Bratislava</v>
      </c>
      <c r="I120" s="22" t="s">
        <v>18</v>
      </c>
      <c r="J120" s="50"/>
      <c r="L120" s="27"/>
    </row>
    <row r="121" spans="2:63" s="1" customFormat="1" ht="6.95" customHeight="1">
      <c r="B121" s="27"/>
      <c r="L121" s="27"/>
    </row>
    <row r="122" spans="2:63" s="1" customFormat="1" ht="15.2" customHeight="1">
      <c r="B122" s="27"/>
      <c r="C122" s="22" t="s">
        <v>19</v>
      </c>
      <c r="F122" s="20" t="str">
        <f>E15</f>
        <v xml:space="preserve"> </v>
      </c>
      <c r="I122" s="22" t="s">
        <v>474</v>
      </c>
      <c r="J122" s="23" t="s">
        <v>475</v>
      </c>
      <c r="L122" s="27"/>
    </row>
    <row r="123" spans="2:63" s="1" customFormat="1" ht="15.2" customHeight="1">
      <c r="B123" s="27"/>
      <c r="C123" s="22" t="s">
        <v>23</v>
      </c>
      <c r="F123" s="20" t="str">
        <f>IF(E18="","",E18)</f>
        <v xml:space="preserve"> </v>
      </c>
      <c r="I123" s="22" t="s">
        <v>26</v>
      </c>
      <c r="J123" s="23" t="str">
        <f>E24</f>
        <v xml:space="preserve"> 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14"/>
      <c r="C125" s="115" t="s">
        <v>101</v>
      </c>
      <c r="D125" s="116" t="s">
        <v>55</v>
      </c>
      <c r="E125" s="116" t="s">
        <v>51</v>
      </c>
      <c r="F125" s="116" t="s">
        <v>52</v>
      </c>
      <c r="G125" s="116" t="s">
        <v>102</v>
      </c>
      <c r="H125" s="116" t="s">
        <v>103</v>
      </c>
      <c r="I125" s="116" t="s">
        <v>104</v>
      </c>
      <c r="J125" s="117" t="s">
        <v>90</v>
      </c>
      <c r="K125" s="118" t="s">
        <v>105</v>
      </c>
      <c r="L125" s="114"/>
      <c r="M125" s="57" t="s">
        <v>1</v>
      </c>
      <c r="N125" s="58" t="s">
        <v>34</v>
      </c>
      <c r="O125" s="58" t="s">
        <v>106</v>
      </c>
      <c r="P125" s="58" t="s">
        <v>107</v>
      </c>
      <c r="Q125" s="58" t="s">
        <v>108</v>
      </c>
      <c r="R125" s="58" t="s">
        <v>109</v>
      </c>
      <c r="S125" s="58" t="s">
        <v>110</v>
      </c>
      <c r="T125" s="59" t="s">
        <v>111</v>
      </c>
    </row>
    <row r="126" spans="2:63" s="1" customFormat="1" ht="22.9" customHeight="1">
      <c r="B126" s="27"/>
      <c r="C126" s="62" t="s">
        <v>86</v>
      </c>
      <c r="J126" s="119">
        <f>BK126</f>
        <v>0</v>
      </c>
      <c r="L126" s="27"/>
      <c r="M126" s="60"/>
      <c r="N126" s="51"/>
      <c r="O126" s="51"/>
      <c r="P126" s="120">
        <f>P127+P186</f>
        <v>9754.8540399999983</v>
      </c>
      <c r="Q126" s="51"/>
      <c r="R126" s="120">
        <f>R127+R186</f>
        <v>1493.2256614999999</v>
      </c>
      <c r="S126" s="51"/>
      <c r="T126" s="121">
        <f>T127+T186</f>
        <v>2354.1999999999998</v>
      </c>
      <c r="AT126" s="13" t="s">
        <v>69</v>
      </c>
      <c r="AU126" s="13" t="s">
        <v>92</v>
      </c>
      <c r="BK126" s="122">
        <f>BK127+BK186</f>
        <v>0</v>
      </c>
    </row>
    <row r="127" spans="2:63" s="11" customFormat="1" ht="25.9" customHeight="1">
      <c r="B127" s="123"/>
      <c r="D127" s="124" t="s">
        <v>69</v>
      </c>
      <c r="E127" s="125" t="s">
        <v>112</v>
      </c>
      <c r="F127" s="125" t="s">
        <v>113</v>
      </c>
      <c r="J127" s="126">
        <f>BK127</f>
        <v>0</v>
      </c>
      <c r="L127" s="123"/>
      <c r="M127" s="127"/>
      <c r="P127" s="128">
        <f>P128+P134+P137+P154</f>
        <v>9754.8540399999983</v>
      </c>
      <c r="R127" s="128">
        <f>R128+R134+R137+R154</f>
        <v>1493.2256614999999</v>
      </c>
      <c r="T127" s="129">
        <f>T128+T134+T137+T154</f>
        <v>2354.1999999999998</v>
      </c>
      <c r="AR127" s="124" t="s">
        <v>77</v>
      </c>
      <c r="AT127" s="130" t="s">
        <v>69</v>
      </c>
      <c r="AU127" s="130" t="s">
        <v>70</v>
      </c>
      <c r="AY127" s="124" t="s">
        <v>114</v>
      </c>
      <c r="BK127" s="131">
        <f>BK128+BK134+BK137+BK154</f>
        <v>0</v>
      </c>
    </row>
    <row r="128" spans="2:63" s="11" customFormat="1" ht="22.9" customHeight="1">
      <c r="B128" s="123"/>
      <c r="D128" s="124" t="s">
        <v>69</v>
      </c>
      <c r="E128" s="132" t="s">
        <v>77</v>
      </c>
      <c r="F128" s="132" t="s">
        <v>115</v>
      </c>
      <c r="J128" s="133">
        <f>BK128</f>
        <v>0</v>
      </c>
      <c r="L128" s="123"/>
      <c r="M128" s="127"/>
      <c r="P128" s="128">
        <f>SUM(P129:P133)</f>
        <v>628.65</v>
      </c>
      <c r="R128" s="128">
        <f>SUM(R129:R133)</f>
        <v>0.82499999999999996</v>
      </c>
      <c r="T128" s="129">
        <f>SUM(T129:T133)</f>
        <v>1010.5</v>
      </c>
      <c r="AR128" s="124" t="s">
        <v>77</v>
      </c>
      <c r="AT128" s="130" t="s">
        <v>69</v>
      </c>
      <c r="AU128" s="130" t="s">
        <v>77</v>
      </c>
      <c r="AY128" s="124" t="s">
        <v>114</v>
      </c>
      <c r="BK128" s="131">
        <f>SUM(BK129:BK133)</f>
        <v>0</v>
      </c>
    </row>
    <row r="129" spans="2:65" s="1" customFormat="1" ht="33" customHeight="1">
      <c r="B129" s="134"/>
      <c r="C129" s="135" t="s">
        <v>77</v>
      </c>
      <c r="D129" s="135" t="s">
        <v>116</v>
      </c>
      <c r="E129" s="136" t="s">
        <v>117</v>
      </c>
      <c r="F129" s="137" t="s">
        <v>118</v>
      </c>
      <c r="G129" s="138" t="s">
        <v>119</v>
      </c>
      <c r="H129" s="139">
        <v>250</v>
      </c>
      <c r="I129" s="140"/>
      <c r="J129" s="140">
        <f>ROUND(I129*H129,2)</f>
        <v>0</v>
      </c>
      <c r="K129" s="141"/>
      <c r="L129" s="27"/>
      <c r="M129" s="142" t="s">
        <v>1</v>
      </c>
      <c r="N129" s="113" t="s">
        <v>36</v>
      </c>
      <c r="O129" s="143">
        <v>0.77400000000000002</v>
      </c>
      <c r="P129" s="143">
        <f>O129*H129</f>
        <v>193.5</v>
      </c>
      <c r="Q129" s="143">
        <v>0</v>
      </c>
      <c r="R129" s="143">
        <f>Q129*H129</f>
        <v>0</v>
      </c>
      <c r="S129" s="143">
        <v>0.58599999999999997</v>
      </c>
      <c r="T129" s="144">
        <f>S129*H129</f>
        <v>146.5</v>
      </c>
      <c r="AR129" s="145" t="s">
        <v>120</v>
      </c>
      <c r="AT129" s="145" t="s">
        <v>116</v>
      </c>
      <c r="AU129" s="145" t="s">
        <v>121</v>
      </c>
      <c r="AY129" s="13" t="s">
        <v>114</v>
      </c>
      <c r="BE129" s="146">
        <f>IF(N129="základná",J129,0)</f>
        <v>0</v>
      </c>
      <c r="BF129" s="146">
        <f>IF(N129="znížená",J129,0)</f>
        <v>0</v>
      </c>
      <c r="BG129" s="146">
        <f>IF(N129="zákl. prenesená",J129,0)</f>
        <v>0</v>
      </c>
      <c r="BH129" s="146">
        <f>IF(N129="zníž. prenesená",J129,0)</f>
        <v>0</v>
      </c>
      <c r="BI129" s="146">
        <f>IF(N129="nulová",J129,0)</f>
        <v>0</v>
      </c>
      <c r="BJ129" s="13" t="s">
        <v>121</v>
      </c>
      <c r="BK129" s="146">
        <f>ROUND(I129*H129,2)</f>
        <v>0</v>
      </c>
      <c r="BL129" s="13" t="s">
        <v>120</v>
      </c>
      <c r="BM129" s="145" t="s">
        <v>122</v>
      </c>
    </row>
    <row r="130" spans="2:65" s="1" customFormat="1" ht="24.2" customHeight="1">
      <c r="B130" s="134"/>
      <c r="C130" s="135" t="s">
        <v>121</v>
      </c>
      <c r="D130" s="135" t="s">
        <v>116</v>
      </c>
      <c r="E130" s="136" t="s">
        <v>123</v>
      </c>
      <c r="F130" s="137" t="s">
        <v>124</v>
      </c>
      <c r="G130" s="138" t="s">
        <v>119</v>
      </c>
      <c r="H130" s="139">
        <v>150</v>
      </c>
      <c r="I130" s="140"/>
      <c r="J130" s="140">
        <f>ROUND(I130*H130,2)</f>
        <v>0</v>
      </c>
      <c r="K130" s="141"/>
      <c r="L130" s="27"/>
      <c r="M130" s="142" t="s">
        <v>1</v>
      </c>
      <c r="N130" s="113" t="s">
        <v>36</v>
      </c>
      <c r="O130" s="143">
        <v>0.23599999999999999</v>
      </c>
      <c r="P130" s="143">
        <f>O130*H130</f>
        <v>35.4</v>
      </c>
      <c r="Q130" s="143">
        <v>0</v>
      </c>
      <c r="R130" s="143">
        <f>Q130*H130</f>
        <v>0</v>
      </c>
      <c r="S130" s="143">
        <v>0.26</v>
      </c>
      <c r="T130" s="144">
        <f>S130*H130</f>
        <v>39</v>
      </c>
      <c r="AR130" s="145" t="s">
        <v>120</v>
      </c>
      <c r="AT130" s="145" t="s">
        <v>116</v>
      </c>
      <c r="AU130" s="145" t="s">
        <v>121</v>
      </c>
      <c r="AY130" s="13" t="s">
        <v>114</v>
      </c>
      <c r="BE130" s="146">
        <f>IF(N130="základná",J130,0)</f>
        <v>0</v>
      </c>
      <c r="BF130" s="146">
        <f>IF(N130="znížená",J130,0)</f>
        <v>0</v>
      </c>
      <c r="BG130" s="146">
        <f>IF(N130="zákl. prenesená",J130,0)</f>
        <v>0</v>
      </c>
      <c r="BH130" s="146">
        <f>IF(N130="zníž. prenesená",J130,0)</f>
        <v>0</v>
      </c>
      <c r="BI130" s="146">
        <f>IF(N130="nulová",J130,0)</f>
        <v>0</v>
      </c>
      <c r="BJ130" s="13" t="s">
        <v>121</v>
      </c>
      <c r="BK130" s="146">
        <f>ROUND(I130*H130,2)</f>
        <v>0</v>
      </c>
      <c r="BL130" s="13" t="s">
        <v>120</v>
      </c>
      <c r="BM130" s="145" t="s">
        <v>125</v>
      </c>
    </row>
    <row r="131" spans="2:65" s="1" customFormat="1" ht="55.5" customHeight="1">
      <c r="B131" s="134"/>
      <c r="C131" s="135" t="s">
        <v>126</v>
      </c>
      <c r="D131" s="135" t="s">
        <v>116</v>
      </c>
      <c r="E131" s="136" t="s">
        <v>127</v>
      </c>
      <c r="F131" s="137" t="s">
        <v>128</v>
      </c>
      <c r="G131" s="138" t="s">
        <v>119</v>
      </c>
      <c r="H131" s="139">
        <v>150</v>
      </c>
      <c r="I131" s="140"/>
      <c r="J131" s="140">
        <f>ROUND(I131*H131,2)</f>
        <v>0</v>
      </c>
      <c r="K131" s="141"/>
      <c r="L131" s="27"/>
      <c r="M131" s="142" t="s">
        <v>1</v>
      </c>
      <c r="N131" s="113" t="s">
        <v>36</v>
      </c>
      <c r="O131" s="143">
        <v>1.97</v>
      </c>
      <c r="P131" s="143">
        <f>O131*H131</f>
        <v>295.5</v>
      </c>
      <c r="Q131" s="143">
        <v>0</v>
      </c>
      <c r="R131" s="143">
        <f>Q131*H131</f>
        <v>0</v>
      </c>
      <c r="S131" s="143">
        <v>0.5</v>
      </c>
      <c r="T131" s="144">
        <f>S131*H131</f>
        <v>75</v>
      </c>
      <c r="AR131" s="145" t="s">
        <v>120</v>
      </c>
      <c r="AT131" s="145" t="s">
        <v>116</v>
      </c>
      <c r="AU131" s="145" t="s">
        <v>121</v>
      </c>
      <c r="AY131" s="13" t="s">
        <v>114</v>
      </c>
      <c r="BE131" s="146">
        <f>IF(N131="základná",J131,0)</f>
        <v>0</v>
      </c>
      <c r="BF131" s="146">
        <f>IF(N131="znížená",J131,0)</f>
        <v>0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121</v>
      </c>
      <c r="BK131" s="146">
        <f>ROUND(I131*H131,2)</f>
        <v>0</v>
      </c>
      <c r="BL131" s="13" t="s">
        <v>120</v>
      </c>
      <c r="BM131" s="145" t="s">
        <v>129</v>
      </c>
    </row>
    <row r="132" spans="2:65" s="1" customFormat="1" ht="49.15" customHeight="1">
      <c r="B132" s="134"/>
      <c r="C132" s="135" t="s">
        <v>120</v>
      </c>
      <c r="D132" s="135" t="s">
        <v>116</v>
      </c>
      <c r="E132" s="136" t="s">
        <v>130</v>
      </c>
      <c r="F132" s="137" t="s">
        <v>131</v>
      </c>
      <c r="G132" s="138" t="s">
        <v>119</v>
      </c>
      <c r="H132" s="139">
        <v>750</v>
      </c>
      <c r="I132" s="140"/>
      <c r="J132" s="140">
        <f>ROUND(I132*H132,2)</f>
        <v>0</v>
      </c>
      <c r="K132" s="141"/>
      <c r="L132" s="27"/>
      <c r="M132" s="142" t="s">
        <v>1</v>
      </c>
      <c r="N132" s="113" t="s">
        <v>36</v>
      </c>
      <c r="O132" s="143">
        <v>4.9000000000000002E-2</v>
      </c>
      <c r="P132" s="143">
        <f>O132*H132</f>
        <v>36.75</v>
      </c>
      <c r="Q132" s="143">
        <v>6.2E-4</v>
      </c>
      <c r="R132" s="143">
        <f>Q132*H132</f>
        <v>0.46500000000000002</v>
      </c>
      <c r="S132" s="143">
        <v>0.5</v>
      </c>
      <c r="T132" s="144">
        <f>S132*H132</f>
        <v>375</v>
      </c>
      <c r="AR132" s="145" t="s">
        <v>120</v>
      </c>
      <c r="AT132" s="145" t="s">
        <v>116</v>
      </c>
      <c r="AU132" s="145" t="s">
        <v>121</v>
      </c>
      <c r="AY132" s="13" t="s">
        <v>114</v>
      </c>
      <c r="BE132" s="146">
        <f>IF(N132="základná",J132,0)</f>
        <v>0</v>
      </c>
      <c r="BF132" s="146">
        <f>IF(N132="znížená",J132,0)</f>
        <v>0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3" t="s">
        <v>121</v>
      </c>
      <c r="BK132" s="146">
        <f>ROUND(I132*H132,2)</f>
        <v>0</v>
      </c>
      <c r="BL132" s="13" t="s">
        <v>120</v>
      </c>
      <c r="BM132" s="145" t="s">
        <v>132</v>
      </c>
    </row>
    <row r="133" spans="2:65" s="1" customFormat="1" ht="55.5" customHeight="1">
      <c r="B133" s="134"/>
      <c r="C133" s="135" t="s">
        <v>133</v>
      </c>
      <c r="D133" s="135" t="s">
        <v>116</v>
      </c>
      <c r="E133" s="136" t="s">
        <v>134</v>
      </c>
      <c r="F133" s="137" t="s">
        <v>135</v>
      </c>
      <c r="G133" s="138" t="s">
        <v>119</v>
      </c>
      <c r="H133" s="139">
        <v>1500</v>
      </c>
      <c r="I133" s="140"/>
      <c r="J133" s="140">
        <f>ROUND(I133*H133,2)</f>
        <v>0</v>
      </c>
      <c r="K133" s="141"/>
      <c r="L133" s="27"/>
      <c r="M133" s="142" t="s">
        <v>1</v>
      </c>
      <c r="N133" s="113" t="s">
        <v>36</v>
      </c>
      <c r="O133" s="143">
        <v>4.4999999999999998E-2</v>
      </c>
      <c r="P133" s="143">
        <f>O133*H133</f>
        <v>67.5</v>
      </c>
      <c r="Q133" s="143">
        <v>2.4000000000000001E-4</v>
      </c>
      <c r="R133" s="143">
        <f>Q133*H133</f>
        <v>0.36</v>
      </c>
      <c r="S133" s="143">
        <v>0.25</v>
      </c>
      <c r="T133" s="144">
        <f>S133*H133</f>
        <v>375</v>
      </c>
      <c r="AR133" s="145" t="s">
        <v>120</v>
      </c>
      <c r="AT133" s="145" t="s">
        <v>116</v>
      </c>
      <c r="AU133" s="145" t="s">
        <v>121</v>
      </c>
      <c r="AY133" s="13" t="s">
        <v>114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3" t="s">
        <v>121</v>
      </c>
      <c r="BK133" s="146">
        <f>ROUND(I133*H133,2)</f>
        <v>0</v>
      </c>
      <c r="BL133" s="13" t="s">
        <v>120</v>
      </c>
      <c r="BM133" s="145" t="s">
        <v>136</v>
      </c>
    </row>
    <row r="134" spans="2:65" s="11" customFormat="1" ht="22.9" customHeight="1">
      <c r="B134" s="123"/>
      <c r="D134" s="124" t="s">
        <v>69</v>
      </c>
      <c r="E134" s="132" t="s">
        <v>121</v>
      </c>
      <c r="F134" s="132" t="s">
        <v>137</v>
      </c>
      <c r="J134" s="133">
        <f>BK134</f>
        <v>0</v>
      </c>
      <c r="L134" s="123"/>
      <c r="M134" s="127"/>
      <c r="P134" s="128">
        <f>SUM(P135:P136)</f>
        <v>1068.1170000000002</v>
      </c>
      <c r="R134" s="128">
        <f>SUM(R135:R136)</f>
        <v>28.257977499999999</v>
      </c>
      <c r="T134" s="129">
        <f>SUM(T135:T136)</f>
        <v>0</v>
      </c>
      <c r="AR134" s="124" t="s">
        <v>77</v>
      </c>
      <c r="AT134" s="130" t="s">
        <v>69</v>
      </c>
      <c r="AU134" s="130" t="s">
        <v>77</v>
      </c>
      <c r="AY134" s="124" t="s">
        <v>114</v>
      </c>
      <c r="BK134" s="131">
        <f>SUM(BK135:BK136)</f>
        <v>0</v>
      </c>
    </row>
    <row r="135" spans="2:65" s="1" customFormat="1" ht="16.5" customHeight="1">
      <c r="B135" s="134"/>
      <c r="C135" s="135" t="s">
        <v>138</v>
      </c>
      <c r="D135" s="135" t="s">
        <v>116</v>
      </c>
      <c r="E135" s="136" t="s">
        <v>139</v>
      </c>
      <c r="F135" s="137" t="s">
        <v>140</v>
      </c>
      <c r="G135" s="138" t="s">
        <v>141</v>
      </c>
      <c r="H135" s="139">
        <v>12.5</v>
      </c>
      <c r="I135" s="140"/>
      <c r="J135" s="140">
        <f>ROUND(I135*H135,2)</f>
        <v>0</v>
      </c>
      <c r="K135" s="141"/>
      <c r="L135" s="27"/>
      <c r="M135" s="142" t="s">
        <v>1</v>
      </c>
      <c r="N135" s="113" t="s">
        <v>36</v>
      </c>
      <c r="O135" s="143">
        <v>0.58055999999999996</v>
      </c>
      <c r="P135" s="143">
        <f>O135*H135</f>
        <v>7.2569999999999997</v>
      </c>
      <c r="Q135" s="143">
        <v>2.2151342000000001</v>
      </c>
      <c r="R135" s="143">
        <f>Q135*H135</f>
        <v>27.6891775</v>
      </c>
      <c r="S135" s="143">
        <v>0</v>
      </c>
      <c r="T135" s="144">
        <f>S135*H135</f>
        <v>0</v>
      </c>
      <c r="AR135" s="145" t="s">
        <v>120</v>
      </c>
      <c r="AT135" s="145" t="s">
        <v>116</v>
      </c>
      <c r="AU135" s="145" t="s">
        <v>121</v>
      </c>
      <c r="AY135" s="13" t="s">
        <v>114</v>
      </c>
      <c r="BE135" s="146">
        <f>IF(N135="základná",J135,0)</f>
        <v>0</v>
      </c>
      <c r="BF135" s="146">
        <f>IF(N135="znížená",J135,0)</f>
        <v>0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3" t="s">
        <v>121</v>
      </c>
      <c r="BK135" s="146">
        <f>ROUND(I135*H135,2)</f>
        <v>0</v>
      </c>
      <c r="BL135" s="13" t="s">
        <v>120</v>
      </c>
      <c r="BM135" s="145" t="s">
        <v>142</v>
      </c>
    </row>
    <row r="136" spans="2:65" s="1" customFormat="1" ht="16.5" customHeight="1">
      <c r="B136" s="134"/>
      <c r="C136" s="135" t="s">
        <v>143</v>
      </c>
      <c r="D136" s="135" t="s">
        <v>116</v>
      </c>
      <c r="E136" s="136" t="s">
        <v>144</v>
      </c>
      <c r="F136" s="137" t="s">
        <v>145</v>
      </c>
      <c r="G136" s="138" t="s">
        <v>146</v>
      </c>
      <c r="H136" s="139">
        <v>30</v>
      </c>
      <c r="I136" s="140"/>
      <c r="J136" s="140">
        <f>ROUND(I136*H136,2)</f>
        <v>0</v>
      </c>
      <c r="K136" s="141"/>
      <c r="L136" s="27"/>
      <c r="M136" s="142" t="s">
        <v>1</v>
      </c>
      <c r="N136" s="113" t="s">
        <v>36</v>
      </c>
      <c r="O136" s="143">
        <v>35.362000000000002</v>
      </c>
      <c r="P136" s="143">
        <f>O136*H136</f>
        <v>1060.8600000000001</v>
      </c>
      <c r="Q136" s="143">
        <v>1.8960000000000001E-2</v>
      </c>
      <c r="R136" s="143">
        <f>Q136*H136</f>
        <v>0.56880000000000008</v>
      </c>
      <c r="S136" s="143">
        <v>0</v>
      </c>
      <c r="T136" s="144">
        <f>S136*H136</f>
        <v>0</v>
      </c>
      <c r="AR136" s="145" t="s">
        <v>120</v>
      </c>
      <c r="AT136" s="145" t="s">
        <v>116</v>
      </c>
      <c r="AU136" s="145" t="s">
        <v>121</v>
      </c>
      <c r="AY136" s="13" t="s">
        <v>114</v>
      </c>
      <c r="BE136" s="146">
        <f>IF(N136="základná",J136,0)</f>
        <v>0</v>
      </c>
      <c r="BF136" s="146">
        <f>IF(N136="znížená",J136,0)</f>
        <v>0</v>
      </c>
      <c r="BG136" s="146">
        <f>IF(N136="zákl. prenesená",J136,0)</f>
        <v>0</v>
      </c>
      <c r="BH136" s="146">
        <f>IF(N136="zníž. prenesená",J136,0)</f>
        <v>0</v>
      </c>
      <c r="BI136" s="146">
        <f>IF(N136="nulová",J136,0)</f>
        <v>0</v>
      </c>
      <c r="BJ136" s="13" t="s">
        <v>121</v>
      </c>
      <c r="BK136" s="146">
        <f>ROUND(I136*H136,2)</f>
        <v>0</v>
      </c>
      <c r="BL136" s="13" t="s">
        <v>120</v>
      </c>
      <c r="BM136" s="145" t="s">
        <v>147</v>
      </c>
    </row>
    <row r="137" spans="2:65" s="11" customFormat="1" ht="22.9" customHeight="1">
      <c r="B137" s="123"/>
      <c r="D137" s="124" t="s">
        <v>69</v>
      </c>
      <c r="E137" s="132" t="s">
        <v>133</v>
      </c>
      <c r="F137" s="132" t="s">
        <v>148</v>
      </c>
      <c r="J137" s="133">
        <f>BK137</f>
        <v>0</v>
      </c>
      <c r="L137" s="123"/>
      <c r="M137" s="127"/>
      <c r="P137" s="128">
        <f>SUM(P138:P153)</f>
        <v>1974.8889999999999</v>
      </c>
      <c r="R137" s="128">
        <f>SUM(R138:R153)</f>
        <v>1260.1587</v>
      </c>
      <c r="T137" s="129">
        <f>SUM(T138:T153)</f>
        <v>0</v>
      </c>
      <c r="AR137" s="124" t="s">
        <v>77</v>
      </c>
      <c r="AT137" s="130" t="s">
        <v>69</v>
      </c>
      <c r="AU137" s="130" t="s">
        <v>77</v>
      </c>
      <c r="AY137" s="124" t="s">
        <v>114</v>
      </c>
      <c r="BK137" s="131">
        <f>SUM(BK138:BK153)</f>
        <v>0</v>
      </c>
    </row>
    <row r="138" spans="2:65" s="1" customFormat="1" ht="49.15" customHeight="1">
      <c r="B138" s="134"/>
      <c r="C138" s="135" t="s">
        <v>149</v>
      </c>
      <c r="D138" s="135" t="s">
        <v>116</v>
      </c>
      <c r="E138" s="136" t="s">
        <v>150</v>
      </c>
      <c r="F138" s="137" t="s">
        <v>151</v>
      </c>
      <c r="G138" s="138" t="s">
        <v>119</v>
      </c>
      <c r="H138" s="139">
        <v>750</v>
      </c>
      <c r="I138" s="140"/>
      <c r="J138" s="140">
        <f t="shared" ref="J138:J153" si="0">ROUND(I138*H138,2)</f>
        <v>0</v>
      </c>
      <c r="K138" s="141"/>
      <c r="L138" s="27"/>
      <c r="M138" s="142" t="s">
        <v>1</v>
      </c>
      <c r="N138" s="113" t="s">
        <v>36</v>
      </c>
      <c r="O138" s="143">
        <v>9.5000000000000001E-2</v>
      </c>
      <c r="P138" s="143">
        <f t="shared" ref="P138:P153" si="1">O138*H138</f>
        <v>71.25</v>
      </c>
      <c r="Q138" s="143">
        <v>0.21099999999999999</v>
      </c>
      <c r="R138" s="143">
        <f t="shared" ref="R138:R153" si="2">Q138*H138</f>
        <v>158.25</v>
      </c>
      <c r="S138" s="143">
        <v>0</v>
      </c>
      <c r="T138" s="144">
        <f t="shared" ref="T138:T153" si="3">S138*H138</f>
        <v>0</v>
      </c>
      <c r="AR138" s="145" t="s">
        <v>120</v>
      </c>
      <c r="AT138" s="145" t="s">
        <v>116</v>
      </c>
      <c r="AU138" s="145" t="s">
        <v>121</v>
      </c>
      <c r="AY138" s="13" t="s">
        <v>114</v>
      </c>
      <c r="BE138" s="146">
        <f t="shared" ref="BE138:BE153" si="4">IF(N138="základná",J138,0)</f>
        <v>0</v>
      </c>
      <c r="BF138" s="146">
        <f t="shared" ref="BF138:BF153" si="5">IF(N138="znížená",J138,0)</f>
        <v>0</v>
      </c>
      <c r="BG138" s="146">
        <f t="shared" ref="BG138:BG153" si="6">IF(N138="zákl. prenesená",J138,0)</f>
        <v>0</v>
      </c>
      <c r="BH138" s="146">
        <f t="shared" ref="BH138:BH153" si="7">IF(N138="zníž. prenesená",J138,0)</f>
        <v>0</v>
      </c>
      <c r="BI138" s="146">
        <f t="shared" ref="BI138:BI153" si="8">IF(N138="nulová",J138,0)</f>
        <v>0</v>
      </c>
      <c r="BJ138" s="13" t="s">
        <v>121</v>
      </c>
      <c r="BK138" s="146">
        <f t="shared" ref="BK138:BK153" si="9">ROUND(I138*H138,2)</f>
        <v>0</v>
      </c>
      <c r="BL138" s="13" t="s">
        <v>120</v>
      </c>
      <c r="BM138" s="145" t="s">
        <v>152</v>
      </c>
    </row>
    <row r="139" spans="2:65" s="1" customFormat="1" ht="33" customHeight="1">
      <c r="B139" s="134"/>
      <c r="C139" s="135" t="s">
        <v>153</v>
      </c>
      <c r="D139" s="135" t="s">
        <v>116</v>
      </c>
      <c r="E139" s="136" t="s">
        <v>154</v>
      </c>
      <c r="F139" s="137" t="s">
        <v>155</v>
      </c>
      <c r="G139" s="138" t="s">
        <v>119</v>
      </c>
      <c r="H139" s="139">
        <v>3450</v>
      </c>
      <c r="I139" s="140"/>
      <c r="J139" s="140">
        <f t="shared" si="0"/>
        <v>0</v>
      </c>
      <c r="K139" s="141"/>
      <c r="L139" s="27"/>
      <c r="M139" s="142" t="s">
        <v>1</v>
      </c>
      <c r="N139" s="113" t="s">
        <v>36</v>
      </c>
      <c r="O139" s="143">
        <v>5.8999999999999997E-2</v>
      </c>
      <c r="P139" s="143">
        <f t="shared" si="1"/>
        <v>203.54999999999998</v>
      </c>
      <c r="Q139" s="143">
        <v>7.7099999999999998E-3</v>
      </c>
      <c r="R139" s="143">
        <f t="shared" si="2"/>
        <v>26.599499999999999</v>
      </c>
      <c r="S139" s="143">
        <v>0</v>
      </c>
      <c r="T139" s="144">
        <f t="shared" si="3"/>
        <v>0</v>
      </c>
      <c r="AR139" s="145" t="s">
        <v>120</v>
      </c>
      <c r="AT139" s="145" t="s">
        <v>116</v>
      </c>
      <c r="AU139" s="145" t="s">
        <v>121</v>
      </c>
      <c r="AY139" s="13" t="s">
        <v>114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3" t="s">
        <v>121</v>
      </c>
      <c r="BK139" s="146">
        <f t="shared" si="9"/>
        <v>0</v>
      </c>
      <c r="BL139" s="13" t="s">
        <v>120</v>
      </c>
      <c r="BM139" s="145" t="s">
        <v>156</v>
      </c>
    </row>
    <row r="140" spans="2:65" s="1" customFormat="1" ht="24.2" customHeight="1">
      <c r="B140" s="134"/>
      <c r="C140" s="147" t="s">
        <v>157</v>
      </c>
      <c r="D140" s="147" t="s">
        <v>158</v>
      </c>
      <c r="E140" s="148" t="s">
        <v>159</v>
      </c>
      <c r="F140" s="149" t="s">
        <v>160</v>
      </c>
      <c r="G140" s="150" t="s">
        <v>119</v>
      </c>
      <c r="H140" s="151">
        <v>250</v>
      </c>
      <c r="I140" s="152"/>
      <c r="J140" s="152">
        <f t="shared" si="0"/>
        <v>0</v>
      </c>
      <c r="K140" s="153"/>
      <c r="L140" s="154"/>
      <c r="M140" s="155" t="s">
        <v>1</v>
      </c>
      <c r="N140" s="156" t="s">
        <v>36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149</v>
      </c>
      <c r="AT140" s="145" t="s">
        <v>158</v>
      </c>
      <c r="AU140" s="145" t="s">
        <v>121</v>
      </c>
      <c r="AY140" s="13" t="s">
        <v>114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3" t="s">
        <v>121</v>
      </c>
      <c r="BK140" s="146">
        <f t="shared" si="9"/>
        <v>0</v>
      </c>
      <c r="BL140" s="13" t="s">
        <v>120</v>
      </c>
      <c r="BM140" s="145" t="s">
        <v>161</v>
      </c>
    </row>
    <row r="141" spans="2:65" s="1" customFormat="1" ht="49.15" customHeight="1">
      <c r="B141" s="134"/>
      <c r="C141" s="135" t="s">
        <v>162</v>
      </c>
      <c r="D141" s="135" t="s">
        <v>116</v>
      </c>
      <c r="E141" s="136" t="s">
        <v>163</v>
      </c>
      <c r="F141" s="137" t="s">
        <v>164</v>
      </c>
      <c r="G141" s="138" t="s">
        <v>119</v>
      </c>
      <c r="H141" s="139">
        <v>1750</v>
      </c>
      <c r="I141" s="140"/>
      <c r="J141" s="140">
        <f t="shared" si="0"/>
        <v>0</v>
      </c>
      <c r="K141" s="141"/>
      <c r="L141" s="27"/>
      <c r="M141" s="142" t="s">
        <v>1</v>
      </c>
      <c r="N141" s="113" t="s">
        <v>36</v>
      </c>
      <c r="O141" s="143">
        <v>7.0999999999999994E-2</v>
      </c>
      <c r="P141" s="143">
        <f t="shared" si="1"/>
        <v>124.24999999999999</v>
      </c>
      <c r="Q141" s="143">
        <v>0.12966</v>
      </c>
      <c r="R141" s="143">
        <f t="shared" si="2"/>
        <v>226.905</v>
      </c>
      <c r="S141" s="143">
        <v>0</v>
      </c>
      <c r="T141" s="144">
        <f t="shared" si="3"/>
        <v>0</v>
      </c>
      <c r="AR141" s="145" t="s">
        <v>120</v>
      </c>
      <c r="AT141" s="145" t="s">
        <v>116</v>
      </c>
      <c r="AU141" s="145" t="s">
        <v>121</v>
      </c>
      <c r="AY141" s="13" t="s">
        <v>114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3" t="s">
        <v>121</v>
      </c>
      <c r="BK141" s="146">
        <f t="shared" si="9"/>
        <v>0</v>
      </c>
      <c r="BL141" s="13" t="s">
        <v>120</v>
      </c>
      <c r="BM141" s="145" t="s">
        <v>165</v>
      </c>
    </row>
    <row r="142" spans="2:65" s="1" customFormat="1" ht="55.5" customHeight="1">
      <c r="B142" s="134"/>
      <c r="C142" s="135" t="s">
        <v>166</v>
      </c>
      <c r="D142" s="135" t="s">
        <v>116</v>
      </c>
      <c r="E142" s="136" t="s">
        <v>167</v>
      </c>
      <c r="F142" s="137" t="s">
        <v>168</v>
      </c>
      <c r="G142" s="138" t="s">
        <v>119</v>
      </c>
      <c r="H142" s="139">
        <v>950</v>
      </c>
      <c r="I142" s="140"/>
      <c r="J142" s="140">
        <f t="shared" si="0"/>
        <v>0</v>
      </c>
      <c r="K142" s="141"/>
      <c r="L142" s="27"/>
      <c r="M142" s="142" t="s">
        <v>1</v>
      </c>
      <c r="N142" s="113" t="s">
        <v>36</v>
      </c>
      <c r="O142" s="143">
        <v>8.8999999999999996E-2</v>
      </c>
      <c r="P142" s="143">
        <f t="shared" si="1"/>
        <v>84.55</v>
      </c>
      <c r="Q142" s="143">
        <v>0.18151999999999999</v>
      </c>
      <c r="R142" s="143">
        <f t="shared" si="2"/>
        <v>172.44399999999999</v>
      </c>
      <c r="S142" s="143">
        <v>0</v>
      </c>
      <c r="T142" s="144">
        <f t="shared" si="3"/>
        <v>0</v>
      </c>
      <c r="AR142" s="145" t="s">
        <v>120</v>
      </c>
      <c r="AT142" s="145" t="s">
        <v>116</v>
      </c>
      <c r="AU142" s="145" t="s">
        <v>121</v>
      </c>
      <c r="AY142" s="13" t="s">
        <v>114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3" t="s">
        <v>121</v>
      </c>
      <c r="BK142" s="146">
        <f t="shared" si="9"/>
        <v>0</v>
      </c>
      <c r="BL142" s="13" t="s">
        <v>120</v>
      </c>
      <c r="BM142" s="145" t="s">
        <v>169</v>
      </c>
    </row>
    <row r="143" spans="2:65" s="1" customFormat="1" ht="76.349999999999994" customHeight="1">
      <c r="B143" s="134"/>
      <c r="C143" s="135" t="s">
        <v>170</v>
      </c>
      <c r="D143" s="135" t="s">
        <v>116</v>
      </c>
      <c r="E143" s="136" t="s">
        <v>171</v>
      </c>
      <c r="F143" s="137" t="s">
        <v>172</v>
      </c>
      <c r="G143" s="138" t="s">
        <v>119</v>
      </c>
      <c r="H143" s="139">
        <v>150</v>
      </c>
      <c r="I143" s="140"/>
      <c r="J143" s="140">
        <f t="shared" si="0"/>
        <v>0</v>
      </c>
      <c r="K143" s="141"/>
      <c r="L143" s="27"/>
      <c r="M143" s="142" t="s">
        <v>1</v>
      </c>
      <c r="N143" s="113" t="s">
        <v>36</v>
      </c>
      <c r="O143" s="143">
        <v>0.42499999999999999</v>
      </c>
      <c r="P143" s="143">
        <f t="shared" si="1"/>
        <v>63.75</v>
      </c>
      <c r="Q143" s="143">
        <v>0.45623000000000002</v>
      </c>
      <c r="R143" s="143">
        <f t="shared" si="2"/>
        <v>68.4345</v>
      </c>
      <c r="S143" s="143">
        <v>0</v>
      </c>
      <c r="T143" s="144">
        <f t="shared" si="3"/>
        <v>0</v>
      </c>
      <c r="AR143" s="145" t="s">
        <v>120</v>
      </c>
      <c r="AT143" s="145" t="s">
        <v>116</v>
      </c>
      <c r="AU143" s="145" t="s">
        <v>121</v>
      </c>
      <c r="AY143" s="13" t="s">
        <v>114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121</v>
      </c>
      <c r="BK143" s="146">
        <f t="shared" si="9"/>
        <v>0</v>
      </c>
      <c r="BL143" s="13" t="s">
        <v>120</v>
      </c>
      <c r="BM143" s="145" t="s">
        <v>173</v>
      </c>
    </row>
    <row r="144" spans="2:65" s="1" customFormat="1" ht="24.2" customHeight="1">
      <c r="B144" s="134"/>
      <c r="C144" s="135" t="s">
        <v>174</v>
      </c>
      <c r="D144" s="135" t="s">
        <v>116</v>
      </c>
      <c r="E144" s="136" t="s">
        <v>175</v>
      </c>
      <c r="F144" s="137" t="s">
        <v>176</v>
      </c>
      <c r="G144" s="138" t="s">
        <v>119</v>
      </c>
      <c r="H144" s="139">
        <v>600</v>
      </c>
      <c r="I144" s="140"/>
      <c r="J144" s="140">
        <f t="shared" si="0"/>
        <v>0</v>
      </c>
      <c r="K144" s="141"/>
      <c r="L144" s="27"/>
      <c r="M144" s="142" t="s">
        <v>1</v>
      </c>
      <c r="N144" s="113" t="s">
        <v>36</v>
      </c>
      <c r="O144" s="143">
        <v>0.78500000000000003</v>
      </c>
      <c r="P144" s="143">
        <f t="shared" si="1"/>
        <v>471</v>
      </c>
      <c r="Q144" s="143">
        <v>0.60665999999999998</v>
      </c>
      <c r="R144" s="143">
        <f t="shared" si="2"/>
        <v>363.99599999999998</v>
      </c>
      <c r="S144" s="143">
        <v>0</v>
      </c>
      <c r="T144" s="144">
        <f t="shared" si="3"/>
        <v>0</v>
      </c>
      <c r="AR144" s="145" t="s">
        <v>120</v>
      </c>
      <c r="AT144" s="145" t="s">
        <v>116</v>
      </c>
      <c r="AU144" s="145" t="s">
        <v>121</v>
      </c>
      <c r="AY144" s="13" t="s">
        <v>114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121</v>
      </c>
      <c r="BK144" s="146">
        <f t="shared" si="9"/>
        <v>0</v>
      </c>
      <c r="BL144" s="13" t="s">
        <v>120</v>
      </c>
      <c r="BM144" s="145" t="s">
        <v>177</v>
      </c>
    </row>
    <row r="145" spans="2:65" s="1" customFormat="1" ht="44.25" customHeight="1">
      <c r="B145" s="134"/>
      <c r="C145" s="147" t="s">
        <v>178</v>
      </c>
      <c r="D145" s="147" t="s">
        <v>158</v>
      </c>
      <c r="E145" s="148" t="s">
        <v>179</v>
      </c>
      <c r="F145" s="149" t="s">
        <v>180</v>
      </c>
      <c r="G145" s="150" t="s">
        <v>119</v>
      </c>
      <c r="H145" s="151">
        <v>350</v>
      </c>
      <c r="I145" s="152"/>
      <c r="J145" s="152">
        <f t="shared" si="0"/>
        <v>0</v>
      </c>
      <c r="K145" s="153"/>
      <c r="L145" s="154"/>
      <c r="M145" s="155" t="s">
        <v>1</v>
      </c>
      <c r="N145" s="156" t="s">
        <v>36</v>
      </c>
      <c r="O145" s="143">
        <v>0</v>
      </c>
      <c r="P145" s="143">
        <f t="shared" si="1"/>
        <v>0</v>
      </c>
      <c r="Q145" s="143">
        <v>0.18</v>
      </c>
      <c r="R145" s="143">
        <f t="shared" si="2"/>
        <v>63</v>
      </c>
      <c r="S145" s="143">
        <v>0</v>
      </c>
      <c r="T145" s="144">
        <f t="shared" si="3"/>
        <v>0</v>
      </c>
      <c r="AR145" s="145" t="s">
        <v>149</v>
      </c>
      <c r="AT145" s="145" t="s">
        <v>158</v>
      </c>
      <c r="AU145" s="145" t="s">
        <v>121</v>
      </c>
      <c r="AY145" s="13" t="s">
        <v>114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121</v>
      </c>
      <c r="BK145" s="146">
        <f t="shared" si="9"/>
        <v>0</v>
      </c>
      <c r="BL145" s="13" t="s">
        <v>120</v>
      </c>
      <c r="BM145" s="145" t="s">
        <v>181</v>
      </c>
    </row>
    <row r="146" spans="2:65" s="1" customFormat="1" ht="55.5" customHeight="1">
      <c r="B146" s="134"/>
      <c r="C146" s="147" t="s">
        <v>182</v>
      </c>
      <c r="D146" s="147" t="s">
        <v>158</v>
      </c>
      <c r="E146" s="148" t="s">
        <v>183</v>
      </c>
      <c r="F146" s="149" t="s">
        <v>184</v>
      </c>
      <c r="G146" s="150" t="s">
        <v>119</v>
      </c>
      <c r="H146" s="151">
        <v>350</v>
      </c>
      <c r="I146" s="152"/>
      <c r="J146" s="152">
        <f t="shared" si="0"/>
        <v>0</v>
      </c>
      <c r="K146" s="153"/>
      <c r="L146" s="154"/>
      <c r="M146" s="155" t="s">
        <v>1</v>
      </c>
      <c r="N146" s="156" t="s">
        <v>36</v>
      </c>
      <c r="O146" s="143">
        <v>0</v>
      </c>
      <c r="P146" s="143">
        <f t="shared" si="1"/>
        <v>0</v>
      </c>
      <c r="Q146" s="143">
        <v>0.1</v>
      </c>
      <c r="R146" s="143">
        <f t="shared" si="2"/>
        <v>35</v>
      </c>
      <c r="S146" s="143">
        <v>0</v>
      </c>
      <c r="T146" s="144">
        <f t="shared" si="3"/>
        <v>0</v>
      </c>
      <c r="AR146" s="145" t="s">
        <v>149</v>
      </c>
      <c r="AT146" s="145" t="s">
        <v>158</v>
      </c>
      <c r="AU146" s="145" t="s">
        <v>121</v>
      </c>
      <c r="AY146" s="13" t="s">
        <v>114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121</v>
      </c>
      <c r="BK146" s="146">
        <f t="shared" si="9"/>
        <v>0</v>
      </c>
      <c r="BL146" s="13" t="s">
        <v>120</v>
      </c>
      <c r="BM146" s="145" t="s">
        <v>185</v>
      </c>
    </row>
    <row r="147" spans="2:65" s="1" customFormat="1" ht="44.25" customHeight="1">
      <c r="B147" s="134"/>
      <c r="C147" s="135" t="s">
        <v>186</v>
      </c>
      <c r="D147" s="135" t="s">
        <v>116</v>
      </c>
      <c r="E147" s="136" t="s">
        <v>187</v>
      </c>
      <c r="F147" s="137" t="s">
        <v>188</v>
      </c>
      <c r="G147" s="138" t="s">
        <v>119</v>
      </c>
      <c r="H147" s="139">
        <v>125</v>
      </c>
      <c r="I147" s="140"/>
      <c r="J147" s="140">
        <f t="shared" si="0"/>
        <v>0</v>
      </c>
      <c r="K147" s="141"/>
      <c r="L147" s="27"/>
      <c r="M147" s="142" t="s">
        <v>1</v>
      </c>
      <c r="N147" s="113" t="s">
        <v>36</v>
      </c>
      <c r="O147" s="143">
        <v>0.70599999999999996</v>
      </c>
      <c r="P147" s="143">
        <f t="shared" si="1"/>
        <v>88.25</v>
      </c>
      <c r="Q147" s="143">
        <v>0.12665999999999999</v>
      </c>
      <c r="R147" s="143">
        <f t="shared" si="2"/>
        <v>15.8325</v>
      </c>
      <c r="S147" s="143">
        <v>0</v>
      </c>
      <c r="T147" s="144">
        <f t="shared" si="3"/>
        <v>0</v>
      </c>
      <c r="AR147" s="145" t="s">
        <v>120</v>
      </c>
      <c r="AT147" s="145" t="s">
        <v>116</v>
      </c>
      <c r="AU147" s="145" t="s">
        <v>121</v>
      </c>
      <c r="AY147" s="13" t="s">
        <v>114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121</v>
      </c>
      <c r="BK147" s="146">
        <f t="shared" si="9"/>
        <v>0</v>
      </c>
      <c r="BL147" s="13" t="s">
        <v>120</v>
      </c>
      <c r="BM147" s="145" t="s">
        <v>189</v>
      </c>
    </row>
    <row r="148" spans="2:65" s="1" customFormat="1" ht="16.5" customHeight="1">
      <c r="B148" s="134"/>
      <c r="C148" s="147" t="s">
        <v>190</v>
      </c>
      <c r="D148" s="147" t="s">
        <v>158</v>
      </c>
      <c r="E148" s="148" t="s">
        <v>191</v>
      </c>
      <c r="F148" s="149" t="s">
        <v>192</v>
      </c>
      <c r="G148" s="150" t="s">
        <v>119</v>
      </c>
      <c r="H148" s="151">
        <v>126.25</v>
      </c>
      <c r="I148" s="152"/>
      <c r="J148" s="152">
        <f t="shared" si="0"/>
        <v>0</v>
      </c>
      <c r="K148" s="153"/>
      <c r="L148" s="154"/>
      <c r="M148" s="155" t="s">
        <v>1</v>
      </c>
      <c r="N148" s="156" t="s">
        <v>36</v>
      </c>
      <c r="O148" s="143">
        <v>0</v>
      </c>
      <c r="P148" s="143">
        <f t="shared" si="1"/>
        <v>0</v>
      </c>
      <c r="Q148" s="143">
        <v>0.17</v>
      </c>
      <c r="R148" s="143">
        <f t="shared" si="2"/>
        <v>21.462500000000002</v>
      </c>
      <c r="S148" s="143">
        <v>0</v>
      </c>
      <c r="T148" s="144">
        <f t="shared" si="3"/>
        <v>0</v>
      </c>
      <c r="AR148" s="145" t="s">
        <v>149</v>
      </c>
      <c r="AT148" s="145" t="s">
        <v>158</v>
      </c>
      <c r="AU148" s="145" t="s">
        <v>121</v>
      </c>
      <c r="AY148" s="13" t="s">
        <v>114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121</v>
      </c>
      <c r="BK148" s="146">
        <f t="shared" si="9"/>
        <v>0</v>
      </c>
      <c r="BL148" s="13" t="s">
        <v>120</v>
      </c>
      <c r="BM148" s="145" t="s">
        <v>193</v>
      </c>
    </row>
    <row r="149" spans="2:65" s="1" customFormat="1" ht="37.9" customHeight="1">
      <c r="B149" s="134"/>
      <c r="C149" s="135" t="s">
        <v>194</v>
      </c>
      <c r="D149" s="135" t="s">
        <v>116</v>
      </c>
      <c r="E149" s="136" t="s">
        <v>195</v>
      </c>
      <c r="F149" s="137" t="s">
        <v>196</v>
      </c>
      <c r="G149" s="138" t="s">
        <v>119</v>
      </c>
      <c r="H149" s="139">
        <v>175</v>
      </c>
      <c r="I149" s="140"/>
      <c r="J149" s="140">
        <f t="shared" si="0"/>
        <v>0</v>
      </c>
      <c r="K149" s="141"/>
      <c r="L149" s="27"/>
      <c r="M149" s="142" t="s">
        <v>1</v>
      </c>
      <c r="N149" s="113" t="s">
        <v>36</v>
      </c>
      <c r="O149" s="143">
        <v>0.70599999999999996</v>
      </c>
      <c r="P149" s="143">
        <f t="shared" si="1"/>
        <v>123.55</v>
      </c>
      <c r="Q149" s="143">
        <v>0.12665999999999999</v>
      </c>
      <c r="R149" s="143">
        <f t="shared" si="2"/>
        <v>22.165499999999998</v>
      </c>
      <c r="S149" s="143">
        <v>0</v>
      </c>
      <c r="T149" s="144">
        <f t="shared" si="3"/>
        <v>0</v>
      </c>
      <c r="AR149" s="145" t="s">
        <v>120</v>
      </c>
      <c r="AT149" s="145" t="s">
        <v>116</v>
      </c>
      <c r="AU149" s="145" t="s">
        <v>121</v>
      </c>
      <c r="AY149" s="13" t="s">
        <v>114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3" t="s">
        <v>121</v>
      </c>
      <c r="BK149" s="146">
        <f t="shared" si="9"/>
        <v>0</v>
      </c>
      <c r="BL149" s="13" t="s">
        <v>120</v>
      </c>
      <c r="BM149" s="145" t="s">
        <v>197</v>
      </c>
    </row>
    <row r="150" spans="2:65" s="1" customFormat="1" ht="44.25" customHeight="1">
      <c r="B150" s="134"/>
      <c r="C150" s="135" t="s">
        <v>198</v>
      </c>
      <c r="D150" s="135" t="s">
        <v>116</v>
      </c>
      <c r="E150" s="136" t="s">
        <v>199</v>
      </c>
      <c r="F150" s="137" t="s">
        <v>200</v>
      </c>
      <c r="G150" s="138" t="s">
        <v>119</v>
      </c>
      <c r="H150" s="139">
        <v>200</v>
      </c>
      <c r="I150" s="140"/>
      <c r="J150" s="140">
        <f t="shared" si="0"/>
        <v>0</v>
      </c>
      <c r="K150" s="141"/>
      <c r="L150" s="27"/>
      <c r="M150" s="142" t="s">
        <v>1</v>
      </c>
      <c r="N150" s="113" t="s">
        <v>36</v>
      </c>
      <c r="O150" s="143">
        <v>0.83042000000000005</v>
      </c>
      <c r="P150" s="143">
        <f t="shared" si="1"/>
        <v>166.084</v>
      </c>
      <c r="Q150" s="143">
        <v>9.2499999999999999E-2</v>
      </c>
      <c r="R150" s="143">
        <f t="shared" si="2"/>
        <v>18.5</v>
      </c>
      <c r="S150" s="143">
        <v>0</v>
      </c>
      <c r="T150" s="144">
        <f t="shared" si="3"/>
        <v>0</v>
      </c>
      <c r="AR150" s="145" t="s">
        <v>120</v>
      </c>
      <c r="AT150" s="145" t="s">
        <v>116</v>
      </c>
      <c r="AU150" s="145" t="s">
        <v>121</v>
      </c>
      <c r="AY150" s="13" t="s">
        <v>114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3" t="s">
        <v>121</v>
      </c>
      <c r="BK150" s="146">
        <f t="shared" si="9"/>
        <v>0</v>
      </c>
      <c r="BL150" s="13" t="s">
        <v>120</v>
      </c>
      <c r="BM150" s="145" t="s">
        <v>201</v>
      </c>
    </row>
    <row r="151" spans="2:65" s="1" customFormat="1" ht="44.25" customHeight="1">
      <c r="B151" s="134"/>
      <c r="C151" s="135" t="s">
        <v>202</v>
      </c>
      <c r="D151" s="135" t="s">
        <v>116</v>
      </c>
      <c r="E151" s="136" t="s">
        <v>203</v>
      </c>
      <c r="F151" s="137" t="s">
        <v>204</v>
      </c>
      <c r="G151" s="138" t="s">
        <v>119</v>
      </c>
      <c r="H151" s="139">
        <v>250</v>
      </c>
      <c r="I151" s="140"/>
      <c r="J151" s="140">
        <f t="shared" si="0"/>
        <v>0</v>
      </c>
      <c r="K151" s="141"/>
      <c r="L151" s="27"/>
      <c r="M151" s="142" t="s">
        <v>1</v>
      </c>
      <c r="N151" s="113" t="s">
        <v>36</v>
      </c>
      <c r="O151" s="143">
        <v>0.70042000000000004</v>
      </c>
      <c r="P151" s="143">
        <f t="shared" si="1"/>
        <v>175.10500000000002</v>
      </c>
      <c r="Q151" s="143">
        <v>9.2499999999999999E-2</v>
      </c>
      <c r="R151" s="143">
        <f t="shared" si="2"/>
        <v>23.125</v>
      </c>
      <c r="S151" s="143">
        <v>0</v>
      </c>
      <c r="T151" s="144">
        <f t="shared" si="3"/>
        <v>0</v>
      </c>
      <c r="AR151" s="145" t="s">
        <v>120</v>
      </c>
      <c r="AT151" s="145" t="s">
        <v>116</v>
      </c>
      <c r="AU151" s="145" t="s">
        <v>121</v>
      </c>
      <c r="AY151" s="13" t="s">
        <v>114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3" t="s">
        <v>121</v>
      </c>
      <c r="BK151" s="146">
        <f t="shared" si="9"/>
        <v>0</v>
      </c>
      <c r="BL151" s="13" t="s">
        <v>120</v>
      </c>
      <c r="BM151" s="145" t="s">
        <v>205</v>
      </c>
    </row>
    <row r="152" spans="2:65" s="1" customFormat="1" ht="37.9" customHeight="1">
      <c r="B152" s="134"/>
      <c r="C152" s="135" t="s">
        <v>206</v>
      </c>
      <c r="D152" s="135" t="s">
        <v>116</v>
      </c>
      <c r="E152" s="136" t="s">
        <v>207</v>
      </c>
      <c r="F152" s="137" t="s">
        <v>208</v>
      </c>
      <c r="G152" s="138" t="s">
        <v>119</v>
      </c>
      <c r="H152" s="139">
        <v>900</v>
      </c>
      <c r="I152" s="140"/>
      <c r="J152" s="140">
        <f t="shared" si="0"/>
        <v>0</v>
      </c>
      <c r="K152" s="141"/>
      <c r="L152" s="27"/>
      <c r="M152" s="142" t="s">
        <v>1</v>
      </c>
      <c r="N152" s="113" t="s">
        <v>36</v>
      </c>
      <c r="O152" s="143">
        <v>0.373</v>
      </c>
      <c r="P152" s="143">
        <f t="shared" si="1"/>
        <v>335.7</v>
      </c>
      <c r="Q152" s="143">
        <v>1.4999999999999999E-2</v>
      </c>
      <c r="R152" s="143">
        <f t="shared" si="2"/>
        <v>13.5</v>
      </c>
      <c r="S152" s="143">
        <v>0</v>
      </c>
      <c r="T152" s="144">
        <f t="shared" si="3"/>
        <v>0</v>
      </c>
      <c r="AR152" s="145" t="s">
        <v>120</v>
      </c>
      <c r="AT152" s="145" t="s">
        <v>116</v>
      </c>
      <c r="AU152" s="145" t="s">
        <v>121</v>
      </c>
      <c r="AY152" s="13" t="s">
        <v>114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3" t="s">
        <v>121</v>
      </c>
      <c r="BK152" s="146">
        <f t="shared" si="9"/>
        <v>0</v>
      </c>
      <c r="BL152" s="13" t="s">
        <v>120</v>
      </c>
      <c r="BM152" s="145" t="s">
        <v>209</v>
      </c>
    </row>
    <row r="153" spans="2:65" s="1" customFormat="1" ht="33" customHeight="1">
      <c r="B153" s="134"/>
      <c r="C153" s="135" t="s">
        <v>7</v>
      </c>
      <c r="D153" s="135" t="s">
        <v>116</v>
      </c>
      <c r="E153" s="136" t="s">
        <v>210</v>
      </c>
      <c r="F153" s="137" t="s">
        <v>211</v>
      </c>
      <c r="G153" s="138" t="s">
        <v>119</v>
      </c>
      <c r="H153" s="139">
        <v>230</v>
      </c>
      <c r="I153" s="140"/>
      <c r="J153" s="140">
        <f t="shared" si="0"/>
        <v>0</v>
      </c>
      <c r="K153" s="141"/>
      <c r="L153" s="27"/>
      <c r="M153" s="142" t="s">
        <v>1</v>
      </c>
      <c r="N153" s="113" t="s">
        <v>36</v>
      </c>
      <c r="O153" s="143">
        <v>0.29499999999999998</v>
      </c>
      <c r="P153" s="143">
        <f t="shared" si="1"/>
        <v>67.849999999999994</v>
      </c>
      <c r="Q153" s="143">
        <v>0.13453999999999999</v>
      </c>
      <c r="R153" s="143">
        <f t="shared" si="2"/>
        <v>30.944199999999999</v>
      </c>
      <c r="S153" s="143">
        <v>0</v>
      </c>
      <c r="T153" s="144">
        <f t="shared" si="3"/>
        <v>0</v>
      </c>
      <c r="AR153" s="145" t="s">
        <v>120</v>
      </c>
      <c r="AT153" s="145" t="s">
        <v>116</v>
      </c>
      <c r="AU153" s="145" t="s">
        <v>121</v>
      </c>
      <c r="AY153" s="13" t="s">
        <v>114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3" t="s">
        <v>121</v>
      </c>
      <c r="BK153" s="146">
        <f t="shared" si="9"/>
        <v>0</v>
      </c>
      <c r="BL153" s="13" t="s">
        <v>120</v>
      </c>
      <c r="BM153" s="145" t="s">
        <v>212</v>
      </c>
    </row>
    <row r="154" spans="2:65" s="11" customFormat="1" ht="22.9" customHeight="1">
      <c r="B154" s="123"/>
      <c r="D154" s="124" t="s">
        <v>69</v>
      </c>
      <c r="E154" s="132" t="s">
        <v>153</v>
      </c>
      <c r="F154" s="132" t="s">
        <v>213</v>
      </c>
      <c r="J154" s="133">
        <f>BK154</f>
        <v>0</v>
      </c>
      <c r="L154" s="123"/>
      <c r="M154" s="127"/>
      <c r="P154" s="128">
        <f>SUM(P155:P185)</f>
        <v>6083.1980399999993</v>
      </c>
      <c r="R154" s="128">
        <f>SUM(R155:R185)</f>
        <v>203.98398400000002</v>
      </c>
      <c r="T154" s="129">
        <f>SUM(T155:T185)</f>
        <v>1343.7</v>
      </c>
      <c r="AR154" s="124" t="s">
        <v>77</v>
      </c>
      <c r="AT154" s="130" t="s">
        <v>69</v>
      </c>
      <c r="AU154" s="130" t="s">
        <v>77</v>
      </c>
      <c r="AY154" s="124" t="s">
        <v>114</v>
      </c>
      <c r="BK154" s="131">
        <f>SUM(BK155:BK185)</f>
        <v>0</v>
      </c>
    </row>
    <row r="155" spans="2:65" s="1" customFormat="1" ht="24.2" customHeight="1">
      <c r="B155" s="134"/>
      <c r="C155" s="135" t="s">
        <v>214</v>
      </c>
      <c r="D155" s="135" t="s">
        <v>116</v>
      </c>
      <c r="E155" s="136" t="s">
        <v>215</v>
      </c>
      <c r="F155" s="137" t="s">
        <v>216</v>
      </c>
      <c r="G155" s="138" t="s">
        <v>146</v>
      </c>
      <c r="H155" s="139">
        <v>22032</v>
      </c>
      <c r="I155" s="140"/>
      <c r="J155" s="140">
        <f t="shared" ref="J155:J185" si="10">ROUND(I155*H155,2)</f>
        <v>0</v>
      </c>
      <c r="K155" s="141"/>
      <c r="L155" s="27"/>
      <c r="M155" s="142" t="s">
        <v>1</v>
      </c>
      <c r="N155" s="113" t="s">
        <v>36</v>
      </c>
      <c r="O155" s="143">
        <v>0.06</v>
      </c>
      <c r="P155" s="143">
        <f t="shared" ref="P155:P185" si="11">O155*H155</f>
        <v>1321.9199999999998</v>
      </c>
      <c r="Q155" s="143">
        <v>0</v>
      </c>
      <c r="R155" s="143">
        <f t="shared" ref="R155:R185" si="12">Q155*H155</f>
        <v>0</v>
      </c>
      <c r="S155" s="143">
        <v>0</v>
      </c>
      <c r="T155" s="144">
        <f t="shared" ref="T155:T185" si="13">S155*H155</f>
        <v>0</v>
      </c>
      <c r="AR155" s="145" t="s">
        <v>120</v>
      </c>
      <c r="AT155" s="145" t="s">
        <v>116</v>
      </c>
      <c r="AU155" s="145" t="s">
        <v>121</v>
      </c>
      <c r="AY155" s="13" t="s">
        <v>114</v>
      </c>
      <c r="BE155" s="146">
        <f t="shared" ref="BE155:BE185" si="14">IF(N155="základná",J155,0)</f>
        <v>0</v>
      </c>
      <c r="BF155" s="146">
        <f t="shared" ref="BF155:BF185" si="15">IF(N155="znížená",J155,0)</f>
        <v>0</v>
      </c>
      <c r="BG155" s="146">
        <f t="shared" ref="BG155:BG185" si="16">IF(N155="zákl. prenesená",J155,0)</f>
        <v>0</v>
      </c>
      <c r="BH155" s="146">
        <f t="shared" ref="BH155:BH185" si="17">IF(N155="zníž. prenesená",J155,0)</f>
        <v>0</v>
      </c>
      <c r="BI155" s="146">
        <f t="shared" ref="BI155:BI185" si="18">IF(N155="nulová",J155,0)</f>
        <v>0</v>
      </c>
      <c r="BJ155" s="13" t="s">
        <v>121</v>
      </c>
      <c r="BK155" s="146">
        <f t="shared" ref="BK155:BK185" si="19">ROUND(I155*H155,2)</f>
        <v>0</v>
      </c>
      <c r="BL155" s="13" t="s">
        <v>120</v>
      </c>
      <c r="BM155" s="145" t="s">
        <v>217</v>
      </c>
    </row>
    <row r="156" spans="2:65" s="1" customFormat="1" ht="33" customHeight="1">
      <c r="B156" s="134"/>
      <c r="C156" s="147" t="s">
        <v>218</v>
      </c>
      <c r="D156" s="147" t="s">
        <v>158</v>
      </c>
      <c r="E156" s="148" t="s">
        <v>219</v>
      </c>
      <c r="F156" s="149" t="s">
        <v>220</v>
      </c>
      <c r="G156" s="150" t="s">
        <v>221</v>
      </c>
      <c r="H156" s="151">
        <v>550</v>
      </c>
      <c r="I156" s="152"/>
      <c r="J156" s="152">
        <f t="shared" si="10"/>
        <v>0</v>
      </c>
      <c r="K156" s="153"/>
      <c r="L156" s="154"/>
      <c r="M156" s="155" t="s">
        <v>1</v>
      </c>
      <c r="N156" s="156" t="s">
        <v>36</v>
      </c>
      <c r="O156" s="143">
        <v>0</v>
      </c>
      <c r="P156" s="143">
        <f t="shared" si="11"/>
        <v>0</v>
      </c>
      <c r="Q156" s="143">
        <v>1.14E-2</v>
      </c>
      <c r="R156" s="143">
        <f t="shared" si="12"/>
        <v>6.2700000000000005</v>
      </c>
      <c r="S156" s="143">
        <v>0</v>
      </c>
      <c r="T156" s="144">
        <f t="shared" si="13"/>
        <v>0</v>
      </c>
      <c r="AR156" s="145" t="s">
        <v>149</v>
      </c>
      <c r="AT156" s="145" t="s">
        <v>158</v>
      </c>
      <c r="AU156" s="145" t="s">
        <v>121</v>
      </c>
      <c r="AY156" s="13" t="s">
        <v>114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121</v>
      </c>
      <c r="BK156" s="146">
        <f t="shared" si="19"/>
        <v>0</v>
      </c>
      <c r="BL156" s="13" t="s">
        <v>120</v>
      </c>
      <c r="BM156" s="145" t="s">
        <v>222</v>
      </c>
    </row>
    <row r="157" spans="2:65" s="1" customFormat="1" ht="24.2" customHeight="1">
      <c r="B157" s="134"/>
      <c r="C157" s="147" t="s">
        <v>223</v>
      </c>
      <c r="D157" s="147" t="s">
        <v>158</v>
      </c>
      <c r="E157" s="148" t="s">
        <v>224</v>
      </c>
      <c r="F157" s="149" t="s">
        <v>225</v>
      </c>
      <c r="G157" s="150" t="s">
        <v>221</v>
      </c>
      <c r="H157" s="151">
        <v>550</v>
      </c>
      <c r="I157" s="152"/>
      <c r="J157" s="152">
        <f t="shared" si="10"/>
        <v>0</v>
      </c>
      <c r="K157" s="153"/>
      <c r="L157" s="154"/>
      <c r="M157" s="155" t="s">
        <v>1</v>
      </c>
      <c r="N157" s="156" t="s">
        <v>36</v>
      </c>
      <c r="O157" s="143">
        <v>0</v>
      </c>
      <c r="P157" s="143">
        <f t="shared" si="11"/>
        <v>0</v>
      </c>
      <c r="Q157" s="143">
        <v>1.14E-2</v>
      </c>
      <c r="R157" s="143">
        <f t="shared" si="12"/>
        <v>6.2700000000000005</v>
      </c>
      <c r="S157" s="143">
        <v>0</v>
      </c>
      <c r="T157" s="144">
        <f t="shared" si="13"/>
        <v>0</v>
      </c>
      <c r="AR157" s="145" t="s">
        <v>149</v>
      </c>
      <c r="AT157" s="145" t="s">
        <v>158</v>
      </c>
      <c r="AU157" s="145" t="s">
        <v>121</v>
      </c>
      <c r="AY157" s="13" t="s">
        <v>114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121</v>
      </c>
      <c r="BK157" s="146">
        <f t="shared" si="19"/>
        <v>0</v>
      </c>
      <c r="BL157" s="13" t="s">
        <v>120</v>
      </c>
      <c r="BM157" s="145" t="s">
        <v>226</v>
      </c>
    </row>
    <row r="158" spans="2:65" s="1" customFormat="1" ht="33" customHeight="1">
      <c r="B158" s="134"/>
      <c r="C158" s="147" t="s">
        <v>227</v>
      </c>
      <c r="D158" s="147" t="s">
        <v>158</v>
      </c>
      <c r="E158" s="148" t="s">
        <v>228</v>
      </c>
      <c r="F158" s="149" t="s">
        <v>229</v>
      </c>
      <c r="G158" s="150" t="s">
        <v>221</v>
      </c>
      <c r="H158" s="151">
        <v>550</v>
      </c>
      <c r="I158" s="152"/>
      <c r="J158" s="152">
        <f t="shared" si="10"/>
        <v>0</v>
      </c>
      <c r="K158" s="153"/>
      <c r="L158" s="154"/>
      <c r="M158" s="155" t="s">
        <v>1</v>
      </c>
      <c r="N158" s="156" t="s">
        <v>36</v>
      </c>
      <c r="O158" s="143">
        <v>0</v>
      </c>
      <c r="P158" s="143">
        <f t="shared" si="11"/>
        <v>0</v>
      </c>
      <c r="Q158" s="143">
        <v>1.14E-2</v>
      </c>
      <c r="R158" s="143">
        <f t="shared" si="12"/>
        <v>6.2700000000000005</v>
      </c>
      <c r="S158" s="143">
        <v>0</v>
      </c>
      <c r="T158" s="144">
        <f t="shared" si="13"/>
        <v>0</v>
      </c>
      <c r="AR158" s="145" t="s">
        <v>149</v>
      </c>
      <c r="AT158" s="145" t="s">
        <v>158</v>
      </c>
      <c r="AU158" s="145" t="s">
        <v>121</v>
      </c>
      <c r="AY158" s="13" t="s">
        <v>114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3" t="s">
        <v>121</v>
      </c>
      <c r="BK158" s="146">
        <f t="shared" si="19"/>
        <v>0</v>
      </c>
      <c r="BL158" s="13" t="s">
        <v>120</v>
      </c>
      <c r="BM158" s="145" t="s">
        <v>230</v>
      </c>
    </row>
    <row r="159" spans="2:65" s="1" customFormat="1" ht="33" customHeight="1">
      <c r="B159" s="134"/>
      <c r="C159" s="147" t="s">
        <v>231</v>
      </c>
      <c r="D159" s="147" t="s">
        <v>158</v>
      </c>
      <c r="E159" s="148" t="s">
        <v>232</v>
      </c>
      <c r="F159" s="149" t="s">
        <v>233</v>
      </c>
      <c r="G159" s="150" t="s">
        <v>221</v>
      </c>
      <c r="H159" s="151">
        <v>550</v>
      </c>
      <c r="I159" s="152"/>
      <c r="J159" s="152">
        <f t="shared" si="10"/>
        <v>0</v>
      </c>
      <c r="K159" s="153"/>
      <c r="L159" s="154"/>
      <c r="M159" s="155" t="s">
        <v>1</v>
      </c>
      <c r="N159" s="156" t="s">
        <v>36</v>
      </c>
      <c r="O159" s="143">
        <v>0</v>
      </c>
      <c r="P159" s="143">
        <f t="shared" si="11"/>
        <v>0</v>
      </c>
      <c r="Q159" s="143">
        <v>1.14E-2</v>
      </c>
      <c r="R159" s="143">
        <f t="shared" si="12"/>
        <v>6.2700000000000005</v>
      </c>
      <c r="S159" s="143">
        <v>0</v>
      </c>
      <c r="T159" s="144">
        <f t="shared" si="13"/>
        <v>0</v>
      </c>
      <c r="AR159" s="145" t="s">
        <v>149</v>
      </c>
      <c r="AT159" s="145" t="s">
        <v>158</v>
      </c>
      <c r="AU159" s="145" t="s">
        <v>121</v>
      </c>
      <c r="AY159" s="13" t="s">
        <v>114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3" t="s">
        <v>121</v>
      </c>
      <c r="BK159" s="146">
        <f t="shared" si="19"/>
        <v>0</v>
      </c>
      <c r="BL159" s="13" t="s">
        <v>120</v>
      </c>
      <c r="BM159" s="145" t="s">
        <v>234</v>
      </c>
    </row>
    <row r="160" spans="2:65" s="1" customFormat="1" ht="24.2" customHeight="1">
      <c r="B160" s="134"/>
      <c r="C160" s="135" t="s">
        <v>235</v>
      </c>
      <c r="D160" s="135" t="s">
        <v>116</v>
      </c>
      <c r="E160" s="136" t="s">
        <v>236</v>
      </c>
      <c r="F160" s="137" t="s">
        <v>237</v>
      </c>
      <c r="G160" s="138" t="s">
        <v>238</v>
      </c>
      <c r="H160" s="139">
        <v>200</v>
      </c>
      <c r="I160" s="140"/>
      <c r="J160" s="140">
        <f t="shared" si="10"/>
        <v>0</v>
      </c>
      <c r="K160" s="141"/>
      <c r="L160" s="27"/>
      <c r="M160" s="142" t="s">
        <v>1</v>
      </c>
      <c r="N160" s="113" t="s">
        <v>36</v>
      </c>
      <c r="O160" s="143">
        <v>5.7000000000000002E-2</v>
      </c>
      <c r="P160" s="143">
        <f t="shared" si="11"/>
        <v>11.4</v>
      </c>
      <c r="Q160" s="143">
        <v>2.8930999999999998E-4</v>
      </c>
      <c r="R160" s="143">
        <f t="shared" si="12"/>
        <v>5.7861999999999997E-2</v>
      </c>
      <c r="S160" s="143">
        <v>0</v>
      </c>
      <c r="T160" s="144">
        <f t="shared" si="13"/>
        <v>0</v>
      </c>
      <c r="AR160" s="145" t="s">
        <v>120</v>
      </c>
      <c r="AT160" s="145" t="s">
        <v>116</v>
      </c>
      <c r="AU160" s="145" t="s">
        <v>121</v>
      </c>
      <c r="AY160" s="13" t="s">
        <v>114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3" t="s">
        <v>121</v>
      </c>
      <c r="BK160" s="146">
        <f t="shared" si="19"/>
        <v>0</v>
      </c>
      <c r="BL160" s="13" t="s">
        <v>120</v>
      </c>
      <c r="BM160" s="145" t="s">
        <v>239</v>
      </c>
    </row>
    <row r="161" spans="2:65" s="1" customFormat="1" ht="24.2" customHeight="1">
      <c r="B161" s="134"/>
      <c r="C161" s="135" t="s">
        <v>240</v>
      </c>
      <c r="D161" s="135" t="s">
        <v>116</v>
      </c>
      <c r="E161" s="136" t="s">
        <v>241</v>
      </c>
      <c r="F161" s="137" t="s">
        <v>242</v>
      </c>
      <c r="G161" s="138" t="s">
        <v>238</v>
      </c>
      <c r="H161" s="139">
        <v>95</v>
      </c>
      <c r="I161" s="140"/>
      <c r="J161" s="140">
        <f t="shared" si="10"/>
        <v>0</v>
      </c>
      <c r="K161" s="141"/>
      <c r="L161" s="27"/>
      <c r="M161" s="142" t="s">
        <v>1</v>
      </c>
      <c r="N161" s="113" t="s">
        <v>36</v>
      </c>
      <c r="O161" s="143">
        <v>0.84</v>
      </c>
      <c r="P161" s="143">
        <f t="shared" si="11"/>
        <v>79.8</v>
      </c>
      <c r="Q161" s="143">
        <v>3.0179999999999998E-3</v>
      </c>
      <c r="R161" s="143">
        <f t="shared" si="12"/>
        <v>0.28670999999999996</v>
      </c>
      <c r="S161" s="143">
        <v>0</v>
      </c>
      <c r="T161" s="144">
        <f t="shared" si="13"/>
        <v>0</v>
      </c>
      <c r="AR161" s="145" t="s">
        <v>120</v>
      </c>
      <c r="AT161" s="145" t="s">
        <v>116</v>
      </c>
      <c r="AU161" s="145" t="s">
        <v>121</v>
      </c>
      <c r="AY161" s="13" t="s">
        <v>114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3" t="s">
        <v>121</v>
      </c>
      <c r="BK161" s="146">
        <f t="shared" si="19"/>
        <v>0</v>
      </c>
      <c r="BL161" s="13" t="s">
        <v>120</v>
      </c>
      <c r="BM161" s="145" t="s">
        <v>243</v>
      </c>
    </row>
    <row r="162" spans="2:65" s="1" customFormat="1" ht="24.2" customHeight="1">
      <c r="B162" s="134"/>
      <c r="C162" s="135" t="s">
        <v>244</v>
      </c>
      <c r="D162" s="135" t="s">
        <v>116</v>
      </c>
      <c r="E162" s="136" t="s">
        <v>245</v>
      </c>
      <c r="F162" s="137" t="s">
        <v>246</v>
      </c>
      <c r="G162" s="138" t="s">
        <v>238</v>
      </c>
      <c r="H162" s="139">
        <v>35</v>
      </c>
      <c r="I162" s="140"/>
      <c r="J162" s="140">
        <f t="shared" si="10"/>
        <v>0</v>
      </c>
      <c r="K162" s="141"/>
      <c r="L162" s="27"/>
      <c r="M162" s="142" t="s">
        <v>1</v>
      </c>
      <c r="N162" s="113" t="s">
        <v>36</v>
      </c>
      <c r="O162" s="143">
        <v>1.68</v>
      </c>
      <c r="P162" s="143">
        <f t="shared" si="11"/>
        <v>58.8</v>
      </c>
      <c r="Q162" s="143">
        <v>5.6349E-3</v>
      </c>
      <c r="R162" s="143">
        <f t="shared" si="12"/>
        <v>0.19722149999999999</v>
      </c>
      <c r="S162" s="143">
        <v>0</v>
      </c>
      <c r="T162" s="144">
        <f t="shared" si="13"/>
        <v>0</v>
      </c>
      <c r="AR162" s="145" t="s">
        <v>120</v>
      </c>
      <c r="AT162" s="145" t="s">
        <v>116</v>
      </c>
      <c r="AU162" s="145" t="s">
        <v>121</v>
      </c>
      <c r="AY162" s="13" t="s">
        <v>114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3" t="s">
        <v>121</v>
      </c>
      <c r="BK162" s="146">
        <f t="shared" si="19"/>
        <v>0</v>
      </c>
      <c r="BL162" s="13" t="s">
        <v>120</v>
      </c>
      <c r="BM162" s="145" t="s">
        <v>247</v>
      </c>
    </row>
    <row r="163" spans="2:65" s="1" customFormat="1" ht="33" customHeight="1">
      <c r="B163" s="134"/>
      <c r="C163" s="135" t="s">
        <v>248</v>
      </c>
      <c r="D163" s="135" t="s">
        <v>116</v>
      </c>
      <c r="E163" s="136" t="s">
        <v>249</v>
      </c>
      <c r="F163" s="137" t="s">
        <v>250</v>
      </c>
      <c r="G163" s="138" t="s">
        <v>238</v>
      </c>
      <c r="H163" s="139">
        <v>285</v>
      </c>
      <c r="I163" s="140"/>
      <c r="J163" s="140">
        <f t="shared" si="10"/>
        <v>0</v>
      </c>
      <c r="K163" s="141"/>
      <c r="L163" s="27"/>
      <c r="M163" s="142" t="s">
        <v>1</v>
      </c>
      <c r="N163" s="113" t="s">
        <v>36</v>
      </c>
      <c r="O163" s="143">
        <v>2.1999999999999999E-2</v>
      </c>
      <c r="P163" s="143">
        <f t="shared" si="11"/>
        <v>6.27</v>
      </c>
      <c r="Q163" s="143">
        <v>3.6000000000000002E-4</v>
      </c>
      <c r="R163" s="143">
        <f t="shared" si="12"/>
        <v>0.10260000000000001</v>
      </c>
      <c r="S163" s="143">
        <v>0</v>
      </c>
      <c r="T163" s="144">
        <f t="shared" si="13"/>
        <v>0</v>
      </c>
      <c r="AR163" s="145" t="s">
        <v>120</v>
      </c>
      <c r="AT163" s="145" t="s">
        <v>116</v>
      </c>
      <c r="AU163" s="145" t="s">
        <v>121</v>
      </c>
      <c r="AY163" s="13" t="s">
        <v>114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3" t="s">
        <v>121</v>
      </c>
      <c r="BK163" s="146">
        <f t="shared" si="19"/>
        <v>0</v>
      </c>
      <c r="BL163" s="13" t="s">
        <v>120</v>
      </c>
      <c r="BM163" s="145" t="s">
        <v>251</v>
      </c>
    </row>
    <row r="164" spans="2:65" s="1" customFormat="1" ht="37.9" customHeight="1">
      <c r="B164" s="134"/>
      <c r="C164" s="135" t="s">
        <v>252</v>
      </c>
      <c r="D164" s="135" t="s">
        <v>116</v>
      </c>
      <c r="E164" s="136" t="s">
        <v>253</v>
      </c>
      <c r="F164" s="137" t="s">
        <v>254</v>
      </c>
      <c r="G164" s="138" t="s">
        <v>119</v>
      </c>
      <c r="H164" s="139">
        <v>175</v>
      </c>
      <c r="I164" s="140"/>
      <c r="J164" s="140">
        <f t="shared" si="10"/>
        <v>0</v>
      </c>
      <c r="K164" s="141"/>
      <c r="L164" s="27"/>
      <c r="M164" s="142" t="s">
        <v>1</v>
      </c>
      <c r="N164" s="113" t="s">
        <v>36</v>
      </c>
      <c r="O164" s="143">
        <v>0.43</v>
      </c>
      <c r="P164" s="143">
        <f t="shared" si="11"/>
        <v>75.25</v>
      </c>
      <c r="Q164" s="143">
        <v>8.9999999999999998E-4</v>
      </c>
      <c r="R164" s="143">
        <f t="shared" si="12"/>
        <v>0.1575</v>
      </c>
      <c r="S164" s="143">
        <v>0</v>
      </c>
      <c r="T164" s="144">
        <f t="shared" si="13"/>
        <v>0</v>
      </c>
      <c r="AR164" s="145" t="s">
        <v>120</v>
      </c>
      <c r="AT164" s="145" t="s">
        <v>116</v>
      </c>
      <c r="AU164" s="145" t="s">
        <v>121</v>
      </c>
      <c r="AY164" s="13" t="s">
        <v>114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3" t="s">
        <v>121</v>
      </c>
      <c r="BK164" s="146">
        <f t="shared" si="19"/>
        <v>0</v>
      </c>
      <c r="BL164" s="13" t="s">
        <v>120</v>
      </c>
      <c r="BM164" s="145" t="s">
        <v>255</v>
      </c>
    </row>
    <row r="165" spans="2:65" s="1" customFormat="1" ht="16.5" customHeight="1">
      <c r="B165" s="134"/>
      <c r="C165" s="135" t="s">
        <v>256</v>
      </c>
      <c r="D165" s="135" t="s">
        <v>116</v>
      </c>
      <c r="E165" s="136" t="s">
        <v>257</v>
      </c>
      <c r="F165" s="137" t="s">
        <v>258</v>
      </c>
      <c r="G165" s="138" t="s">
        <v>221</v>
      </c>
      <c r="H165" s="139">
        <v>125</v>
      </c>
      <c r="I165" s="140"/>
      <c r="J165" s="140">
        <f t="shared" si="10"/>
        <v>0</v>
      </c>
      <c r="K165" s="141"/>
      <c r="L165" s="27"/>
      <c r="M165" s="142" t="s">
        <v>1</v>
      </c>
      <c r="N165" s="113" t="s">
        <v>36</v>
      </c>
      <c r="O165" s="143">
        <v>5.0999999999999997E-2</v>
      </c>
      <c r="P165" s="143">
        <f t="shared" si="11"/>
        <v>6.375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120</v>
      </c>
      <c r="AT165" s="145" t="s">
        <v>116</v>
      </c>
      <c r="AU165" s="145" t="s">
        <v>121</v>
      </c>
      <c r="AY165" s="13" t="s">
        <v>114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3" t="s">
        <v>121</v>
      </c>
      <c r="BK165" s="146">
        <f t="shared" si="19"/>
        <v>0</v>
      </c>
      <c r="BL165" s="13" t="s">
        <v>120</v>
      </c>
      <c r="BM165" s="145" t="s">
        <v>259</v>
      </c>
    </row>
    <row r="166" spans="2:65" s="1" customFormat="1" ht="33" customHeight="1">
      <c r="B166" s="134"/>
      <c r="C166" s="135" t="s">
        <v>260</v>
      </c>
      <c r="D166" s="135" t="s">
        <v>116</v>
      </c>
      <c r="E166" s="136" t="s">
        <v>261</v>
      </c>
      <c r="F166" s="137" t="s">
        <v>262</v>
      </c>
      <c r="G166" s="138" t="s">
        <v>238</v>
      </c>
      <c r="H166" s="139">
        <v>250</v>
      </c>
      <c r="I166" s="140"/>
      <c r="J166" s="140">
        <f t="shared" si="10"/>
        <v>0</v>
      </c>
      <c r="K166" s="141"/>
      <c r="L166" s="27"/>
      <c r="M166" s="142" t="s">
        <v>1</v>
      </c>
      <c r="N166" s="113" t="s">
        <v>36</v>
      </c>
      <c r="O166" s="143">
        <v>0.35</v>
      </c>
      <c r="P166" s="143">
        <f t="shared" si="11"/>
        <v>87.5</v>
      </c>
      <c r="Q166" s="143">
        <v>0.15113035</v>
      </c>
      <c r="R166" s="143">
        <f t="shared" si="12"/>
        <v>37.782587499999998</v>
      </c>
      <c r="S166" s="143">
        <v>0</v>
      </c>
      <c r="T166" s="144">
        <f t="shared" si="13"/>
        <v>0</v>
      </c>
      <c r="AR166" s="145" t="s">
        <v>120</v>
      </c>
      <c r="AT166" s="145" t="s">
        <v>116</v>
      </c>
      <c r="AU166" s="145" t="s">
        <v>121</v>
      </c>
      <c r="AY166" s="13" t="s">
        <v>114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3" t="s">
        <v>121</v>
      </c>
      <c r="BK166" s="146">
        <f t="shared" si="19"/>
        <v>0</v>
      </c>
      <c r="BL166" s="13" t="s">
        <v>120</v>
      </c>
      <c r="BM166" s="145" t="s">
        <v>263</v>
      </c>
    </row>
    <row r="167" spans="2:65" s="1" customFormat="1" ht="16.5" customHeight="1">
      <c r="B167" s="134"/>
      <c r="C167" s="147" t="s">
        <v>264</v>
      </c>
      <c r="D167" s="147" t="s">
        <v>158</v>
      </c>
      <c r="E167" s="148" t="s">
        <v>265</v>
      </c>
      <c r="F167" s="149" t="s">
        <v>266</v>
      </c>
      <c r="G167" s="150" t="s">
        <v>146</v>
      </c>
      <c r="H167" s="151">
        <v>252.5</v>
      </c>
      <c r="I167" s="152"/>
      <c r="J167" s="152">
        <f t="shared" si="10"/>
        <v>0</v>
      </c>
      <c r="K167" s="153"/>
      <c r="L167" s="154"/>
      <c r="M167" s="155" t="s">
        <v>1</v>
      </c>
      <c r="N167" s="156" t="s">
        <v>36</v>
      </c>
      <c r="O167" s="143">
        <v>0</v>
      </c>
      <c r="P167" s="143">
        <f t="shared" si="11"/>
        <v>0</v>
      </c>
      <c r="Q167" s="143">
        <v>8.5000000000000006E-2</v>
      </c>
      <c r="R167" s="143">
        <f t="shared" si="12"/>
        <v>21.462500000000002</v>
      </c>
      <c r="S167" s="143">
        <v>0</v>
      </c>
      <c r="T167" s="144">
        <f t="shared" si="13"/>
        <v>0</v>
      </c>
      <c r="AR167" s="145" t="s">
        <v>149</v>
      </c>
      <c r="AT167" s="145" t="s">
        <v>158</v>
      </c>
      <c r="AU167" s="145" t="s">
        <v>121</v>
      </c>
      <c r="AY167" s="13" t="s">
        <v>114</v>
      </c>
      <c r="BE167" s="146">
        <f t="shared" si="14"/>
        <v>0</v>
      </c>
      <c r="BF167" s="146">
        <f t="shared" si="15"/>
        <v>0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3" t="s">
        <v>121</v>
      </c>
      <c r="BK167" s="146">
        <f t="shared" si="19"/>
        <v>0</v>
      </c>
      <c r="BL167" s="13" t="s">
        <v>120</v>
      </c>
      <c r="BM167" s="145" t="s">
        <v>267</v>
      </c>
    </row>
    <row r="168" spans="2:65" s="1" customFormat="1" ht="33" customHeight="1">
      <c r="B168" s="134"/>
      <c r="C168" s="135" t="s">
        <v>268</v>
      </c>
      <c r="D168" s="135" t="s">
        <v>116</v>
      </c>
      <c r="E168" s="136" t="s">
        <v>269</v>
      </c>
      <c r="F168" s="137" t="s">
        <v>270</v>
      </c>
      <c r="G168" s="138" t="s">
        <v>238</v>
      </c>
      <c r="H168" s="139">
        <v>350</v>
      </c>
      <c r="I168" s="140"/>
      <c r="J168" s="140">
        <f t="shared" si="10"/>
        <v>0</v>
      </c>
      <c r="K168" s="141"/>
      <c r="L168" s="27"/>
      <c r="M168" s="142" t="s">
        <v>1</v>
      </c>
      <c r="N168" s="113" t="s">
        <v>36</v>
      </c>
      <c r="O168" s="143">
        <v>0.30599999999999999</v>
      </c>
      <c r="P168" s="143">
        <f t="shared" si="11"/>
        <v>107.1</v>
      </c>
      <c r="Q168" s="143">
        <v>0.13758500000000001</v>
      </c>
      <c r="R168" s="143">
        <f t="shared" si="12"/>
        <v>48.154750000000007</v>
      </c>
      <c r="S168" s="143">
        <v>0</v>
      </c>
      <c r="T168" s="144">
        <f t="shared" si="13"/>
        <v>0</v>
      </c>
      <c r="AR168" s="145" t="s">
        <v>120</v>
      </c>
      <c r="AT168" s="145" t="s">
        <v>116</v>
      </c>
      <c r="AU168" s="145" t="s">
        <v>121</v>
      </c>
      <c r="AY168" s="13" t="s">
        <v>114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3" t="s">
        <v>121</v>
      </c>
      <c r="BK168" s="146">
        <f t="shared" si="19"/>
        <v>0</v>
      </c>
      <c r="BL168" s="13" t="s">
        <v>120</v>
      </c>
      <c r="BM168" s="145" t="s">
        <v>271</v>
      </c>
    </row>
    <row r="169" spans="2:65" s="1" customFormat="1" ht="16.5" customHeight="1">
      <c r="B169" s="134"/>
      <c r="C169" s="147" t="s">
        <v>272</v>
      </c>
      <c r="D169" s="147" t="s">
        <v>158</v>
      </c>
      <c r="E169" s="148" t="s">
        <v>273</v>
      </c>
      <c r="F169" s="149" t="s">
        <v>274</v>
      </c>
      <c r="G169" s="150" t="s">
        <v>238</v>
      </c>
      <c r="H169" s="151">
        <v>353.5</v>
      </c>
      <c r="I169" s="152"/>
      <c r="J169" s="152">
        <f t="shared" si="10"/>
        <v>0</v>
      </c>
      <c r="K169" s="153"/>
      <c r="L169" s="154"/>
      <c r="M169" s="155" t="s">
        <v>1</v>
      </c>
      <c r="N169" s="156" t="s">
        <v>36</v>
      </c>
      <c r="O169" s="143">
        <v>0</v>
      </c>
      <c r="P169" s="143">
        <f t="shared" si="11"/>
        <v>0</v>
      </c>
      <c r="Q169" s="143">
        <v>0.2</v>
      </c>
      <c r="R169" s="143">
        <f t="shared" si="12"/>
        <v>70.7</v>
      </c>
      <c r="S169" s="143">
        <v>0</v>
      </c>
      <c r="T169" s="144">
        <f t="shared" si="13"/>
        <v>0</v>
      </c>
      <c r="AR169" s="145" t="s">
        <v>149</v>
      </c>
      <c r="AT169" s="145" t="s">
        <v>158</v>
      </c>
      <c r="AU169" s="145" t="s">
        <v>121</v>
      </c>
      <c r="AY169" s="13" t="s">
        <v>114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3" t="s">
        <v>121</v>
      </c>
      <c r="BK169" s="146">
        <f t="shared" si="19"/>
        <v>0</v>
      </c>
      <c r="BL169" s="13" t="s">
        <v>120</v>
      </c>
      <c r="BM169" s="145" t="s">
        <v>275</v>
      </c>
    </row>
    <row r="170" spans="2:65" s="1" customFormat="1" ht="24.2" customHeight="1">
      <c r="B170" s="134"/>
      <c r="C170" s="135" t="s">
        <v>276</v>
      </c>
      <c r="D170" s="135" t="s">
        <v>116</v>
      </c>
      <c r="E170" s="136" t="s">
        <v>277</v>
      </c>
      <c r="F170" s="137" t="s">
        <v>278</v>
      </c>
      <c r="G170" s="138" t="s">
        <v>238</v>
      </c>
      <c r="H170" s="139">
        <v>550</v>
      </c>
      <c r="I170" s="140"/>
      <c r="J170" s="140">
        <f t="shared" si="10"/>
        <v>0</v>
      </c>
      <c r="K170" s="141"/>
      <c r="L170" s="27"/>
      <c r="M170" s="142" t="s">
        <v>1</v>
      </c>
      <c r="N170" s="113" t="s">
        <v>36</v>
      </c>
      <c r="O170" s="143">
        <v>0.307</v>
      </c>
      <c r="P170" s="143">
        <f t="shared" si="11"/>
        <v>168.85</v>
      </c>
      <c r="Q170" s="143">
        <v>2.9999999999999999E-7</v>
      </c>
      <c r="R170" s="143">
        <f t="shared" si="12"/>
        <v>1.65E-4</v>
      </c>
      <c r="S170" s="143">
        <v>0</v>
      </c>
      <c r="T170" s="144">
        <f t="shared" si="13"/>
        <v>0</v>
      </c>
      <c r="AR170" s="145" t="s">
        <v>120</v>
      </c>
      <c r="AT170" s="145" t="s">
        <v>116</v>
      </c>
      <c r="AU170" s="145" t="s">
        <v>121</v>
      </c>
      <c r="AY170" s="13" t="s">
        <v>114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3" t="s">
        <v>121</v>
      </c>
      <c r="BK170" s="146">
        <f t="shared" si="19"/>
        <v>0</v>
      </c>
      <c r="BL170" s="13" t="s">
        <v>120</v>
      </c>
      <c r="BM170" s="145" t="s">
        <v>279</v>
      </c>
    </row>
    <row r="171" spans="2:65" s="1" customFormat="1" ht="24.2" customHeight="1">
      <c r="B171" s="134"/>
      <c r="C171" s="135" t="s">
        <v>280</v>
      </c>
      <c r="D171" s="135" t="s">
        <v>116</v>
      </c>
      <c r="E171" s="136" t="s">
        <v>281</v>
      </c>
      <c r="F171" s="137" t="s">
        <v>282</v>
      </c>
      <c r="G171" s="138" t="s">
        <v>238</v>
      </c>
      <c r="H171" s="139">
        <v>150</v>
      </c>
      <c r="I171" s="140"/>
      <c r="J171" s="140">
        <f t="shared" si="10"/>
        <v>0</v>
      </c>
      <c r="K171" s="141"/>
      <c r="L171" s="27"/>
      <c r="M171" s="142" t="s">
        <v>1</v>
      </c>
      <c r="N171" s="113" t="s">
        <v>36</v>
      </c>
      <c r="O171" s="143">
        <v>0.65900999999999998</v>
      </c>
      <c r="P171" s="143">
        <f t="shared" si="11"/>
        <v>98.851500000000001</v>
      </c>
      <c r="Q171" s="143">
        <v>1.3920000000000001E-5</v>
      </c>
      <c r="R171" s="143">
        <f t="shared" si="12"/>
        <v>2.088E-3</v>
      </c>
      <c r="S171" s="143">
        <v>0</v>
      </c>
      <c r="T171" s="144">
        <f t="shared" si="13"/>
        <v>0</v>
      </c>
      <c r="AR171" s="145" t="s">
        <v>120</v>
      </c>
      <c r="AT171" s="145" t="s">
        <v>116</v>
      </c>
      <c r="AU171" s="145" t="s">
        <v>121</v>
      </c>
      <c r="AY171" s="13" t="s">
        <v>114</v>
      </c>
      <c r="BE171" s="146">
        <f t="shared" si="14"/>
        <v>0</v>
      </c>
      <c r="BF171" s="146">
        <f t="shared" si="15"/>
        <v>0</v>
      </c>
      <c r="BG171" s="146">
        <f t="shared" si="16"/>
        <v>0</v>
      </c>
      <c r="BH171" s="146">
        <f t="shared" si="17"/>
        <v>0</v>
      </c>
      <c r="BI171" s="146">
        <f t="shared" si="18"/>
        <v>0</v>
      </c>
      <c r="BJ171" s="13" t="s">
        <v>121</v>
      </c>
      <c r="BK171" s="146">
        <f t="shared" si="19"/>
        <v>0</v>
      </c>
      <c r="BL171" s="13" t="s">
        <v>120</v>
      </c>
      <c r="BM171" s="145" t="s">
        <v>283</v>
      </c>
    </row>
    <row r="172" spans="2:65" s="1" customFormat="1" ht="24.2" customHeight="1">
      <c r="B172" s="134"/>
      <c r="C172" s="135" t="s">
        <v>284</v>
      </c>
      <c r="D172" s="135" t="s">
        <v>116</v>
      </c>
      <c r="E172" s="136" t="s">
        <v>285</v>
      </c>
      <c r="F172" s="137" t="s">
        <v>286</v>
      </c>
      <c r="G172" s="138" t="s">
        <v>119</v>
      </c>
      <c r="H172" s="139">
        <v>150</v>
      </c>
      <c r="I172" s="140"/>
      <c r="J172" s="140">
        <f t="shared" si="10"/>
        <v>0</v>
      </c>
      <c r="K172" s="141"/>
      <c r="L172" s="27"/>
      <c r="M172" s="142" t="s">
        <v>1</v>
      </c>
      <c r="N172" s="113" t="s">
        <v>36</v>
      </c>
      <c r="O172" s="143">
        <v>4.0000000000000001E-3</v>
      </c>
      <c r="P172" s="143">
        <f t="shared" si="11"/>
        <v>0.6</v>
      </c>
      <c r="Q172" s="143">
        <v>0</v>
      </c>
      <c r="R172" s="143">
        <f t="shared" si="12"/>
        <v>0</v>
      </c>
      <c r="S172" s="143">
        <v>0</v>
      </c>
      <c r="T172" s="144">
        <f t="shared" si="13"/>
        <v>0</v>
      </c>
      <c r="AR172" s="145" t="s">
        <v>120</v>
      </c>
      <c r="AT172" s="145" t="s">
        <v>116</v>
      </c>
      <c r="AU172" s="145" t="s">
        <v>121</v>
      </c>
      <c r="AY172" s="13" t="s">
        <v>114</v>
      </c>
      <c r="BE172" s="146">
        <f t="shared" si="14"/>
        <v>0</v>
      </c>
      <c r="BF172" s="146">
        <f t="shared" si="15"/>
        <v>0</v>
      </c>
      <c r="BG172" s="146">
        <f t="shared" si="16"/>
        <v>0</v>
      </c>
      <c r="BH172" s="146">
        <f t="shared" si="17"/>
        <v>0</v>
      </c>
      <c r="BI172" s="146">
        <f t="shared" si="18"/>
        <v>0</v>
      </c>
      <c r="BJ172" s="13" t="s">
        <v>121</v>
      </c>
      <c r="BK172" s="146">
        <f t="shared" si="19"/>
        <v>0</v>
      </c>
      <c r="BL172" s="13" t="s">
        <v>120</v>
      </c>
      <c r="BM172" s="145" t="s">
        <v>287</v>
      </c>
    </row>
    <row r="173" spans="2:65" s="1" customFormat="1" ht="24.2" customHeight="1">
      <c r="B173" s="134"/>
      <c r="C173" s="135" t="s">
        <v>288</v>
      </c>
      <c r="D173" s="135" t="s">
        <v>116</v>
      </c>
      <c r="E173" s="136" t="s">
        <v>289</v>
      </c>
      <c r="F173" s="137" t="s">
        <v>290</v>
      </c>
      <c r="G173" s="138" t="s">
        <v>119</v>
      </c>
      <c r="H173" s="139">
        <v>150</v>
      </c>
      <c r="I173" s="140"/>
      <c r="J173" s="140">
        <f t="shared" si="10"/>
        <v>0</v>
      </c>
      <c r="K173" s="141"/>
      <c r="L173" s="27"/>
      <c r="M173" s="142" t="s">
        <v>1</v>
      </c>
      <c r="N173" s="113" t="s">
        <v>36</v>
      </c>
      <c r="O173" s="143">
        <v>4.0000000000000001E-3</v>
      </c>
      <c r="P173" s="143">
        <f t="shared" si="11"/>
        <v>0.6</v>
      </c>
      <c r="Q173" s="143">
        <v>0</v>
      </c>
      <c r="R173" s="143">
        <f t="shared" si="12"/>
        <v>0</v>
      </c>
      <c r="S173" s="143">
        <v>0</v>
      </c>
      <c r="T173" s="144">
        <f t="shared" si="13"/>
        <v>0</v>
      </c>
      <c r="AR173" s="145" t="s">
        <v>120</v>
      </c>
      <c r="AT173" s="145" t="s">
        <v>116</v>
      </c>
      <c r="AU173" s="145" t="s">
        <v>121</v>
      </c>
      <c r="AY173" s="13" t="s">
        <v>114</v>
      </c>
      <c r="BE173" s="146">
        <f t="shared" si="14"/>
        <v>0</v>
      </c>
      <c r="BF173" s="146">
        <f t="shared" si="15"/>
        <v>0</v>
      </c>
      <c r="BG173" s="146">
        <f t="shared" si="16"/>
        <v>0</v>
      </c>
      <c r="BH173" s="146">
        <f t="shared" si="17"/>
        <v>0</v>
      </c>
      <c r="BI173" s="146">
        <f t="shared" si="18"/>
        <v>0</v>
      </c>
      <c r="BJ173" s="13" t="s">
        <v>121</v>
      </c>
      <c r="BK173" s="146">
        <f t="shared" si="19"/>
        <v>0</v>
      </c>
      <c r="BL173" s="13" t="s">
        <v>120</v>
      </c>
      <c r="BM173" s="145" t="s">
        <v>291</v>
      </c>
    </row>
    <row r="174" spans="2:65" s="1" customFormat="1" ht="33" customHeight="1">
      <c r="B174" s="134"/>
      <c r="C174" s="135" t="s">
        <v>292</v>
      </c>
      <c r="D174" s="135" t="s">
        <v>116</v>
      </c>
      <c r="E174" s="136" t="s">
        <v>293</v>
      </c>
      <c r="F174" s="137" t="s">
        <v>294</v>
      </c>
      <c r="G174" s="138" t="s">
        <v>119</v>
      </c>
      <c r="H174" s="139">
        <v>250</v>
      </c>
      <c r="I174" s="140"/>
      <c r="J174" s="140">
        <f t="shared" si="10"/>
        <v>0</v>
      </c>
      <c r="K174" s="141"/>
      <c r="L174" s="27"/>
      <c r="M174" s="142" t="s">
        <v>1</v>
      </c>
      <c r="N174" s="113" t="s">
        <v>36</v>
      </c>
      <c r="O174" s="143">
        <v>4.0000000000000001E-3</v>
      </c>
      <c r="P174" s="143">
        <f t="shared" si="11"/>
        <v>1</v>
      </c>
      <c r="Q174" s="143">
        <v>0</v>
      </c>
      <c r="R174" s="143">
        <f t="shared" si="12"/>
        <v>0</v>
      </c>
      <c r="S174" s="143">
        <v>0</v>
      </c>
      <c r="T174" s="144">
        <f t="shared" si="13"/>
        <v>0</v>
      </c>
      <c r="AR174" s="145" t="s">
        <v>120</v>
      </c>
      <c r="AT174" s="145" t="s">
        <v>116</v>
      </c>
      <c r="AU174" s="145" t="s">
        <v>121</v>
      </c>
      <c r="AY174" s="13" t="s">
        <v>114</v>
      </c>
      <c r="BE174" s="146">
        <f t="shared" si="14"/>
        <v>0</v>
      </c>
      <c r="BF174" s="146">
        <f t="shared" si="15"/>
        <v>0</v>
      </c>
      <c r="BG174" s="146">
        <f t="shared" si="16"/>
        <v>0</v>
      </c>
      <c r="BH174" s="146">
        <f t="shared" si="17"/>
        <v>0</v>
      </c>
      <c r="BI174" s="146">
        <f t="shared" si="18"/>
        <v>0</v>
      </c>
      <c r="BJ174" s="13" t="s">
        <v>121</v>
      </c>
      <c r="BK174" s="146">
        <f t="shared" si="19"/>
        <v>0</v>
      </c>
      <c r="BL174" s="13" t="s">
        <v>120</v>
      </c>
      <c r="BM174" s="145" t="s">
        <v>295</v>
      </c>
    </row>
    <row r="175" spans="2:65" s="1" customFormat="1" ht="24.2" customHeight="1">
      <c r="B175" s="134"/>
      <c r="C175" s="135" t="s">
        <v>296</v>
      </c>
      <c r="D175" s="135" t="s">
        <v>116</v>
      </c>
      <c r="E175" s="136" t="s">
        <v>297</v>
      </c>
      <c r="F175" s="137" t="s">
        <v>298</v>
      </c>
      <c r="G175" s="138" t="s">
        <v>119</v>
      </c>
      <c r="H175" s="139">
        <v>1500</v>
      </c>
      <c r="I175" s="140"/>
      <c r="J175" s="140">
        <f t="shared" si="10"/>
        <v>0</v>
      </c>
      <c r="K175" s="141"/>
      <c r="L175" s="27"/>
      <c r="M175" s="142" t="s">
        <v>1</v>
      </c>
      <c r="N175" s="113" t="s">
        <v>36</v>
      </c>
      <c r="O175" s="143">
        <v>4.0000000000000001E-3</v>
      </c>
      <c r="P175" s="143">
        <f t="shared" si="11"/>
        <v>6</v>
      </c>
      <c r="Q175" s="143">
        <v>0</v>
      </c>
      <c r="R175" s="143">
        <f t="shared" si="12"/>
        <v>0</v>
      </c>
      <c r="S175" s="143">
        <v>0</v>
      </c>
      <c r="T175" s="144">
        <f t="shared" si="13"/>
        <v>0</v>
      </c>
      <c r="AR175" s="145" t="s">
        <v>120</v>
      </c>
      <c r="AT175" s="145" t="s">
        <v>116</v>
      </c>
      <c r="AU175" s="145" t="s">
        <v>121</v>
      </c>
      <c r="AY175" s="13" t="s">
        <v>114</v>
      </c>
      <c r="BE175" s="146">
        <f t="shared" si="14"/>
        <v>0</v>
      </c>
      <c r="BF175" s="146">
        <f t="shared" si="15"/>
        <v>0</v>
      </c>
      <c r="BG175" s="146">
        <f t="shared" si="16"/>
        <v>0</v>
      </c>
      <c r="BH175" s="146">
        <f t="shared" si="17"/>
        <v>0</v>
      </c>
      <c r="BI175" s="146">
        <f t="shared" si="18"/>
        <v>0</v>
      </c>
      <c r="BJ175" s="13" t="s">
        <v>121</v>
      </c>
      <c r="BK175" s="146">
        <f t="shared" si="19"/>
        <v>0</v>
      </c>
      <c r="BL175" s="13" t="s">
        <v>120</v>
      </c>
      <c r="BM175" s="145" t="s">
        <v>299</v>
      </c>
    </row>
    <row r="176" spans="2:65" s="1" customFormat="1" ht="37.9" customHeight="1">
      <c r="B176" s="134"/>
      <c r="C176" s="135" t="s">
        <v>300</v>
      </c>
      <c r="D176" s="135" t="s">
        <v>116</v>
      </c>
      <c r="E176" s="136" t="s">
        <v>301</v>
      </c>
      <c r="F176" s="137" t="s">
        <v>302</v>
      </c>
      <c r="G176" s="138" t="s">
        <v>119</v>
      </c>
      <c r="H176" s="139">
        <v>500</v>
      </c>
      <c r="I176" s="140"/>
      <c r="J176" s="140">
        <f t="shared" si="10"/>
        <v>0</v>
      </c>
      <c r="K176" s="141"/>
      <c r="L176" s="27"/>
      <c r="M176" s="142" t="s">
        <v>1</v>
      </c>
      <c r="N176" s="113" t="s">
        <v>36</v>
      </c>
      <c r="O176" s="143">
        <v>5.1219999999999999</v>
      </c>
      <c r="P176" s="143">
        <f t="shared" si="11"/>
        <v>2561</v>
      </c>
      <c r="Q176" s="143">
        <v>0</v>
      </c>
      <c r="R176" s="143">
        <f t="shared" si="12"/>
        <v>0</v>
      </c>
      <c r="S176" s="143">
        <v>2.2000000000000002</v>
      </c>
      <c r="T176" s="144">
        <f t="shared" si="13"/>
        <v>1100</v>
      </c>
      <c r="AR176" s="145" t="s">
        <v>120</v>
      </c>
      <c r="AT176" s="145" t="s">
        <v>116</v>
      </c>
      <c r="AU176" s="145" t="s">
        <v>121</v>
      </c>
      <c r="AY176" s="13" t="s">
        <v>114</v>
      </c>
      <c r="BE176" s="146">
        <f t="shared" si="14"/>
        <v>0</v>
      </c>
      <c r="BF176" s="146">
        <f t="shared" si="15"/>
        <v>0</v>
      </c>
      <c r="BG176" s="146">
        <f t="shared" si="16"/>
        <v>0</v>
      </c>
      <c r="BH176" s="146">
        <f t="shared" si="17"/>
        <v>0</v>
      </c>
      <c r="BI176" s="146">
        <f t="shared" si="18"/>
        <v>0</v>
      </c>
      <c r="BJ176" s="13" t="s">
        <v>121</v>
      </c>
      <c r="BK176" s="146">
        <f t="shared" si="19"/>
        <v>0</v>
      </c>
      <c r="BL176" s="13" t="s">
        <v>120</v>
      </c>
      <c r="BM176" s="145" t="s">
        <v>303</v>
      </c>
    </row>
    <row r="177" spans="2:65" s="1" customFormat="1" ht="33" customHeight="1">
      <c r="B177" s="134"/>
      <c r="C177" s="135" t="s">
        <v>304</v>
      </c>
      <c r="D177" s="135" t="s">
        <v>116</v>
      </c>
      <c r="E177" s="136" t="s">
        <v>305</v>
      </c>
      <c r="F177" s="137" t="s">
        <v>306</v>
      </c>
      <c r="G177" s="138" t="s">
        <v>141</v>
      </c>
      <c r="H177" s="139">
        <v>15</v>
      </c>
      <c r="I177" s="140"/>
      <c r="J177" s="140">
        <f t="shared" si="10"/>
        <v>0</v>
      </c>
      <c r="K177" s="141"/>
      <c r="L177" s="27"/>
      <c r="M177" s="142" t="s">
        <v>1</v>
      </c>
      <c r="N177" s="113" t="s">
        <v>36</v>
      </c>
      <c r="O177" s="143">
        <v>12.606</v>
      </c>
      <c r="P177" s="143">
        <f t="shared" si="11"/>
        <v>189.09</v>
      </c>
      <c r="Q177" s="143">
        <v>0</v>
      </c>
      <c r="R177" s="143">
        <f t="shared" si="12"/>
        <v>0</v>
      </c>
      <c r="S177" s="143">
        <v>2.4</v>
      </c>
      <c r="T177" s="144">
        <f t="shared" si="13"/>
        <v>36</v>
      </c>
      <c r="AR177" s="145" t="s">
        <v>120</v>
      </c>
      <c r="AT177" s="145" t="s">
        <v>116</v>
      </c>
      <c r="AU177" s="145" t="s">
        <v>121</v>
      </c>
      <c r="AY177" s="13" t="s">
        <v>114</v>
      </c>
      <c r="BE177" s="146">
        <f t="shared" si="14"/>
        <v>0</v>
      </c>
      <c r="BF177" s="146">
        <f t="shared" si="15"/>
        <v>0</v>
      </c>
      <c r="BG177" s="146">
        <f t="shared" si="16"/>
        <v>0</v>
      </c>
      <c r="BH177" s="146">
        <f t="shared" si="17"/>
        <v>0</v>
      </c>
      <c r="BI177" s="146">
        <f t="shared" si="18"/>
        <v>0</v>
      </c>
      <c r="BJ177" s="13" t="s">
        <v>121</v>
      </c>
      <c r="BK177" s="146">
        <f t="shared" si="19"/>
        <v>0</v>
      </c>
      <c r="BL177" s="13" t="s">
        <v>120</v>
      </c>
      <c r="BM177" s="145" t="s">
        <v>307</v>
      </c>
    </row>
    <row r="178" spans="2:65" s="1" customFormat="1" ht="24.2" customHeight="1">
      <c r="B178" s="134"/>
      <c r="C178" s="135" t="s">
        <v>308</v>
      </c>
      <c r="D178" s="135" t="s">
        <v>116</v>
      </c>
      <c r="E178" s="136" t="s">
        <v>309</v>
      </c>
      <c r="F178" s="137" t="s">
        <v>310</v>
      </c>
      <c r="G178" s="138" t="s">
        <v>238</v>
      </c>
      <c r="H178" s="139">
        <v>800</v>
      </c>
      <c r="I178" s="140"/>
      <c r="J178" s="140">
        <f t="shared" si="10"/>
        <v>0</v>
      </c>
      <c r="K178" s="141"/>
      <c r="L178" s="27"/>
      <c r="M178" s="142" t="s">
        <v>1</v>
      </c>
      <c r="N178" s="113" t="s">
        <v>36</v>
      </c>
      <c r="O178" s="143">
        <v>1.28</v>
      </c>
      <c r="P178" s="143">
        <f t="shared" si="11"/>
        <v>1024</v>
      </c>
      <c r="Q178" s="143">
        <v>0</v>
      </c>
      <c r="R178" s="143">
        <f t="shared" si="12"/>
        <v>0</v>
      </c>
      <c r="S178" s="143">
        <v>0.25</v>
      </c>
      <c r="T178" s="144">
        <f t="shared" si="13"/>
        <v>200</v>
      </c>
      <c r="AR178" s="145" t="s">
        <v>120</v>
      </c>
      <c r="AT178" s="145" t="s">
        <v>116</v>
      </c>
      <c r="AU178" s="145" t="s">
        <v>121</v>
      </c>
      <c r="AY178" s="13" t="s">
        <v>114</v>
      </c>
      <c r="BE178" s="146">
        <f t="shared" si="14"/>
        <v>0</v>
      </c>
      <c r="BF178" s="146">
        <f t="shared" si="15"/>
        <v>0</v>
      </c>
      <c r="BG178" s="146">
        <f t="shared" si="16"/>
        <v>0</v>
      </c>
      <c r="BH178" s="146">
        <f t="shared" si="17"/>
        <v>0</v>
      </c>
      <c r="BI178" s="146">
        <f t="shared" si="18"/>
        <v>0</v>
      </c>
      <c r="BJ178" s="13" t="s">
        <v>121</v>
      </c>
      <c r="BK178" s="146">
        <f t="shared" si="19"/>
        <v>0</v>
      </c>
      <c r="BL178" s="13" t="s">
        <v>120</v>
      </c>
      <c r="BM178" s="145" t="s">
        <v>311</v>
      </c>
    </row>
    <row r="179" spans="2:65" s="1" customFormat="1" ht="24.2" customHeight="1">
      <c r="B179" s="134"/>
      <c r="C179" s="135" t="s">
        <v>312</v>
      </c>
      <c r="D179" s="135" t="s">
        <v>116</v>
      </c>
      <c r="E179" s="136" t="s">
        <v>313</v>
      </c>
      <c r="F179" s="137" t="s">
        <v>314</v>
      </c>
      <c r="G179" s="138" t="s">
        <v>315</v>
      </c>
      <c r="H179" s="139">
        <v>550</v>
      </c>
      <c r="I179" s="140"/>
      <c r="J179" s="140">
        <f t="shared" si="10"/>
        <v>0</v>
      </c>
      <c r="K179" s="141"/>
      <c r="L179" s="27"/>
      <c r="M179" s="142" t="s">
        <v>1</v>
      </c>
      <c r="N179" s="113" t="s">
        <v>36</v>
      </c>
      <c r="O179" s="143">
        <v>0.25600000000000001</v>
      </c>
      <c r="P179" s="143">
        <f t="shared" si="11"/>
        <v>140.80000000000001</v>
      </c>
      <c r="Q179" s="143">
        <v>0</v>
      </c>
      <c r="R179" s="143">
        <f t="shared" si="12"/>
        <v>0</v>
      </c>
      <c r="S179" s="143">
        <v>1.4E-2</v>
      </c>
      <c r="T179" s="144">
        <f t="shared" si="13"/>
        <v>7.7</v>
      </c>
      <c r="AR179" s="145" t="s">
        <v>120</v>
      </c>
      <c r="AT179" s="145" t="s">
        <v>116</v>
      </c>
      <c r="AU179" s="145" t="s">
        <v>121</v>
      </c>
      <c r="AY179" s="13" t="s">
        <v>114</v>
      </c>
      <c r="BE179" s="146">
        <f t="shared" si="14"/>
        <v>0</v>
      </c>
      <c r="BF179" s="146">
        <f t="shared" si="15"/>
        <v>0</v>
      </c>
      <c r="BG179" s="146">
        <f t="shared" si="16"/>
        <v>0</v>
      </c>
      <c r="BH179" s="146">
        <f t="shared" si="17"/>
        <v>0</v>
      </c>
      <c r="BI179" s="146">
        <f t="shared" si="18"/>
        <v>0</v>
      </c>
      <c r="BJ179" s="13" t="s">
        <v>121</v>
      </c>
      <c r="BK179" s="146">
        <f t="shared" si="19"/>
        <v>0</v>
      </c>
      <c r="BL179" s="13" t="s">
        <v>120</v>
      </c>
      <c r="BM179" s="145" t="s">
        <v>316</v>
      </c>
    </row>
    <row r="180" spans="2:65" s="1" customFormat="1" ht="33" customHeight="1">
      <c r="B180" s="134"/>
      <c r="C180" s="135" t="s">
        <v>317</v>
      </c>
      <c r="D180" s="135" t="s">
        <v>116</v>
      </c>
      <c r="E180" s="136" t="s">
        <v>318</v>
      </c>
      <c r="F180" s="137" t="s">
        <v>319</v>
      </c>
      <c r="G180" s="138" t="s">
        <v>320</v>
      </c>
      <c r="H180" s="139">
        <v>558.72</v>
      </c>
      <c r="I180" s="140"/>
      <c r="J180" s="140">
        <f t="shared" si="10"/>
        <v>0</v>
      </c>
      <c r="K180" s="141"/>
      <c r="L180" s="27"/>
      <c r="M180" s="142" t="s">
        <v>1</v>
      </c>
      <c r="N180" s="113" t="s">
        <v>36</v>
      </c>
      <c r="O180" s="143">
        <v>3.1E-2</v>
      </c>
      <c r="P180" s="143">
        <f t="shared" si="11"/>
        <v>17.320320000000002</v>
      </c>
      <c r="Q180" s="143">
        <v>0</v>
      </c>
      <c r="R180" s="143">
        <f t="shared" si="12"/>
        <v>0</v>
      </c>
      <c r="S180" s="143">
        <v>0</v>
      </c>
      <c r="T180" s="144">
        <f t="shared" si="13"/>
        <v>0</v>
      </c>
      <c r="AR180" s="145" t="s">
        <v>120</v>
      </c>
      <c r="AT180" s="145" t="s">
        <v>116</v>
      </c>
      <c r="AU180" s="145" t="s">
        <v>121</v>
      </c>
      <c r="AY180" s="13" t="s">
        <v>114</v>
      </c>
      <c r="BE180" s="146">
        <f t="shared" si="14"/>
        <v>0</v>
      </c>
      <c r="BF180" s="146">
        <f t="shared" si="15"/>
        <v>0</v>
      </c>
      <c r="BG180" s="146">
        <f t="shared" si="16"/>
        <v>0</v>
      </c>
      <c r="BH180" s="146">
        <f t="shared" si="17"/>
        <v>0</v>
      </c>
      <c r="BI180" s="146">
        <f t="shared" si="18"/>
        <v>0</v>
      </c>
      <c r="BJ180" s="13" t="s">
        <v>121</v>
      </c>
      <c r="BK180" s="146">
        <f t="shared" si="19"/>
        <v>0</v>
      </c>
      <c r="BL180" s="13" t="s">
        <v>120</v>
      </c>
      <c r="BM180" s="145" t="s">
        <v>321</v>
      </c>
    </row>
    <row r="181" spans="2:65" s="1" customFormat="1" ht="33" customHeight="1">
      <c r="B181" s="134"/>
      <c r="C181" s="135" t="s">
        <v>322</v>
      </c>
      <c r="D181" s="135" t="s">
        <v>116</v>
      </c>
      <c r="E181" s="136" t="s">
        <v>323</v>
      </c>
      <c r="F181" s="137" t="s">
        <v>324</v>
      </c>
      <c r="G181" s="138" t="s">
        <v>320</v>
      </c>
      <c r="H181" s="139">
        <v>4256</v>
      </c>
      <c r="I181" s="140"/>
      <c r="J181" s="140">
        <f t="shared" si="10"/>
        <v>0</v>
      </c>
      <c r="K181" s="141"/>
      <c r="L181" s="27"/>
      <c r="M181" s="142" t="s">
        <v>1</v>
      </c>
      <c r="N181" s="113" t="s">
        <v>36</v>
      </c>
      <c r="O181" s="143">
        <v>6.0000000000000001E-3</v>
      </c>
      <c r="P181" s="143">
        <f t="shared" si="11"/>
        <v>25.536000000000001</v>
      </c>
      <c r="Q181" s="143">
        <v>0</v>
      </c>
      <c r="R181" s="143">
        <f t="shared" si="12"/>
        <v>0</v>
      </c>
      <c r="S181" s="143">
        <v>0</v>
      </c>
      <c r="T181" s="144">
        <f t="shared" si="13"/>
        <v>0</v>
      </c>
      <c r="AR181" s="145" t="s">
        <v>120</v>
      </c>
      <c r="AT181" s="145" t="s">
        <v>116</v>
      </c>
      <c r="AU181" s="145" t="s">
        <v>121</v>
      </c>
      <c r="AY181" s="13" t="s">
        <v>114</v>
      </c>
      <c r="BE181" s="146">
        <f t="shared" si="14"/>
        <v>0</v>
      </c>
      <c r="BF181" s="146">
        <f t="shared" si="15"/>
        <v>0</v>
      </c>
      <c r="BG181" s="146">
        <f t="shared" si="16"/>
        <v>0</v>
      </c>
      <c r="BH181" s="146">
        <f t="shared" si="17"/>
        <v>0</v>
      </c>
      <c r="BI181" s="146">
        <f t="shared" si="18"/>
        <v>0</v>
      </c>
      <c r="BJ181" s="13" t="s">
        <v>121</v>
      </c>
      <c r="BK181" s="146">
        <f t="shared" si="19"/>
        <v>0</v>
      </c>
      <c r="BL181" s="13" t="s">
        <v>120</v>
      </c>
      <c r="BM181" s="145" t="s">
        <v>325</v>
      </c>
    </row>
    <row r="182" spans="2:65" s="1" customFormat="1" ht="37.9" customHeight="1">
      <c r="B182" s="134"/>
      <c r="C182" s="135" t="s">
        <v>326</v>
      </c>
      <c r="D182" s="135" t="s">
        <v>116</v>
      </c>
      <c r="E182" s="136" t="s">
        <v>327</v>
      </c>
      <c r="F182" s="137" t="s">
        <v>328</v>
      </c>
      <c r="G182" s="138" t="s">
        <v>320</v>
      </c>
      <c r="H182" s="139">
        <v>1980.99</v>
      </c>
      <c r="I182" s="140"/>
      <c r="J182" s="140">
        <f t="shared" si="10"/>
        <v>0</v>
      </c>
      <c r="K182" s="141"/>
      <c r="L182" s="27"/>
      <c r="M182" s="142" t="s">
        <v>1</v>
      </c>
      <c r="N182" s="113" t="s">
        <v>36</v>
      </c>
      <c r="O182" s="143">
        <v>6.0000000000000001E-3</v>
      </c>
      <c r="P182" s="143">
        <f t="shared" si="11"/>
        <v>11.88594</v>
      </c>
      <c r="Q182" s="143">
        <v>0</v>
      </c>
      <c r="R182" s="143">
        <f t="shared" si="12"/>
        <v>0</v>
      </c>
      <c r="S182" s="143">
        <v>0</v>
      </c>
      <c r="T182" s="144">
        <f t="shared" si="13"/>
        <v>0</v>
      </c>
      <c r="AR182" s="145" t="s">
        <v>120</v>
      </c>
      <c r="AT182" s="145" t="s">
        <v>116</v>
      </c>
      <c r="AU182" s="145" t="s">
        <v>121</v>
      </c>
      <c r="AY182" s="13" t="s">
        <v>114</v>
      </c>
      <c r="BE182" s="146">
        <f t="shared" si="14"/>
        <v>0</v>
      </c>
      <c r="BF182" s="146">
        <f t="shared" si="15"/>
        <v>0</v>
      </c>
      <c r="BG182" s="146">
        <f t="shared" si="16"/>
        <v>0</v>
      </c>
      <c r="BH182" s="146">
        <f t="shared" si="17"/>
        <v>0</v>
      </c>
      <c r="BI182" s="146">
        <f t="shared" si="18"/>
        <v>0</v>
      </c>
      <c r="BJ182" s="13" t="s">
        <v>121</v>
      </c>
      <c r="BK182" s="146">
        <f t="shared" si="19"/>
        <v>0</v>
      </c>
      <c r="BL182" s="13" t="s">
        <v>120</v>
      </c>
      <c r="BM182" s="145" t="s">
        <v>329</v>
      </c>
    </row>
    <row r="183" spans="2:65" s="1" customFormat="1" ht="33" customHeight="1">
      <c r="B183" s="134"/>
      <c r="C183" s="135" t="s">
        <v>330</v>
      </c>
      <c r="D183" s="135" t="s">
        <v>116</v>
      </c>
      <c r="E183" s="136" t="s">
        <v>331</v>
      </c>
      <c r="F183" s="137" t="s">
        <v>332</v>
      </c>
      <c r="G183" s="138" t="s">
        <v>320</v>
      </c>
      <c r="H183" s="139">
        <v>558.72</v>
      </c>
      <c r="I183" s="140"/>
      <c r="J183" s="140">
        <f t="shared" si="10"/>
        <v>0</v>
      </c>
      <c r="K183" s="141"/>
      <c r="L183" s="27"/>
      <c r="M183" s="142" t="s">
        <v>1</v>
      </c>
      <c r="N183" s="113" t="s">
        <v>36</v>
      </c>
      <c r="O183" s="143">
        <v>0.14899999999999999</v>
      </c>
      <c r="P183" s="143">
        <f t="shared" si="11"/>
        <v>83.249279999999999</v>
      </c>
      <c r="Q183" s="143">
        <v>0</v>
      </c>
      <c r="R183" s="143">
        <f t="shared" si="12"/>
        <v>0</v>
      </c>
      <c r="S183" s="143">
        <v>0</v>
      </c>
      <c r="T183" s="144">
        <f t="shared" si="13"/>
        <v>0</v>
      </c>
      <c r="AR183" s="145" t="s">
        <v>120</v>
      </c>
      <c r="AT183" s="145" t="s">
        <v>116</v>
      </c>
      <c r="AU183" s="145" t="s">
        <v>121</v>
      </c>
      <c r="AY183" s="13" t="s">
        <v>114</v>
      </c>
      <c r="BE183" s="146">
        <f t="shared" si="14"/>
        <v>0</v>
      </c>
      <c r="BF183" s="146">
        <f t="shared" si="15"/>
        <v>0</v>
      </c>
      <c r="BG183" s="146">
        <f t="shared" si="16"/>
        <v>0</v>
      </c>
      <c r="BH183" s="146">
        <f t="shared" si="17"/>
        <v>0</v>
      </c>
      <c r="BI183" s="146">
        <f t="shared" si="18"/>
        <v>0</v>
      </c>
      <c r="BJ183" s="13" t="s">
        <v>121</v>
      </c>
      <c r="BK183" s="146">
        <f t="shared" si="19"/>
        <v>0</v>
      </c>
      <c r="BL183" s="13" t="s">
        <v>120</v>
      </c>
      <c r="BM183" s="145" t="s">
        <v>333</v>
      </c>
    </row>
    <row r="184" spans="2:65" s="1" customFormat="1" ht="24.2" customHeight="1">
      <c r="B184" s="134"/>
      <c r="C184" s="135" t="s">
        <v>334</v>
      </c>
      <c r="D184" s="135" t="s">
        <v>116</v>
      </c>
      <c r="E184" s="136" t="s">
        <v>335</v>
      </c>
      <c r="F184" s="137" t="s">
        <v>336</v>
      </c>
      <c r="G184" s="138" t="s">
        <v>320</v>
      </c>
      <c r="H184" s="139">
        <v>220.11</v>
      </c>
      <c r="I184" s="140"/>
      <c r="J184" s="140">
        <f t="shared" si="10"/>
        <v>0</v>
      </c>
      <c r="K184" s="141"/>
      <c r="L184" s="27"/>
      <c r="M184" s="142" t="s">
        <v>1</v>
      </c>
      <c r="N184" s="113" t="s">
        <v>36</v>
      </c>
      <c r="O184" s="143">
        <v>0</v>
      </c>
      <c r="P184" s="143">
        <f t="shared" si="11"/>
        <v>0</v>
      </c>
      <c r="Q184" s="143">
        <v>0</v>
      </c>
      <c r="R184" s="143">
        <f t="shared" si="12"/>
        <v>0</v>
      </c>
      <c r="S184" s="143">
        <v>0</v>
      </c>
      <c r="T184" s="144">
        <f t="shared" si="13"/>
        <v>0</v>
      </c>
      <c r="AR184" s="145" t="s">
        <v>120</v>
      </c>
      <c r="AT184" s="145" t="s">
        <v>116</v>
      </c>
      <c r="AU184" s="145" t="s">
        <v>121</v>
      </c>
      <c r="AY184" s="13" t="s">
        <v>114</v>
      </c>
      <c r="BE184" s="146">
        <f t="shared" si="14"/>
        <v>0</v>
      </c>
      <c r="BF184" s="146">
        <f t="shared" si="15"/>
        <v>0</v>
      </c>
      <c r="BG184" s="146">
        <f t="shared" si="16"/>
        <v>0</v>
      </c>
      <c r="BH184" s="146">
        <f t="shared" si="17"/>
        <v>0</v>
      </c>
      <c r="BI184" s="146">
        <f t="shared" si="18"/>
        <v>0</v>
      </c>
      <c r="BJ184" s="13" t="s">
        <v>121</v>
      </c>
      <c r="BK184" s="146">
        <f t="shared" si="19"/>
        <v>0</v>
      </c>
      <c r="BL184" s="13" t="s">
        <v>120</v>
      </c>
      <c r="BM184" s="145" t="s">
        <v>337</v>
      </c>
    </row>
    <row r="185" spans="2:65" s="1" customFormat="1" ht="24.2" customHeight="1">
      <c r="B185" s="134"/>
      <c r="C185" s="135" t="s">
        <v>338</v>
      </c>
      <c r="D185" s="135" t="s">
        <v>116</v>
      </c>
      <c r="E185" s="136" t="s">
        <v>339</v>
      </c>
      <c r="F185" s="137" t="s">
        <v>340</v>
      </c>
      <c r="G185" s="138" t="s">
        <v>320</v>
      </c>
      <c r="H185" s="139">
        <v>304</v>
      </c>
      <c r="I185" s="140"/>
      <c r="J185" s="140">
        <f t="shared" si="10"/>
        <v>0</v>
      </c>
      <c r="K185" s="141"/>
      <c r="L185" s="27"/>
      <c r="M185" s="142" t="s">
        <v>1</v>
      </c>
      <c r="N185" s="113" t="s">
        <v>36</v>
      </c>
      <c r="O185" s="143">
        <v>0</v>
      </c>
      <c r="P185" s="143">
        <f t="shared" si="11"/>
        <v>0</v>
      </c>
      <c r="Q185" s="143">
        <v>0</v>
      </c>
      <c r="R185" s="143">
        <f t="shared" si="12"/>
        <v>0</v>
      </c>
      <c r="S185" s="143">
        <v>0</v>
      </c>
      <c r="T185" s="144">
        <f t="shared" si="13"/>
        <v>0</v>
      </c>
      <c r="AR185" s="145" t="s">
        <v>120</v>
      </c>
      <c r="AT185" s="145" t="s">
        <v>116</v>
      </c>
      <c r="AU185" s="145" t="s">
        <v>121</v>
      </c>
      <c r="AY185" s="13" t="s">
        <v>114</v>
      </c>
      <c r="BE185" s="146">
        <f t="shared" si="14"/>
        <v>0</v>
      </c>
      <c r="BF185" s="146">
        <f t="shared" si="15"/>
        <v>0</v>
      </c>
      <c r="BG185" s="146">
        <f t="shared" si="16"/>
        <v>0</v>
      </c>
      <c r="BH185" s="146">
        <f t="shared" si="17"/>
        <v>0</v>
      </c>
      <c r="BI185" s="146">
        <f t="shared" si="18"/>
        <v>0</v>
      </c>
      <c r="BJ185" s="13" t="s">
        <v>121</v>
      </c>
      <c r="BK185" s="146">
        <f t="shared" si="19"/>
        <v>0</v>
      </c>
      <c r="BL185" s="13" t="s">
        <v>120</v>
      </c>
      <c r="BM185" s="145" t="s">
        <v>341</v>
      </c>
    </row>
    <row r="186" spans="2:65" s="11" customFormat="1" ht="25.9" customHeight="1">
      <c r="B186" s="123"/>
      <c r="D186" s="124" t="s">
        <v>69</v>
      </c>
      <c r="E186" s="125" t="s">
        <v>342</v>
      </c>
      <c r="F186" s="125" t="s">
        <v>343</v>
      </c>
      <c r="J186" s="126">
        <f>BK186</f>
        <v>0</v>
      </c>
      <c r="L186" s="123"/>
      <c r="M186" s="127"/>
      <c r="P186" s="128">
        <f>SUM(P187:P190)</f>
        <v>0</v>
      </c>
      <c r="R186" s="128">
        <f>SUM(R187:R190)</f>
        <v>0</v>
      </c>
      <c r="T186" s="129">
        <f>SUM(T187:T190)</f>
        <v>0</v>
      </c>
      <c r="AR186" s="124" t="s">
        <v>133</v>
      </c>
      <c r="AT186" s="130" t="s">
        <v>69</v>
      </c>
      <c r="AU186" s="130" t="s">
        <v>70</v>
      </c>
      <c r="AY186" s="124" t="s">
        <v>114</v>
      </c>
      <c r="BK186" s="131">
        <f>SUM(BK187:BK190)</f>
        <v>0</v>
      </c>
    </row>
    <row r="187" spans="2:65" s="1" customFormat="1" ht="44.25" customHeight="1">
      <c r="B187" s="134"/>
      <c r="C187" s="135" t="s">
        <v>344</v>
      </c>
      <c r="D187" s="135" t="s">
        <v>116</v>
      </c>
      <c r="E187" s="136" t="s">
        <v>345</v>
      </c>
      <c r="F187" s="137" t="s">
        <v>346</v>
      </c>
      <c r="G187" s="138" t="s">
        <v>119</v>
      </c>
      <c r="H187" s="139">
        <v>35</v>
      </c>
      <c r="I187" s="140"/>
      <c r="J187" s="140">
        <f>ROUND(I187*H187,2)</f>
        <v>0</v>
      </c>
      <c r="K187" s="141"/>
      <c r="L187" s="27"/>
      <c r="M187" s="142" t="s">
        <v>1</v>
      </c>
      <c r="N187" s="113" t="s">
        <v>36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347</v>
      </c>
      <c r="AT187" s="145" t="s">
        <v>116</v>
      </c>
      <c r="AU187" s="145" t="s">
        <v>77</v>
      </c>
      <c r="AY187" s="13" t="s">
        <v>114</v>
      </c>
      <c r="BE187" s="146">
        <f>IF(N187="základná",J187,0)</f>
        <v>0</v>
      </c>
      <c r="BF187" s="146">
        <f>IF(N187="znížená",J187,0)</f>
        <v>0</v>
      </c>
      <c r="BG187" s="146">
        <f>IF(N187="zákl. prenesená",J187,0)</f>
        <v>0</v>
      </c>
      <c r="BH187" s="146">
        <f>IF(N187="zníž. prenesená",J187,0)</f>
        <v>0</v>
      </c>
      <c r="BI187" s="146">
        <f>IF(N187="nulová",J187,0)</f>
        <v>0</v>
      </c>
      <c r="BJ187" s="13" t="s">
        <v>121</v>
      </c>
      <c r="BK187" s="146">
        <f>ROUND(I187*H187,2)</f>
        <v>0</v>
      </c>
      <c r="BL187" s="13" t="s">
        <v>347</v>
      </c>
      <c r="BM187" s="145" t="s">
        <v>348</v>
      </c>
    </row>
    <row r="188" spans="2:65" s="1" customFormat="1" ht="33" customHeight="1">
      <c r="B188" s="134"/>
      <c r="C188" s="135" t="s">
        <v>349</v>
      </c>
      <c r="D188" s="135" t="s">
        <v>116</v>
      </c>
      <c r="E188" s="136" t="s">
        <v>350</v>
      </c>
      <c r="F188" s="137" t="s">
        <v>351</v>
      </c>
      <c r="G188" s="138" t="s">
        <v>352</v>
      </c>
      <c r="H188" s="139">
        <v>250</v>
      </c>
      <c r="I188" s="140"/>
      <c r="J188" s="140">
        <f>ROUND(I188*H188,2)</f>
        <v>0</v>
      </c>
      <c r="K188" s="141"/>
      <c r="L188" s="27"/>
      <c r="M188" s="142" t="s">
        <v>1</v>
      </c>
      <c r="N188" s="113" t="s">
        <v>36</v>
      </c>
      <c r="O188" s="143">
        <v>0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347</v>
      </c>
      <c r="AT188" s="145" t="s">
        <v>116</v>
      </c>
      <c r="AU188" s="145" t="s">
        <v>77</v>
      </c>
      <c r="AY188" s="13" t="s">
        <v>114</v>
      </c>
      <c r="BE188" s="146">
        <f>IF(N188="základná",J188,0)</f>
        <v>0</v>
      </c>
      <c r="BF188" s="146">
        <f>IF(N188="znížená",J188,0)</f>
        <v>0</v>
      </c>
      <c r="BG188" s="146">
        <f>IF(N188="zákl. prenesená",J188,0)</f>
        <v>0</v>
      </c>
      <c r="BH188" s="146">
        <f>IF(N188="zníž. prenesená",J188,0)</f>
        <v>0</v>
      </c>
      <c r="BI188" s="146">
        <f>IF(N188="nulová",J188,0)</f>
        <v>0</v>
      </c>
      <c r="BJ188" s="13" t="s">
        <v>121</v>
      </c>
      <c r="BK188" s="146">
        <f>ROUND(I188*H188,2)</f>
        <v>0</v>
      </c>
      <c r="BL188" s="13" t="s">
        <v>347</v>
      </c>
      <c r="BM188" s="145" t="s">
        <v>353</v>
      </c>
    </row>
    <row r="189" spans="2:65" s="1" customFormat="1" ht="16.5" customHeight="1">
      <c r="B189" s="134"/>
      <c r="C189" s="135" t="s">
        <v>354</v>
      </c>
      <c r="D189" s="135" t="s">
        <v>116</v>
      </c>
      <c r="E189" s="136" t="s">
        <v>355</v>
      </c>
      <c r="F189" s="137" t="s">
        <v>356</v>
      </c>
      <c r="G189" s="138" t="s">
        <v>146</v>
      </c>
      <c r="H189" s="139">
        <v>10</v>
      </c>
      <c r="I189" s="140"/>
      <c r="J189" s="140">
        <f>ROUND(I189*H189,2)</f>
        <v>0</v>
      </c>
      <c r="K189" s="141"/>
      <c r="L189" s="27"/>
      <c r="M189" s="142" t="s">
        <v>1</v>
      </c>
      <c r="N189" s="113" t="s">
        <v>36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347</v>
      </c>
      <c r="AT189" s="145" t="s">
        <v>116</v>
      </c>
      <c r="AU189" s="145" t="s">
        <v>77</v>
      </c>
      <c r="AY189" s="13" t="s">
        <v>114</v>
      </c>
      <c r="BE189" s="146">
        <f>IF(N189="základná",J189,0)</f>
        <v>0</v>
      </c>
      <c r="BF189" s="146">
        <f>IF(N189="znížená",J189,0)</f>
        <v>0</v>
      </c>
      <c r="BG189" s="146">
        <f>IF(N189="zákl. prenesená",J189,0)</f>
        <v>0</v>
      </c>
      <c r="BH189" s="146">
        <f>IF(N189="zníž. prenesená",J189,0)</f>
        <v>0</v>
      </c>
      <c r="BI189" s="146">
        <f>IF(N189="nulová",J189,0)</f>
        <v>0</v>
      </c>
      <c r="BJ189" s="13" t="s">
        <v>121</v>
      </c>
      <c r="BK189" s="146">
        <f>ROUND(I189*H189,2)</f>
        <v>0</v>
      </c>
      <c r="BL189" s="13" t="s">
        <v>347</v>
      </c>
      <c r="BM189" s="145" t="s">
        <v>357</v>
      </c>
    </row>
    <row r="190" spans="2:65" s="1" customFormat="1" ht="24.2" customHeight="1">
      <c r="B190" s="134"/>
      <c r="C190" s="135" t="s">
        <v>358</v>
      </c>
      <c r="D190" s="135" t="s">
        <v>116</v>
      </c>
      <c r="E190" s="136" t="s">
        <v>359</v>
      </c>
      <c r="F190" s="137" t="s">
        <v>360</v>
      </c>
      <c r="G190" s="138" t="s">
        <v>146</v>
      </c>
      <c r="H190" s="139">
        <v>5</v>
      </c>
      <c r="I190" s="140"/>
      <c r="J190" s="140">
        <f>ROUND(I190*H190,2)</f>
        <v>0</v>
      </c>
      <c r="K190" s="141"/>
      <c r="L190" s="27"/>
      <c r="M190" s="157" t="s">
        <v>1</v>
      </c>
      <c r="N190" s="158" t="s">
        <v>36</v>
      </c>
      <c r="O190" s="159">
        <v>0</v>
      </c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AR190" s="145" t="s">
        <v>347</v>
      </c>
      <c r="AT190" s="145" t="s">
        <v>116</v>
      </c>
      <c r="AU190" s="145" t="s">
        <v>77</v>
      </c>
      <c r="AY190" s="13" t="s">
        <v>114</v>
      </c>
      <c r="BE190" s="146">
        <f>IF(N190="základná",J190,0)</f>
        <v>0</v>
      </c>
      <c r="BF190" s="146">
        <f>IF(N190="znížená",J190,0)</f>
        <v>0</v>
      </c>
      <c r="BG190" s="146">
        <f>IF(N190="zákl. prenesená",J190,0)</f>
        <v>0</v>
      </c>
      <c r="BH190" s="146">
        <f>IF(N190="zníž. prenesená",J190,0)</f>
        <v>0</v>
      </c>
      <c r="BI190" s="146">
        <f>IF(N190="nulová",J190,0)</f>
        <v>0</v>
      </c>
      <c r="BJ190" s="13" t="s">
        <v>121</v>
      </c>
      <c r="BK190" s="146">
        <f>ROUND(I190*H190,2)</f>
        <v>0</v>
      </c>
      <c r="BL190" s="13" t="s">
        <v>347</v>
      </c>
      <c r="BM190" s="145" t="s">
        <v>361</v>
      </c>
    </row>
    <row r="191" spans="2:65" s="1" customFormat="1" ht="6.95" customHeight="1">
      <c r="B191" s="42"/>
      <c r="C191" s="43"/>
      <c r="D191" s="43"/>
      <c r="E191" s="43"/>
      <c r="F191" s="43"/>
      <c r="G191" s="43"/>
      <c r="H191" s="43"/>
      <c r="I191" s="43"/>
      <c r="J191" s="43"/>
      <c r="K191" s="43"/>
      <c r="L191" s="27"/>
    </row>
  </sheetData>
  <autoFilter ref="C125:K190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955BF-5BA6-4863-A110-4D74D258E0FB}">
  <sheetPr>
    <pageSetUpPr fitToPage="1"/>
  </sheetPr>
  <dimension ref="B1:BM177"/>
  <sheetViews>
    <sheetView showGridLines="0" topLeftCell="A113" workbookViewId="0">
      <selection activeCell="W122" sqref="W122:W12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2:46" hidden="1"/>
    <row r="2" spans="2:46" ht="36.950000000000003" hidden="1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362</v>
      </c>
    </row>
    <row r="3" spans="2:46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70</v>
      </c>
    </row>
    <row r="4" spans="2:46" ht="24.95" hidden="1" customHeight="1">
      <c r="B4" s="16"/>
      <c r="D4" s="17" t="s">
        <v>83</v>
      </c>
      <c r="L4" s="16"/>
      <c r="M4" s="86" t="s">
        <v>9</v>
      </c>
      <c r="AT4" s="13" t="s">
        <v>3</v>
      </c>
    </row>
    <row r="5" spans="2:46" ht="6.95" hidden="1" customHeight="1">
      <c r="B5" s="16"/>
      <c r="L5" s="16"/>
    </row>
    <row r="6" spans="2:46" ht="12" hidden="1" customHeight="1">
      <c r="B6" s="16"/>
      <c r="D6" s="22" t="s">
        <v>13</v>
      </c>
      <c r="L6" s="16"/>
    </row>
    <row r="7" spans="2:46" ht="16.5" hidden="1" customHeight="1">
      <c r="B7" s="16"/>
      <c r="E7" s="201" t="str">
        <f>'[1]Rekapitulácia stavby'!K6</f>
        <v>EK KV- úprava nástupnej hrany zastávok</v>
      </c>
      <c r="F7" s="202"/>
      <c r="G7" s="202"/>
      <c r="H7" s="202"/>
      <c r="L7" s="16"/>
    </row>
    <row r="8" spans="2:46" s="1" customFormat="1" ht="12" hidden="1" customHeight="1">
      <c r="B8" s="27"/>
      <c r="D8" s="22" t="s">
        <v>84</v>
      </c>
      <c r="L8" s="27"/>
    </row>
    <row r="9" spans="2:46" s="1" customFormat="1" ht="16.5" hidden="1" customHeight="1">
      <c r="B9" s="27"/>
      <c r="E9" s="172" t="s">
        <v>363</v>
      </c>
      <c r="F9" s="200"/>
      <c r="G9" s="200"/>
      <c r="H9" s="20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2" t="s">
        <v>14</v>
      </c>
      <c r="F11" s="20" t="s">
        <v>1</v>
      </c>
      <c r="I11" s="22" t="s">
        <v>15</v>
      </c>
      <c r="J11" s="20" t="s">
        <v>1</v>
      </c>
      <c r="L11" s="27"/>
    </row>
    <row r="12" spans="2:46" s="1" customFormat="1" ht="12" hidden="1" customHeight="1">
      <c r="B12" s="27"/>
      <c r="D12" s="22" t="s">
        <v>16</v>
      </c>
      <c r="F12" s="20" t="s">
        <v>21</v>
      </c>
      <c r="I12" s="22" t="s">
        <v>18</v>
      </c>
      <c r="J12" s="50" t="str">
        <f>'[1]Rekapitulácia stavby'!AN8</f>
        <v>5. 11. 2024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2" t="s">
        <v>19</v>
      </c>
      <c r="I14" s="22" t="s">
        <v>20</v>
      </c>
      <c r="J14" s="20" t="str">
        <f>IF('[1]Rekapitulácia stavby'!AN10="","",'[1]Rekapitulácia stavby'!AN10)</f>
        <v/>
      </c>
      <c r="L14" s="27"/>
    </row>
    <row r="15" spans="2:46" s="1" customFormat="1" ht="18" hidden="1" customHeight="1">
      <c r="B15" s="27"/>
      <c r="E15" s="20" t="str">
        <f>IF('[1]Rekapitulácia stavby'!E11="","",'[1]Rekapitulácia stavby'!E11)</f>
        <v xml:space="preserve"> </v>
      </c>
      <c r="I15" s="22" t="s">
        <v>22</v>
      </c>
      <c r="J15" s="20" t="str">
        <f>IF('[1]Rekapitulácia stavby'!AN11="","",'[1]Rekapitulácia stavby'!AN11)</f>
        <v/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2" t="s">
        <v>23</v>
      </c>
      <c r="I17" s="22" t="s">
        <v>20</v>
      </c>
      <c r="J17" s="20" t="str">
        <f>'[1]Rekapitulácia stavby'!AN13</f>
        <v/>
      </c>
      <c r="L17" s="27"/>
    </row>
    <row r="18" spans="2:12" s="1" customFormat="1" ht="18" hidden="1" customHeight="1">
      <c r="B18" s="27"/>
      <c r="E18" s="194" t="str">
        <f>'[1]Rekapitulácia stavby'!E14</f>
        <v xml:space="preserve"> </v>
      </c>
      <c r="F18" s="194"/>
      <c r="G18" s="194"/>
      <c r="H18" s="194"/>
      <c r="I18" s="22" t="s">
        <v>22</v>
      </c>
      <c r="J18" s="20" t="str">
        <f>'[1]Rekapitulácia stavby'!AN14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2" t="s">
        <v>24</v>
      </c>
      <c r="I20" s="22" t="s">
        <v>20</v>
      </c>
      <c r="J20" s="20" t="str">
        <f>IF('[1]Rekapitulácia stavby'!AN16="","",'[1]Rekapitulácia stavby'!AN16)</f>
        <v/>
      </c>
      <c r="L20" s="27"/>
    </row>
    <row r="21" spans="2:12" s="1" customFormat="1" ht="18" hidden="1" customHeight="1">
      <c r="B21" s="27"/>
      <c r="E21" s="20" t="str">
        <f>IF('[1]Rekapitulácia stavby'!E17="","",'[1]Rekapitulácia stavby'!E17)</f>
        <v xml:space="preserve"> </v>
      </c>
      <c r="I21" s="22" t="s">
        <v>22</v>
      </c>
      <c r="J21" s="20" t="str">
        <f>IF('[1]Rekapitulácia stavby'!AN17="","",'[1]Rekapitulácia stavby'!AN17)</f>
        <v/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2" t="s">
        <v>26</v>
      </c>
      <c r="I23" s="22" t="s">
        <v>20</v>
      </c>
      <c r="J23" s="20" t="str">
        <f>IF('[1]Rekapitulácia stavby'!AN19="","",'[1]Rekapitulácia stavby'!AN19)</f>
        <v/>
      </c>
      <c r="L23" s="27"/>
    </row>
    <row r="24" spans="2:12" s="1" customFormat="1" ht="18" hidden="1" customHeight="1">
      <c r="B24" s="27"/>
      <c r="E24" s="20" t="str">
        <f>IF('[1]Rekapitulácia stavby'!E20="","",'[1]Rekapitulácia stavby'!E20)</f>
        <v xml:space="preserve"> </v>
      </c>
      <c r="I24" s="22" t="s">
        <v>22</v>
      </c>
      <c r="J24" s="20" t="str">
        <f>IF('[1]Rekapitulácia stavby'!AN20="","",'[1]Rekapitulácia stavby'!AN20)</f>
        <v/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2" t="s">
        <v>27</v>
      </c>
      <c r="L26" s="27"/>
    </row>
    <row r="27" spans="2:12" s="7" customFormat="1" ht="16.5" hidden="1" customHeight="1">
      <c r="B27" s="87"/>
      <c r="E27" s="196" t="s">
        <v>1</v>
      </c>
      <c r="F27" s="196"/>
      <c r="G27" s="196"/>
      <c r="H27" s="196"/>
      <c r="L27" s="87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51"/>
      <c r="E29" s="51"/>
      <c r="F29" s="51"/>
      <c r="G29" s="51"/>
      <c r="H29" s="51"/>
      <c r="I29" s="51"/>
      <c r="J29" s="51"/>
      <c r="K29" s="51"/>
      <c r="L29" s="27"/>
    </row>
    <row r="30" spans="2:12" s="1" customFormat="1" ht="14.45" hidden="1" customHeight="1">
      <c r="B30" s="27"/>
      <c r="D30" s="20" t="s">
        <v>86</v>
      </c>
      <c r="J30" s="26">
        <f>J96</f>
        <v>0</v>
      </c>
      <c r="L30" s="27"/>
    </row>
    <row r="31" spans="2:12" s="1" customFormat="1" ht="14.45" hidden="1" customHeight="1">
      <c r="B31" s="27"/>
      <c r="D31" s="25" t="s">
        <v>87</v>
      </c>
      <c r="J31" s="26">
        <f>J107</f>
        <v>0</v>
      </c>
      <c r="L31" s="27"/>
    </row>
    <row r="32" spans="2:12" s="1" customFormat="1" ht="25.35" hidden="1" customHeight="1">
      <c r="B32" s="27"/>
      <c r="D32" s="88" t="s">
        <v>30</v>
      </c>
      <c r="J32" s="64">
        <f>ROUND(J30 + J31, 2)</f>
        <v>0</v>
      </c>
      <c r="L32" s="27"/>
    </row>
    <row r="33" spans="2:12" s="1" customFormat="1" ht="6.95" hidden="1" customHeight="1">
      <c r="B33" s="27"/>
      <c r="D33" s="51"/>
      <c r="E33" s="51"/>
      <c r="F33" s="51"/>
      <c r="G33" s="51"/>
      <c r="H33" s="51"/>
      <c r="I33" s="51"/>
      <c r="J33" s="51"/>
      <c r="K33" s="51"/>
      <c r="L33" s="27"/>
    </row>
    <row r="34" spans="2:12" s="1" customFormat="1" ht="14.45" hidden="1" customHeight="1">
      <c r="B34" s="27"/>
      <c r="F34" s="30" t="s">
        <v>32</v>
      </c>
      <c r="I34" s="30" t="s">
        <v>31</v>
      </c>
      <c r="J34" s="30" t="s">
        <v>33</v>
      </c>
      <c r="L34" s="27"/>
    </row>
    <row r="35" spans="2:12" s="1" customFormat="1" ht="14.45" hidden="1" customHeight="1">
      <c r="B35" s="27"/>
      <c r="D35" s="53" t="s">
        <v>34</v>
      </c>
      <c r="E35" s="32" t="s">
        <v>35</v>
      </c>
      <c r="F35" s="89">
        <f>ROUND((SUM(BE107:BE108) + SUM(BE128:BE176)),  2)</f>
        <v>0</v>
      </c>
      <c r="G35" s="90"/>
      <c r="H35" s="90"/>
      <c r="I35" s="91">
        <v>0.23</v>
      </c>
      <c r="J35" s="89">
        <f>ROUND(((SUM(BE107:BE108) + SUM(BE128:BE176))*I35),  2)</f>
        <v>0</v>
      </c>
      <c r="L35" s="27"/>
    </row>
    <row r="36" spans="2:12" s="1" customFormat="1" ht="14.45" hidden="1" customHeight="1">
      <c r="B36" s="27"/>
      <c r="E36" s="32" t="s">
        <v>36</v>
      </c>
      <c r="F36" s="92">
        <f>ROUND((SUM(BF107:BF108) + SUM(BF128:BF176)),  2)</f>
        <v>0</v>
      </c>
      <c r="I36" s="93">
        <v>0.23</v>
      </c>
      <c r="J36" s="92">
        <f>ROUND(((SUM(BF107:BF108) + SUM(BF128:BF176))*I36),  2)</f>
        <v>0</v>
      </c>
      <c r="L36" s="27"/>
    </row>
    <row r="37" spans="2:12" s="1" customFormat="1" ht="14.45" hidden="1" customHeight="1">
      <c r="B37" s="27"/>
      <c r="E37" s="22" t="s">
        <v>37</v>
      </c>
      <c r="F37" s="92">
        <f>ROUND((SUM(BG107:BG108) + SUM(BG128:BG176)),  2)</f>
        <v>0</v>
      </c>
      <c r="I37" s="93">
        <v>0.23</v>
      </c>
      <c r="J37" s="92">
        <f>0</f>
        <v>0</v>
      </c>
      <c r="L37" s="27"/>
    </row>
    <row r="38" spans="2:12" s="1" customFormat="1" ht="14.45" hidden="1" customHeight="1">
      <c r="B38" s="27"/>
      <c r="E38" s="22" t="s">
        <v>38</v>
      </c>
      <c r="F38" s="92">
        <f>ROUND((SUM(BH107:BH108) + SUM(BH128:BH176)),  2)</f>
        <v>0</v>
      </c>
      <c r="I38" s="93">
        <v>0.23</v>
      </c>
      <c r="J38" s="92">
        <f>0</f>
        <v>0</v>
      </c>
      <c r="L38" s="27"/>
    </row>
    <row r="39" spans="2:12" s="1" customFormat="1" ht="14.45" hidden="1" customHeight="1">
      <c r="B39" s="27"/>
      <c r="E39" s="32" t="s">
        <v>39</v>
      </c>
      <c r="F39" s="89">
        <f>ROUND((SUM(BI107:BI108) + SUM(BI128:BI176)),  2)</f>
        <v>0</v>
      </c>
      <c r="G39" s="90"/>
      <c r="H39" s="90"/>
      <c r="I39" s="91">
        <v>0</v>
      </c>
      <c r="J39" s="89">
        <f>0</f>
        <v>0</v>
      </c>
      <c r="L39" s="27"/>
    </row>
    <row r="40" spans="2:12" s="1" customFormat="1" ht="6.95" hidden="1" customHeight="1">
      <c r="B40" s="27"/>
      <c r="L40" s="27"/>
    </row>
    <row r="41" spans="2:12" s="1" customFormat="1" ht="25.35" hidden="1" customHeight="1">
      <c r="B41" s="27"/>
      <c r="C41" s="84"/>
      <c r="D41" s="94" t="s">
        <v>40</v>
      </c>
      <c r="E41" s="55"/>
      <c r="F41" s="55"/>
      <c r="G41" s="95" t="s">
        <v>41</v>
      </c>
      <c r="H41" s="96" t="s">
        <v>42</v>
      </c>
      <c r="I41" s="55"/>
      <c r="J41" s="97">
        <f>SUM(J32:J39)</f>
        <v>0</v>
      </c>
      <c r="K41" s="98"/>
      <c r="L41" s="27"/>
    </row>
    <row r="42" spans="2:12" s="1" customFormat="1" ht="14.45" hidden="1" customHeight="1">
      <c r="B42" s="27"/>
      <c r="L42" s="27"/>
    </row>
    <row r="43" spans="2:12" ht="14.45" hidden="1" customHeight="1">
      <c r="B43" s="16"/>
      <c r="L43" s="16"/>
    </row>
    <row r="44" spans="2:12" ht="14.45" hidden="1" customHeight="1">
      <c r="B44" s="16"/>
      <c r="L44" s="16"/>
    </row>
    <row r="45" spans="2:12" ht="14.45" hidden="1" customHeight="1">
      <c r="B45" s="16"/>
      <c r="L45" s="16"/>
    </row>
    <row r="46" spans="2:12" ht="14.45" hidden="1" customHeight="1">
      <c r="B46" s="16"/>
      <c r="L46" s="16"/>
    </row>
    <row r="47" spans="2:12" ht="14.45" hidden="1" customHeight="1">
      <c r="B47" s="16"/>
      <c r="L47" s="16"/>
    </row>
    <row r="48" spans="2:12" ht="14.45" hidden="1" customHeight="1">
      <c r="B48" s="16"/>
      <c r="L48" s="16"/>
    </row>
    <row r="49" spans="2:12" ht="14.45" hidden="1" customHeight="1">
      <c r="B49" s="16"/>
      <c r="L49" s="16"/>
    </row>
    <row r="50" spans="2:12" s="1" customFormat="1" ht="14.45" hidden="1" customHeight="1">
      <c r="B50" s="27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27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75" hidden="1">
      <c r="B61" s="27"/>
      <c r="D61" s="41" t="s">
        <v>45</v>
      </c>
      <c r="E61" s="29"/>
      <c r="F61" s="99" t="s">
        <v>46</v>
      </c>
      <c r="G61" s="41" t="s">
        <v>45</v>
      </c>
      <c r="H61" s="29"/>
      <c r="I61" s="29"/>
      <c r="J61" s="100" t="s">
        <v>46</v>
      </c>
      <c r="K61" s="29"/>
      <c r="L61" s="27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2.75" hidden="1">
      <c r="B65" s="27"/>
      <c r="D65" s="39" t="s">
        <v>47</v>
      </c>
      <c r="E65" s="40"/>
      <c r="F65" s="40"/>
      <c r="G65" s="39" t="s">
        <v>48</v>
      </c>
      <c r="H65" s="40"/>
      <c r="I65" s="40"/>
      <c r="J65" s="40"/>
      <c r="K65" s="40"/>
      <c r="L65" s="27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75" hidden="1">
      <c r="B76" s="27"/>
      <c r="D76" s="41" t="s">
        <v>45</v>
      </c>
      <c r="E76" s="29"/>
      <c r="F76" s="99" t="s">
        <v>46</v>
      </c>
      <c r="G76" s="41" t="s">
        <v>45</v>
      </c>
      <c r="H76" s="29"/>
      <c r="I76" s="29"/>
      <c r="J76" s="100" t="s">
        <v>46</v>
      </c>
      <c r="K76" s="29"/>
      <c r="L76" s="27"/>
    </row>
    <row r="77" spans="2:12" s="1" customFormat="1" ht="14.45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27"/>
    </row>
    <row r="78" spans="2:12" hidden="1"/>
    <row r="79" spans="2:12" hidden="1"/>
    <row r="80" spans="2:12" hidden="1"/>
    <row r="81" spans="2:47" s="1" customFormat="1" ht="6.95" hidden="1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27"/>
    </row>
    <row r="82" spans="2:47" s="1" customFormat="1" ht="24.95" hidden="1" customHeight="1">
      <c r="B82" s="27"/>
      <c r="C82" s="17" t="s">
        <v>88</v>
      </c>
      <c r="L82" s="27"/>
    </row>
    <row r="83" spans="2:47" s="1" customFormat="1" ht="6.95" hidden="1" customHeight="1">
      <c r="B83" s="27"/>
      <c r="L83" s="27"/>
    </row>
    <row r="84" spans="2:47" s="1" customFormat="1" ht="12" hidden="1" customHeight="1">
      <c r="B84" s="27"/>
      <c r="C84" s="22" t="s">
        <v>13</v>
      </c>
      <c r="L84" s="27"/>
    </row>
    <row r="85" spans="2:47" s="1" customFormat="1" ht="16.5" hidden="1" customHeight="1">
      <c r="B85" s="27"/>
      <c r="E85" s="201" t="str">
        <f>E7</f>
        <v>EK KV- úprava nástupnej hrany zastávok</v>
      </c>
      <c r="F85" s="202"/>
      <c r="G85" s="202"/>
      <c r="H85" s="202"/>
      <c r="L85" s="27"/>
    </row>
    <row r="86" spans="2:47" s="1" customFormat="1" ht="12" hidden="1" customHeight="1">
      <c r="B86" s="27"/>
      <c r="C86" s="22" t="s">
        <v>84</v>
      </c>
      <c r="L86" s="27"/>
    </row>
    <row r="87" spans="2:47" s="1" customFormat="1" ht="16.5" hidden="1" customHeight="1">
      <c r="B87" s="27"/>
      <c r="E87" s="172" t="str">
        <f>E9</f>
        <v>05 - Nástupištia-kaselský obrubnik</v>
      </c>
      <c r="F87" s="200"/>
      <c r="G87" s="200"/>
      <c r="H87" s="200"/>
      <c r="L87" s="27"/>
    </row>
    <row r="88" spans="2:47" s="1" customFormat="1" ht="6.95" hidden="1" customHeight="1">
      <c r="B88" s="27"/>
      <c r="L88" s="27"/>
    </row>
    <row r="89" spans="2:47" s="1" customFormat="1" ht="12" hidden="1" customHeight="1">
      <c r="B89" s="27"/>
      <c r="C89" s="22" t="s">
        <v>16</v>
      </c>
      <c r="F89" s="20" t="str">
        <f>F12</f>
        <v xml:space="preserve"> </v>
      </c>
      <c r="I89" s="22" t="s">
        <v>18</v>
      </c>
      <c r="J89" s="50" t="str">
        <f>IF(J12="","",J12)</f>
        <v>5. 11. 2024</v>
      </c>
      <c r="L89" s="27"/>
    </row>
    <row r="90" spans="2:47" s="1" customFormat="1" ht="6.95" hidden="1" customHeight="1">
      <c r="B90" s="27"/>
      <c r="L90" s="27"/>
    </row>
    <row r="91" spans="2:47" s="1" customFormat="1" ht="15.2" hidden="1" customHeight="1">
      <c r="B91" s="27"/>
      <c r="C91" s="22" t="s">
        <v>19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7"/>
    </row>
    <row r="92" spans="2:47" s="1" customFormat="1" ht="15.2" hidden="1" customHeight="1">
      <c r="B92" s="27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7"/>
    </row>
    <row r="93" spans="2:47" s="1" customFormat="1" ht="10.35" hidden="1" customHeight="1">
      <c r="B93" s="27"/>
      <c r="L93" s="27"/>
    </row>
    <row r="94" spans="2:47" s="1" customFormat="1" ht="29.25" hidden="1" customHeight="1">
      <c r="B94" s="27"/>
      <c r="C94" s="101" t="s">
        <v>89</v>
      </c>
      <c r="D94" s="84"/>
      <c r="E94" s="84"/>
      <c r="F94" s="84"/>
      <c r="G94" s="84"/>
      <c r="H94" s="84"/>
      <c r="I94" s="84"/>
      <c r="J94" s="102" t="s">
        <v>90</v>
      </c>
      <c r="K94" s="84"/>
      <c r="L94" s="27"/>
    </row>
    <row r="95" spans="2:47" s="1" customFormat="1" ht="10.35" hidden="1" customHeight="1">
      <c r="B95" s="27"/>
      <c r="L95" s="27"/>
    </row>
    <row r="96" spans="2:47" s="1" customFormat="1" ht="22.9" hidden="1" customHeight="1">
      <c r="B96" s="27"/>
      <c r="C96" s="103" t="s">
        <v>91</v>
      </c>
      <c r="J96" s="64">
        <f>J128</f>
        <v>0</v>
      </c>
      <c r="L96" s="27"/>
      <c r="AU96" s="13" t="s">
        <v>92</v>
      </c>
    </row>
    <row r="97" spans="2:14" s="8" customFormat="1" ht="24.95" hidden="1" customHeight="1">
      <c r="B97" s="104"/>
      <c r="D97" s="105" t="s">
        <v>93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4" s="9" customFormat="1" ht="19.899999999999999" hidden="1" customHeight="1">
      <c r="B98" s="108"/>
      <c r="D98" s="109" t="s">
        <v>94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4" s="9" customFormat="1" ht="19.899999999999999" hidden="1" customHeight="1">
      <c r="B99" s="108"/>
      <c r="D99" s="109" t="s">
        <v>95</v>
      </c>
      <c r="E99" s="110"/>
      <c r="F99" s="110"/>
      <c r="G99" s="110"/>
      <c r="H99" s="110"/>
      <c r="I99" s="110"/>
      <c r="J99" s="111">
        <f>J136</f>
        <v>0</v>
      </c>
      <c r="L99" s="108"/>
    </row>
    <row r="100" spans="2:14" s="9" customFormat="1" ht="19.899999999999999" hidden="1" customHeight="1">
      <c r="B100" s="108"/>
      <c r="D100" s="109" t="s">
        <v>364</v>
      </c>
      <c r="E100" s="110"/>
      <c r="F100" s="110"/>
      <c r="G100" s="110"/>
      <c r="H100" s="110"/>
      <c r="I100" s="110"/>
      <c r="J100" s="111">
        <f>J138</f>
        <v>0</v>
      </c>
      <c r="L100" s="108"/>
    </row>
    <row r="101" spans="2:14" s="9" customFormat="1" ht="19.899999999999999" hidden="1" customHeight="1">
      <c r="B101" s="108"/>
      <c r="D101" s="109" t="s">
        <v>96</v>
      </c>
      <c r="E101" s="110"/>
      <c r="F101" s="110"/>
      <c r="G101" s="110"/>
      <c r="H101" s="110"/>
      <c r="I101" s="110"/>
      <c r="J101" s="111">
        <f>J141</f>
        <v>0</v>
      </c>
      <c r="L101" s="108"/>
    </row>
    <row r="102" spans="2:14" s="9" customFormat="1" ht="19.899999999999999" hidden="1" customHeight="1">
      <c r="B102" s="108"/>
      <c r="D102" s="109" t="s">
        <v>97</v>
      </c>
      <c r="E102" s="110"/>
      <c r="F102" s="110"/>
      <c r="G102" s="110"/>
      <c r="H102" s="110"/>
      <c r="I102" s="110"/>
      <c r="J102" s="111">
        <f>J149</f>
        <v>0</v>
      </c>
      <c r="L102" s="108"/>
    </row>
    <row r="103" spans="2:14" s="9" customFormat="1" ht="19.899999999999999" hidden="1" customHeight="1">
      <c r="B103" s="108"/>
      <c r="D103" s="109" t="s">
        <v>365</v>
      </c>
      <c r="E103" s="110"/>
      <c r="F103" s="110"/>
      <c r="G103" s="110"/>
      <c r="H103" s="110"/>
      <c r="I103" s="110"/>
      <c r="J103" s="111">
        <f>J171</f>
        <v>0</v>
      </c>
      <c r="L103" s="108"/>
    </row>
    <row r="104" spans="2:14" s="8" customFormat="1" ht="24.95" hidden="1" customHeight="1">
      <c r="B104" s="104"/>
      <c r="D104" s="105" t="s">
        <v>98</v>
      </c>
      <c r="E104" s="106"/>
      <c r="F104" s="106"/>
      <c r="G104" s="106"/>
      <c r="H104" s="106"/>
      <c r="I104" s="106"/>
      <c r="J104" s="107">
        <f>J173</f>
        <v>0</v>
      </c>
      <c r="L104" s="104"/>
    </row>
    <row r="105" spans="2:14" s="1" customFormat="1" ht="21.75" hidden="1" customHeight="1">
      <c r="B105" s="27"/>
      <c r="L105" s="27"/>
    </row>
    <row r="106" spans="2:14" s="1" customFormat="1" ht="6.95" hidden="1" customHeight="1">
      <c r="B106" s="27"/>
      <c r="L106" s="27"/>
    </row>
    <row r="107" spans="2:14" s="1" customFormat="1" ht="29.25" hidden="1" customHeight="1">
      <c r="B107" s="27"/>
      <c r="C107" s="103" t="s">
        <v>99</v>
      </c>
      <c r="J107" s="112">
        <v>0</v>
      </c>
      <c r="L107" s="27"/>
      <c r="N107" s="113" t="s">
        <v>34</v>
      </c>
    </row>
    <row r="108" spans="2:14" s="1" customFormat="1" ht="18" hidden="1" customHeight="1">
      <c r="B108" s="27"/>
      <c r="L108" s="27"/>
    </row>
    <row r="109" spans="2:14" s="1" customFormat="1" ht="29.25" hidden="1" customHeight="1">
      <c r="B109" s="27"/>
      <c r="C109" s="83" t="s">
        <v>82</v>
      </c>
      <c r="D109" s="84"/>
      <c r="E109" s="84"/>
      <c r="F109" s="84"/>
      <c r="G109" s="84"/>
      <c r="H109" s="84"/>
      <c r="I109" s="84"/>
      <c r="J109" s="85">
        <f>ROUND(J96+J107,2)</f>
        <v>0</v>
      </c>
      <c r="K109" s="84"/>
      <c r="L109" s="27"/>
    </row>
    <row r="110" spans="2:14" s="1" customFormat="1" ht="6.95" hidden="1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7"/>
    </row>
    <row r="111" spans="2:14" hidden="1"/>
    <row r="112" spans="2:14" hidden="1"/>
    <row r="114" spans="2:63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27"/>
    </row>
    <row r="115" spans="2:63" s="1" customFormat="1" ht="24.95" customHeight="1">
      <c r="B115" s="27"/>
      <c r="C115" s="17" t="s">
        <v>100</v>
      </c>
      <c r="L115" s="27"/>
    </row>
    <row r="116" spans="2:63" s="1" customFormat="1" ht="6.95" customHeight="1">
      <c r="B116" s="27"/>
      <c r="L116" s="27"/>
    </row>
    <row r="117" spans="2:63" s="1" customFormat="1" ht="12" customHeight="1">
      <c r="B117" s="27"/>
      <c r="C117" s="22" t="s">
        <v>13</v>
      </c>
      <c r="L117" s="27"/>
    </row>
    <row r="118" spans="2:63" s="1" customFormat="1" ht="16.5" customHeight="1">
      <c r="B118" s="27"/>
      <c r="E118" s="201" t="str">
        <f>E7</f>
        <v>EK KV- úprava nástupnej hrany zastávok</v>
      </c>
      <c r="F118" s="202"/>
      <c r="G118" s="202"/>
      <c r="H118" s="202"/>
      <c r="L118" s="27"/>
    </row>
    <row r="119" spans="2:63" s="1" customFormat="1" ht="12" customHeight="1">
      <c r="B119" s="27"/>
      <c r="C119" s="22" t="s">
        <v>84</v>
      </c>
      <c r="L119" s="27"/>
    </row>
    <row r="120" spans="2:63" s="1" customFormat="1" ht="16.5" customHeight="1">
      <c r="B120" s="27"/>
      <c r="E120" s="172" t="str">
        <f>E9</f>
        <v>05 - Nástupištia-kaselský obrubnik</v>
      </c>
      <c r="F120" s="200"/>
      <c r="G120" s="200"/>
      <c r="H120" s="200"/>
      <c r="L120" s="27"/>
    </row>
    <row r="121" spans="2:63" s="1" customFormat="1" ht="6.95" customHeight="1">
      <c r="B121" s="27"/>
      <c r="L121" s="27"/>
    </row>
    <row r="122" spans="2:63" s="1" customFormat="1" ht="12" customHeight="1">
      <c r="B122" s="27"/>
      <c r="C122" s="22" t="s">
        <v>16</v>
      </c>
      <c r="F122" s="20" t="str">
        <f>F12</f>
        <v xml:space="preserve"> </v>
      </c>
      <c r="I122" s="22" t="s">
        <v>18</v>
      </c>
      <c r="J122" s="50"/>
      <c r="L122" s="27"/>
    </row>
    <row r="123" spans="2:63" s="1" customFormat="1" ht="6.95" customHeight="1">
      <c r="B123" s="27"/>
      <c r="L123" s="27"/>
    </row>
    <row r="124" spans="2:63" s="1" customFormat="1" ht="15.2" customHeight="1">
      <c r="B124" s="27"/>
      <c r="C124" s="22" t="s">
        <v>19</v>
      </c>
      <c r="F124" s="20" t="str">
        <f>E15</f>
        <v xml:space="preserve"> </v>
      </c>
      <c r="I124" s="22" t="s">
        <v>24</v>
      </c>
      <c r="J124" s="23" t="s">
        <v>475</v>
      </c>
      <c r="L124" s="27"/>
    </row>
    <row r="125" spans="2:63" s="1" customFormat="1" ht="15.2" customHeight="1">
      <c r="B125" s="27"/>
      <c r="C125" s="22" t="s">
        <v>23</v>
      </c>
      <c r="F125" s="20" t="str">
        <f>IF(E18="","",E18)</f>
        <v xml:space="preserve"> </v>
      </c>
      <c r="I125" s="22" t="s">
        <v>26</v>
      </c>
      <c r="J125" s="23" t="str">
        <f>E24</f>
        <v xml:space="preserve"> </v>
      </c>
      <c r="L125" s="27"/>
    </row>
    <row r="126" spans="2:63" s="1" customFormat="1" ht="10.35" customHeight="1">
      <c r="B126" s="27"/>
      <c r="L126" s="27"/>
    </row>
    <row r="127" spans="2:63" s="10" customFormat="1" ht="29.25" customHeight="1">
      <c r="B127" s="114"/>
      <c r="C127" s="115" t="s">
        <v>101</v>
      </c>
      <c r="D127" s="116" t="s">
        <v>55</v>
      </c>
      <c r="E127" s="116" t="s">
        <v>51</v>
      </c>
      <c r="F127" s="116" t="s">
        <v>52</v>
      </c>
      <c r="G127" s="116" t="s">
        <v>102</v>
      </c>
      <c r="H127" s="116" t="s">
        <v>103</v>
      </c>
      <c r="I127" s="116" t="s">
        <v>104</v>
      </c>
      <c r="J127" s="117" t="s">
        <v>90</v>
      </c>
      <c r="K127" s="118" t="s">
        <v>105</v>
      </c>
      <c r="L127" s="114"/>
      <c r="M127" s="57" t="s">
        <v>1</v>
      </c>
      <c r="N127" s="58" t="s">
        <v>34</v>
      </c>
      <c r="O127" s="58" t="s">
        <v>106</v>
      </c>
      <c r="P127" s="58" t="s">
        <v>107</v>
      </c>
      <c r="Q127" s="58" t="s">
        <v>108</v>
      </c>
      <c r="R127" s="58" t="s">
        <v>109</v>
      </c>
      <c r="S127" s="58" t="s">
        <v>110</v>
      </c>
      <c r="T127" s="59" t="s">
        <v>111</v>
      </c>
    </row>
    <row r="128" spans="2:63" s="1" customFormat="1" ht="22.9" customHeight="1">
      <c r="B128" s="27"/>
      <c r="C128" s="62" t="s">
        <v>86</v>
      </c>
      <c r="J128" s="119">
        <f>BK128</f>
        <v>0</v>
      </c>
      <c r="L128" s="27"/>
      <c r="M128" s="60"/>
      <c r="N128" s="51"/>
      <c r="O128" s="51"/>
      <c r="P128" s="120">
        <f>P129+P173</f>
        <v>1964.8798529999999</v>
      </c>
      <c r="Q128" s="51"/>
      <c r="R128" s="120">
        <f>R129+R173</f>
        <v>167.156265322</v>
      </c>
      <c r="S128" s="51"/>
      <c r="T128" s="121">
        <f>T129+T173</f>
        <v>117.392</v>
      </c>
      <c r="AT128" s="13" t="s">
        <v>69</v>
      </c>
      <c r="AU128" s="13" t="s">
        <v>92</v>
      </c>
      <c r="BK128" s="122">
        <f>BK129+BK173</f>
        <v>0</v>
      </c>
    </row>
    <row r="129" spans="2:65" s="11" customFormat="1" ht="25.9" customHeight="1">
      <c r="B129" s="123"/>
      <c r="D129" s="124" t="s">
        <v>69</v>
      </c>
      <c r="E129" s="125" t="s">
        <v>112</v>
      </c>
      <c r="F129" s="125" t="s">
        <v>113</v>
      </c>
      <c r="J129" s="126">
        <f>BK129</f>
        <v>0</v>
      </c>
      <c r="L129" s="123"/>
      <c r="M129" s="127"/>
      <c r="P129" s="128">
        <f>P130+P136+P138+P141+P149+P171</f>
        <v>1964.8798529999999</v>
      </c>
      <c r="R129" s="128">
        <f>R130+R136+R138+R141+R149+R171</f>
        <v>167.156265322</v>
      </c>
      <c r="T129" s="129">
        <f>T130+T136+T138+T141+T149+T171</f>
        <v>117.392</v>
      </c>
      <c r="AR129" s="124" t="s">
        <v>77</v>
      </c>
      <c r="AT129" s="130" t="s">
        <v>69</v>
      </c>
      <c r="AU129" s="130" t="s">
        <v>70</v>
      </c>
      <c r="AY129" s="124" t="s">
        <v>114</v>
      </c>
      <c r="BK129" s="131">
        <f>BK130+BK136+BK138+BK141+BK149+BK171</f>
        <v>0</v>
      </c>
    </row>
    <row r="130" spans="2:65" s="11" customFormat="1" ht="22.9" customHeight="1">
      <c r="B130" s="123"/>
      <c r="D130" s="124" t="s">
        <v>69</v>
      </c>
      <c r="E130" s="132" t="s">
        <v>77</v>
      </c>
      <c r="F130" s="132" t="s">
        <v>115</v>
      </c>
      <c r="J130" s="133">
        <f>BK130</f>
        <v>0</v>
      </c>
      <c r="L130" s="123"/>
      <c r="M130" s="127"/>
      <c r="P130" s="128">
        <f>SUM(P131:P135)</f>
        <v>61.505519999999997</v>
      </c>
      <c r="R130" s="128">
        <f>SUM(R131:R135)</f>
        <v>0</v>
      </c>
      <c r="T130" s="129">
        <f>SUM(T131:T135)</f>
        <v>28.55</v>
      </c>
      <c r="AR130" s="124" t="s">
        <v>77</v>
      </c>
      <c r="AT130" s="130" t="s">
        <v>69</v>
      </c>
      <c r="AU130" s="130" t="s">
        <v>77</v>
      </c>
      <c r="AY130" s="124" t="s">
        <v>114</v>
      </c>
      <c r="BK130" s="131">
        <f>SUM(BK131:BK135)</f>
        <v>0</v>
      </c>
    </row>
    <row r="131" spans="2:65" s="1" customFormat="1" ht="24.2" customHeight="1">
      <c r="B131" s="134"/>
      <c r="C131" s="135" t="s">
        <v>77</v>
      </c>
      <c r="D131" s="135" t="s">
        <v>116</v>
      </c>
      <c r="E131" s="136" t="s">
        <v>366</v>
      </c>
      <c r="F131" s="137" t="s">
        <v>367</v>
      </c>
      <c r="G131" s="138" t="s">
        <v>119</v>
      </c>
      <c r="H131" s="139">
        <v>540</v>
      </c>
      <c r="I131" s="140"/>
      <c r="J131" s="140">
        <f>ROUND(I131*H131,2)</f>
        <v>0</v>
      </c>
      <c r="K131" s="141"/>
      <c r="L131" s="27"/>
      <c r="M131" s="142" t="s">
        <v>1</v>
      </c>
      <c r="N131" s="113" t="s">
        <v>36</v>
      </c>
      <c r="O131" s="143">
        <v>0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120</v>
      </c>
      <c r="AT131" s="145" t="s">
        <v>116</v>
      </c>
      <c r="AU131" s="145" t="s">
        <v>121</v>
      </c>
      <c r="AY131" s="13" t="s">
        <v>114</v>
      </c>
      <c r="BE131" s="146">
        <f>IF(N131="základná",J131,0)</f>
        <v>0</v>
      </c>
      <c r="BF131" s="146">
        <f>IF(N131="znížená",J131,0)</f>
        <v>0</v>
      </c>
      <c r="BG131" s="146">
        <f>IF(N131="zákl. prenesená",J131,0)</f>
        <v>0</v>
      </c>
      <c r="BH131" s="146">
        <f>IF(N131="zníž. prenesená",J131,0)</f>
        <v>0</v>
      </c>
      <c r="BI131" s="146">
        <f>IF(N131="nulová",J131,0)</f>
        <v>0</v>
      </c>
      <c r="BJ131" s="13" t="s">
        <v>121</v>
      </c>
      <c r="BK131" s="146">
        <f>ROUND(I131*H131,2)</f>
        <v>0</v>
      </c>
      <c r="BL131" s="13" t="s">
        <v>120</v>
      </c>
      <c r="BM131" s="145" t="s">
        <v>368</v>
      </c>
    </row>
    <row r="132" spans="2:65" s="1" customFormat="1" ht="37.9" customHeight="1">
      <c r="B132" s="134"/>
      <c r="C132" s="135" t="s">
        <v>121</v>
      </c>
      <c r="D132" s="135" t="s">
        <v>116</v>
      </c>
      <c r="E132" s="136" t="s">
        <v>369</v>
      </c>
      <c r="F132" s="137" t="s">
        <v>370</v>
      </c>
      <c r="G132" s="138" t="s">
        <v>119</v>
      </c>
      <c r="H132" s="139">
        <v>22</v>
      </c>
      <c r="I132" s="140"/>
      <c r="J132" s="140">
        <f>ROUND(I132*H132,2)</f>
        <v>0</v>
      </c>
      <c r="K132" s="141"/>
      <c r="L132" s="27"/>
      <c r="M132" s="142" t="s">
        <v>1</v>
      </c>
      <c r="N132" s="113" t="s">
        <v>36</v>
      </c>
      <c r="O132" s="143">
        <v>1.97</v>
      </c>
      <c r="P132" s="143">
        <f>O132*H132</f>
        <v>43.339999999999996</v>
      </c>
      <c r="Q132" s="143">
        <v>0</v>
      </c>
      <c r="R132" s="143">
        <f>Q132*H132</f>
        <v>0</v>
      </c>
      <c r="S132" s="143">
        <v>0.5</v>
      </c>
      <c r="T132" s="144">
        <f>S132*H132</f>
        <v>11</v>
      </c>
      <c r="AR132" s="145" t="s">
        <v>120</v>
      </c>
      <c r="AT132" s="145" t="s">
        <v>116</v>
      </c>
      <c r="AU132" s="145" t="s">
        <v>121</v>
      </c>
      <c r="AY132" s="13" t="s">
        <v>114</v>
      </c>
      <c r="BE132" s="146">
        <f>IF(N132="základná",J132,0)</f>
        <v>0</v>
      </c>
      <c r="BF132" s="146">
        <f>IF(N132="znížená",J132,0)</f>
        <v>0</v>
      </c>
      <c r="BG132" s="146">
        <f>IF(N132="zákl. prenesená",J132,0)</f>
        <v>0</v>
      </c>
      <c r="BH132" s="146">
        <f>IF(N132="zníž. prenesená",J132,0)</f>
        <v>0</v>
      </c>
      <c r="BI132" s="146">
        <f>IF(N132="nulová",J132,0)</f>
        <v>0</v>
      </c>
      <c r="BJ132" s="13" t="s">
        <v>121</v>
      </c>
      <c r="BK132" s="146">
        <f>ROUND(I132*H132,2)</f>
        <v>0</v>
      </c>
      <c r="BL132" s="13" t="s">
        <v>120</v>
      </c>
      <c r="BM132" s="145" t="s">
        <v>371</v>
      </c>
    </row>
    <row r="133" spans="2:65" s="1" customFormat="1" ht="37.9" customHeight="1">
      <c r="B133" s="134"/>
      <c r="C133" s="135" t="s">
        <v>126</v>
      </c>
      <c r="D133" s="135" t="s">
        <v>116</v>
      </c>
      <c r="E133" s="136" t="s">
        <v>372</v>
      </c>
      <c r="F133" s="137" t="s">
        <v>373</v>
      </c>
      <c r="G133" s="138" t="s">
        <v>119</v>
      </c>
      <c r="H133" s="139">
        <v>135</v>
      </c>
      <c r="I133" s="140"/>
      <c r="J133" s="140">
        <f>ROUND(I133*H133,2)</f>
        <v>0</v>
      </c>
      <c r="K133" s="141"/>
      <c r="L133" s="27"/>
      <c r="M133" s="142" t="s">
        <v>1</v>
      </c>
      <c r="N133" s="113" t="s">
        <v>36</v>
      </c>
      <c r="O133" s="143">
        <v>4.8000000000000001E-2</v>
      </c>
      <c r="P133" s="143">
        <f>O133*H133</f>
        <v>6.48</v>
      </c>
      <c r="Q133" s="143">
        <v>0</v>
      </c>
      <c r="R133" s="143">
        <f>Q133*H133</f>
        <v>0</v>
      </c>
      <c r="S133" s="143">
        <v>0.13</v>
      </c>
      <c r="T133" s="144">
        <f>S133*H133</f>
        <v>17.55</v>
      </c>
      <c r="AR133" s="145" t="s">
        <v>120</v>
      </c>
      <c r="AT133" s="145" t="s">
        <v>116</v>
      </c>
      <c r="AU133" s="145" t="s">
        <v>121</v>
      </c>
      <c r="AY133" s="13" t="s">
        <v>114</v>
      </c>
      <c r="BE133" s="146">
        <f>IF(N133="základná",J133,0)</f>
        <v>0</v>
      </c>
      <c r="BF133" s="146">
        <f>IF(N133="znížená",J133,0)</f>
        <v>0</v>
      </c>
      <c r="BG133" s="146">
        <f>IF(N133="zákl. prenesená",J133,0)</f>
        <v>0</v>
      </c>
      <c r="BH133" s="146">
        <f>IF(N133="zníž. prenesená",J133,0)</f>
        <v>0</v>
      </c>
      <c r="BI133" s="146">
        <f>IF(N133="nulová",J133,0)</f>
        <v>0</v>
      </c>
      <c r="BJ133" s="13" t="s">
        <v>121</v>
      </c>
      <c r="BK133" s="146">
        <f>ROUND(I133*H133,2)</f>
        <v>0</v>
      </c>
      <c r="BL133" s="13" t="s">
        <v>120</v>
      </c>
      <c r="BM133" s="145" t="s">
        <v>374</v>
      </c>
    </row>
    <row r="134" spans="2:65" s="1" customFormat="1" ht="24.2" customHeight="1">
      <c r="B134" s="134"/>
      <c r="C134" s="135" t="s">
        <v>120</v>
      </c>
      <c r="D134" s="135" t="s">
        <v>116</v>
      </c>
      <c r="E134" s="136" t="s">
        <v>375</v>
      </c>
      <c r="F134" s="137" t="s">
        <v>376</v>
      </c>
      <c r="G134" s="138" t="s">
        <v>141</v>
      </c>
      <c r="H134" s="139">
        <v>28</v>
      </c>
      <c r="I134" s="140"/>
      <c r="J134" s="140">
        <f>ROUND(I134*H134,2)</f>
        <v>0</v>
      </c>
      <c r="K134" s="141"/>
      <c r="L134" s="27"/>
      <c r="M134" s="142" t="s">
        <v>1</v>
      </c>
      <c r="N134" s="113" t="s">
        <v>36</v>
      </c>
      <c r="O134" s="143">
        <v>0.40833999999999998</v>
      </c>
      <c r="P134" s="143">
        <f>O134*H134</f>
        <v>11.43352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120</v>
      </c>
      <c r="AT134" s="145" t="s">
        <v>116</v>
      </c>
      <c r="AU134" s="145" t="s">
        <v>121</v>
      </c>
      <c r="AY134" s="13" t="s">
        <v>114</v>
      </c>
      <c r="BE134" s="146">
        <f>IF(N134="základná",J134,0)</f>
        <v>0</v>
      </c>
      <c r="BF134" s="146">
        <f>IF(N134="znížená",J134,0)</f>
        <v>0</v>
      </c>
      <c r="BG134" s="146">
        <f>IF(N134="zákl. prenesená",J134,0)</f>
        <v>0</v>
      </c>
      <c r="BH134" s="146">
        <f>IF(N134="zníž. prenesená",J134,0)</f>
        <v>0</v>
      </c>
      <c r="BI134" s="146">
        <f>IF(N134="nulová",J134,0)</f>
        <v>0</v>
      </c>
      <c r="BJ134" s="13" t="s">
        <v>121</v>
      </c>
      <c r="BK134" s="146">
        <f>ROUND(I134*H134,2)</f>
        <v>0</v>
      </c>
      <c r="BL134" s="13" t="s">
        <v>120</v>
      </c>
      <c r="BM134" s="145" t="s">
        <v>377</v>
      </c>
    </row>
    <row r="135" spans="2:65" s="1" customFormat="1" ht="16.5" customHeight="1">
      <c r="B135" s="134"/>
      <c r="C135" s="135" t="s">
        <v>133</v>
      </c>
      <c r="D135" s="135" t="s">
        <v>116</v>
      </c>
      <c r="E135" s="136" t="s">
        <v>378</v>
      </c>
      <c r="F135" s="137" t="s">
        <v>379</v>
      </c>
      <c r="G135" s="138" t="s">
        <v>141</v>
      </c>
      <c r="H135" s="139">
        <v>28</v>
      </c>
      <c r="I135" s="140"/>
      <c r="J135" s="140">
        <f>ROUND(I135*H135,2)</f>
        <v>0</v>
      </c>
      <c r="K135" s="141"/>
      <c r="L135" s="27"/>
      <c r="M135" s="142" t="s">
        <v>1</v>
      </c>
      <c r="N135" s="113" t="s">
        <v>36</v>
      </c>
      <c r="O135" s="143">
        <v>8.9999999999999993E-3</v>
      </c>
      <c r="P135" s="143">
        <f>O135*H135</f>
        <v>0.252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120</v>
      </c>
      <c r="AT135" s="145" t="s">
        <v>116</v>
      </c>
      <c r="AU135" s="145" t="s">
        <v>121</v>
      </c>
      <c r="AY135" s="13" t="s">
        <v>114</v>
      </c>
      <c r="BE135" s="146">
        <f>IF(N135="základná",J135,0)</f>
        <v>0</v>
      </c>
      <c r="BF135" s="146">
        <f>IF(N135="znížená",J135,0)</f>
        <v>0</v>
      </c>
      <c r="BG135" s="146">
        <f>IF(N135="zákl. prenesená",J135,0)</f>
        <v>0</v>
      </c>
      <c r="BH135" s="146">
        <f>IF(N135="zníž. prenesená",J135,0)</f>
        <v>0</v>
      </c>
      <c r="BI135" s="146">
        <f>IF(N135="nulová",J135,0)</f>
        <v>0</v>
      </c>
      <c r="BJ135" s="13" t="s">
        <v>121</v>
      </c>
      <c r="BK135" s="146">
        <f>ROUND(I135*H135,2)</f>
        <v>0</v>
      </c>
      <c r="BL135" s="13" t="s">
        <v>120</v>
      </c>
      <c r="BM135" s="145" t="s">
        <v>380</v>
      </c>
    </row>
    <row r="136" spans="2:65" s="11" customFormat="1" ht="22.9" customHeight="1">
      <c r="B136" s="123"/>
      <c r="D136" s="124" t="s">
        <v>69</v>
      </c>
      <c r="E136" s="132" t="s">
        <v>121</v>
      </c>
      <c r="F136" s="132" t="s">
        <v>137</v>
      </c>
      <c r="J136" s="133">
        <f>BK136</f>
        <v>0</v>
      </c>
      <c r="L136" s="123"/>
      <c r="M136" s="127"/>
      <c r="P136" s="128">
        <f>P137</f>
        <v>9.7755710000000011</v>
      </c>
      <c r="R136" s="128">
        <f>R137</f>
        <v>36.571865642000006</v>
      </c>
      <c r="T136" s="129">
        <f>T137</f>
        <v>0</v>
      </c>
      <c r="AR136" s="124" t="s">
        <v>77</v>
      </c>
      <c r="AT136" s="130" t="s">
        <v>69</v>
      </c>
      <c r="AU136" s="130" t="s">
        <v>77</v>
      </c>
      <c r="AY136" s="124" t="s">
        <v>114</v>
      </c>
      <c r="BK136" s="131">
        <f>BK137</f>
        <v>0</v>
      </c>
    </row>
    <row r="137" spans="2:65" s="1" customFormat="1" ht="24.2" customHeight="1">
      <c r="B137" s="134"/>
      <c r="C137" s="135" t="s">
        <v>138</v>
      </c>
      <c r="D137" s="135" t="s">
        <v>116</v>
      </c>
      <c r="E137" s="136" t="s">
        <v>381</v>
      </c>
      <c r="F137" s="137" t="s">
        <v>382</v>
      </c>
      <c r="G137" s="138" t="s">
        <v>141</v>
      </c>
      <c r="H137" s="139">
        <v>16.510000000000002</v>
      </c>
      <c r="I137" s="140"/>
      <c r="J137" s="140">
        <f>ROUND(I137*H137,2)</f>
        <v>0</v>
      </c>
      <c r="K137" s="141"/>
      <c r="L137" s="27"/>
      <c r="M137" s="142" t="s">
        <v>1</v>
      </c>
      <c r="N137" s="113" t="s">
        <v>36</v>
      </c>
      <c r="O137" s="143">
        <v>0.59209999999999996</v>
      </c>
      <c r="P137" s="143">
        <f>O137*H137</f>
        <v>9.7755710000000011</v>
      </c>
      <c r="Q137" s="143">
        <v>2.2151342000000001</v>
      </c>
      <c r="R137" s="143">
        <f>Q137*H137</f>
        <v>36.571865642000006</v>
      </c>
      <c r="S137" s="143">
        <v>0</v>
      </c>
      <c r="T137" s="144">
        <f>S137*H137</f>
        <v>0</v>
      </c>
      <c r="AR137" s="145" t="s">
        <v>120</v>
      </c>
      <c r="AT137" s="145" t="s">
        <v>116</v>
      </c>
      <c r="AU137" s="145" t="s">
        <v>121</v>
      </c>
      <c r="AY137" s="13" t="s">
        <v>114</v>
      </c>
      <c r="BE137" s="146">
        <f>IF(N137="základná",J137,0)</f>
        <v>0</v>
      </c>
      <c r="BF137" s="146">
        <f>IF(N137="znížená",J137,0)</f>
        <v>0</v>
      </c>
      <c r="BG137" s="146">
        <f>IF(N137="zákl. prenesená",J137,0)</f>
        <v>0</v>
      </c>
      <c r="BH137" s="146">
        <f>IF(N137="zníž. prenesená",J137,0)</f>
        <v>0</v>
      </c>
      <c r="BI137" s="146">
        <f>IF(N137="nulová",J137,0)</f>
        <v>0</v>
      </c>
      <c r="BJ137" s="13" t="s">
        <v>121</v>
      </c>
      <c r="BK137" s="146">
        <f>ROUND(I137*H137,2)</f>
        <v>0</v>
      </c>
      <c r="BL137" s="13" t="s">
        <v>120</v>
      </c>
      <c r="BM137" s="145" t="s">
        <v>383</v>
      </c>
    </row>
    <row r="138" spans="2:65" s="11" customFormat="1" ht="22.9" customHeight="1">
      <c r="B138" s="123"/>
      <c r="D138" s="124" t="s">
        <v>69</v>
      </c>
      <c r="E138" s="132" t="s">
        <v>126</v>
      </c>
      <c r="F138" s="132" t="s">
        <v>384</v>
      </c>
      <c r="J138" s="133">
        <f>BK138</f>
        <v>0</v>
      </c>
      <c r="L138" s="123"/>
      <c r="M138" s="127"/>
      <c r="P138" s="128">
        <f>SUM(P139:P140)</f>
        <v>0</v>
      </c>
      <c r="R138" s="128">
        <f>SUM(R139:R140)</f>
        <v>0</v>
      </c>
      <c r="T138" s="129">
        <f>SUM(T139:T140)</f>
        <v>0</v>
      </c>
      <c r="AR138" s="124" t="s">
        <v>77</v>
      </c>
      <c r="AT138" s="130" t="s">
        <v>69</v>
      </c>
      <c r="AU138" s="130" t="s">
        <v>77</v>
      </c>
      <c r="AY138" s="124" t="s">
        <v>114</v>
      </c>
      <c r="BK138" s="131">
        <f>SUM(BK139:BK140)</f>
        <v>0</v>
      </c>
    </row>
    <row r="139" spans="2:65" s="1" customFormat="1" ht="33" customHeight="1">
      <c r="B139" s="134"/>
      <c r="C139" s="135" t="s">
        <v>143</v>
      </c>
      <c r="D139" s="135" t="s">
        <v>116</v>
      </c>
      <c r="E139" s="136" t="s">
        <v>385</v>
      </c>
      <c r="F139" s="137" t="s">
        <v>386</v>
      </c>
      <c r="G139" s="138" t="s">
        <v>141</v>
      </c>
      <c r="H139" s="139">
        <v>28</v>
      </c>
      <c r="I139" s="140"/>
      <c r="J139" s="140">
        <f>ROUND(I139*H139,2)</f>
        <v>0</v>
      </c>
      <c r="K139" s="141"/>
      <c r="L139" s="27"/>
      <c r="M139" s="142" t="s">
        <v>1</v>
      </c>
      <c r="N139" s="113" t="s">
        <v>36</v>
      </c>
      <c r="O139" s="143">
        <v>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120</v>
      </c>
      <c r="AT139" s="145" t="s">
        <v>116</v>
      </c>
      <c r="AU139" s="145" t="s">
        <v>121</v>
      </c>
      <c r="AY139" s="13" t="s">
        <v>114</v>
      </c>
      <c r="BE139" s="146">
        <f>IF(N139="základná",J139,0)</f>
        <v>0</v>
      </c>
      <c r="BF139" s="146">
        <f>IF(N139="znížená",J139,0)</f>
        <v>0</v>
      </c>
      <c r="BG139" s="146">
        <f>IF(N139="zákl. prenesená",J139,0)</f>
        <v>0</v>
      </c>
      <c r="BH139" s="146">
        <f>IF(N139="zníž. prenesená",J139,0)</f>
        <v>0</v>
      </c>
      <c r="BI139" s="146">
        <f>IF(N139="nulová",J139,0)</f>
        <v>0</v>
      </c>
      <c r="BJ139" s="13" t="s">
        <v>121</v>
      </c>
      <c r="BK139" s="146">
        <f>ROUND(I139*H139,2)</f>
        <v>0</v>
      </c>
      <c r="BL139" s="13" t="s">
        <v>120</v>
      </c>
      <c r="BM139" s="145" t="s">
        <v>387</v>
      </c>
    </row>
    <row r="140" spans="2:65" s="1" customFormat="1" ht="44.25" customHeight="1">
      <c r="B140" s="134"/>
      <c r="C140" s="135" t="s">
        <v>149</v>
      </c>
      <c r="D140" s="135" t="s">
        <v>116</v>
      </c>
      <c r="E140" s="136" t="s">
        <v>388</v>
      </c>
      <c r="F140" s="137" t="s">
        <v>389</v>
      </c>
      <c r="G140" s="138" t="s">
        <v>141</v>
      </c>
      <c r="H140" s="139">
        <v>476</v>
      </c>
      <c r="I140" s="140"/>
      <c r="J140" s="140">
        <f>ROUND(I140*H140,2)</f>
        <v>0</v>
      </c>
      <c r="K140" s="141"/>
      <c r="L140" s="27"/>
      <c r="M140" s="142" t="s">
        <v>1</v>
      </c>
      <c r="N140" s="113" t="s">
        <v>36</v>
      </c>
      <c r="O140" s="143">
        <v>0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120</v>
      </c>
      <c r="AT140" s="145" t="s">
        <v>116</v>
      </c>
      <c r="AU140" s="145" t="s">
        <v>121</v>
      </c>
      <c r="AY140" s="13" t="s">
        <v>114</v>
      </c>
      <c r="BE140" s="146">
        <f>IF(N140="základná",J140,0)</f>
        <v>0</v>
      </c>
      <c r="BF140" s="146">
        <f>IF(N140="znížená",J140,0)</f>
        <v>0</v>
      </c>
      <c r="BG140" s="146">
        <f>IF(N140="zákl. prenesená",J140,0)</f>
        <v>0</v>
      </c>
      <c r="BH140" s="146">
        <f>IF(N140="zníž. prenesená",J140,0)</f>
        <v>0</v>
      </c>
      <c r="BI140" s="146">
        <f>IF(N140="nulová",J140,0)</f>
        <v>0</v>
      </c>
      <c r="BJ140" s="13" t="s">
        <v>121</v>
      </c>
      <c r="BK140" s="146">
        <f>ROUND(I140*H140,2)</f>
        <v>0</v>
      </c>
      <c r="BL140" s="13" t="s">
        <v>120</v>
      </c>
      <c r="BM140" s="145" t="s">
        <v>390</v>
      </c>
    </row>
    <row r="141" spans="2:65" s="11" customFormat="1" ht="22.9" customHeight="1">
      <c r="B141" s="123"/>
      <c r="D141" s="124" t="s">
        <v>69</v>
      </c>
      <c r="E141" s="132" t="s">
        <v>133</v>
      </c>
      <c r="F141" s="132" t="s">
        <v>148</v>
      </c>
      <c r="J141" s="133">
        <f>BK141</f>
        <v>0</v>
      </c>
      <c r="L141" s="123"/>
      <c r="M141" s="127"/>
      <c r="P141" s="128">
        <f>SUM(P142:P148)</f>
        <v>305.22088000000002</v>
      </c>
      <c r="R141" s="128">
        <f>SUM(R142:R148)</f>
        <v>86.601737479999997</v>
      </c>
      <c r="T141" s="129">
        <f>SUM(T142:T148)</f>
        <v>0</v>
      </c>
      <c r="AR141" s="124" t="s">
        <v>77</v>
      </c>
      <c r="AT141" s="130" t="s">
        <v>69</v>
      </c>
      <c r="AU141" s="130" t="s">
        <v>77</v>
      </c>
      <c r="AY141" s="124" t="s">
        <v>114</v>
      </c>
      <c r="BK141" s="131">
        <f>SUM(BK142:BK148)</f>
        <v>0</v>
      </c>
    </row>
    <row r="142" spans="2:65" s="1" customFormat="1" ht="16.5" customHeight="1">
      <c r="B142" s="134"/>
      <c r="C142" s="135" t="s">
        <v>153</v>
      </c>
      <c r="D142" s="135" t="s">
        <v>116</v>
      </c>
      <c r="E142" s="136" t="s">
        <v>391</v>
      </c>
      <c r="F142" s="137" t="s">
        <v>392</v>
      </c>
      <c r="G142" s="138" t="s">
        <v>146</v>
      </c>
      <c r="H142" s="139">
        <v>134</v>
      </c>
      <c r="I142" s="140"/>
      <c r="J142" s="140">
        <f t="shared" ref="J142:J148" si="0">ROUND(I142*H142,2)</f>
        <v>0</v>
      </c>
      <c r="K142" s="141"/>
      <c r="L142" s="27"/>
      <c r="M142" s="142" t="s">
        <v>1</v>
      </c>
      <c r="N142" s="113" t="s">
        <v>36</v>
      </c>
      <c r="O142" s="143">
        <v>1.9750000000000001</v>
      </c>
      <c r="P142" s="143">
        <f t="shared" ref="P142:P148" si="1">O142*H142</f>
        <v>264.65000000000003</v>
      </c>
      <c r="Q142" s="143">
        <v>0</v>
      </c>
      <c r="R142" s="143">
        <f t="shared" ref="R142:R148" si="2">Q142*H142</f>
        <v>0</v>
      </c>
      <c r="S142" s="143">
        <v>0</v>
      </c>
      <c r="T142" s="144">
        <f t="shared" ref="T142:T148" si="3">S142*H142</f>
        <v>0</v>
      </c>
      <c r="AR142" s="145" t="s">
        <v>120</v>
      </c>
      <c r="AT142" s="145" t="s">
        <v>116</v>
      </c>
      <c r="AU142" s="145" t="s">
        <v>121</v>
      </c>
      <c r="AY142" s="13" t="s">
        <v>114</v>
      </c>
      <c r="BE142" s="146">
        <f t="shared" ref="BE142:BE148" si="4">IF(N142="základná",J142,0)</f>
        <v>0</v>
      </c>
      <c r="BF142" s="146">
        <f t="shared" ref="BF142:BF148" si="5">IF(N142="znížená",J142,0)</f>
        <v>0</v>
      </c>
      <c r="BG142" s="146">
        <f t="shared" ref="BG142:BG148" si="6">IF(N142="zákl. prenesená",J142,0)</f>
        <v>0</v>
      </c>
      <c r="BH142" s="146">
        <f t="shared" ref="BH142:BH148" si="7">IF(N142="zníž. prenesená",J142,0)</f>
        <v>0</v>
      </c>
      <c r="BI142" s="146">
        <f t="shared" ref="BI142:BI148" si="8">IF(N142="nulová",J142,0)</f>
        <v>0</v>
      </c>
      <c r="BJ142" s="13" t="s">
        <v>121</v>
      </c>
      <c r="BK142" s="146">
        <f t="shared" ref="BK142:BK148" si="9">ROUND(I142*H142,2)</f>
        <v>0</v>
      </c>
      <c r="BL142" s="13" t="s">
        <v>120</v>
      </c>
      <c r="BM142" s="145" t="s">
        <v>393</v>
      </c>
    </row>
    <row r="143" spans="2:65" s="1" customFormat="1" ht="33" customHeight="1">
      <c r="B143" s="134"/>
      <c r="C143" s="135" t="s">
        <v>157</v>
      </c>
      <c r="D143" s="135" t="s">
        <v>116</v>
      </c>
      <c r="E143" s="136" t="s">
        <v>394</v>
      </c>
      <c r="F143" s="137" t="s">
        <v>395</v>
      </c>
      <c r="G143" s="138" t="s">
        <v>119</v>
      </c>
      <c r="H143" s="139">
        <v>70</v>
      </c>
      <c r="I143" s="140"/>
      <c r="J143" s="140">
        <f t="shared" si="0"/>
        <v>0</v>
      </c>
      <c r="K143" s="141"/>
      <c r="L143" s="27"/>
      <c r="M143" s="142" t="s">
        <v>1</v>
      </c>
      <c r="N143" s="113" t="s">
        <v>36</v>
      </c>
      <c r="O143" s="143">
        <v>7.3120000000000004E-2</v>
      </c>
      <c r="P143" s="143">
        <f t="shared" si="1"/>
        <v>5.1184000000000003</v>
      </c>
      <c r="Q143" s="143">
        <v>0.71643999999999997</v>
      </c>
      <c r="R143" s="143">
        <f t="shared" si="2"/>
        <v>50.150799999999997</v>
      </c>
      <c r="S143" s="143">
        <v>0</v>
      </c>
      <c r="T143" s="144">
        <f t="shared" si="3"/>
        <v>0</v>
      </c>
      <c r="AR143" s="145" t="s">
        <v>120</v>
      </c>
      <c r="AT143" s="145" t="s">
        <v>116</v>
      </c>
      <c r="AU143" s="145" t="s">
        <v>121</v>
      </c>
      <c r="AY143" s="13" t="s">
        <v>114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3" t="s">
        <v>121</v>
      </c>
      <c r="BK143" s="146">
        <f t="shared" si="9"/>
        <v>0</v>
      </c>
      <c r="BL143" s="13" t="s">
        <v>120</v>
      </c>
      <c r="BM143" s="145" t="s">
        <v>396</v>
      </c>
    </row>
    <row r="144" spans="2:65" s="1" customFormat="1" ht="37.9" customHeight="1">
      <c r="B144" s="134"/>
      <c r="C144" s="135" t="s">
        <v>162</v>
      </c>
      <c r="D144" s="135" t="s">
        <v>116</v>
      </c>
      <c r="E144" s="136" t="s">
        <v>397</v>
      </c>
      <c r="F144" s="137" t="s">
        <v>398</v>
      </c>
      <c r="G144" s="138" t="s">
        <v>119</v>
      </c>
      <c r="H144" s="139">
        <v>89</v>
      </c>
      <c r="I144" s="140"/>
      <c r="J144" s="140">
        <f t="shared" si="0"/>
        <v>0</v>
      </c>
      <c r="K144" s="141"/>
      <c r="L144" s="27"/>
      <c r="M144" s="142" t="s">
        <v>1</v>
      </c>
      <c r="N144" s="113" t="s">
        <v>36</v>
      </c>
      <c r="O144" s="143">
        <v>2.512E-2</v>
      </c>
      <c r="P144" s="143">
        <f t="shared" si="1"/>
        <v>2.2356799999999999</v>
      </c>
      <c r="Q144" s="143">
        <v>0.35338132</v>
      </c>
      <c r="R144" s="143">
        <f t="shared" si="2"/>
        <v>31.45093748</v>
      </c>
      <c r="S144" s="143">
        <v>0</v>
      </c>
      <c r="T144" s="144">
        <f t="shared" si="3"/>
        <v>0</v>
      </c>
      <c r="AR144" s="145" t="s">
        <v>120</v>
      </c>
      <c r="AT144" s="145" t="s">
        <v>116</v>
      </c>
      <c r="AU144" s="145" t="s">
        <v>121</v>
      </c>
      <c r="AY144" s="13" t="s">
        <v>114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3" t="s">
        <v>121</v>
      </c>
      <c r="BK144" s="146">
        <f t="shared" si="9"/>
        <v>0</v>
      </c>
      <c r="BL144" s="13" t="s">
        <v>120</v>
      </c>
      <c r="BM144" s="145" t="s">
        <v>399</v>
      </c>
    </row>
    <row r="145" spans="2:65" s="1" customFormat="1" ht="24.2" customHeight="1">
      <c r="B145" s="134"/>
      <c r="C145" s="147" t="s">
        <v>166</v>
      </c>
      <c r="D145" s="147" t="s">
        <v>158</v>
      </c>
      <c r="E145" s="148" t="s">
        <v>159</v>
      </c>
      <c r="F145" s="149" t="s">
        <v>160</v>
      </c>
      <c r="G145" s="150" t="s">
        <v>119</v>
      </c>
      <c r="H145" s="151">
        <v>42</v>
      </c>
      <c r="I145" s="152"/>
      <c r="J145" s="152">
        <f t="shared" si="0"/>
        <v>0</v>
      </c>
      <c r="K145" s="153"/>
      <c r="L145" s="154"/>
      <c r="M145" s="155" t="s">
        <v>1</v>
      </c>
      <c r="N145" s="156" t="s">
        <v>36</v>
      </c>
      <c r="O145" s="143">
        <v>0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149</v>
      </c>
      <c r="AT145" s="145" t="s">
        <v>158</v>
      </c>
      <c r="AU145" s="145" t="s">
        <v>121</v>
      </c>
      <c r="AY145" s="13" t="s">
        <v>114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3" t="s">
        <v>121</v>
      </c>
      <c r="BK145" s="146">
        <f t="shared" si="9"/>
        <v>0</v>
      </c>
      <c r="BL145" s="13" t="s">
        <v>120</v>
      </c>
      <c r="BM145" s="145" t="s">
        <v>400</v>
      </c>
    </row>
    <row r="146" spans="2:65" s="1" customFormat="1" ht="37.9" customHeight="1">
      <c r="B146" s="134"/>
      <c r="C146" s="135" t="s">
        <v>170</v>
      </c>
      <c r="D146" s="135" t="s">
        <v>116</v>
      </c>
      <c r="E146" s="136" t="s">
        <v>401</v>
      </c>
      <c r="F146" s="137" t="s">
        <v>402</v>
      </c>
      <c r="G146" s="138" t="s">
        <v>119</v>
      </c>
      <c r="H146" s="139">
        <v>57</v>
      </c>
      <c r="I146" s="140"/>
      <c r="J146" s="140">
        <f t="shared" si="0"/>
        <v>0</v>
      </c>
      <c r="K146" s="141"/>
      <c r="L146" s="27"/>
      <c r="M146" s="142" t="s">
        <v>1</v>
      </c>
      <c r="N146" s="113" t="s">
        <v>36</v>
      </c>
      <c r="O146" s="143">
        <v>0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120</v>
      </c>
      <c r="AT146" s="145" t="s">
        <v>116</v>
      </c>
      <c r="AU146" s="145" t="s">
        <v>121</v>
      </c>
      <c r="AY146" s="13" t="s">
        <v>114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3" t="s">
        <v>121</v>
      </c>
      <c r="BK146" s="146">
        <f t="shared" si="9"/>
        <v>0</v>
      </c>
      <c r="BL146" s="13" t="s">
        <v>120</v>
      </c>
      <c r="BM146" s="145" t="s">
        <v>403</v>
      </c>
    </row>
    <row r="147" spans="2:65" s="1" customFormat="1" ht="24.2" customHeight="1">
      <c r="B147" s="134"/>
      <c r="C147" s="147" t="s">
        <v>174</v>
      </c>
      <c r="D147" s="147" t="s">
        <v>158</v>
      </c>
      <c r="E147" s="148" t="s">
        <v>404</v>
      </c>
      <c r="F147" s="149" t="s">
        <v>405</v>
      </c>
      <c r="G147" s="150" t="s">
        <v>119</v>
      </c>
      <c r="H147" s="151">
        <v>10</v>
      </c>
      <c r="I147" s="152"/>
      <c r="J147" s="152">
        <f t="shared" si="0"/>
        <v>0</v>
      </c>
      <c r="K147" s="153"/>
      <c r="L147" s="154"/>
      <c r="M147" s="155" t="s">
        <v>1</v>
      </c>
      <c r="N147" s="156" t="s">
        <v>36</v>
      </c>
      <c r="O147" s="143">
        <v>0</v>
      </c>
      <c r="P147" s="143">
        <f t="shared" si="1"/>
        <v>0</v>
      </c>
      <c r="Q147" s="143">
        <v>0.13</v>
      </c>
      <c r="R147" s="143">
        <f t="shared" si="2"/>
        <v>1.3</v>
      </c>
      <c r="S147" s="143">
        <v>0</v>
      </c>
      <c r="T147" s="144">
        <f t="shared" si="3"/>
        <v>0</v>
      </c>
      <c r="AR147" s="145" t="s">
        <v>149</v>
      </c>
      <c r="AT147" s="145" t="s">
        <v>158</v>
      </c>
      <c r="AU147" s="145" t="s">
        <v>121</v>
      </c>
      <c r="AY147" s="13" t="s">
        <v>114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3" t="s">
        <v>121</v>
      </c>
      <c r="BK147" s="146">
        <f t="shared" si="9"/>
        <v>0</v>
      </c>
      <c r="BL147" s="13" t="s">
        <v>120</v>
      </c>
      <c r="BM147" s="145" t="s">
        <v>406</v>
      </c>
    </row>
    <row r="148" spans="2:65" s="1" customFormat="1" ht="37.9" customHeight="1">
      <c r="B148" s="134"/>
      <c r="C148" s="135" t="s">
        <v>178</v>
      </c>
      <c r="D148" s="135" t="s">
        <v>116</v>
      </c>
      <c r="E148" s="136" t="s">
        <v>199</v>
      </c>
      <c r="F148" s="137" t="s">
        <v>407</v>
      </c>
      <c r="G148" s="138" t="s">
        <v>119</v>
      </c>
      <c r="H148" s="139">
        <v>40</v>
      </c>
      <c r="I148" s="140"/>
      <c r="J148" s="140">
        <f t="shared" si="0"/>
        <v>0</v>
      </c>
      <c r="K148" s="141"/>
      <c r="L148" s="27"/>
      <c r="M148" s="142" t="s">
        <v>1</v>
      </c>
      <c r="N148" s="113" t="s">
        <v>36</v>
      </c>
      <c r="O148" s="143">
        <v>0.83042000000000005</v>
      </c>
      <c r="P148" s="143">
        <f t="shared" si="1"/>
        <v>33.216799999999999</v>
      </c>
      <c r="Q148" s="143">
        <v>9.2499999999999999E-2</v>
      </c>
      <c r="R148" s="143">
        <f t="shared" si="2"/>
        <v>3.7</v>
      </c>
      <c r="S148" s="143">
        <v>0</v>
      </c>
      <c r="T148" s="144">
        <f t="shared" si="3"/>
        <v>0</v>
      </c>
      <c r="AR148" s="145" t="s">
        <v>120</v>
      </c>
      <c r="AT148" s="145" t="s">
        <v>116</v>
      </c>
      <c r="AU148" s="145" t="s">
        <v>121</v>
      </c>
      <c r="AY148" s="13" t="s">
        <v>114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3" t="s">
        <v>121</v>
      </c>
      <c r="BK148" s="146">
        <f t="shared" si="9"/>
        <v>0</v>
      </c>
      <c r="BL148" s="13" t="s">
        <v>120</v>
      </c>
      <c r="BM148" s="145" t="s">
        <v>408</v>
      </c>
    </row>
    <row r="149" spans="2:65" s="11" customFormat="1" ht="22.9" customHeight="1">
      <c r="B149" s="123"/>
      <c r="D149" s="124" t="s">
        <v>69</v>
      </c>
      <c r="E149" s="132" t="s">
        <v>153</v>
      </c>
      <c r="F149" s="132" t="s">
        <v>213</v>
      </c>
      <c r="J149" s="133">
        <f>BK149</f>
        <v>0</v>
      </c>
      <c r="L149" s="123"/>
      <c r="M149" s="127"/>
      <c r="P149" s="128">
        <f>SUM(P150:P170)</f>
        <v>1526.18013</v>
      </c>
      <c r="R149" s="128">
        <f>SUM(R150:R170)</f>
        <v>43.9826622</v>
      </c>
      <c r="T149" s="129">
        <f>SUM(T150:T170)</f>
        <v>88.841999999999999</v>
      </c>
      <c r="AR149" s="124" t="s">
        <v>77</v>
      </c>
      <c r="AT149" s="130" t="s">
        <v>69</v>
      </c>
      <c r="AU149" s="130" t="s">
        <v>77</v>
      </c>
      <c r="AY149" s="124" t="s">
        <v>114</v>
      </c>
      <c r="BK149" s="131">
        <f>SUM(BK150:BK170)</f>
        <v>0</v>
      </c>
    </row>
    <row r="150" spans="2:65" s="1" customFormat="1" ht="24.2" customHeight="1">
      <c r="B150" s="134"/>
      <c r="C150" s="135" t="s">
        <v>182</v>
      </c>
      <c r="D150" s="135" t="s">
        <v>116</v>
      </c>
      <c r="E150" s="136" t="s">
        <v>409</v>
      </c>
      <c r="F150" s="137" t="s">
        <v>410</v>
      </c>
      <c r="G150" s="138" t="s">
        <v>146</v>
      </c>
      <c r="H150" s="139">
        <v>8500</v>
      </c>
      <c r="I150" s="140"/>
      <c r="J150" s="140">
        <f t="shared" ref="J150:J170" si="10">ROUND(I150*H150,2)</f>
        <v>0</v>
      </c>
      <c r="K150" s="141"/>
      <c r="L150" s="27"/>
      <c r="M150" s="142" t="s">
        <v>1</v>
      </c>
      <c r="N150" s="113" t="s">
        <v>36</v>
      </c>
      <c r="O150" s="143">
        <v>0.11600000000000001</v>
      </c>
      <c r="P150" s="143">
        <f t="shared" ref="P150:P170" si="11">O150*H150</f>
        <v>986</v>
      </c>
      <c r="Q150" s="143">
        <v>0</v>
      </c>
      <c r="R150" s="143">
        <f t="shared" ref="R150:R170" si="12">Q150*H150</f>
        <v>0</v>
      </c>
      <c r="S150" s="143">
        <v>0</v>
      </c>
      <c r="T150" s="144">
        <f t="shared" ref="T150:T170" si="13">S150*H150</f>
        <v>0</v>
      </c>
      <c r="AR150" s="145" t="s">
        <v>120</v>
      </c>
      <c r="AT150" s="145" t="s">
        <v>116</v>
      </c>
      <c r="AU150" s="145" t="s">
        <v>121</v>
      </c>
      <c r="AY150" s="13" t="s">
        <v>114</v>
      </c>
      <c r="BE150" s="146">
        <f t="shared" ref="BE150:BE170" si="14">IF(N150="základná",J150,0)</f>
        <v>0</v>
      </c>
      <c r="BF150" s="146">
        <f t="shared" ref="BF150:BF170" si="15">IF(N150="znížená",J150,0)</f>
        <v>0</v>
      </c>
      <c r="BG150" s="146">
        <f t="shared" ref="BG150:BG170" si="16">IF(N150="zákl. prenesená",J150,0)</f>
        <v>0</v>
      </c>
      <c r="BH150" s="146">
        <f t="shared" ref="BH150:BH170" si="17">IF(N150="zníž. prenesená",J150,0)</f>
        <v>0</v>
      </c>
      <c r="BI150" s="146">
        <f t="shared" ref="BI150:BI170" si="18">IF(N150="nulová",J150,0)</f>
        <v>0</v>
      </c>
      <c r="BJ150" s="13" t="s">
        <v>121</v>
      </c>
      <c r="BK150" s="146">
        <f t="shared" ref="BK150:BK170" si="19">ROUND(I150*H150,2)</f>
        <v>0</v>
      </c>
      <c r="BL150" s="13" t="s">
        <v>120</v>
      </c>
      <c r="BM150" s="145" t="s">
        <v>411</v>
      </c>
    </row>
    <row r="151" spans="2:65" s="1" customFormat="1" ht="24.2" customHeight="1">
      <c r="B151" s="134"/>
      <c r="C151" s="135" t="s">
        <v>186</v>
      </c>
      <c r="D151" s="135" t="s">
        <v>116</v>
      </c>
      <c r="E151" s="136" t="s">
        <v>236</v>
      </c>
      <c r="F151" s="137" t="s">
        <v>237</v>
      </c>
      <c r="G151" s="138" t="s">
        <v>238</v>
      </c>
      <c r="H151" s="139">
        <v>72</v>
      </c>
      <c r="I151" s="140"/>
      <c r="J151" s="140">
        <f t="shared" si="10"/>
        <v>0</v>
      </c>
      <c r="K151" s="141"/>
      <c r="L151" s="27"/>
      <c r="M151" s="142" t="s">
        <v>1</v>
      </c>
      <c r="N151" s="113" t="s">
        <v>36</v>
      </c>
      <c r="O151" s="143">
        <v>5.7000000000000002E-2</v>
      </c>
      <c r="P151" s="143">
        <f t="shared" si="11"/>
        <v>4.1040000000000001</v>
      </c>
      <c r="Q151" s="143">
        <v>2.8930999999999998E-4</v>
      </c>
      <c r="R151" s="143">
        <f t="shared" si="12"/>
        <v>2.0830319999999999E-2</v>
      </c>
      <c r="S151" s="143">
        <v>0</v>
      </c>
      <c r="T151" s="144">
        <f t="shared" si="13"/>
        <v>0</v>
      </c>
      <c r="AR151" s="145" t="s">
        <v>120</v>
      </c>
      <c r="AT151" s="145" t="s">
        <v>116</v>
      </c>
      <c r="AU151" s="145" t="s">
        <v>121</v>
      </c>
      <c r="AY151" s="13" t="s">
        <v>114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3" t="s">
        <v>121</v>
      </c>
      <c r="BK151" s="146">
        <f t="shared" si="19"/>
        <v>0</v>
      </c>
      <c r="BL151" s="13" t="s">
        <v>120</v>
      </c>
      <c r="BM151" s="145" t="s">
        <v>412</v>
      </c>
    </row>
    <row r="152" spans="2:65" s="1" customFormat="1" ht="33" customHeight="1">
      <c r="B152" s="134"/>
      <c r="C152" s="147">
        <v>18</v>
      </c>
      <c r="D152" s="147" t="s">
        <v>158</v>
      </c>
      <c r="E152" s="148" t="s">
        <v>219</v>
      </c>
      <c r="F152" s="149" t="s">
        <v>413</v>
      </c>
      <c r="G152" s="150" t="s">
        <v>221</v>
      </c>
      <c r="H152" s="151">
        <v>195</v>
      </c>
      <c r="I152" s="152"/>
      <c r="J152" s="152">
        <f t="shared" si="10"/>
        <v>0</v>
      </c>
      <c r="K152" s="153"/>
      <c r="L152" s="154"/>
      <c r="M152" s="155" t="s">
        <v>1</v>
      </c>
      <c r="N152" s="156" t="s">
        <v>36</v>
      </c>
      <c r="O152" s="143">
        <v>0</v>
      </c>
      <c r="P152" s="143">
        <f t="shared" si="11"/>
        <v>0</v>
      </c>
      <c r="Q152" s="143">
        <v>1.14E-2</v>
      </c>
      <c r="R152" s="143">
        <f t="shared" si="12"/>
        <v>2.2229999999999999</v>
      </c>
      <c r="S152" s="143">
        <v>0</v>
      </c>
      <c r="T152" s="144">
        <f t="shared" si="13"/>
        <v>0</v>
      </c>
      <c r="AR152" s="145" t="s">
        <v>347</v>
      </c>
      <c r="AT152" s="145" t="s">
        <v>158</v>
      </c>
      <c r="AU152" s="145" t="s">
        <v>77</v>
      </c>
      <c r="AY152" s="13" t="s">
        <v>114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3" t="s">
        <v>121</v>
      </c>
      <c r="BK152" s="146">
        <f t="shared" si="19"/>
        <v>0</v>
      </c>
      <c r="BL152" s="13" t="s">
        <v>347</v>
      </c>
      <c r="BM152" s="145" t="s">
        <v>414</v>
      </c>
    </row>
    <row r="153" spans="2:65" s="1" customFormat="1" ht="33" customHeight="1">
      <c r="B153" s="134"/>
      <c r="C153" s="147">
        <v>19</v>
      </c>
      <c r="D153" s="147" t="s">
        <v>158</v>
      </c>
      <c r="E153" s="148" t="s">
        <v>228</v>
      </c>
      <c r="F153" s="149" t="s">
        <v>415</v>
      </c>
      <c r="G153" s="150" t="s">
        <v>221</v>
      </c>
      <c r="H153" s="151">
        <v>195</v>
      </c>
      <c r="I153" s="152"/>
      <c r="J153" s="152">
        <f t="shared" si="10"/>
        <v>0</v>
      </c>
      <c r="K153" s="153"/>
      <c r="L153" s="154"/>
      <c r="M153" s="155" t="s">
        <v>1</v>
      </c>
      <c r="N153" s="156" t="s">
        <v>36</v>
      </c>
      <c r="O153" s="143">
        <v>0</v>
      </c>
      <c r="P153" s="143">
        <f t="shared" si="11"/>
        <v>0</v>
      </c>
      <c r="Q153" s="143">
        <v>1.14E-2</v>
      </c>
      <c r="R153" s="143">
        <f t="shared" si="12"/>
        <v>2.2229999999999999</v>
      </c>
      <c r="S153" s="143">
        <v>0</v>
      </c>
      <c r="T153" s="144">
        <f t="shared" si="13"/>
        <v>0</v>
      </c>
      <c r="AR153" s="145" t="s">
        <v>347</v>
      </c>
      <c r="AT153" s="145" t="s">
        <v>158</v>
      </c>
      <c r="AU153" s="145" t="s">
        <v>77</v>
      </c>
      <c r="AY153" s="13" t="s">
        <v>114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3" t="s">
        <v>121</v>
      </c>
      <c r="BK153" s="146">
        <f t="shared" si="19"/>
        <v>0</v>
      </c>
      <c r="BL153" s="13" t="s">
        <v>347</v>
      </c>
      <c r="BM153" s="145" t="s">
        <v>416</v>
      </c>
    </row>
    <row r="154" spans="2:65" s="1" customFormat="1" ht="33" customHeight="1">
      <c r="B154" s="134"/>
      <c r="C154" s="147">
        <v>20</v>
      </c>
      <c r="D154" s="147" t="s">
        <v>158</v>
      </c>
      <c r="E154" s="148" t="s">
        <v>232</v>
      </c>
      <c r="F154" s="149" t="s">
        <v>417</v>
      </c>
      <c r="G154" s="150" t="s">
        <v>221</v>
      </c>
      <c r="H154" s="151">
        <v>195</v>
      </c>
      <c r="I154" s="152"/>
      <c r="J154" s="152">
        <f t="shared" si="10"/>
        <v>0</v>
      </c>
      <c r="K154" s="153"/>
      <c r="L154" s="154"/>
      <c r="M154" s="155" t="s">
        <v>1</v>
      </c>
      <c r="N154" s="156" t="s">
        <v>36</v>
      </c>
      <c r="O154" s="143">
        <v>0</v>
      </c>
      <c r="P154" s="143">
        <f t="shared" si="11"/>
        <v>0</v>
      </c>
      <c r="Q154" s="143">
        <v>1.14E-2</v>
      </c>
      <c r="R154" s="143">
        <f t="shared" si="12"/>
        <v>2.2229999999999999</v>
      </c>
      <c r="S154" s="143">
        <v>0</v>
      </c>
      <c r="T154" s="144">
        <f t="shared" si="13"/>
        <v>0</v>
      </c>
      <c r="AR154" s="145" t="s">
        <v>347</v>
      </c>
      <c r="AT154" s="145" t="s">
        <v>158</v>
      </c>
      <c r="AU154" s="145" t="s">
        <v>77</v>
      </c>
      <c r="AY154" s="13" t="s">
        <v>114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3" t="s">
        <v>121</v>
      </c>
      <c r="BK154" s="146">
        <f t="shared" si="19"/>
        <v>0</v>
      </c>
      <c r="BL154" s="13" t="s">
        <v>347</v>
      </c>
      <c r="BM154" s="145" t="s">
        <v>418</v>
      </c>
    </row>
    <row r="155" spans="2:65" s="1" customFormat="1" ht="24.2" customHeight="1">
      <c r="B155" s="134"/>
      <c r="C155" s="147">
        <v>21</v>
      </c>
      <c r="D155" s="147" t="s">
        <v>158</v>
      </c>
      <c r="E155" s="148" t="s">
        <v>224</v>
      </c>
      <c r="F155" s="149" t="s">
        <v>419</v>
      </c>
      <c r="G155" s="150" t="s">
        <v>221</v>
      </c>
      <c r="H155" s="151">
        <v>195</v>
      </c>
      <c r="I155" s="152"/>
      <c r="J155" s="152">
        <f t="shared" si="10"/>
        <v>0</v>
      </c>
      <c r="K155" s="153"/>
      <c r="L155" s="154"/>
      <c r="M155" s="155" t="s">
        <v>1</v>
      </c>
      <c r="N155" s="156" t="s">
        <v>36</v>
      </c>
      <c r="O155" s="143">
        <v>0</v>
      </c>
      <c r="P155" s="143">
        <f t="shared" si="11"/>
        <v>0</v>
      </c>
      <c r="Q155" s="143">
        <v>1.14E-2</v>
      </c>
      <c r="R155" s="143">
        <f t="shared" si="12"/>
        <v>2.2229999999999999</v>
      </c>
      <c r="S155" s="143">
        <v>0</v>
      </c>
      <c r="T155" s="144">
        <f t="shared" si="13"/>
        <v>0</v>
      </c>
      <c r="AR155" s="145" t="s">
        <v>347</v>
      </c>
      <c r="AT155" s="145" t="s">
        <v>158</v>
      </c>
      <c r="AU155" s="145" t="s">
        <v>77</v>
      </c>
      <c r="AY155" s="13" t="s">
        <v>114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3" t="s">
        <v>121</v>
      </c>
      <c r="BK155" s="146">
        <f t="shared" si="19"/>
        <v>0</v>
      </c>
      <c r="BL155" s="13" t="s">
        <v>347</v>
      </c>
      <c r="BM155" s="145" t="s">
        <v>420</v>
      </c>
    </row>
    <row r="156" spans="2:65" s="1" customFormat="1" ht="33" customHeight="1">
      <c r="B156" s="134"/>
      <c r="C156" s="135">
        <v>22</v>
      </c>
      <c r="D156" s="135" t="s">
        <v>116</v>
      </c>
      <c r="E156" s="136" t="s">
        <v>421</v>
      </c>
      <c r="F156" s="137" t="s">
        <v>422</v>
      </c>
      <c r="G156" s="138" t="s">
        <v>238</v>
      </c>
      <c r="H156" s="139">
        <v>4</v>
      </c>
      <c r="I156" s="140"/>
      <c r="J156" s="140">
        <f t="shared" si="10"/>
        <v>0</v>
      </c>
      <c r="K156" s="141"/>
      <c r="L156" s="27"/>
      <c r="M156" s="142" t="s">
        <v>1</v>
      </c>
      <c r="N156" s="113" t="s">
        <v>36</v>
      </c>
      <c r="O156" s="143">
        <v>0.27</v>
      </c>
      <c r="P156" s="143">
        <f t="shared" si="11"/>
        <v>1.08</v>
      </c>
      <c r="Q156" s="143">
        <v>0.11187037</v>
      </c>
      <c r="R156" s="143">
        <f t="shared" si="12"/>
        <v>0.44748147999999999</v>
      </c>
      <c r="S156" s="143">
        <v>0</v>
      </c>
      <c r="T156" s="144">
        <f t="shared" si="13"/>
        <v>0</v>
      </c>
      <c r="AR156" s="145" t="s">
        <v>120</v>
      </c>
      <c r="AT156" s="145" t="s">
        <v>116</v>
      </c>
      <c r="AU156" s="145" t="s">
        <v>121</v>
      </c>
      <c r="AY156" s="13" t="s">
        <v>114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3" t="s">
        <v>121</v>
      </c>
      <c r="BK156" s="146">
        <f t="shared" si="19"/>
        <v>0</v>
      </c>
      <c r="BL156" s="13" t="s">
        <v>120</v>
      </c>
      <c r="BM156" s="145" t="s">
        <v>423</v>
      </c>
    </row>
    <row r="157" spans="2:65" s="1" customFormat="1" ht="16.5" customHeight="1">
      <c r="B157" s="134"/>
      <c r="C157" s="147">
        <v>23</v>
      </c>
      <c r="D157" s="147" t="s">
        <v>158</v>
      </c>
      <c r="E157" s="148" t="s">
        <v>265</v>
      </c>
      <c r="F157" s="149" t="s">
        <v>424</v>
      </c>
      <c r="G157" s="150" t="s">
        <v>146</v>
      </c>
      <c r="H157" s="151">
        <v>4.04</v>
      </c>
      <c r="I157" s="152"/>
      <c r="J157" s="152">
        <f t="shared" si="10"/>
        <v>0</v>
      </c>
      <c r="K157" s="153"/>
      <c r="L157" s="154"/>
      <c r="M157" s="155" t="s">
        <v>1</v>
      </c>
      <c r="N157" s="156" t="s">
        <v>36</v>
      </c>
      <c r="O157" s="143">
        <v>0</v>
      </c>
      <c r="P157" s="143">
        <f t="shared" si="11"/>
        <v>0</v>
      </c>
      <c r="Q157" s="143">
        <v>8.5000000000000006E-2</v>
      </c>
      <c r="R157" s="143">
        <f t="shared" si="12"/>
        <v>0.34340000000000004</v>
      </c>
      <c r="S157" s="143">
        <v>0</v>
      </c>
      <c r="T157" s="144">
        <f t="shared" si="13"/>
        <v>0</v>
      </c>
      <c r="AR157" s="145" t="s">
        <v>149</v>
      </c>
      <c r="AT157" s="145" t="s">
        <v>158</v>
      </c>
      <c r="AU157" s="145" t="s">
        <v>121</v>
      </c>
      <c r="AY157" s="13" t="s">
        <v>114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3" t="s">
        <v>121</v>
      </c>
      <c r="BK157" s="146">
        <f t="shared" si="19"/>
        <v>0</v>
      </c>
      <c r="BL157" s="13" t="s">
        <v>120</v>
      </c>
      <c r="BM157" s="145" t="s">
        <v>425</v>
      </c>
    </row>
    <row r="158" spans="2:65" s="1" customFormat="1" ht="16.5" customHeight="1">
      <c r="B158" s="134"/>
      <c r="C158" s="135">
        <v>24</v>
      </c>
      <c r="D158" s="135" t="s">
        <v>116</v>
      </c>
      <c r="E158" s="136" t="s">
        <v>426</v>
      </c>
      <c r="F158" s="137" t="s">
        <v>427</v>
      </c>
      <c r="G158" s="138" t="s">
        <v>238</v>
      </c>
      <c r="H158" s="139">
        <v>134</v>
      </c>
      <c r="I158" s="140"/>
      <c r="J158" s="140">
        <f t="shared" si="10"/>
        <v>0</v>
      </c>
      <c r="K158" s="141"/>
      <c r="L158" s="27"/>
      <c r="M158" s="142" t="s">
        <v>1</v>
      </c>
      <c r="N158" s="113" t="s">
        <v>36</v>
      </c>
      <c r="O158" s="143">
        <v>0.71699999999999997</v>
      </c>
      <c r="P158" s="143">
        <f t="shared" si="11"/>
        <v>96.078000000000003</v>
      </c>
      <c r="Q158" s="143">
        <v>0.17015</v>
      </c>
      <c r="R158" s="143">
        <f t="shared" si="12"/>
        <v>22.8001</v>
      </c>
      <c r="S158" s="143">
        <v>0</v>
      </c>
      <c r="T158" s="144">
        <f t="shared" si="13"/>
        <v>0</v>
      </c>
      <c r="AR158" s="145" t="s">
        <v>120</v>
      </c>
      <c r="AT158" s="145" t="s">
        <v>116</v>
      </c>
      <c r="AU158" s="145" t="s">
        <v>121</v>
      </c>
      <c r="AY158" s="13" t="s">
        <v>114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3" t="s">
        <v>121</v>
      </c>
      <c r="BK158" s="146">
        <f t="shared" si="19"/>
        <v>0</v>
      </c>
      <c r="BL158" s="13" t="s">
        <v>120</v>
      </c>
      <c r="BM158" s="145" t="s">
        <v>428</v>
      </c>
    </row>
    <row r="159" spans="2:65" s="1" customFormat="1" ht="16.5" customHeight="1">
      <c r="B159" s="134"/>
      <c r="C159" s="147">
        <v>25</v>
      </c>
      <c r="D159" s="147" t="s">
        <v>158</v>
      </c>
      <c r="E159" s="148" t="s">
        <v>429</v>
      </c>
      <c r="F159" s="149" t="s">
        <v>430</v>
      </c>
      <c r="G159" s="150" t="s">
        <v>146</v>
      </c>
      <c r="H159" s="151">
        <v>135.34</v>
      </c>
      <c r="I159" s="152"/>
      <c r="J159" s="152">
        <f t="shared" si="10"/>
        <v>0</v>
      </c>
      <c r="K159" s="153"/>
      <c r="L159" s="154"/>
      <c r="M159" s="155" t="s">
        <v>1</v>
      </c>
      <c r="N159" s="156" t="s">
        <v>36</v>
      </c>
      <c r="O159" s="143">
        <v>0</v>
      </c>
      <c r="P159" s="143">
        <f t="shared" si="11"/>
        <v>0</v>
      </c>
      <c r="Q159" s="143">
        <v>8.48E-2</v>
      </c>
      <c r="R159" s="143">
        <f t="shared" si="12"/>
        <v>11.476832</v>
      </c>
      <c r="S159" s="143">
        <v>0</v>
      </c>
      <c r="T159" s="144">
        <f t="shared" si="13"/>
        <v>0</v>
      </c>
      <c r="AR159" s="145" t="s">
        <v>149</v>
      </c>
      <c r="AT159" s="145" t="s">
        <v>158</v>
      </c>
      <c r="AU159" s="145" t="s">
        <v>121</v>
      </c>
      <c r="AY159" s="13" t="s">
        <v>114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3" t="s">
        <v>121</v>
      </c>
      <c r="BK159" s="146">
        <f t="shared" si="19"/>
        <v>0</v>
      </c>
      <c r="BL159" s="13" t="s">
        <v>120</v>
      </c>
      <c r="BM159" s="145" t="s">
        <v>431</v>
      </c>
    </row>
    <row r="160" spans="2:65" s="1" customFormat="1" ht="24.2" customHeight="1">
      <c r="B160" s="134"/>
      <c r="C160" s="135">
        <v>26</v>
      </c>
      <c r="D160" s="135" t="s">
        <v>116</v>
      </c>
      <c r="E160" s="136" t="s">
        <v>432</v>
      </c>
      <c r="F160" s="137" t="s">
        <v>433</v>
      </c>
      <c r="G160" s="138" t="s">
        <v>238</v>
      </c>
      <c r="H160" s="139">
        <v>145</v>
      </c>
      <c r="I160" s="140"/>
      <c r="J160" s="140">
        <f t="shared" si="10"/>
        <v>0</v>
      </c>
      <c r="K160" s="141"/>
      <c r="L160" s="27"/>
      <c r="M160" s="142" t="s">
        <v>1</v>
      </c>
      <c r="N160" s="113" t="s">
        <v>36</v>
      </c>
      <c r="O160" s="143">
        <v>0</v>
      </c>
      <c r="P160" s="143">
        <f t="shared" si="11"/>
        <v>0</v>
      </c>
      <c r="Q160" s="143">
        <v>0</v>
      </c>
      <c r="R160" s="143">
        <f t="shared" si="12"/>
        <v>0</v>
      </c>
      <c r="S160" s="143">
        <v>0</v>
      </c>
      <c r="T160" s="144">
        <f t="shared" si="13"/>
        <v>0</v>
      </c>
      <c r="AR160" s="145" t="s">
        <v>120</v>
      </c>
      <c r="AT160" s="145" t="s">
        <v>116</v>
      </c>
      <c r="AU160" s="145" t="s">
        <v>121</v>
      </c>
      <c r="AY160" s="13" t="s">
        <v>114</v>
      </c>
      <c r="BE160" s="146">
        <f t="shared" si="14"/>
        <v>0</v>
      </c>
      <c r="BF160" s="146">
        <f t="shared" si="15"/>
        <v>0</v>
      </c>
      <c r="BG160" s="146">
        <f t="shared" si="16"/>
        <v>0</v>
      </c>
      <c r="BH160" s="146">
        <f t="shared" si="17"/>
        <v>0</v>
      </c>
      <c r="BI160" s="146">
        <f t="shared" si="18"/>
        <v>0</v>
      </c>
      <c r="BJ160" s="13" t="s">
        <v>121</v>
      </c>
      <c r="BK160" s="146">
        <f t="shared" si="19"/>
        <v>0</v>
      </c>
      <c r="BL160" s="13" t="s">
        <v>120</v>
      </c>
      <c r="BM160" s="145" t="s">
        <v>434</v>
      </c>
    </row>
    <row r="161" spans="2:65" s="1" customFormat="1" ht="24.2" customHeight="1">
      <c r="B161" s="134"/>
      <c r="C161" s="135">
        <v>27</v>
      </c>
      <c r="D161" s="135" t="s">
        <v>116</v>
      </c>
      <c r="E161" s="136" t="s">
        <v>281</v>
      </c>
      <c r="F161" s="137" t="s">
        <v>282</v>
      </c>
      <c r="G161" s="138" t="s">
        <v>238</v>
      </c>
      <c r="H161" s="139">
        <v>145</v>
      </c>
      <c r="I161" s="140"/>
      <c r="J161" s="140">
        <f t="shared" si="10"/>
        <v>0</v>
      </c>
      <c r="K161" s="141"/>
      <c r="L161" s="27"/>
      <c r="M161" s="142" t="s">
        <v>1</v>
      </c>
      <c r="N161" s="113" t="s">
        <v>36</v>
      </c>
      <c r="O161" s="143">
        <v>0.65900999999999998</v>
      </c>
      <c r="P161" s="143">
        <f t="shared" si="11"/>
        <v>95.556449999999998</v>
      </c>
      <c r="Q161" s="143">
        <v>1.3920000000000001E-5</v>
      </c>
      <c r="R161" s="143">
        <f t="shared" si="12"/>
        <v>2.0184000000000001E-3</v>
      </c>
      <c r="S161" s="143">
        <v>0</v>
      </c>
      <c r="T161" s="144">
        <f t="shared" si="13"/>
        <v>0</v>
      </c>
      <c r="AR161" s="145" t="s">
        <v>120</v>
      </c>
      <c r="AT161" s="145" t="s">
        <v>116</v>
      </c>
      <c r="AU161" s="145" t="s">
        <v>121</v>
      </c>
      <c r="AY161" s="13" t="s">
        <v>114</v>
      </c>
      <c r="BE161" s="146">
        <f t="shared" si="14"/>
        <v>0</v>
      </c>
      <c r="BF161" s="146">
        <f t="shared" si="15"/>
        <v>0</v>
      </c>
      <c r="BG161" s="146">
        <f t="shared" si="16"/>
        <v>0</v>
      </c>
      <c r="BH161" s="146">
        <f t="shared" si="17"/>
        <v>0</v>
      </c>
      <c r="BI161" s="146">
        <f t="shared" si="18"/>
        <v>0</v>
      </c>
      <c r="BJ161" s="13" t="s">
        <v>121</v>
      </c>
      <c r="BK161" s="146">
        <f t="shared" si="19"/>
        <v>0</v>
      </c>
      <c r="BL161" s="13" t="s">
        <v>120</v>
      </c>
      <c r="BM161" s="145" t="s">
        <v>435</v>
      </c>
    </row>
    <row r="162" spans="2:65" s="1" customFormat="1" ht="24.2" customHeight="1">
      <c r="B162" s="134"/>
      <c r="C162" s="135">
        <v>28</v>
      </c>
      <c r="D162" s="135" t="s">
        <v>116</v>
      </c>
      <c r="E162" s="136" t="s">
        <v>436</v>
      </c>
      <c r="F162" s="137" t="s">
        <v>437</v>
      </c>
      <c r="G162" s="138" t="s">
        <v>238</v>
      </c>
      <c r="H162" s="139">
        <v>134</v>
      </c>
      <c r="I162" s="140"/>
      <c r="J162" s="140">
        <f t="shared" si="10"/>
        <v>0</v>
      </c>
      <c r="K162" s="141"/>
      <c r="L162" s="27"/>
      <c r="M162" s="142" t="s">
        <v>1</v>
      </c>
      <c r="N162" s="113" t="s">
        <v>36</v>
      </c>
      <c r="O162" s="143">
        <v>1.7130000000000001</v>
      </c>
      <c r="P162" s="143">
        <f t="shared" si="11"/>
        <v>229.542</v>
      </c>
      <c r="Q162" s="143">
        <v>0</v>
      </c>
      <c r="R162" s="143">
        <f t="shared" si="12"/>
        <v>0</v>
      </c>
      <c r="S162" s="143">
        <v>0.66300000000000003</v>
      </c>
      <c r="T162" s="144">
        <f t="shared" si="13"/>
        <v>88.841999999999999</v>
      </c>
      <c r="AR162" s="145" t="s">
        <v>120</v>
      </c>
      <c r="AT162" s="145" t="s">
        <v>116</v>
      </c>
      <c r="AU162" s="145" t="s">
        <v>121</v>
      </c>
      <c r="AY162" s="13" t="s">
        <v>114</v>
      </c>
      <c r="BE162" s="146">
        <f t="shared" si="14"/>
        <v>0</v>
      </c>
      <c r="BF162" s="146">
        <f t="shared" si="15"/>
        <v>0</v>
      </c>
      <c r="BG162" s="146">
        <f t="shared" si="16"/>
        <v>0</v>
      </c>
      <c r="BH162" s="146">
        <f t="shared" si="17"/>
        <v>0</v>
      </c>
      <c r="BI162" s="146">
        <f t="shared" si="18"/>
        <v>0</v>
      </c>
      <c r="BJ162" s="13" t="s">
        <v>121</v>
      </c>
      <c r="BK162" s="146">
        <f t="shared" si="19"/>
        <v>0</v>
      </c>
      <c r="BL162" s="13" t="s">
        <v>120</v>
      </c>
      <c r="BM162" s="145" t="s">
        <v>438</v>
      </c>
    </row>
    <row r="163" spans="2:65" s="1" customFormat="1" ht="24.2" customHeight="1">
      <c r="B163" s="134"/>
      <c r="C163" s="135">
        <v>29</v>
      </c>
      <c r="D163" s="135" t="s">
        <v>116</v>
      </c>
      <c r="E163" s="136" t="s">
        <v>439</v>
      </c>
      <c r="F163" s="137" t="s">
        <v>440</v>
      </c>
      <c r="G163" s="138" t="s">
        <v>320</v>
      </c>
      <c r="H163" s="139">
        <v>11.44</v>
      </c>
      <c r="I163" s="140"/>
      <c r="J163" s="140">
        <f t="shared" si="10"/>
        <v>0</v>
      </c>
      <c r="K163" s="141"/>
      <c r="L163" s="27"/>
      <c r="M163" s="142" t="s">
        <v>1</v>
      </c>
      <c r="N163" s="113" t="s">
        <v>36</v>
      </c>
      <c r="O163" s="143">
        <v>0</v>
      </c>
      <c r="P163" s="143">
        <f t="shared" si="11"/>
        <v>0</v>
      </c>
      <c r="Q163" s="143">
        <v>0</v>
      </c>
      <c r="R163" s="143">
        <f t="shared" si="12"/>
        <v>0</v>
      </c>
      <c r="S163" s="143">
        <v>0</v>
      </c>
      <c r="T163" s="144">
        <f t="shared" si="13"/>
        <v>0</v>
      </c>
      <c r="AR163" s="145" t="s">
        <v>120</v>
      </c>
      <c r="AT163" s="145" t="s">
        <v>116</v>
      </c>
      <c r="AU163" s="145" t="s">
        <v>121</v>
      </c>
      <c r="AY163" s="13" t="s">
        <v>114</v>
      </c>
      <c r="BE163" s="146">
        <f t="shared" si="14"/>
        <v>0</v>
      </c>
      <c r="BF163" s="146">
        <f t="shared" si="15"/>
        <v>0</v>
      </c>
      <c r="BG163" s="146">
        <f t="shared" si="16"/>
        <v>0</v>
      </c>
      <c r="BH163" s="146">
        <f t="shared" si="17"/>
        <v>0</v>
      </c>
      <c r="BI163" s="146">
        <f t="shared" si="18"/>
        <v>0</v>
      </c>
      <c r="BJ163" s="13" t="s">
        <v>121</v>
      </c>
      <c r="BK163" s="146">
        <f t="shared" si="19"/>
        <v>0</v>
      </c>
      <c r="BL163" s="13" t="s">
        <v>120</v>
      </c>
      <c r="BM163" s="145" t="s">
        <v>441</v>
      </c>
    </row>
    <row r="164" spans="2:65" s="1" customFormat="1" ht="24.2" customHeight="1">
      <c r="B164" s="134"/>
      <c r="C164" s="135">
        <v>30</v>
      </c>
      <c r="D164" s="135" t="s">
        <v>116</v>
      </c>
      <c r="E164" s="136" t="s">
        <v>442</v>
      </c>
      <c r="F164" s="137" t="s">
        <v>443</v>
      </c>
      <c r="G164" s="138" t="s">
        <v>320</v>
      </c>
      <c r="H164" s="139">
        <v>217.36</v>
      </c>
      <c r="I164" s="140"/>
      <c r="J164" s="140">
        <f t="shared" si="10"/>
        <v>0</v>
      </c>
      <c r="K164" s="141"/>
      <c r="L164" s="27"/>
      <c r="M164" s="142" t="s">
        <v>1</v>
      </c>
      <c r="N164" s="113" t="s">
        <v>36</v>
      </c>
      <c r="O164" s="143">
        <v>0</v>
      </c>
      <c r="P164" s="143">
        <f t="shared" si="11"/>
        <v>0</v>
      </c>
      <c r="Q164" s="143">
        <v>0</v>
      </c>
      <c r="R164" s="143">
        <f t="shared" si="12"/>
        <v>0</v>
      </c>
      <c r="S164" s="143">
        <v>0</v>
      </c>
      <c r="T164" s="144">
        <f t="shared" si="13"/>
        <v>0</v>
      </c>
      <c r="AR164" s="145" t="s">
        <v>120</v>
      </c>
      <c r="AT164" s="145" t="s">
        <v>116</v>
      </c>
      <c r="AU164" s="145" t="s">
        <v>121</v>
      </c>
      <c r="AY164" s="13" t="s">
        <v>114</v>
      </c>
      <c r="BE164" s="146">
        <f t="shared" si="14"/>
        <v>0</v>
      </c>
      <c r="BF164" s="146">
        <f t="shared" si="15"/>
        <v>0</v>
      </c>
      <c r="BG164" s="146">
        <f t="shared" si="16"/>
        <v>0</v>
      </c>
      <c r="BH164" s="146">
        <f t="shared" si="17"/>
        <v>0</v>
      </c>
      <c r="BI164" s="146">
        <f t="shared" si="18"/>
        <v>0</v>
      </c>
      <c r="BJ164" s="13" t="s">
        <v>121</v>
      </c>
      <c r="BK164" s="146">
        <f t="shared" si="19"/>
        <v>0</v>
      </c>
      <c r="BL164" s="13" t="s">
        <v>120</v>
      </c>
      <c r="BM164" s="145" t="s">
        <v>444</v>
      </c>
    </row>
    <row r="165" spans="2:65" s="1" customFormat="1" ht="37.9" customHeight="1">
      <c r="B165" s="134"/>
      <c r="C165" s="135">
        <v>31</v>
      </c>
      <c r="D165" s="135" t="s">
        <v>116</v>
      </c>
      <c r="E165" s="136" t="s">
        <v>445</v>
      </c>
      <c r="F165" s="137" t="s">
        <v>446</v>
      </c>
      <c r="G165" s="138" t="s">
        <v>320</v>
      </c>
      <c r="H165" s="139">
        <v>69.680000000000007</v>
      </c>
      <c r="I165" s="140"/>
      <c r="J165" s="140">
        <f t="shared" si="10"/>
        <v>0</v>
      </c>
      <c r="K165" s="141"/>
      <c r="L165" s="27"/>
      <c r="M165" s="142" t="s">
        <v>1</v>
      </c>
      <c r="N165" s="113" t="s">
        <v>36</v>
      </c>
      <c r="O165" s="143">
        <v>0.80900000000000005</v>
      </c>
      <c r="P165" s="143">
        <f t="shared" si="11"/>
        <v>56.371120000000012</v>
      </c>
      <c r="Q165" s="143">
        <v>0</v>
      </c>
      <c r="R165" s="143">
        <f t="shared" si="12"/>
        <v>0</v>
      </c>
      <c r="S165" s="143">
        <v>0</v>
      </c>
      <c r="T165" s="144">
        <f t="shared" si="13"/>
        <v>0</v>
      </c>
      <c r="AR165" s="145" t="s">
        <v>120</v>
      </c>
      <c r="AT165" s="145" t="s">
        <v>116</v>
      </c>
      <c r="AU165" s="145" t="s">
        <v>121</v>
      </c>
      <c r="AY165" s="13" t="s">
        <v>114</v>
      </c>
      <c r="BE165" s="146">
        <f t="shared" si="14"/>
        <v>0</v>
      </c>
      <c r="BF165" s="146">
        <f t="shared" si="15"/>
        <v>0</v>
      </c>
      <c r="BG165" s="146">
        <f t="shared" si="16"/>
        <v>0</v>
      </c>
      <c r="BH165" s="146">
        <f t="shared" si="17"/>
        <v>0</v>
      </c>
      <c r="BI165" s="146">
        <f t="shared" si="18"/>
        <v>0</v>
      </c>
      <c r="BJ165" s="13" t="s">
        <v>121</v>
      </c>
      <c r="BK165" s="146">
        <f t="shared" si="19"/>
        <v>0</v>
      </c>
      <c r="BL165" s="13" t="s">
        <v>120</v>
      </c>
      <c r="BM165" s="145" t="s">
        <v>447</v>
      </c>
    </row>
    <row r="166" spans="2:65" s="1" customFormat="1" ht="24.2" customHeight="1">
      <c r="B166" s="134"/>
      <c r="C166" s="135">
        <v>32</v>
      </c>
      <c r="D166" s="135" t="s">
        <v>116</v>
      </c>
      <c r="E166" s="136" t="s">
        <v>448</v>
      </c>
      <c r="F166" s="137" t="s">
        <v>449</v>
      </c>
      <c r="G166" s="138" t="s">
        <v>320</v>
      </c>
      <c r="H166" s="139">
        <v>209.04</v>
      </c>
      <c r="I166" s="140"/>
      <c r="J166" s="140">
        <f t="shared" si="10"/>
        <v>0</v>
      </c>
      <c r="K166" s="141"/>
      <c r="L166" s="27"/>
      <c r="M166" s="142" t="s">
        <v>1</v>
      </c>
      <c r="N166" s="113" t="s">
        <v>36</v>
      </c>
      <c r="O166" s="143">
        <v>1.7000000000000001E-2</v>
      </c>
      <c r="P166" s="143">
        <f t="shared" si="11"/>
        <v>3.5536799999999999</v>
      </c>
      <c r="Q166" s="143">
        <v>0</v>
      </c>
      <c r="R166" s="143">
        <f t="shared" si="12"/>
        <v>0</v>
      </c>
      <c r="S166" s="143">
        <v>0</v>
      </c>
      <c r="T166" s="144">
        <f t="shared" si="13"/>
        <v>0</v>
      </c>
      <c r="AR166" s="145" t="s">
        <v>120</v>
      </c>
      <c r="AT166" s="145" t="s">
        <v>116</v>
      </c>
      <c r="AU166" s="145" t="s">
        <v>121</v>
      </c>
      <c r="AY166" s="13" t="s">
        <v>114</v>
      </c>
      <c r="BE166" s="146">
        <f t="shared" si="14"/>
        <v>0</v>
      </c>
      <c r="BF166" s="146">
        <f t="shared" si="15"/>
        <v>0</v>
      </c>
      <c r="BG166" s="146">
        <f t="shared" si="16"/>
        <v>0</v>
      </c>
      <c r="BH166" s="146">
        <f t="shared" si="17"/>
        <v>0</v>
      </c>
      <c r="BI166" s="146">
        <f t="shared" si="18"/>
        <v>0</v>
      </c>
      <c r="BJ166" s="13" t="s">
        <v>121</v>
      </c>
      <c r="BK166" s="146">
        <f t="shared" si="19"/>
        <v>0</v>
      </c>
      <c r="BL166" s="13" t="s">
        <v>120</v>
      </c>
      <c r="BM166" s="145" t="s">
        <v>450</v>
      </c>
    </row>
    <row r="167" spans="2:65" s="1" customFormat="1" ht="24.2" customHeight="1">
      <c r="B167" s="134"/>
      <c r="C167" s="135">
        <v>33</v>
      </c>
      <c r="D167" s="135" t="s">
        <v>116</v>
      </c>
      <c r="E167" s="136" t="s">
        <v>331</v>
      </c>
      <c r="F167" s="137" t="s">
        <v>451</v>
      </c>
      <c r="G167" s="138" t="s">
        <v>320</v>
      </c>
      <c r="H167" s="139">
        <v>11.44</v>
      </c>
      <c r="I167" s="140"/>
      <c r="J167" s="140">
        <f t="shared" si="10"/>
        <v>0</v>
      </c>
      <c r="K167" s="141"/>
      <c r="L167" s="27"/>
      <c r="M167" s="142" t="s">
        <v>1</v>
      </c>
      <c r="N167" s="113" t="s">
        <v>36</v>
      </c>
      <c r="O167" s="143">
        <v>0.14899999999999999</v>
      </c>
      <c r="P167" s="143">
        <f t="shared" si="11"/>
        <v>1.7045599999999999</v>
      </c>
      <c r="Q167" s="143">
        <v>0</v>
      </c>
      <c r="R167" s="143">
        <f t="shared" si="12"/>
        <v>0</v>
      </c>
      <c r="S167" s="143">
        <v>0</v>
      </c>
      <c r="T167" s="144">
        <f t="shared" si="13"/>
        <v>0</v>
      </c>
      <c r="AR167" s="145" t="s">
        <v>120</v>
      </c>
      <c r="AT167" s="145" t="s">
        <v>116</v>
      </c>
      <c r="AU167" s="145" t="s">
        <v>121</v>
      </c>
      <c r="AY167" s="13" t="s">
        <v>114</v>
      </c>
      <c r="BE167" s="146">
        <f t="shared" si="14"/>
        <v>0</v>
      </c>
      <c r="BF167" s="146">
        <f t="shared" si="15"/>
        <v>0</v>
      </c>
      <c r="BG167" s="146">
        <f t="shared" si="16"/>
        <v>0</v>
      </c>
      <c r="BH167" s="146">
        <f t="shared" si="17"/>
        <v>0</v>
      </c>
      <c r="BI167" s="146">
        <f t="shared" si="18"/>
        <v>0</v>
      </c>
      <c r="BJ167" s="13" t="s">
        <v>121</v>
      </c>
      <c r="BK167" s="146">
        <f t="shared" si="19"/>
        <v>0</v>
      </c>
      <c r="BL167" s="13" t="s">
        <v>120</v>
      </c>
      <c r="BM167" s="145" t="s">
        <v>452</v>
      </c>
    </row>
    <row r="168" spans="2:65" s="1" customFormat="1" ht="24.2" customHeight="1">
      <c r="B168" s="134"/>
      <c r="C168" s="135">
        <v>34</v>
      </c>
      <c r="D168" s="135" t="s">
        <v>116</v>
      </c>
      <c r="E168" s="136" t="s">
        <v>453</v>
      </c>
      <c r="F168" s="137" t="s">
        <v>454</v>
      </c>
      <c r="G168" s="138" t="s">
        <v>320</v>
      </c>
      <c r="H168" s="139">
        <v>69.680000000000007</v>
      </c>
      <c r="I168" s="140"/>
      <c r="J168" s="140">
        <f t="shared" si="10"/>
        <v>0</v>
      </c>
      <c r="K168" s="141"/>
      <c r="L168" s="27"/>
      <c r="M168" s="142" t="s">
        <v>1</v>
      </c>
      <c r="N168" s="113" t="s">
        <v>36</v>
      </c>
      <c r="O168" s="143">
        <v>0.749</v>
      </c>
      <c r="P168" s="143">
        <f t="shared" si="11"/>
        <v>52.190320000000007</v>
      </c>
      <c r="Q168" s="143">
        <v>0</v>
      </c>
      <c r="R168" s="143">
        <f t="shared" si="12"/>
        <v>0</v>
      </c>
      <c r="S168" s="143">
        <v>0</v>
      </c>
      <c r="T168" s="144">
        <f t="shared" si="13"/>
        <v>0</v>
      </c>
      <c r="AR168" s="145" t="s">
        <v>120</v>
      </c>
      <c r="AT168" s="145" t="s">
        <v>116</v>
      </c>
      <c r="AU168" s="145" t="s">
        <v>121</v>
      </c>
      <c r="AY168" s="13" t="s">
        <v>114</v>
      </c>
      <c r="BE168" s="146">
        <f t="shared" si="14"/>
        <v>0</v>
      </c>
      <c r="BF168" s="146">
        <f t="shared" si="15"/>
        <v>0</v>
      </c>
      <c r="BG168" s="146">
        <f t="shared" si="16"/>
        <v>0</v>
      </c>
      <c r="BH168" s="146">
        <f t="shared" si="17"/>
        <v>0</v>
      </c>
      <c r="BI168" s="146">
        <f t="shared" si="18"/>
        <v>0</v>
      </c>
      <c r="BJ168" s="13" t="s">
        <v>121</v>
      </c>
      <c r="BK168" s="146">
        <f t="shared" si="19"/>
        <v>0</v>
      </c>
      <c r="BL168" s="13" t="s">
        <v>120</v>
      </c>
      <c r="BM168" s="145" t="s">
        <v>455</v>
      </c>
    </row>
    <row r="169" spans="2:65" s="1" customFormat="1" ht="16.5" customHeight="1">
      <c r="B169" s="134"/>
      <c r="C169" s="135">
        <v>35</v>
      </c>
      <c r="D169" s="135" t="s">
        <v>116</v>
      </c>
      <c r="E169" s="136" t="s">
        <v>456</v>
      </c>
      <c r="F169" s="137" t="s">
        <v>457</v>
      </c>
      <c r="G169" s="138" t="s">
        <v>320</v>
      </c>
      <c r="H169" s="139">
        <v>51</v>
      </c>
      <c r="I169" s="140"/>
      <c r="J169" s="140">
        <f t="shared" si="10"/>
        <v>0</v>
      </c>
      <c r="K169" s="141"/>
      <c r="L169" s="27"/>
      <c r="M169" s="142" t="s">
        <v>1</v>
      </c>
      <c r="N169" s="113" t="s">
        <v>36</v>
      </c>
      <c r="O169" s="143">
        <v>0</v>
      </c>
      <c r="P169" s="143">
        <f t="shared" si="11"/>
        <v>0</v>
      </c>
      <c r="Q169" s="143">
        <v>0</v>
      </c>
      <c r="R169" s="143">
        <f t="shared" si="12"/>
        <v>0</v>
      </c>
      <c r="S169" s="143">
        <v>0</v>
      </c>
      <c r="T169" s="144">
        <f t="shared" si="13"/>
        <v>0</v>
      </c>
      <c r="AR169" s="145" t="s">
        <v>120</v>
      </c>
      <c r="AT169" s="145" t="s">
        <v>116</v>
      </c>
      <c r="AU169" s="145" t="s">
        <v>121</v>
      </c>
      <c r="AY169" s="13" t="s">
        <v>114</v>
      </c>
      <c r="BE169" s="146">
        <f t="shared" si="14"/>
        <v>0</v>
      </c>
      <c r="BF169" s="146">
        <f t="shared" si="15"/>
        <v>0</v>
      </c>
      <c r="BG169" s="146">
        <f t="shared" si="16"/>
        <v>0</v>
      </c>
      <c r="BH169" s="146">
        <f t="shared" si="17"/>
        <v>0</v>
      </c>
      <c r="BI169" s="146">
        <f t="shared" si="18"/>
        <v>0</v>
      </c>
      <c r="BJ169" s="13" t="s">
        <v>121</v>
      </c>
      <c r="BK169" s="146">
        <f t="shared" si="19"/>
        <v>0</v>
      </c>
      <c r="BL169" s="13" t="s">
        <v>120</v>
      </c>
      <c r="BM169" s="145" t="s">
        <v>458</v>
      </c>
    </row>
    <row r="170" spans="2:65" s="1" customFormat="1" ht="16.5" customHeight="1">
      <c r="B170" s="134"/>
      <c r="C170" s="135">
        <v>35</v>
      </c>
      <c r="D170" s="135" t="s">
        <v>116</v>
      </c>
      <c r="E170" s="136" t="s">
        <v>459</v>
      </c>
      <c r="F170" s="137" t="s">
        <v>460</v>
      </c>
      <c r="G170" s="138" t="s">
        <v>320</v>
      </c>
      <c r="H170" s="139">
        <v>69.680000000000007</v>
      </c>
      <c r="I170" s="140"/>
      <c r="J170" s="140">
        <f t="shared" si="10"/>
        <v>0</v>
      </c>
      <c r="K170" s="141"/>
      <c r="L170" s="27"/>
      <c r="M170" s="142" t="s">
        <v>1</v>
      </c>
      <c r="N170" s="113" t="s">
        <v>36</v>
      </c>
      <c r="O170" s="143">
        <v>0</v>
      </c>
      <c r="P170" s="143">
        <f t="shared" si="11"/>
        <v>0</v>
      </c>
      <c r="Q170" s="143">
        <v>0</v>
      </c>
      <c r="R170" s="143">
        <f t="shared" si="12"/>
        <v>0</v>
      </c>
      <c r="S170" s="143">
        <v>0</v>
      </c>
      <c r="T170" s="144">
        <f t="shared" si="13"/>
        <v>0</v>
      </c>
      <c r="AR170" s="145" t="s">
        <v>120</v>
      </c>
      <c r="AT170" s="145" t="s">
        <v>116</v>
      </c>
      <c r="AU170" s="145" t="s">
        <v>121</v>
      </c>
      <c r="AY170" s="13" t="s">
        <v>114</v>
      </c>
      <c r="BE170" s="146">
        <f t="shared" si="14"/>
        <v>0</v>
      </c>
      <c r="BF170" s="146">
        <f t="shared" si="15"/>
        <v>0</v>
      </c>
      <c r="BG170" s="146">
        <f t="shared" si="16"/>
        <v>0</v>
      </c>
      <c r="BH170" s="146">
        <f t="shared" si="17"/>
        <v>0</v>
      </c>
      <c r="BI170" s="146">
        <f t="shared" si="18"/>
        <v>0</v>
      </c>
      <c r="BJ170" s="13" t="s">
        <v>121</v>
      </c>
      <c r="BK170" s="146">
        <f t="shared" si="19"/>
        <v>0</v>
      </c>
      <c r="BL170" s="13" t="s">
        <v>120</v>
      </c>
      <c r="BM170" s="145" t="s">
        <v>461</v>
      </c>
    </row>
    <row r="171" spans="2:65" s="11" customFormat="1" ht="22.9" customHeight="1">
      <c r="B171" s="123"/>
      <c r="D171" s="124" t="s">
        <v>69</v>
      </c>
      <c r="E171" s="132" t="s">
        <v>462</v>
      </c>
      <c r="F171" s="132" t="s">
        <v>463</v>
      </c>
      <c r="J171" s="133">
        <f>BK171</f>
        <v>0</v>
      </c>
      <c r="L171" s="123"/>
      <c r="M171" s="127"/>
      <c r="P171" s="128">
        <f>P172</f>
        <v>62.197752000000008</v>
      </c>
      <c r="R171" s="128">
        <f>R172</f>
        <v>0</v>
      </c>
      <c r="T171" s="129">
        <f>T172</f>
        <v>0</v>
      </c>
      <c r="AR171" s="124" t="s">
        <v>77</v>
      </c>
      <c r="AT171" s="130" t="s">
        <v>69</v>
      </c>
      <c r="AU171" s="130" t="s">
        <v>77</v>
      </c>
      <c r="AY171" s="124" t="s">
        <v>114</v>
      </c>
      <c r="BK171" s="131">
        <f>BK172</f>
        <v>0</v>
      </c>
    </row>
    <row r="172" spans="2:65" s="1" customFormat="1" ht="33" customHeight="1">
      <c r="B172" s="134"/>
      <c r="C172" s="135">
        <v>37</v>
      </c>
      <c r="D172" s="135" t="s">
        <v>116</v>
      </c>
      <c r="E172" s="136" t="s">
        <v>464</v>
      </c>
      <c r="F172" s="137" t="s">
        <v>465</v>
      </c>
      <c r="G172" s="138" t="s">
        <v>320</v>
      </c>
      <c r="H172" s="139">
        <v>158.26400000000001</v>
      </c>
      <c r="I172" s="140"/>
      <c r="J172" s="140">
        <f>ROUND(I172*H172,2)</f>
        <v>0</v>
      </c>
      <c r="K172" s="141"/>
      <c r="L172" s="27"/>
      <c r="M172" s="142" t="s">
        <v>1</v>
      </c>
      <c r="N172" s="113" t="s">
        <v>36</v>
      </c>
      <c r="O172" s="143">
        <v>0.39300000000000002</v>
      </c>
      <c r="P172" s="143">
        <f>O172*H172</f>
        <v>62.197752000000008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120</v>
      </c>
      <c r="AT172" s="145" t="s">
        <v>116</v>
      </c>
      <c r="AU172" s="145" t="s">
        <v>121</v>
      </c>
      <c r="AY172" s="13" t="s">
        <v>114</v>
      </c>
      <c r="BE172" s="146">
        <f>IF(N172="základná",J172,0)</f>
        <v>0</v>
      </c>
      <c r="BF172" s="146">
        <f>IF(N172="znížená",J172,0)</f>
        <v>0</v>
      </c>
      <c r="BG172" s="146">
        <f>IF(N172="zákl. prenesená",J172,0)</f>
        <v>0</v>
      </c>
      <c r="BH172" s="146">
        <f>IF(N172="zníž. prenesená",J172,0)</f>
        <v>0</v>
      </c>
      <c r="BI172" s="146">
        <f>IF(N172="nulová",J172,0)</f>
        <v>0</v>
      </c>
      <c r="BJ172" s="13" t="s">
        <v>121</v>
      </c>
      <c r="BK172" s="146">
        <f>ROUND(I172*H172,2)</f>
        <v>0</v>
      </c>
      <c r="BL172" s="13" t="s">
        <v>120</v>
      </c>
      <c r="BM172" s="145" t="s">
        <v>466</v>
      </c>
    </row>
    <row r="173" spans="2:65" s="11" customFormat="1" ht="25.9" customHeight="1">
      <c r="B173" s="123"/>
      <c r="D173" s="124" t="s">
        <v>69</v>
      </c>
      <c r="E173" s="125" t="s">
        <v>342</v>
      </c>
      <c r="F173" s="125" t="s">
        <v>343</v>
      </c>
      <c r="J173" s="126">
        <f>BK173</f>
        <v>0</v>
      </c>
      <c r="L173" s="123"/>
      <c r="M173" s="127"/>
      <c r="P173" s="128">
        <f>SUM(P174:P176)</f>
        <v>0</v>
      </c>
      <c r="R173" s="128">
        <f>SUM(R174:R176)</f>
        <v>0</v>
      </c>
      <c r="T173" s="129">
        <f>SUM(T174:T176)</f>
        <v>0</v>
      </c>
      <c r="AR173" s="124" t="s">
        <v>133</v>
      </c>
      <c r="AT173" s="130" t="s">
        <v>69</v>
      </c>
      <c r="AU173" s="130" t="s">
        <v>70</v>
      </c>
      <c r="AY173" s="124" t="s">
        <v>114</v>
      </c>
      <c r="BK173" s="131">
        <f>SUM(BK174:BK176)</f>
        <v>0</v>
      </c>
    </row>
    <row r="174" spans="2:65" s="1" customFormat="1" ht="44.25" customHeight="1">
      <c r="B174" s="134"/>
      <c r="C174" s="135">
        <v>38</v>
      </c>
      <c r="D174" s="135" t="s">
        <v>116</v>
      </c>
      <c r="E174" s="136" t="s">
        <v>467</v>
      </c>
      <c r="F174" s="137" t="s">
        <v>468</v>
      </c>
      <c r="G174" s="138" t="s">
        <v>119</v>
      </c>
      <c r="H174" s="139">
        <v>20</v>
      </c>
      <c r="I174" s="140"/>
      <c r="J174" s="140">
        <f t="shared" ref="J174:J176" si="20">ROUND(I174*H174,2)</f>
        <v>0</v>
      </c>
      <c r="K174" s="141"/>
      <c r="L174" s="27"/>
      <c r="M174" s="142" t="s">
        <v>1</v>
      </c>
      <c r="N174" s="113" t="s">
        <v>36</v>
      </c>
      <c r="O174" s="143">
        <v>0</v>
      </c>
      <c r="P174" s="143">
        <f t="shared" ref="P174:P176" si="21">O174*H174</f>
        <v>0</v>
      </c>
      <c r="Q174" s="143">
        <v>0</v>
      </c>
      <c r="R174" s="143">
        <f t="shared" ref="R174:R176" si="22">Q174*H174</f>
        <v>0</v>
      </c>
      <c r="S174" s="143">
        <v>0</v>
      </c>
      <c r="T174" s="144">
        <f t="shared" ref="T174:T176" si="23">S174*H174</f>
        <v>0</v>
      </c>
      <c r="AR174" s="145" t="s">
        <v>347</v>
      </c>
      <c r="AT174" s="145" t="s">
        <v>116</v>
      </c>
      <c r="AU174" s="145" t="s">
        <v>77</v>
      </c>
      <c r="AY174" s="13" t="s">
        <v>114</v>
      </c>
      <c r="BE174" s="146">
        <f t="shared" ref="BE174:BE176" si="24">IF(N174="základná",J174,0)</f>
        <v>0</v>
      </c>
      <c r="BF174" s="146">
        <f t="shared" ref="BF174:BF176" si="25">IF(N174="znížená",J174,0)</f>
        <v>0</v>
      </c>
      <c r="BG174" s="146">
        <f t="shared" ref="BG174:BG176" si="26">IF(N174="zákl. prenesená",J174,0)</f>
        <v>0</v>
      </c>
      <c r="BH174" s="146">
        <f t="shared" ref="BH174:BH176" si="27">IF(N174="zníž. prenesená",J174,0)</f>
        <v>0</v>
      </c>
      <c r="BI174" s="146">
        <f t="shared" ref="BI174:BI176" si="28">IF(N174="nulová",J174,0)</f>
        <v>0</v>
      </c>
      <c r="BJ174" s="13" t="s">
        <v>121</v>
      </c>
      <c r="BK174" s="146">
        <f t="shared" ref="BK174:BK176" si="29">ROUND(I174*H174,2)</f>
        <v>0</v>
      </c>
      <c r="BL174" s="13" t="s">
        <v>347</v>
      </c>
      <c r="BM174" s="145" t="s">
        <v>469</v>
      </c>
    </row>
    <row r="175" spans="2:65" s="1" customFormat="1" ht="33" customHeight="1">
      <c r="B175" s="134"/>
      <c r="C175" s="135">
        <v>39</v>
      </c>
      <c r="D175" s="135" t="s">
        <v>116</v>
      </c>
      <c r="E175" s="136" t="s">
        <v>350</v>
      </c>
      <c r="F175" s="137" t="s">
        <v>351</v>
      </c>
      <c r="G175" s="138" t="s">
        <v>352</v>
      </c>
      <c r="H175" s="139">
        <v>96</v>
      </c>
      <c r="I175" s="140"/>
      <c r="J175" s="140">
        <f t="shared" si="20"/>
        <v>0</v>
      </c>
      <c r="K175" s="141"/>
      <c r="L175" s="27"/>
      <c r="M175" s="142" t="s">
        <v>1</v>
      </c>
      <c r="N175" s="113" t="s">
        <v>36</v>
      </c>
      <c r="O175" s="143">
        <v>0</v>
      </c>
      <c r="P175" s="143">
        <f t="shared" si="21"/>
        <v>0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AR175" s="145" t="s">
        <v>347</v>
      </c>
      <c r="AT175" s="145" t="s">
        <v>116</v>
      </c>
      <c r="AU175" s="145" t="s">
        <v>77</v>
      </c>
      <c r="AY175" s="13" t="s">
        <v>114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3" t="s">
        <v>121</v>
      </c>
      <c r="BK175" s="146">
        <f t="shared" si="29"/>
        <v>0</v>
      </c>
      <c r="BL175" s="13" t="s">
        <v>347</v>
      </c>
      <c r="BM175" s="145" t="s">
        <v>470</v>
      </c>
    </row>
    <row r="176" spans="2:65" s="1" customFormat="1" ht="16.5" customHeight="1">
      <c r="B176" s="134"/>
      <c r="C176" s="135" t="s">
        <v>280</v>
      </c>
      <c r="D176" s="135" t="s">
        <v>116</v>
      </c>
      <c r="E176" s="136" t="s">
        <v>355</v>
      </c>
      <c r="F176" s="137" t="s">
        <v>356</v>
      </c>
      <c r="G176" s="138" t="s">
        <v>146</v>
      </c>
      <c r="H176" s="139">
        <v>1</v>
      </c>
      <c r="I176" s="140"/>
      <c r="J176" s="140">
        <f t="shared" si="20"/>
        <v>0</v>
      </c>
      <c r="K176" s="141"/>
      <c r="L176" s="27"/>
      <c r="M176" s="157" t="s">
        <v>1</v>
      </c>
      <c r="N176" s="158" t="s">
        <v>36</v>
      </c>
      <c r="O176" s="159">
        <v>0</v>
      </c>
      <c r="P176" s="159">
        <f t="shared" si="21"/>
        <v>0</v>
      </c>
      <c r="Q176" s="159">
        <v>0</v>
      </c>
      <c r="R176" s="159">
        <f t="shared" si="22"/>
        <v>0</v>
      </c>
      <c r="S176" s="159">
        <v>0</v>
      </c>
      <c r="T176" s="160">
        <f t="shared" si="23"/>
        <v>0</v>
      </c>
      <c r="AR176" s="145" t="s">
        <v>347</v>
      </c>
      <c r="AT176" s="145" t="s">
        <v>116</v>
      </c>
      <c r="AU176" s="145" t="s">
        <v>77</v>
      </c>
      <c r="AY176" s="13" t="s">
        <v>114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3" t="s">
        <v>121</v>
      </c>
      <c r="BK176" s="146">
        <f t="shared" si="29"/>
        <v>0</v>
      </c>
      <c r="BL176" s="13" t="s">
        <v>347</v>
      </c>
      <c r="BM176" s="145" t="s">
        <v>471</v>
      </c>
    </row>
    <row r="177" spans="2:12" s="1" customFormat="1" ht="6.95" customHeight="1">
      <c r="B177" s="42"/>
      <c r="C177" s="43"/>
      <c r="D177" s="43"/>
      <c r="E177" s="43"/>
      <c r="F177" s="43"/>
      <c r="G177" s="43"/>
      <c r="H177" s="43"/>
      <c r="I177" s="43"/>
      <c r="J177" s="43"/>
      <c r="K177" s="43"/>
      <c r="L177" s="27"/>
    </row>
  </sheetData>
  <autoFilter ref="C127:K176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01 - Kolajové trate a zas...</vt:lpstr>
      <vt:lpstr>05 - Nástupištia-kaselský...</vt:lpstr>
      <vt:lpstr>'01 - Kolajové trate a zas...'!Názvy_tlače</vt:lpstr>
      <vt:lpstr>'05 - Nástupištia-kaselský...'!Názvy_tlače</vt:lpstr>
      <vt:lpstr>'Rekapitulácia stavby'!Názvy_tlače</vt:lpstr>
      <vt:lpstr>'01 - Kolajové trate a zas...'!Oblasť_tlače</vt:lpstr>
      <vt:lpstr>'05 - Nástupištia-kaselský...'!Oblasť_tlače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ONDRO\uzivatel</dc:creator>
  <cp:lastModifiedBy>Cencerová Lucia</cp:lastModifiedBy>
  <dcterms:created xsi:type="dcterms:W3CDTF">2025-04-28T12:47:35Z</dcterms:created>
  <dcterms:modified xsi:type="dcterms:W3CDTF">2025-05-02T06:27:43Z</dcterms:modified>
</cp:coreProperties>
</file>