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cc8f33ee19dc743/00. VO Súkromný sektor/Paluba PPA/"/>
    </mc:Choice>
  </mc:AlternateContent>
  <xr:revisionPtr revIDLastSave="4" documentId="11_52ED7B179BC5DF0EEF67D686DFFED5B0BA940CB3" xr6:coauthVersionLast="47" xr6:coauthVersionMax="47" xr10:uidLastSave="{1DFE8FBB-EC31-4A06-9772-3F26A712DD6D}"/>
  <bookViews>
    <workbookView xWindow="-120" yWindow="-120" windowWidth="38640" windowHeight="21120" xr2:uid="{00000000-000D-0000-FFFF-FFFF00000000}"/>
  </bookViews>
  <sheets>
    <sheet name="Rekapitulácia stavby" sheetId="1" r:id="rId1"/>
    <sheet name="01 - Podlaha a omietky" sheetId="2" r:id="rId2"/>
    <sheet name="02 - Drenáž a odvodnenie" sheetId="3" r:id="rId3"/>
    <sheet name="03 - Spevnené plochy" sheetId="4" r:id="rId4"/>
    <sheet name="04 - Osvetlenie a kamerov..." sheetId="5" r:id="rId5"/>
    <sheet name="05 - Fotovoltaika" sheetId="6" r:id="rId6"/>
  </sheets>
  <definedNames>
    <definedName name="_xlnm._FilterDatabase" localSheetId="1" hidden="1">'01 - Podlaha a omietky'!$C$123:$K$161</definedName>
    <definedName name="_xlnm._FilterDatabase" localSheetId="2" hidden="1">'02 - Drenáž a odvodnenie'!$C$124:$K$179</definedName>
    <definedName name="_xlnm._FilterDatabase" localSheetId="3" hidden="1">'03 - Spevnené plochy'!$C$120:$K$141</definedName>
    <definedName name="_xlnm._FilterDatabase" localSheetId="4" hidden="1">'04 - Osvetlenie a kamerov...'!$C$120:$K$156</definedName>
    <definedName name="_xlnm._FilterDatabase" localSheetId="5" hidden="1">'05 - Fotovoltaika'!$C$117:$K$129</definedName>
    <definedName name="_xlnm.Print_Titles" localSheetId="1">'01 - Podlaha a omietky'!$123:$123</definedName>
    <definedName name="_xlnm.Print_Titles" localSheetId="2">'02 - Drenáž a odvodnenie'!$124:$124</definedName>
    <definedName name="_xlnm.Print_Titles" localSheetId="3">'03 - Spevnené plochy'!$120:$120</definedName>
    <definedName name="_xlnm.Print_Titles" localSheetId="4">'04 - Osvetlenie a kamerov...'!$120:$120</definedName>
    <definedName name="_xlnm.Print_Titles" localSheetId="5">'05 - Fotovoltaika'!$117:$117</definedName>
    <definedName name="_xlnm.Print_Titles" localSheetId="0">'Rekapitulácia stavby'!$92:$92</definedName>
    <definedName name="_xlnm.Print_Area" localSheetId="1">'01 - Podlaha a omietky'!$C$4:$J$76,'01 - Podlaha a omietky'!$C$82:$J$105,'01 - Podlaha a omietky'!$C$111:$J$161</definedName>
    <definedName name="_xlnm.Print_Area" localSheetId="2">'02 - Drenáž a odvodnenie'!$C$4:$J$76,'02 - Drenáž a odvodnenie'!$C$82:$J$106,'02 - Drenáž a odvodnenie'!$C$112:$J$179</definedName>
    <definedName name="_xlnm.Print_Area" localSheetId="3">'03 - Spevnené plochy'!$C$4:$J$76,'03 - Spevnené plochy'!$C$82:$J$102,'03 - Spevnené plochy'!$C$108:$J$141</definedName>
    <definedName name="_xlnm.Print_Area" localSheetId="4">'04 - Osvetlenie a kamerov...'!$C$4:$J$76,'04 - Osvetlenie a kamerov...'!$C$82:$J$102,'04 - Osvetlenie a kamerov...'!$C$108:$J$156</definedName>
    <definedName name="_xlnm.Print_Area" localSheetId="5">'05 - Fotovoltaika'!$C$4:$J$76,'05 - Fotovoltaika'!$C$82:$J$99,'05 - Fotovoltaika'!$C$105:$J$129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 s="1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F114" i="6"/>
  <c r="F112" i="6"/>
  <c r="E110" i="6"/>
  <c r="F91" i="6"/>
  <c r="F89" i="6"/>
  <c r="E87" i="6"/>
  <c r="J24" i="6"/>
  <c r="E24" i="6"/>
  <c r="J115" i="6" s="1"/>
  <c r="J23" i="6"/>
  <c r="J21" i="6"/>
  <c r="E21" i="6"/>
  <c r="J114" i="6" s="1"/>
  <c r="J20" i="6"/>
  <c r="J18" i="6"/>
  <c r="E18" i="6"/>
  <c r="F115" i="6" s="1"/>
  <c r="J17" i="6"/>
  <c r="J12" i="6"/>
  <c r="J112" i="6" s="1"/>
  <c r="E7" i="6"/>
  <c r="E108" i="6"/>
  <c r="J37" i="5"/>
  <c r="J36" i="5"/>
  <c r="AY98" i="1" s="1"/>
  <c r="J35" i="5"/>
  <c r="AX98" i="1"/>
  <c r="BI156" i="5"/>
  <c r="BH156" i="5"/>
  <c r="BG156" i="5"/>
  <c r="BE156" i="5"/>
  <c r="T156" i="5"/>
  <c r="T155" i="5" s="1"/>
  <c r="R156" i="5"/>
  <c r="R155" i="5"/>
  <c r="P156" i="5"/>
  <c r="P155" i="5" s="1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F117" i="5"/>
  <c r="F115" i="5"/>
  <c r="E113" i="5"/>
  <c r="F91" i="5"/>
  <c r="F89" i="5"/>
  <c r="E87" i="5"/>
  <c r="J24" i="5"/>
  <c r="E24" i="5"/>
  <c r="J118" i="5" s="1"/>
  <c r="J23" i="5"/>
  <c r="J21" i="5"/>
  <c r="E21" i="5"/>
  <c r="J117" i="5" s="1"/>
  <c r="J20" i="5"/>
  <c r="J18" i="5"/>
  <c r="E18" i="5"/>
  <c r="F92" i="5" s="1"/>
  <c r="J17" i="5"/>
  <c r="J12" i="5"/>
  <c r="J89" i="5" s="1"/>
  <c r="E7" i="5"/>
  <c r="E111" i="5" s="1"/>
  <c r="J37" i="4"/>
  <c r="J36" i="4"/>
  <c r="AY97" i="1" s="1"/>
  <c r="J35" i="4"/>
  <c r="AX97" i="1"/>
  <c r="BI141" i="4"/>
  <c r="BH141" i="4"/>
  <c r="BG141" i="4"/>
  <c r="BE141" i="4"/>
  <c r="T141" i="4"/>
  <c r="T140" i="4" s="1"/>
  <c r="R141" i="4"/>
  <c r="R140" i="4" s="1"/>
  <c r="P141" i="4"/>
  <c r="P140" i="4" s="1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3" i="4"/>
  <c r="BH133" i="4"/>
  <c r="BG133" i="4"/>
  <c r="BE133" i="4"/>
  <c r="T133" i="4"/>
  <c r="T132" i="4"/>
  <c r="R133" i="4"/>
  <c r="R132" i="4"/>
  <c r="P133" i="4"/>
  <c r="P132" i="4" s="1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7" i="4"/>
  <c r="F115" i="4"/>
  <c r="E113" i="4"/>
  <c r="F91" i="4"/>
  <c r="F89" i="4"/>
  <c r="E87" i="4"/>
  <c r="J24" i="4"/>
  <c r="E24" i="4"/>
  <c r="J118" i="4"/>
  <c r="J23" i="4"/>
  <c r="J21" i="4"/>
  <c r="E21" i="4"/>
  <c r="J91" i="4" s="1"/>
  <c r="J20" i="4"/>
  <c r="J18" i="4"/>
  <c r="E18" i="4"/>
  <c r="F118" i="4"/>
  <c r="J17" i="4"/>
  <c r="J12" i="4"/>
  <c r="J115" i="4" s="1"/>
  <c r="E7" i="4"/>
  <c r="E111" i="4" s="1"/>
  <c r="J37" i="3"/>
  <c r="J36" i="3"/>
  <c r="AY96" i="1" s="1"/>
  <c r="J35" i="3"/>
  <c r="AX96" i="1" s="1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T174" i="3" s="1"/>
  <c r="R175" i="3"/>
  <c r="R174" i="3" s="1"/>
  <c r="P175" i="3"/>
  <c r="P174" i="3" s="1"/>
  <c r="BI173" i="3"/>
  <c r="BH173" i="3"/>
  <c r="BG173" i="3"/>
  <c r="BE173" i="3"/>
  <c r="T173" i="3"/>
  <c r="T172" i="3"/>
  <c r="R173" i="3"/>
  <c r="R172" i="3" s="1"/>
  <c r="P173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T150" i="3" s="1"/>
  <c r="R151" i="3"/>
  <c r="R150" i="3" s="1"/>
  <c r="P151" i="3"/>
  <c r="P150" i="3" s="1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F121" i="3"/>
  <c r="F119" i="3"/>
  <c r="E117" i="3"/>
  <c r="F91" i="3"/>
  <c r="F89" i="3"/>
  <c r="E87" i="3"/>
  <c r="J24" i="3"/>
  <c r="E24" i="3"/>
  <c r="J122" i="3" s="1"/>
  <c r="J23" i="3"/>
  <c r="J21" i="3"/>
  <c r="E21" i="3"/>
  <c r="J121" i="3" s="1"/>
  <c r="J20" i="3"/>
  <c r="J18" i="3"/>
  <c r="E18" i="3"/>
  <c r="F92" i="3" s="1"/>
  <c r="J17" i="3"/>
  <c r="J12" i="3"/>
  <c r="J119" i="3" s="1"/>
  <c r="E7" i="3"/>
  <c r="E85" i="3"/>
  <c r="J37" i="2"/>
  <c r="J36" i="2"/>
  <c r="AY95" i="1" s="1"/>
  <c r="J35" i="2"/>
  <c r="AX95" i="1" s="1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T154" i="2" s="1"/>
  <c r="R155" i="2"/>
  <c r="R154" i="2" s="1"/>
  <c r="P155" i="2"/>
  <c r="P154" i="2" s="1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T133" i="2"/>
  <c r="R134" i="2"/>
  <c r="R133" i="2" s="1"/>
  <c r="P134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F120" i="2"/>
  <c r="F118" i="2"/>
  <c r="E116" i="2"/>
  <c r="F91" i="2"/>
  <c r="F89" i="2"/>
  <c r="E87" i="2"/>
  <c r="J24" i="2"/>
  <c r="E24" i="2"/>
  <c r="J121" i="2" s="1"/>
  <c r="J23" i="2"/>
  <c r="J21" i="2"/>
  <c r="E21" i="2"/>
  <c r="J91" i="2" s="1"/>
  <c r="J20" i="2"/>
  <c r="J18" i="2"/>
  <c r="E18" i="2"/>
  <c r="F121" i="2" s="1"/>
  <c r="J17" i="2"/>
  <c r="J12" i="2"/>
  <c r="J89" i="2" s="1"/>
  <c r="E7" i="2"/>
  <c r="E114" i="2" s="1"/>
  <c r="L90" i="1"/>
  <c r="AM90" i="1"/>
  <c r="AM89" i="1"/>
  <c r="L89" i="1"/>
  <c r="AM87" i="1"/>
  <c r="L87" i="1"/>
  <c r="L85" i="1"/>
  <c r="L84" i="1"/>
  <c r="J152" i="2"/>
  <c r="J146" i="2"/>
  <c r="BK142" i="2"/>
  <c r="BK131" i="2"/>
  <c r="J158" i="2"/>
  <c r="BK134" i="2"/>
  <c r="BK155" i="2"/>
  <c r="BK148" i="2"/>
  <c r="BK139" i="2"/>
  <c r="J132" i="2"/>
  <c r="J153" i="2"/>
  <c r="J148" i="2"/>
  <c r="BK141" i="2"/>
  <c r="BK132" i="2"/>
  <c r="BK128" i="2"/>
  <c r="J171" i="3"/>
  <c r="J163" i="3"/>
  <c r="J154" i="3"/>
  <c r="BK141" i="3"/>
  <c r="J137" i="3"/>
  <c r="BK133" i="3"/>
  <c r="BK171" i="3"/>
  <c r="BK164" i="3"/>
  <c r="J158" i="3"/>
  <c r="BK148" i="3"/>
  <c r="BK138" i="3"/>
  <c r="BK167" i="3"/>
  <c r="J161" i="3"/>
  <c r="BK156" i="3"/>
  <c r="BK146" i="3"/>
  <c r="J142" i="3"/>
  <c r="J135" i="3"/>
  <c r="BK179" i="3"/>
  <c r="BK170" i="3"/>
  <c r="BK165" i="3"/>
  <c r="J156" i="3"/>
  <c r="J145" i="3"/>
  <c r="J129" i="3"/>
  <c r="J135" i="4"/>
  <c r="BK138" i="4"/>
  <c r="J126" i="4"/>
  <c r="J129" i="4"/>
  <c r="J138" i="4"/>
  <c r="BK126" i="4"/>
  <c r="J151" i="5"/>
  <c r="BK134" i="5"/>
  <c r="J153" i="5"/>
  <c r="J148" i="5"/>
  <c r="J140" i="5"/>
  <c r="J132" i="5"/>
  <c r="BK156" i="5"/>
  <c r="BK148" i="5"/>
  <c r="J141" i="5"/>
  <c r="BK132" i="5"/>
  <c r="J128" i="5"/>
  <c r="BK124" i="5"/>
  <c r="BK139" i="5"/>
  <c r="J130" i="5"/>
  <c r="BK126" i="5"/>
  <c r="J124" i="6"/>
  <c r="J127" i="6"/>
  <c r="BK161" i="2"/>
  <c r="BK143" i="2"/>
  <c r="BK129" i="2"/>
  <c r="BK153" i="2"/>
  <c r="BK130" i="2"/>
  <c r="J159" i="2"/>
  <c r="J151" i="2"/>
  <c r="J142" i="2"/>
  <c r="BK136" i="2"/>
  <c r="J155" i="2"/>
  <c r="BK145" i="2"/>
  <c r="J138" i="2"/>
  <c r="J134" i="2"/>
  <c r="J129" i="2"/>
  <c r="J179" i="3"/>
  <c r="J165" i="3"/>
  <c r="BK157" i="3"/>
  <c r="J148" i="3"/>
  <c r="J138" i="3"/>
  <c r="BK131" i="3"/>
  <c r="J170" i="3"/>
  <c r="BK162" i="3"/>
  <c r="BK149" i="3"/>
  <c r="J144" i="3"/>
  <c r="BK134" i="3"/>
  <c r="BK163" i="3"/>
  <c r="J160" i="3"/>
  <c r="J155" i="3"/>
  <c r="BK145" i="3"/>
  <c r="BK137" i="3"/>
  <c r="J134" i="3"/>
  <c r="J178" i="3"/>
  <c r="J169" i="3"/>
  <c r="J164" i="3"/>
  <c r="BK155" i="3"/>
  <c r="BK142" i="3"/>
  <c r="J128" i="3"/>
  <c r="BK124" i="4"/>
  <c r="J127" i="4"/>
  <c r="J141" i="4"/>
  <c r="BK135" i="4"/>
  <c r="J130" i="4"/>
  <c r="J139" i="4"/>
  <c r="BK131" i="4"/>
  <c r="J156" i="5"/>
  <c r="BK144" i="5"/>
  <c r="BK127" i="5"/>
  <c r="BK151" i="5"/>
  <c r="J145" i="5"/>
  <c r="J139" i="5"/>
  <c r="BK131" i="5"/>
  <c r="J154" i="5"/>
  <c r="BK146" i="5"/>
  <c r="BK140" i="5"/>
  <c r="J134" i="5"/>
  <c r="BK130" i="5"/>
  <c r="J152" i="5"/>
  <c r="J146" i="5"/>
  <c r="J137" i="5"/>
  <c r="J127" i="5"/>
  <c r="J123" i="6"/>
  <c r="BK124" i="6"/>
  <c r="BK126" i="6"/>
  <c r="J128" i="6"/>
  <c r="J122" i="6"/>
  <c r="BK151" i="2"/>
  <c r="J145" i="2"/>
  <c r="J140" i="2"/>
  <c r="J128" i="2"/>
  <c r="BK140" i="2"/>
  <c r="J127" i="2"/>
  <c r="BK158" i="2"/>
  <c r="J149" i="2"/>
  <c r="J141" i="2"/>
  <c r="BK160" i="2"/>
  <c r="BK152" i="2"/>
  <c r="J144" i="2"/>
  <c r="J137" i="2"/>
  <c r="J130" i="2"/>
  <c r="AS94" i="1"/>
  <c r="BK151" i="3"/>
  <c r="BK139" i="3"/>
  <c r="BK135" i="3"/>
  <c r="BK173" i="3"/>
  <c r="J168" i="3"/>
  <c r="BK154" i="3"/>
  <c r="BK147" i="3"/>
  <c r="J139" i="3"/>
  <c r="J175" i="3"/>
  <c r="J162" i="3"/>
  <c r="J157" i="3"/>
  <c r="J147" i="3"/>
  <c r="J141" i="3"/>
  <c r="J133" i="3"/>
  <c r="BK175" i="3"/>
  <c r="J167" i="3"/>
  <c r="BK159" i="3"/>
  <c r="J149" i="3"/>
  <c r="J130" i="3"/>
  <c r="J136" i="4"/>
  <c r="J128" i="4"/>
  <c r="BK129" i="4"/>
  <c r="J124" i="4"/>
  <c r="BK136" i="4"/>
  <c r="J131" i="4"/>
  <c r="BK141" i="4"/>
  <c r="J133" i="4"/>
  <c r="BK128" i="4"/>
  <c r="BK154" i="5"/>
  <c r="BK142" i="5"/>
  <c r="J124" i="5"/>
  <c r="J149" i="5"/>
  <c r="BK143" i="5"/>
  <c r="J133" i="5"/>
  <c r="J129" i="5"/>
  <c r="BK152" i="5"/>
  <c r="J142" i="5"/>
  <c r="BK133" i="5"/>
  <c r="J126" i="5"/>
  <c r="J150" i="5"/>
  <c r="BK141" i="5"/>
  <c r="BK136" i="5"/>
  <c r="J126" i="6"/>
  <c r="BK122" i="6"/>
  <c r="BK127" i="6"/>
  <c r="BK128" i="6"/>
  <c r="J129" i="6"/>
  <c r="BK121" i="6"/>
  <c r="BK149" i="2"/>
  <c r="BK144" i="2"/>
  <c r="J139" i="2"/>
  <c r="J160" i="2"/>
  <c r="BK137" i="2"/>
  <c r="J161" i="2"/>
  <c r="BK150" i="2"/>
  <c r="BK146" i="2"/>
  <c r="BK138" i="2"/>
  <c r="BK159" i="2"/>
  <c r="J150" i="2"/>
  <c r="J143" i="2"/>
  <c r="J136" i="2"/>
  <c r="J131" i="2"/>
  <c r="BK127" i="2"/>
  <c r="J166" i="3"/>
  <c r="BK160" i="3"/>
  <c r="J153" i="3"/>
  <c r="BK140" i="3"/>
  <c r="J136" i="3"/>
  <c r="BK129" i="3"/>
  <c r="BK169" i="3"/>
  <c r="BK161" i="3"/>
  <c r="BK153" i="3"/>
  <c r="J140" i="3"/>
  <c r="BK132" i="3"/>
  <c r="J131" i="3"/>
  <c r="BK130" i="3"/>
  <c r="BK178" i="3"/>
  <c r="BK168" i="3"/>
  <c r="J159" i="3"/>
  <c r="J151" i="3"/>
  <c r="BK144" i="3"/>
  <c r="BK136" i="3"/>
  <c r="BK128" i="3"/>
  <c r="J173" i="3"/>
  <c r="BK166" i="3"/>
  <c r="BK158" i="3"/>
  <c r="J146" i="3"/>
  <c r="J132" i="3"/>
  <c r="BK139" i="4"/>
  <c r="BK127" i="4"/>
  <c r="BK130" i="4"/>
  <c r="BK137" i="4"/>
  <c r="BK133" i="4"/>
  <c r="BK125" i="4"/>
  <c r="J137" i="4"/>
  <c r="J125" i="4"/>
  <c r="BK145" i="5"/>
  <c r="BK137" i="5"/>
  <c r="BK125" i="5"/>
  <c r="BK150" i="5"/>
  <c r="J144" i="5"/>
  <c r="BK138" i="5"/>
  <c r="BK128" i="5"/>
  <c r="BK153" i="5"/>
  <c r="J143" i="5"/>
  <c r="J136" i="5"/>
  <c r="J131" i="5"/>
  <c r="J125" i="5"/>
  <c r="BK149" i="5"/>
  <c r="J138" i="5"/>
  <c r="BK129" i="5"/>
  <c r="J125" i="6"/>
  <c r="J121" i="6"/>
  <c r="BK129" i="6"/>
  <c r="BK123" i="6"/>
  <c r="BK125" i="6"/>
  <c r="BK126" i="2" l="1"/>
  <c r="J126" i="2" s="1"/>
  <c r="J98" i="2" s="1"/>
  <c r="R135" i="2"/>
  <c r="BK147" i="2"/>
  <c r="J147" i="2" s="1"/>
  <c r="J101" i="2" s="1"/>
  <c r="R157" i="2"/>
  <c r="R156" i="2" s="1"/>
  <c r="T127" i="3"/>
  <c r="T143" i="3"/>
  <c r="P152" i="3"/>
  <c r="P177" i="3"/>
  <c r="P176" i="3" s="1"/>
  <c r="P123" i="4"/>
  <c r="P134" i="4"/>
  <c r="P123" i="5"/>
  <c r="BK135" i="5"/>
  <c r="J135" i="5" s="1"/>
  <c r="J99" i="5" s="1"/>
  <c r="BK147" i="5"/>
  <c r="J147" i="5" s="1"/>
  <c r="J100" i="5" s="1"/>
  <c r="R126" i="2"/>
  <c r="P135" i="2"/>
  <c r="R147" i="2"/>
  <c r="P157" i="2"/>
  <c r="P156" i="2"/>
  <c r="P127" i="3"/>
  <c r="R143" i="3"/>
  <c r="T152" i="3"/>
  <c r="R177" i="3"/>
  <c r="R176" i="3" s="1"/>
  <c r="BK123" i="4"/>
  <c r="J123" i="4" s="1"/>
  <c r="J98" i="4" s="1"/>
  <c r="R134" i="4"/>
  <c r="BK123" i="5"/>
  <c r="J123" i="5" s="1"/>
  <c r="J98" i="5" s="1"/>
  <c r="R135" i="5"/>
  <c r="R147" i="5"/>
  <c r="P126" i="2"/>
  <c r="BK135" i="2"/>
  <c r="J135" i="2" s="1"/>
  <c r="J100" i="2" s="1"/>
  <c r="P147" i="2"/>
  <c r="BK157" i="2"/>
  <c r="J157" i="2" s="1"/>
  <c r="J104" i="2" s="1"/>
  <c r="BK127" i="3"/>
  <c r="J127" i="3"/>
  <c r="J98" i="3" s="1"/>
  <c r="BK143" i="3"/>
  <c r="J143" i="3" s="1"/>
  <c r="J99" i="3" s="1"/>
  <c r="BK152" i="3"/>
  <c r="J152" i="3" s="1"/>
  <c r="J101" i="3" s="1"/>
  <c r="T177" i="3"/>
  <c r="T176" i="3" s="1"/>
  <c r="R123" i="4"/>
  <c r="T134" i="4"/>
  <c r="R123" i="5"/>
  <c r="P135" i="5"/>
  <c r="T147" i="5"/>
  <c r="T126" i="2"/>
  <c r="T135" i="2"/>
  <c r="T147" i="2"/>
  <c r="T157" i="2"/>
  <c r="T156" i="2" s="1"/>
  <c r="R127" i="3"/>
  <c r="P143" i="3"/>
  <c r="R152" i="3"/>
  <c r="BK177" i="3"/>
  <c r="J177" i="3" s="1"/>
  <c r="J105" i="3" s="1"/>
  <c r="BK176" i="3"/>
  <c r="J176" i="3" s="1"/>
  <c r="J104" i="3" s="1"/>
  <c r="T123" i="4"/>
  <c r="T122" i="4" s="1"/>
  <c r="T121" i="4" s="1"/>
  <c r="BK134" i="4"/>
  <c r="J134" i="4" s="1"/>
  <c r="J100" i="4" s="1"/>
  <c r="T123" i="5"/>
  <c r="T135" i="5"/>
  <c r="P147" i="5"/>
  <c r="BK120" i="6"/>
  <c r="J120" i="6" s="1"/>
  <c r="J98" i="6" s="1"/>
  <c r="P120" i="6"/>
  <c r="P119" i="6"/>
  <c r="P118" i="6" s="1"/>
  <c r="AU99" i="1" s="1"/>
  <c r="R120" i="6"/>
  <c r="R119" i="6"/>
  <c r="R118" i="6" s="1"/>
  <c r="T120" i="6"/>
  <c r="T119" i="6" s="1"/>
  <c r="T118" i="6" s="1"/>
  <c r="BK133" i="2"/>
  <c r="J133" i="2"/>
  <c r="J99" i="2" s="1"/>
  <c r="BK154" i="2"/>
  <c r="J154" i="2" s="1"/>
  <c r="J102" i="2" s="1"/>
  <c r="BK174" i="3"/>
  <c r="J174" i="3"/>
  <c r="J103" i="3" s="1"/>
  <c r="BK132" i="4"/>
  <c r="J132" i="4" s="1"/>
  <c r="J99" i="4" s="1"/>
  <c r="BK150" i="3"/>
  <c r="J150" i="3"/>
  <c r="J100" i="3" s="1"/>
  <c r="BK172" i="3"/>
  <c r="J172" i="3" s="1"/>
  <c r="J102" i="3" s="1"/>
  <c r="BK140" i="4"/>
  <c r="J140" i="4"/>
  <c r="J101" i="4" s="1"/>
  <c r="BK155" i="5"/>
  <c r="J155" i="5" s="1"/>
  <c r="J101" i="5" s="1"/>
  <c r="J91" i="6"/>
  <c r="BF121" i="6"/>
  <c r="BF126" i="6"/>
  <c r="BF127" i="6"/>
  <c r="BF128" i="6"/>
  <c r="E85" i="6"/>
  <c r="J89" i="6"/>
  <c r="J92" i="6"/>
  <c r="F92" i="6"/>
  <c r="BF122" i="6"/>
  <c r="BF123" i="6"/>
  <c r="BF124" i="6"/>
  <c r="BF125" i="6"/>
  <c r="BF129" i="6"/>
  <c r="J115" i="5"/>
  <c r="F118" i="5"/>
  <c r="BF124" i="5"/>
  <c r="BF126" i="5"/>
  <c r="BF129" i="5"/>
  <c r="BF132" i="5"/>
  <c r="BF137" i="5"/>
  <c r="BF140" i="5"/>
  <c r="BF145" i="5"/>
  <c r="BF149" i="5"/>
  <c r="BF150" i="5"/>
  <c r="BF151" i="5"/>
  <c r="BF153" i="5"/>
  <c r="E85" i="5"/>
  <c r="BF127" i="5"/>
  <c r="BF130" i="5"/>
  <c r="BF133" i="5"/>
  <c r="BF134" i="5"/>
  <c r="BF142" i="5"/>
  <c r="BF143" i="5"/>
  <c r="BF146" i="5"/>
  <c r="J92" i="5"/>
  <c r="BF125" i="5"/>
  <c r="BF131" i="5"/>
  <c r="BF136" i="5"/>
  <c r="BF138" i="5"/>
  <c r="BF139" i="5"/>
  <c r="BF141" i="5"/>
  <c r="BF148" i="5"/>
  <c r="BF152" i="5"/>
  <c r="BF156" i="5"/>
  <c r="J91" i="5"/>
  <c r="BF128" i="5"/>
  <c r="BF144" i="5"/>
  <c r="BF154" i="5"/>
  <c r="E85" i="4"/>
  <c r="J89" i="4"/>
  <c r="J92" i="4"/>
  <c r="BF124" i="4"/>
  <c r="BF126" i="4"/>
  <c r="BF128" i="4"/>
  <c r="BF131" i="4"/>
  <c r="BF137" i="4"/>
  <c r="F92" i="4"/>
  <c r="J117" i="4"/>
  <c r="BF130" i="4"/>
  <c r="BF133" i="4"/>
  <c r="BF139" i="4"/>
  <c r="BF141" i="4"/>
  <c r="BF125" i="4"/>
  <c r="BF127" i="4"/>
  <c r="BF129" i="4"/>
  <c r="BF135" i="4"/>
  <c r="BF136" i="4"/>
  <c r="BF138" i="4"/>
  <c r="J91" i="3"/>
  <c r="E115" i="3"/>
  <c r="BF128" i="3"/>
  <c r="BF129" i="3"/>
  <c r="BF131" i="3"/>
  <c r="BF141" i="3"/>
  <c r="BF145" i="3"/>
  <c r="BF148" i="3"/>
  <c r="BF153" i="3"/>
  <c r="BF154" i="3"/>
  <c r="BF155" i="3"/>
  <c r="BF158" i="3"/>
  <c r="BF160" i="3"/>
  <c r="BF161" i="3"/>
  <c r="BF168" i="3"/>
  <c r="BF169" i="3"/>
  <c r="BF179" i="3"/>
  <c r="J89" i="3"/>
  <c r="F122" i="3"/>
  <c r="BF132" i="3"/>
  <c r="BF134" i="3"/>
  <c r="BF146" i="3"/>
  <c r="BF159" i="3"/>
  <c r="BF165" i="3"/>
  <c r="BF167" i="3"/>
  <c r="BF175" i="3"/>
  <c r="J92" i="3"/>
  <c r="BF130" i="3"/>
  <c r="BF137" i="3"/>
  <c r="BF138" i="3"/>
  <c r="BF139" i="3"/>
  <c r="BF140" i="3"/>
  <c r="BF142" i="3"/>
  <c r="BF144" i="3"/>
  <c r="BF157" i="3"/>
  <c r="BF163" i="3"/>
  <c r="BF164" i="3"/>
  <c r="BF170" i="3"/>
  <c r="BF171" i="3"/>
  <c r="BF133" i="3"/>
  <c r="BF135" i="3"/>
  <c r="BF136" i="3"/>
  <c r="BF147" i="3"/>
  <c r="BF149" i="3"/>
  <c r="BF151" i="3"/>
  <c r="BF156" i="3"/>
  <c r="BF162" i="3"/>
  <c r="BF166" i="3"/>
  <c r="BF173" i="3"/>
  <c r="BF178" i="3"/>
  <c r="E85" i="2"/>
  <c r="J120" i="2"/>
  <c r="BF128" i="2"/>
  <c r="BF129" i="2"/>
  <c r="BF130" i="2"/>
  <c r="BF134" i="2"/>
  <c r="BF136" i="2"/>
  <c r="BF137" i="2"/>
  <c r="BF139" i="2"/>
  <c r="BF141" i="2"/>
  <c r="BF148" i="2"/>
  <c r="BF149" i="2"/>
  <c r="BF151" i="2"/>
  <c r="BF153" i="2"/>
  <c r="BF160" i="2"/>
  <c r="J92" i="2"/>
  <c r="J118" i="2"/>
  <c r="BF131" i="2"/>
  <c r="BF138" i="2"/>
  <c r="BF140" i="2"/>
  <c r="BF142" i="2"/>
  <c r="BF143" i="2"/>
  <c r="BF144" i="2"/>
  <c r="BF145" i="2"/>
  <c r="BF152" i="2"/>
  <c r="BF155" i="2"/>
  <c r="BF158" i="2"/>
  <c r="BF159" i="2"/>
  <c r="F92" i="2"/>
  <c r="BF127" i="2"/>
  <c r="BF132" i="2"/>
  <c r="BF146" i="2"/>
  <c r="BF150" i="2"/>
  <c r="BF161" i="2"/>
  <c r="J33" i="2"/>
  <c r="AV95" i="1" s="1"/>
  <c r="F35" i="3"/>
  <c r="BB96" i="1" s="1"/>
  <c r="F36" i="2"/>
  <c r="BC95" i="1" s="1"/>
  <c r="J33" i="3"/>
  <c r="AV96" i="1" s="1"/>
  <c r="F37" i="4"/>
  <c r="BD97" i="1" s="1"/>
  <c r="F36" i="4"/>
  <c r="BC97" i="1" s="1"/>
  <c r="F35" i="5"/>
  <c r="BB98" i="1" s="1"/>
  <c r="F36" i="5"/>
  <c r="BC98" i="1" s="1"/>
  <c r="J33" i="6"/>
  <c r="AV99" i="1" s="1"/>
  <c r="F33" i="2"/>
  <c r="AZ95" i="1" s="1"/>
  <c r="F36" i="3"/>
  <c r="BC96" i="1" s="1"/>
  <c r="F33" i="4"/>
  <c r="AZ97" i="1" s="1"/>
  <c r="F35" i="4"/>
  <c r="BB97" i="1" s="1"/>
  <c r="J33" i="4"/>
  <c r="AV97" i="1" s="1"/>
  <c r="F37" i="5"/>
  <c r="BD98" i="1" s="1"/>
  <c r="F37" i="6"/>
  <c r="BD99" i="1" s="1"/>
  <c r="F33" i="6"/>
  <c r="AZ99" i="1" s="1"/>
  <c r="F37" i="2"/>
  <c r="BD95" i="1" s="1"/>
  <c r="F35" i="2"/>
  <c r="BB95" i="1" s="1"/>
  <c r="F33" i="3"/>
  <c r="AZ96" i="1" s="1"/>
  <c r="F37" i="3"/>
  <c r="BD96" i="1" s="1"/>
  <c r="F33" i="5"/>
  <c r="AZ98" i="1" s="1"/>
  <c r="J33" i="5"/>
  <c r="AV98" i="1" s="1"/>
  <c r="F36" i="6"/>
  <c r="BC99" i="1" s="1"/>
  <c r="F35" i="6"/>
  <c r="BB99" i="1" s="1"/>
  <c r="R122" i="5" l="1"/>
  <c r="R121" i="5" s="1"/>
  <c r="R122" i="4"/>
  <c r="R121" i="4" s="1"/>
  <c r="T125" i="2"/>
  <c r="T124" i="2"/>
  <c r="R126" i="3"/>
  <c r="R125" i="3"/>
  <c r="P125" i="2"/>
  <c r="P124" i="2"/>
  <c r="AU95" i="1" s="1"/>
  <c r="P126" i="3"/>
  <c r="P125" i="3" s="1"/>
  <c r="AU96" i="1" s="1"/>
  <c r="T126" i="3"/>
  <c r="T125" i="3"/>
  <c r="T122" i="5"/>
  <c r="T121" i="5"/>
  <c r="R125" i="2"/>
  <c r="R124" i="2"/>
  <c r="P122" i="5"/>
  <c r="P121" i="5" s="1"/>
  <c r="AU98" i="1" s="1"/>
  <c r="P122" i="4"/>
  <c r="P121" i="4" s="1"/>
  <c r="AU97" i="1" s="1"/>
  <c r="BK126" i="3"/>
  <c r="J126" i="3" s="1"/>
  <c r="J97" i="3" s="1"/>
  <c r="BK156" i="2"/>
  <c r="J156" i="2"/>
  <c r="J103" i="2" s="1"/>
  <c r="BK122" i="4"/>
  <c r="J122" i="4"/>
  <c r="J97" i="4" s="1"/>
  <c r="BK122" i="5"/>
  <c r="J122" i="5" s="1"/>
  <c r="J97" i="5" s="1"/>
  <c r="BK125" i="2"/>
  <c r="BK119" i="6"/>
  <c r="J119" i="6"/>
  <c r="J97" i="6" s="1"/>
  <c r="F34" i="3"/>
  <c r="BA96" i="1" s="1"/>
  <c r="J34" i="5"/>
  <c r="AW98" i="1" s="1"/>
  <c r="AT98" i="1" s="1"/>
  <c r="BB94" i="1"/>
  <c r="W31" i="1" s="1"/>
  <c r="F34" i="2"/>
  <c r="BA95" i="1" s="1"/>
  <c r="F34" i="4"/>
  <c r="BA97" i="1" s="1"/>
  <c r="J34" i="6"/>
  <c r="AW99" i="1"/>
  <c r="AT99" i="1"/>
  <c r="F34" i="6"/>
  <c r="BA99" i="1" s="1"/>
  <c r="J34" i="3"/>
  <c r="AW96" i="1" s="1"/>
  <c r="AT96" i="1" s="1"/>
  <c r="F34" i="5"/>
  <c r="BA98" i="1"/>
  <c r="BC94" i="1"/>
  <c r="W32" i="1" s="1"/>
  <c r="J34" i="2"/>
  <c r="AW95" i="1"/>
  <c r="AT95" i="1"/>
  <c r="J34" i="4"/>
  <c r="AW97" i="1" s="1"/>
  <c r="AT97" i="1" s="1"/>
  <c r="AZ94" i="1"/>
  <c r="W29" i="1"/>
  <c r="BD94" i="1"/>
  <c r="W33" i="1" s="1"/>
  <c r="BK124" i="2" l="1"/>
  <c r="J124" i="2" s="1"/>
  <c r="J96" i="2" s="1"/>
  <c r="BK125" i="3"/>
  <c r="J125" i="3"/>
  <c r="J96" i="3" s="1"/>
  <c r="BK121" i="5"/>
  <c r="J121" i="5" s="1"/>
  <c r="J30" i="5" s="1"/>
  <c r="AG98" i="1" s="1"/>
  <c r="BK121" i="4"/>
  <c r="J121" i="4" s="1"/>
  <c r="J96" i="4" s="1"/>
  <c r="BK118" i="6"/>
  <c r="J118" i="6"/>
  <c r="J96" i="6" s="1"/>
  <c r="J125" i="2"/>
  <c r="J97" i="2" s="1"/>
  <c r="AU94" i="1"/>
  <c r="BA94" i="1"/>
  <c r="W30" i="1"/>
  <c r="J30" i="2"/>
  <c r="AG95" i="1"/>
  <c r="AX94" i="1"/>
  <c r="AV94" i="1"/>
  <c r="AK29" i="1" s="1"/>
  <c r="AY94" i="1"/>
  <c r="J39" i="5" l="1"/>
  <c r="J39" i="2"/>
  <c r="J96" i="5"/>
  <c r="AN98" i="1"/>
  <c r="AN95" i="1"/>
  <c r="J30" i="4"/>
  <c r="AG97" i="1" s="1"/>
  <c r="J30" i="3"/>
  <c r="AG96" i="1" s="1"/>
  <c r="AN96" i="1" s="1"/>
  <c r="J30" i="6"/>
  <c r="AG99" i="1"/>
  <c r="AW94" i="1"/>
  <c r="AK30" i="1" s="1"/>
  <c r="J39" i="3" l="1"/>
  <c r="J39" i="6"/>
  <c r="J39" i="4"/>
  <c r="AN99" i="1"/>
  <c r="AN97" i="1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<sst xmlns="http://schemas.openxmlformats.org/spreadsheetml/2006/main" count="2702" uniqueCount="579">
  <si>
    <t>Export Komplet</t>
  </si>
  <si>
    <t/>
  </si>
  <si>
    <t>2.0</t>
  </si>
  <si>
    <t>False</t>
  </si>
  <si>
    <t>{7834a655-cbfa-4897-bc29-ad3356e77d75}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</si>
  <si>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</si>
  <si>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</si>
  <si>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</si>
  <si>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</si>
  <si>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</si>
  <si>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</si>
  <si>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</si>
  <si>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</si>
  <si>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</si>
  <si>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</si>
  <si>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modernizácia ovčína</t>
  </si>
  <si>
    <t>JKSO:</t>
  </si>
  <si>
    <t>KS:</t>
  </si>
  <si>
    <t>Miesto:</t>
  </si>
  <si>
    <t>Nová Kelča, parc.č.567/1,567/2</t>
  </si>
  <si>
    <t>Dátum:</t>
  </si>
  <si>
    <t>Objednávateľ:</t>
  </si>
  <si>
    <t>IČO:</t>
  </si>
  <si>
    <t>Pavol Paluba, Haligovce 71, 065 34 Veľká Lesná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</si>
  <si>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</si>
  <si>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</si>
  <si>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</si>
  <si>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</si>
  <si>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</si>
  <si>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</si>
  <si>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</si>
  <si>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</si>
  <si>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</si>
  <si>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</si>
  <si>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</si>
  <si>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</si>
  <si>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</si>
  <si>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</si>
  <si>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</si>
  <si>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</si>
  <si>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</si>
  <si>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</si>
  <si>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</si>
  <si>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</si>
  <si>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</si>
  <si>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</si>
  <si>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</si>
  <si>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</si>
  <si>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</si>
  <si>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</si>
  <si>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</si>
  <si>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</si>
  <si>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</si>
  <si>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</si>
  <si>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</si>
  <si>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</si>
  <si>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</si>
  <si>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</si>
  <si>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</si>
  <si>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</si>
  <si>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</si>
  <si>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</si>
  <si>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</si>
  <si>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</si>
  <si>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</si>
  <si>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</si>
  <si>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</si>
  <si>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</si>
  <si>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</si>
  <si>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</si>
  <si>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</si>
  <si>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</si>
  <si>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</si>
  <si>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</si>
  <si>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</si>
  <si>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</si>
  <si>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</si>
  <si>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Podlaha a omietky</t>
  </si>
  <si>
    <t>STA</t>
  </si>
  <si>
    <t>1</t>
  </si>
  <si>
    <t>{469992fd-b0c8-4d08-8e06-819718ed94b0}</t>
  </si>
  <si>
    <t>02</t>
  </si>
  <si>
    <t>Drenáž a odvodnenie</t>
  </si>
  <si>
    <t>{3c7b7f7d-87b8-46ca-aa52-f81434a49c52}</t>
  </si>
  <si>
    <t>03</t>
  </si>
  <si>
    <t>Spevnené plochy</t>
  </si>
  <si>
    <t>{d6430b36-62fc-4c20-b551-a60f1ebac11e}</t>
  </si>
  <si>
    <t>04</t>
  </si>
  <si>
    <t>Osvetlenie a kamerový systém</t>
  </si>
  <si>
    <t>{cd264ed1-5b24-46c8-bcfe-477dd466705e}</t>
  </si>
  <si>
    <t>05</t>
  </si>
  <si>
    <t>Fotovoltaika</t>
  </si>
  <si>
    <t>{093c7d94-278d-4cfb-aca1-51e67c588df1}</t>
  </si>
  <si>
    <t>KRYCÍ LIST ROZPOČTU</t>
  </si>
  <si>
    <t>Objekt:</t>
  </si>
  <si>
    <t>01 - Podlaha a omietky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</si>
  <si>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</si>
  <si>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</si>
  <si>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</si>
  <si>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</si>
  <si>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</si>
  <si>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</si>
  <si>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</si>
  <si>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</si>
  <si>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</si>
  <si>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</si>
  <si>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</si>
  <si>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</si>
  <si>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</si>
  <si>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</si>
  <si>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</si>
  <si>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</si>
  <si>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</si>
  <si>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</si>
  <si>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</si>
  <si>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</si>
  <si>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</si>
  <si>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</si>
  <si>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</si>
  <si>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</si>
  <si>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</si>
  <si>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</si>
  <si>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</si>
  <si>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</si>
  <si>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</si>
  <si>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</si>
  <si>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</si>
  <si>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</si>
  <si>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</si>
  <si>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</si>
  <si>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</si>
  <si>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-1948185107</t>
  </si>
  <si>
    <t>122201109.S</t>
  </si>
  <si>
    <t>Odkopávky a prekopávky nezapažené. Príplatok k cenám za lepivosť horniny 3</t>
  </si>
  <si>
    <t>848044874</t>
  </si>
  <si>
    <t>3</t>
  </si>
  <si>
    <t>162301131.S</t>
  </si>
  <si>
    <t>Vodorovné premiestnenie výkopku po nespevnenej ceste z horniny tr.1-4, nad 100 do 1000 m3 na vzdialenosť nad 50 do 500 m</t>
  </si>
  <si>
    <t>-1048225539</t>
  </si>
  <si>
    <t>167101102.S</t>
  </si>
  <si>
    <t>Nakladanie neuľahnutého výkopku z hornín tr.1-4 nad 100 do 1000 m3</t>
  </si>
  <si>
    <t>239087139</t>
  </si>
  <si>
    <t>5</t>
  </si>
  <si>
    <t>171201101.S</t>
  </si>
  <si>
    <t>Uloženie sypaniny do násypov s rozprestretím sypaniny vo vrstvách a s hrubým urovnaním nezhutnených</t>
  </si>
  <si>
    <t>550288226</t>
  </si>
  <si>
    <t>6</t>
  </si>
  <si>
    <t>181101102.S</t>
  </si>
  <si>
    <t>Úprava pláne v zárezoch v hornine 1-4 so zhutnením</t>
  </si>
  <si>
    <t>m2</t>
  </si>
  <si>
    <t>-352729176</t>
  </si>
  <si>
    <t>Zakladanie</t>
  </si>
  <si>
    <t>7</t>
  </si>
  <si>
    <t>215901101.S</t>
  </si>
  <si>
    <t>Zhutnenie podložia z rastlej horniny 1 až 4 pod násypy, z hornina súdržných do 92 % PS a nesúdržných</t>
  </si>
  <si>
    <t>-1393964161</t>
  </si>
  <si>
    <t>Úpravy povrchov, podlahy, osadenie</t>
  </si>
  <si>
    <t>8</t>
  </si>
  <si>
    <t>612451431.S</t>
  </si>
  <si>
    <t>Oprava vnútorných cement. omietok stien v množstve opravovanej plochy 30-50 % štuk.plsťou hladených</t>
  </si>
  <si>
    <t>-267979141</t>
  </si>
  <si>
    <t>9</t>
  </si>
  <si>
    <t>612451491.S</t>
  </si>
  <si>
    <t>Príplatok za každých ďalších 10 mm hr. k cenám opravovanej plochy nad 30 do 50 % hladkých</t>
  </si>
  <si>
    <t>341331475</t>
  </si>
  <si>
    <t>10</t>
  </si>
  <si>
    <t>631315711.S</t>
  </si>
  <si>
    <t>Mazanina z betónu prostého vodostavebného (m3) tr. C 25/30 hr.nad 120 do 240 mm</t>
  </si>
  <si>
    <t>370829721</t>
  </si>
  <si>
    <t>11</t>
  </si>
  <si>
    <t>631319101.S</t>
  </si>
  <si>
    <t>Ochranný nástrek betónových podláh, ošetrovací prostriedok na čerstvý betón, na zníženie odparovania vody z povrchu betónu</t>
  </si>
  <si>
    <t>-1557994384</t>
  </si>
  <si>
    <t>12</t>
  </si>
  <si>
    <t>631319165.S</t>
  </si>
  <si>
    <t>Príplatok za prehlad. betónovej mazaniny min. tr.C 8/10 oceľ. hlad. hr. 120-240 mm (10kg/m3)</t>
  </si>
  <si>
    <t>1847899492</t>
  </si>
  <si>
    <t>13</t>
  </si>
  <si>
    <t>631361821.S</t>
  </si>
  <si>
    <t>Výstuž mazanín z betónov (z kameniva) a z ľahkých betónov z betonárskej ocele B500 (10505)</t>
  </si>
  <si>
    <t>t</t>
  </si>
  <si>
    <t>1704713915</t>
  </si>
  <si>
    <t>14</t>
  </si>
  <si>
    <t>631362442.S</t>
  </si>
  <si>
    <t>Výstuž mazanín z betónov (z kameniva) a z ľahkých betónov zo sietí KARI, priemer drôtu 8/8 mm, veľkosť oka 150x150 mm s prekrytím</t>
  </si>
  <si>
    <t>1601719749</t>
  </si>
  <si>
    <t>15</t>
  </si>
  <si>
    <t>631571003.S</t>
  </si>
  <si>
    <t>Násyp zo štrkopiesku (pre spevnenie podkladu)</t>
  </si>
  <si>
    <t>-1938413531</t>
  </si>
  <si>
    <t>16</t>
  </si>
  <si>
    <t>631571008.S</t>
  </si>
  <si>
    <t>Násyp pod plávajúce alebo tepelne izolačné vrstvy podláh hr. do 20 mm - podklad z piesku preosiateho</t>
  </si>
  <si>
    <t>1747304244</t>
  </si>
  <si>
    <t>17</t>
  </si>
  <si>
    <t>632001011.S</t>
  </si>
  <si>
    <t>Zhotovenie separačnej fólie v podlahových vrstvách z PE</t>
  </si>
  <si>
    <t>363290772</t>
  </si>
  <si>
    <t>18</t>
  </si>
  <si>
    <t>M</t>
  </si>
  <si>
    <t>283290003600</t>
  </si>
  <si>
    <t>Separačná fólia PE</t>
  </si>
  <si>
    <t>522001484</t>
  </si>
  <si>
    <t>Ostatné konštrukcie a práce-búranie</t>
  </si>
  <si>
    <t>19</t>
  </si>
  <si>
    <t>941941031.S</t>
  </si>
  <si>
    <t>Montáž lešenia ľahkého pracovného radového s podlahami šírky od 0,80 do 1,00 m, výšky do 10 m</t>
  </si>
  <si>
    <t>-1322098763</t>
  </si>
  <si>
    <t>20</t>
  </si>
  <si>
    <t>941941191.S</t>
  </si>
  <si>
    <t>Príplatok za prvý a každý ďalší i začatý mesiac použitia lešenia ľahkého pracovného radového s podlahami šírky od 0,80 do 1,00 m, výšky do 10 m</t>
  </si>
  <si>
    <t>469213205</t>
  </si>
  <si>
    <t>21</t>
  </si>
  <si>
    <t>941941831.S</t>
  </si>
  <si>
    <t>Demontáž lešenia ľahkého pracovného radového s podlahami šírky nad 0,80 do 1,00 m, výšky do 10 m</t>
  </si>
  <si>
    <t>-499371630</t>
  </si>
  <si>
    <t>22</t>
  </si>
  <si>
    <t>952901311.S</t>
  </si>
  <si>
    <t>Vyčistenie budov poľnohospodárskych objektov akejkoľvek výšky</t>
  </si>
  <si>
    <t>-1758326675</t>
  </si>
  <si>
    <t>952903013.S</t>
  </si>
  <si>
    <t>Čistenie omietok tlakovou vodou od prachu, usadenín a pavučín z lešenia</t>
  </si>
  <si>
    <t>1850146725</t>
  </si>
  <si>
    <t>24</t>
  </si>
  <si>
    <t>978021161.S</t>
  </si>
  <si>
    <t>Otlčenie omietok stien vnútorných cementových v rozsahu do 50 %,  -0,02500t</t>
  </si>
  <si>
    <t>1895055760</t>
  </si>
  <si>
    <t>99</t>
  </si>
  <si>
    <t>Presun hmôt HSV</t>
  </si>
  <si>
    <t>25</t>
  </si>
  <si>
    <t>998152121.S</t>
  </si>
  <si>
    <t>Presun hmôt pre obj.8152, 8153,8159,zvislá nosná konštr.monolitická betónová, výška do 3 m</t>
  </si>
  <si>
    <t>1196060643</t>
  </si>
  <si>
    <t>PSV</t>
  </si>
  <si>
    <t>Práce a dodávky PSV</t>
  </si>
  <si>
    <t>784</t>
  </si>
  <si>
    <t>Maľby</t>
  </si>
  <si>
    <t>26</t>
  </si>
  <si>
    <t>784402801.S</t>
  </si>
  <si>
    <t>Odstránenie malieb oškrabaním, výšky do 3,80 m, -0,0003 t</t>
  </si>
  <si>
    <t>-1322653448</t>
  </si>
  <si>
    <t>27</t>
  </si>
  <si>
    <t>784410501.S</t>
  </si>
  <si>
    <t>Prebrúsenie a oprášenie hrubozrnných povrchov výšky do 3,80 m</t>
  </si>
  <si>
    <t>517333998</t>
  </si>
  <si>
    <t>28</t>
  </si>
  <si>
    <t>784412430.S</t>
  </si>
  <si>
    <t>Pačokovanie vápenným mliekom dvojnásobné hrubozrnných, savých podkladov výšky do 3,80 m</t>
  </si>
  <si>
    <t>912384724</t>
  </si>
  <si>
    <t>29</t>
  </si>
  <si>
    <t>784422273.S</t>
  </si>
  <si>
    <t>Maľby vápenné základné dvojnásobné, ručne nanášané na hrubozrnný podklad výšky do 3,80 m</t>
  </si>
  <si>
    <t>338277760</t>
  </si>
  <si>
    <t>02 - Drenáž a odvodnenie</t>
  </si>
  <si>
    <t xml:space="preserve">    4 - Vodorovné konštrukcie</t>
  </si>
  <si>
    <t xml:space="preserve">    8 - Rúrové vedenie</t>
  </si>
  <si>
    <t xml:space="preserve">    711 - Izolácie proti vode a vlhkosti</t>
  </si>
  <si>
    <t>121101111.S</t>
  </si>
  <si>
    <t>Odstránenie ornice s vodor. premiestn. na hromady, so zložením na vzdialenosť do 100 m a do 100m3</t>
  </si>
  <si>
    <t>1964826303</t>
  </si>
  <si>
    <t>122201101.S</t>
  </si>
  <si>
    <t>Odkopávka a prekopávka nezapažená v hornine 3, do 100 m3</t>
  </si>
  <si>
    <t>-1157192587</t>
  </si>
  <si>
    <t>267411355</t>
  </si>
  <si>
    <t>131201101.S</t>
  </si>
  <si>
    <t>Výkop nezapaženej jamy v hornine 3, do 100 m3</t>
  </si>
  <si>
    <t>566576324</t>
  </si>
  <si>
    <t>131201109.S</t>
  </si>
  <si>
    <t>Hĺbenie nezapažených jám a zárezov. Príplatok za lepivosť horniny 3</t>
  </si>
  <si>
    <t>-1077659423</t>
  </si>
  <si>
    <t>132201102.S</t>
  </si>
  <si>
    <t>Výkop ryhy do šírky 600 mm v horn.3 nad 100 m3</t>
  </si>
  <si>
    <t>86494933</t>
  </si>
  <si>
    <t>132201109.S</t>
  </si>
  <si>
    <t>Príplatok k cene za lepivosť pri hĺbení rýh šírky do 600 mm zapažených i nezapažených s urovnaním dna v hornine 3</t>
  </si>
  <si>
    <t>-1844395462</t>
  </si>
  <si>
    <t>1496471046</t>
  </si>
  <si>
    <t>174101002.S</t>
  </si>
  <si>
    <t>Zásyp sypaninou so zhutnením jám, šachiet, rýh, zárezov alebo okolo objektov nad 100 do 1000 m3</t>
  </si>
  <si>
    <t>1705593483</t>
  </si>
  <si>
    <t>181101101.S</t>
  </si>
  <si>
    <t>Úprava pláne v zárezoch v hornine 1-4 bez zhutnenia</t>
  </si>
  <si>
    <t>-1399156727</t>
  </si>
  <si>
    <t>1093155521</t>
  </si>
  <si>
    <t>182001132.S</t>
  </si>
  <si>
    <t>Plošná úprava terénu pri nerovnostiach terénu nad 150-200 mm na svahu nad 1:5-1:2</t>
  </si>
  <si>
    <t>-298266683</t>
  </si>
  <si>
    <t>182101101.S</t>
  </si>
  <si>
    <t>Svahovanie trvalých svahov v zárezoch v hornine triedy 1-4</t>
  </si>
  <si>
    <t>-672145868</t>
  </si>
  <si>
    <t>211521111.S</t>
  </si>
  <si>
    <t>Výplň odvodňovacieho rebra alebo trativodu do rýh kamenivom hrubým drveným frakcie 16-125</t>
  </si>
  <si>
    <t>-1154942661</t>
  </si>
  <si>
    <t>211971121.S</t>
  </si>
  <si>
    <t>Zhotov. oplášt. výplne z geotext. v ryhe alebo v záreze pri rozvinutej šírke oplášt. od 0 do 2, 5 m</t>
  </si>
  <si>
    <t>-1072400710</t>
  </si>
  <si>
    <t>693110004500.S</t>
  </si>
  <si>
    <t>Geotextília polypropylénová netkaná 300 g/m2</t>
  </si>
  <si>
    <t>813167409</t>
  </si>
  <si>
    <t>212532111.S</t>
  </si>
  <si>
    <t>Lôžko pre trativod z kameniva hrubého drveného frakcie 16-32 mm</t>
  </si>
  <si>
    <t>682082726</t>
  </si>
  <si>
    <t>212572121.S</t>
  </si>
  <si>
    <t>Lôžko pre trativod z kameniva drobného ťaženého</t>
  </si>
  <si>
    <t>602953675</t>
  </si>
  <si>
    <t>212756121.S</t>
  </si>
  <si>
    <t>Trativody z flexodrenážnych rúr, DN 160</t>
  </si>
  <si>
    <t>m</t>
  </si>
  <si>
    <t>1208495438</t>
  </si>
  <si>
    <t>Vodorovné konštrukcie</t>
  </si>
  <si>
    <t>451572111.S</t>
  </si>
  <si>
    <t>Lôžko a obsyp pod potrubie, stoky a drobné objekty, v otvorenom výkope z kameniva drobného ťaženého 0-4 mm</t>
  </si>
  <si>
    <t>1749171166</t>
  </si>
  <si>
    <t>Rúrové vedenie</t>
  </si>
  <si>
    <t>871326004.S</t>
  </si>
  <si>
    <t>Montáž kanalizačného PVC-U potrubia hladkého viacvrstvového DN 150</t>
  </si>
  <si>
    <t>-1544882681</t>
  </si>
  <si>
    <t>286110009600.S</t>
  </si>
  <si>
    <t>Rúra PVC-U hladký, kanalizačný, gravitačný systém Dxr 160x4,7 mm , SN8 - napenená (viacvrstvová)</t>
  </si>
  <si>
    <t>-1791911404</t>
  </si>
  <si>
    <t>871366008.S</t>
  </si>
  <si>
    <t>Montáž kanalizačného PVC-U potrubia hladkého viacvrstvového DN 250</t>
  </si>
  <si>
    <t>825835931</t>
  </si>
  <si>
    <t>286110000600.S</t>
  </si>
  <si>
    <t>Rúra PVC-U hladký, kanalizačný, gravitačný systém Dxr 250x7,3 mm, dĺ. 5m, SN8 - napenená (viacvrstvová)</t>
  </si>
  <si>
    <t>ks</t>
  </si>
  <si>
    <t>-575438632</t>
  </si>
  <si>
    <t>877326004.S</t>
  </si>
  <si>
    <t>Montáž kanalizačného PVC-U kolena, odbočky DN 150</t>
  </si>
  <si>
    <t>-1236053306</t>
  </si>
  <si>
    <t>286510004400.S</t>
  </si>
  <si>
    <t>Koleno, presuvka PVC-U, DN 160 pre hladký, kanalizačný, gravitačný systém</t>
  </si>
  <si>
    <t>-1075919290</t>
  </si>
  <si>
    <t>286510007420.S</t>
  </si>
  <si>
    <t>T-kus PVC-U pre flexibilné drenážne rúry DN 160</t>
  </si>
  <si>
    <t>276240138</t>
  </si>
  <si>
    <t>30</t>
  </si>
  <si>
    <t>286510013600.S</t>
  </si>
  <si>
    <t>Odbočka 45° PVC, DN 160/160 pre hladký, kanalizačný, gravitačný systém</t>
  </si>
  <si>
    <t>-1149705838</t>
  </si>
  <si>
    <t>31</t>
  </si>
  <si>
    <t>877366008.S</t>
  </si>
  <si>
    <t>Montáž kanalizačného PVC-U kolena, odbočky DN 250</t>
  </si>
  <si>
    <t>-1576323042</t>
  </si>
  <si>
    <t>32</t>
  </si>
  <si>
    <t>286520004500.S</t>
  </si>
  <si>
    <t>Koleno, presuvka PVC, DN 250 pre hladký, kanalizačný, gravitačný systém</t>
  </si>
  <si>
    <t>-1112708277</t>
  </si>
  <si>
    <t>33</t>
  </si>
  <si>
    <t>286520019000.S</t>
  </si>
  <si>
    <t>Odbočka 45° PVC, DN 250/150 pre hladký, kanalizačný, gravitačný systém</t>
  </si>
  <si>
    <t>1013632616</t>
  </si>
  <si>
    <t>34</t>
  </si>
  <si>
    <t>894431132.S</t>
  </si>
  <si>
    <t>Montáž revíznej šachty z PVC, DN 400/160 (DN šachty/DN potr. ved.), tlak 12,5 t, hĺ. 1100 do 1500mm</t>
  </si>
  <si>
    <t>1850501795</t>
  </si>
  <si>
    <t>35</t>
  </si>
  <si>
    <t>286610032600.S</t>
  </si>
  <si>
    <t>Šachtové dno prietočné DN 160x0°-90°, ku kanalizačnej revíznej šachte 425 mm, PP</t>
  </si>
  <si>
    <t>-192314307</t>
  </si>
  <si>
    <t>36</t>
  </si>
  <si>
    <t>286610044600.S</t>
  </si>
  <si>
    <t>Vlnovcová šachtová rúra kanalizačná 425 mm, dĺžka 2 m, PP</t>
  </si>
  <si>
    <t>-473234822</t>
  </si>
  <si>
    <t>37</t>
  </si>
  <si>
    <t>286620000600.S</t>
  </si>
  <si>
    <t>Plastový PP poklop tr. zaťaženia A15, 425 mm na vlnovcovú šachtovú rúru</t>
  </si>
  <si>
    <t>2126898173</t>
  </si>
  <si>
    <t>38</t>
  </si>
  <si>
    <t>286710035800.S</t>
  </si>
  <si>
    <t>Gumové tesnenie šachtovej rúry 425 mm ku kanalizačnej revíznej šachte 425 mm</t>
  </si>
  <si>
    <t>-1442707003</t>
  </si>
  <si>
    <t>39</t>
  </si>
  <si>
    <t>895970001.S</t>
  </si>
  <si>
    <t>Montáž vsakovacej jamy neinšpekčnej vrátane geotextílie</t>
  </si>
  <si>
    <t>1165030428</t>
  </si>
  <si>
    <t>40</t>
  </si>
  <si>
    <t>-448423471</t>
  </si>
  <si>
    <t>41</t>
  </si>
  <si>
    <t>583820000700.S</t>
  </si>
  <si>
    <t>Kameň lomový neupravený, z vyvretých hornín, zahádzkový do 200 kg</t>
  </si>
  <si>
    <t>1744965415</t>
  </si>
  <si>
    <t>42</t>
  </si>
  <si>
    <t>971042361.S</t>
  </si>
  <si>
    <t>Vybúranie otvoru v betónových stenách základových do 0,09 m2, hr. do 600 mm,  -0,11900t</t>
  </si>
  <si>
    <t>-1524428318</t>
  </si>
  <si>
    <t>43</t>
  </si>
  <si>
    <t>998276101.S</t>
  </si>
  <si>
    <t>Presun hmôt pre rúrové vedenie hĺbené z rúr z plast., hmôt alebo sklolamin. v otvorenom výkope</t>
  </si>
  <si>
    <t>-349462606</t>
  </si>
  <si>
    <t>711</t>
  </si>
  <si>
    <t>Izolácie proti vode a vlhkosti</t>
  </si>
  <si>
    <t>44</t>
  </si>
  <si>
    <t>711142101.S</t>
  </si>
  <si>
    <t>Izolácia proti zemnej vlhkosti s protiradonovou odolnosťou nopovou HDPE fóliou hrúbky 0,5 mm, výška nopu 8 mm šírka 2 m zvislá</t>
  </si>
  <si>
    <t>-1462774664</t>
  </si>
  <si>
    <t>45</t>
  </si>
  <si>
    <t>998711101.S</t>
  </si>
  <si>
    <t>Presun hmôt pre izoláciu proti vode v objektoch výšky do 6 m</t>
  </si>
  <si>
    <t>1049827286</t>
  </si>
  <si>
    <t>03 - Spevnené plochy</t>
  </si>
  <si>
    <t xml:space="preserve">    5 - Komunikácie</t>
  </si>
  <si>
    <t>122202202.S</t>
  </si>
  <si>
    <t>Odkopávka a prekopávka nezapažená pre cesty, v hornine 3 nad 100 do 1000 m3</t>
  </si>
  <si>
    <t>-765463696</t>
  </si>
  <si>
    <t>122202209.S</t>
  </si>
  <si>
    <t>Odkopávky a prekopávky nezapažené pre cesty. Príplatok za lepivosť horniny 3</t>
  </si>
  <si>
    <t>-529711326</t>
  </si>
  <si>
    <t>122302202.S</t>
  </si>
  <si>
    <t>Odkopávka a prekopávka nezapazená pre cesty, v hornine 4 nad 100 do 1000 m3</t>
  </si>
  <si>
    <t>-1728861909</t>
  </si>
  <si>
    <t>122302209.S</t>
  </si>
  <si>
    <t>Odkopávky a prekopávky nezapažené pre cesty. Príplatok za lepivosť horniny 4</t>
  </si>
  <si>
    <t>-1655677088</t>
  </si>
  <si>
    <t>162303113.S</t>
  </si>
  <si>
    <t>Vodorovné premiestnenie výkopku pre cesty po nespevnenej ceste z horniny tr.1-4 do 1000 m3 na vzdialenosť do 500 m</t>
  </si>
  <si>
    <t>-1871984230</t>
  </si>
  <si>
    <t>181102302.S</t>
  </si>
  <si>
    <t>Úprava pláne na stavbách ciest v zárezoch mimo skalných so zhutnením</t>
  </si>
  <si>
    <t>-1308866163</t>
  </si>
  <si>
    <t>Komunikácie</t>
  </si>
  <si>
    <t>564871111.S</t>
  </si>
  <si>
    <t>Podklad zo štrkodrviny s rozprestretím a zhutnením, po zhutnení hr. 250 mm</t>
  </si>
  <si>
    <t>-2045241550</t>
  </si>
  <si>
    <t>564952111.S</t>
  </si>
  <si>
    <t>Podklad z mechanicky spevneného kameniva MSK s rozprestretím a zhutnením, po zhutnení hr. 150 mm</t>
  </si>
  <si>
    <t>233176308</t>
  </si>
  <si>
    <t>573111112.S</t>
  </si>
  <si>
    <t>Postrek asfaltový infiltračný s posypom kamenivom z asfaltu cestného v množstve 1,00 kg/m2</t>
  </si>
  <si>
    <t>1056591185</t>
  </si>
  <si>
    <t>577144211.S</t>
  </si>
  <si>
    <t>Asfaltový betón vrstva obrusná AC 11 O v pruhu š. do 3 m z nemodifik. asfaltu tr. I, po zhutnení hr. 50 mm</t>
  </si>
  <si>
    <t>-1526951539</t>
  </si>
  <si>
    <t>577154311.S</t>
  </si>
  <si>
    <t>Asfaltový betón vrstva obrusná alebo ložná AC 16 v pruhu š. do 3 m z nemodifik. asfaltu tr. I, po zhutnení hr. 60 mm</t>
  </si>
  <si>
    <t>-914741424</t>
  </si>
  <si>
    <t>998225111.S</t>
  </si>
  <si>
    <t>Presun hmôt pre pozemnú komunikáciu a letisko s krytom asfaltovým akejkoľvek dĺžky objektu</t>
  </si>
  <si>
    <t>2061077205</t>
  </si>
  <si>
    <t>04 - Osvetlenie a kamerový systém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</si>
  <si>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</si>
  <si>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</si>
  <si>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</si>
  <si>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46-M - Zemné práce vykonávané pri externých montážnych prácach</t>
  </si>
  <si>
    <t>HZS - Hodinové zúčtovacie sadzby</t>
  </si>
  <si>
    <t>Práce a dodávky M</t>
  </si>
  <si>
    <t>21-M</t>
  </si>
  <si>
    <t>Elektromontáže</t>
  </si>
  <si>
    <t>210010091.S</t>
  </si>
  <si>
    <t>Rúrka ohybná elektroinštalačná z HDPE, D 63 uložená voľne</t>
  </si>
  <si>
    <t>64</t>
  </si>
  <si>
    <t>112634969</t>
  </si>
  <si>
    <t>286530129800.S</t>
  </si>
  <si>
    <t>Spojka nasúvacia 02063 pre korudované elektroinštal. rúrky z HDPE, D 63 mm</t>
  </si>
  <si>
    <t>128</t>
  </si>
  <si>
    <t>1487464732</t>
  </si>
  <si>
    <t>345710005700.S</t>
  </si>
  <si>
    <t>Rúrka ohybná 09063 dvojplášťová korugovaná z HDPE, bezhalogénová, D 63 mm</t>
  </si>
  <si>
    <t>-351290657</t>
  </si>
  <si>
    <t>210100252.S</t>
  </si>
  <si>
    <t>Ukončenie celoplastových káblov zmrašť. záklopkou alebo páskou do 4 x 25 mm2</t>
  </si>
  <si>
    <t>1314980225</t>
  </si>
  <si>
    <t>345810007500.S</t>
  </si>
  <si>
    <t>Zmršťovacia káblová koncovka VE3512 4x6 - 4x25 mm2</t>
  </si>
  <si>
    <t>183553260</t>
  </si>
  <si>
    <t>210201810.S</t>
  </si>
  <si>
    <t>Montáž a zapojenie svietidla 1x svetelný zdroj, uličného, LED</t>
  </si>
  <si>
    <t>-1082245835</t>
  </si>
  <si>
    <t>348370001618.S</t>
  </si>
  <si>
    <t>LED svietidlo uličné 1x100W, IP66, 80 LED</t>
  </si>
  <si>
    <t>-2036036375</t>
  </si>
  <si>
    <t>210800157.S</t>
  </si>
  <si>
    <t>Kábel medený uložený pevne CYKY 450/750 V 4x16</t>
  </si>
  <si>
    <t>340111634</t>
  </si>
  <si>
    <t>210800197.S</t>
  </si>
  <si>
    <t>Kábel medený uložený v rúrke CYKY 450/750 V 4x16</t>
  </si>
  <si>
    <t>-1250480735</t>
  </si>
  <si>
    <t>341110001800.S</t>
  </si>
  <si>
    <t>Kábel medený CYKY 4x16 mm2</t>
  </si>
  <si>
    <t>475417673</t>
  </si>
  <si>
    <t>210950202.S</t>
  </si>
  <si>
    <t>Príplatok na zaťahovanie káblov, váha kábla do 2 kg</t>
  </si>
  <si>
    <t>82636352</t>
  </si>
  <si>
    <t>22-M</t>
  </si>
  <si>
    <t>Montáže oznamovacích a zabezpečovacích zariadení</t>
  </si>
  <si>
    <t>210010581.S</t>
  </si>
  <si>
    <t>Rúrka tuhá elektroinštalačná z PVC, D 16 uložená pevne</t>
  </si>
  <si>
    <t>552515213</t>
  </si>
  <si>
    <t>345710000735.S</t>
  </si>
  <si>
    <t>Rúrka tuhá hrdlovaná 4016E so strednou mechanickou odolnosťou z PVC, samozhášavá, D 16 mm</t>
  </si>
  <si>
    <t>1100118585</t>
  </si>
  <si>
    <t>345710020003.S</t>
  </si>
  <si>
    <t>Spojka 0216E z PVC pra tuhé elektroinštal. rúrky, samozhášavé, D 16 mm</t>
  </si>
  <si>
    <t>-760369298</t>
  </si>
  <si>
    <t>220511031.S</t>
  </si>
  <si>
    <t>Kábel v rúrkach</t>
  </si>
  <si>
    <t>1421903356</t>
  </si>
  <si>
    <t>341230001300.S</t>
  </si>
  <si>
    <t>Kábel medený dátový FTP-AWG LSOH 4x2x24 mm2</t>
  </si>
  <si>
    <t>355134716</t>
  </si>
  <si>
    <t>210950201.S</t>
  </si>
  <si>
    <t>Príplatok na zaťahovanie káblov, váha kábla do 0.75 kg</t>
  </si>
  <si>
    <t>1976082158</t>
  </si>
  <si>
    <t>220731022.S</t>
  </si>
  <si>
    <t>Montáž kamery v kryte, na konzolu,priskrutkovanie,pripojenie,mechanické nastavenie</t>
  </si>
  <si>
    <t>1866286390</t>
  </si>
  <si>
    <t>383130006270.S</t>
  </si>
  <si>
    <t>IP kamera dome sieťová 2 MP, deň/noc funkcia s mechanicky prepínateľným IR filtrom, objektív 3,8 mm</t>
  </si>
  <si>
    <t>-517682989</t>
  </si>
  <si>
    <t>220731186.S</t>
  </si>
  <si>
    <t>Montáž zdrojovej a synchronizačnej skrine, kontrola,pripojenie,odskúšanie,nastavenie</t>
  </si>
  <si>
    <t>-1397637921</t>
  </si>
  <si>
    <t>383130009160.S</t>
  </si>
  <si>
    <t>IP záznamové zariadenie kanálové, s integrovaným HDD</t>
  </si>
  <si>
    <t>-198066568</t>
  </si>
  <si>
    <t>220731062.S</t>
  </si>
  <si>
    <t>Uved.rozvodu do chodu, prepoj.zariadenia,preverenie a premeranie,nastavenie-kamera pevná vonkajšia</t>
  </si>
  <si>
    <t>-1576970784</t>
  </si>
  <si>
    <t>46-M</t>
  </si>
  <si>
    <t>Zemné práce vykonávané pri externých montážnych prácach</t>
  </si>
  <si>
    <t>460200173.S</t>
  </si>
  <si>
    <t>Hĺbenie káblovej ryhy ručne 35 cm širokej a 90 cm hlbokej, v zemine triedy 3</t>
  </si>
  <si>
    <t>-418707594</t>
  </si>
  <si>
    <t>Lôžko pod káble a drobné objekty, v otvorenom výkope z kameniva drobného ťaženého 0-4 mm</t>
  </si>
  <si>
    <t>-935424430</t>
  </si>
  <si>
    <t>460490012.S</t>
  </si>
  <si>
    <t>Rozvinutie a uloženie výstražnej fólie z PE do ryhy, šírka do 33 cm</t>
  </si>
  <si>
    <t>1397004274</t>
  </si>
  <si>
    <t>283230008000.S</t>
  </si>
  <si>
    <t>Výstražná fóla PE, š. 300, farba červená</t>
  </si>
  <si>
    <t>-575001500</t>
  </si>
  <si>
    <t>460560173.S</t>
  </si>
  <si>
    <t>Ručný zásyp nezap. káblovej ryhy bez zhutn. zeminy, 35 cm širokej, 90 cm hlbokej v zemine tr. 3</t>
  </si>
  <si>
    <t>-787054777</t>
  </si>
  <si>
    <t>460600001.S</t>
  </si>
  <si>
    <t>Naloženie zeminy, odvoz do 1 km a zloženie na skládke a jazda späť</t>
  </si>
  <si>
    <t>-924086667</t>
  </si>
  <si>
    <t>460620013.S</t>
  </si>
  <si>
    <t>Proviz. úprava terénu v zemine tr. 3, aby nerovnosti terénu neboli väčšie ako 2 cm od vodor.hladiny</t>
  </si>
  <si>
    <t>-1757893754</t>
  </si>
  <si>
    <t>HZS</t>
  </si>
  <si>
    <t>Hodinové zúčtovacie sadzby</t>
  </si>
  <si>
    <t>HZS000114.S</t>
  </si>
  <si>
    <t>Stavebno montážne práce najnáročnejšie na odbornosť - prehliadky pracoviska a revízie (Tr. 4) v rozsahu viac ako 8 hodín</t>
  </si>
  <si>
    <t>hod</t>
  </si>
  <si>
    <t>512</t>
  </si>
  <si>
    <t>-396056444</t>
  </si>
  <si>
    <t>05 - Fotovoltaika</t>
  </si>
  <si>
    <t xml:space="preserve">    22-M2 - Fotovoltaická elektráreň</t>
  </si>
  <si>
    <t>22-M2</t>
  </si>
  <si>
    <t>Fotovoltaická elektráreň</t>
  </si>
  <si>
    <t>210501005.S</t>
  </si>
  <si>
    <t>Prípravné práce pred zahájením montáže fotovoltických systémov</t>
  </si>
  <si>
    <t>kpl</t>
  </si>
  <si>
    <t>101127118</t>
  </si>
  <si>
    <t>210501103.S</t>
  </si>
  <si>
    <t>Montáž a stringovanie fotovoltického panelu veľkoformátového</t>
  </si>
  <si>
    <t>-561133952</t>
  </si>
  <si>
    <t>346510000120.R</t>
  </si>
  <si>
    <t>Fotovoltaický monokryštalický strešný panel, 460 - 550 Wp</t>
  </si>
  <si>
    <t>1042926579</t>
  </si>
  <si>
    <t>210501050.S</t>
  </si>
  <si>
    <t>Montáž konštrukcie pre kotvenie fotovoltických panelov na šikmú strechu</t>
  </si>
  <si>
    <t>1752458543</t>
  </si>
  <si>
    <t>346510004120.S</t>
  </si>
  <si>
    <t>Fotovoltická konštrukcia pre šikmé strechy - trapézový plech</t>
  </si>
  <si>
    <t>378161520</t>
  </si>
  <si>
    <t>210501269.S</t>
  </si>
  <si>
    <t>Montáž a zapojenie meniča napätia trojfázového z DC/AC</t>
  </si>
  <si>
    <t>204329123</t>
  </si>
  <si>
    <t>346510000750.S</t>
  </si>
  <si>
    <t>Fotovoltický striedač, 3-fázový, do 10kW/15kWp, 3F s ESS</t>
  </si>
  <si>
    <t>-297013547</t>
  </si>
  <si>
    <t>210800010.S</t>
  </si>
  <si>
    <t>Vodič medený uložený pevne 6mm2</t>
  </si>
  <si>
    <t>-266156179</t>
  </si>
  <si>
    <t>341110012800.S</t>
  </si>
  <si>
    <t>Solárny kábel 6 mm2</t>
  </si>
  <si>
    <t>56888528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</si>
</sst>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theme="0" tint="-0.249977111117893"/>
      <name val="Arial CE"/>
      <family val="2"/>
      <charset val="238"/>
    </font>
    <font>
      <b/>
      <sz val="10"/>
      <color theme="0" tint="-0.249977111117893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7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164" fontId="36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K5" sqref="K5:AO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9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4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E5" s="181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185" t="s">
        <v>15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E6" s="182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82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/>
      <c r="AR8" s="16"/>
      <c r="BE8" s="182"/>
      <c r="BS8" s="13" t="s">
        <v>6</v>
      </c>
    </row>
    <row r="9" spans="1:74" ht="14.45" customHeight="1">
      <c r="B9" s="16"/>
      <c r="AR9" s="16"/>
      <c r="BE9" s="182"/>
      <c r="BS9" s="13" t="s">
        <v>6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182"/>
      <c r="BS10" s="13" t="s">
        <v>6</v>
      </c>
    </row>
    <row r="11" spans="1:74" ht="18.399999999999999" customHeight="1">
      <c r="B11" s="16"/>
      <c r="E11" s="21" t="s">
        <v>23</v>
      </c>
      <c r="AK11" s="23" t="s">
        <v>24</v>
      </c>
      <c r="AN11" s="21" t="s">
        <v>1</v>
      </c>
      <c r="AR11" s="16"/>
      <c r="BE11" s="182"/>
      <c r="BS11" s="13" t="s">
        <v>6</v>
      </c>
    </row>
    <row r="12" spans="1:74" ht="6.95" customHeight="1">
      <c r="B12" s="16"/>
      <c r="AR12" s="16"/>
      <c r="BE12" s="182"/>
      <c r="BS12" s="13" t="s">
        <v>6</v>
      </c>
    </row>
    <row r="13" spans="1:74" ht="12" customHeight="1">
      <c r="B13" s="16"/>
      <c r="D13" s="23" t="s">
        <v>25</v>
      </c>
      <c r="AK13" s="23" t="s">
        <v>22</v>
      </c>
      <c r="AN13" s="25" t="s">
        <v>26</v>
      </c>
      <c r="AR13" s="16"/>
      <c r="BE13" s="182"/>
      <c r="BS13" s="13" t="s">
        <v>6</v>
      </c>
    </row>
    <row r="14" spans="1:74" ht="12.75">
      <c r="B14" s="16"/>
      <c r="E14" s="186" t="s">
        <v>26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3" t="s">
        <v>24</v>
      </c>
      <c r="AN14" s="25" t="s">
        <v>26</v>
      </c>
      <c r="AR14" s="16"/>
      <c r="BE14" s="182"/>
      <c r="BS14" s="13" t="s">
        <v>6</v>
      </c>
    </row>
    <row r="15" spans="1:74" ht="6.95" customHeight="1">
      <c r="B15" s="16"/>
      <c r="AR15" s="16"/>
      <c r="BE15" s="182"/>
      <c r="BS15" s="13" t="s">
        <v>3</v>
      </c>
    </row>
    <row r="16" spans="1:74" ht="12" customHeight="1">
      <c r="B16" s="16"/>
      <c r="D16" s="23" t="s">
        <v>27</v>
      </c>
      <c r="AK16" s="23" t="s">
        <v>22</v>
      </c>
      <c r="AN16" s="21" t="s">
        <v>1</v>
      </c>
      <c r="AR16" s="16"/>
      <c r="BE16" s="182"/>
      <c r="BS16" s="13" t="s">
        <v>3</v>
      </c>
    </row>
    <row r="17" spans="2:71" ht="18.399999999999999" customHeight="1">
      <c r="B17" s="16"/>
      <c r="E17" s="21"/>
      <c r="AK17" s="23" t="s">
        <v>24</v>
      </c>
      <c r="AN17" s="21" t="s">
        <v>1</v>
      </c>
      <c r="AR17" s="16"/>
      <c r="BE17" s="182"/>
      <c r="BS17" s="13" t="s">
        <v>28</v>
      </c>
    </row>
    <row r="18" spans="2:71" ht="6.95" customHeight="1">
      <c r="B18" s="16"/>
      <c r="AR18" s="16"/>
      <c r="BE18" s="182"/>
      <c r="BS18" s="13" t="s">
        <v>6</v>
      </c>
    </row>
    <row r="19" spans="2:71" ht="12" customHeight="1">
      <c r="B19" s="16"/>
      <c r="D19" s="23" t="s">
        <v>29</v>
      </c>
      <c r="AK19" s="23" t="s">
        <v>22</v>
      </c>
      <c r="AN19" s="21" t="s">
        <v>1</v>
      </c>
      <c r="AR19" s="16"/>
      <c r="BE19" s="182"/>
      <c r="BS19" s="13" t="s">
        <v>6</v>
      </c>
    </row>
    <row r="20" spans="2:71" ht="18.399999999999999" customHeight="1">
      <c r="B20" s="16"/>
      <c r="E20" s="21"/>
      <c r="AK20" s="23" t="s">
        <v>24</v>
      </c>
      <c r="AN20" s="21" t="s">
        <v>1</v>
      </c>
      <c r="AR20" s="16"/>
      <c r="BE20" s="182"/>
      <c r="BS20" s="13" t="s">
        <v>28</v>
      </c>
    </row>
    <row r="21" spans="2:71" ht="6.95" customHeight="1">
      <c r="B21" s="16"/>
      <c r="AR21" s="16"/>
      <c r="BE21" s="182"/>
    </row>
    <row r="22" spans="2:71" ht="12" customHeight="1">
      <c r="B22" s="16"/>
      <c r="D22" s="23" t="s">
        <v>30</v>
      </c>
      <c r="AR22" s="16"/>
      <c r="BE22" s="182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  <c r="BE23" s="182"/>
    </row>
    <row r="24" spans="2:71" ht="6.95" customHeight="1">
      <c r="B24" s="16"/>
      <c r="AR24" s="16"/>
      <c r="BE24" s="182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2"/>
    </row>
    <row r="26" spans="2:71" s="1" customFormat="1" ht="25.9" customHeight="1">
      <c r="B26" s="28"/>
      <c r="D26" s="29" t="s">
        <v>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9">
        <f>ROUND(AG94,2)</f>
        <v>0</v>
      </c>
      <c r="AL26" s="190"/>
      <c r="AM26" s="190"/>
      <c r="AN26" s="190"/>
      <c r="AO26" s="190"/>
      <c r="AR26" s="28"/>
      <c r="BE26" s="182"/>
    </row>
    <row r="27" spans="2:71" s="1" customFormat="1" ht="6.95" customHeight="1">
      <c r="B27" s="28"/>
      <c r="AR27" s="28"/>
      <c r="BE27" s="182"/>
    </row>
    <row r="28" spans="2:71" s="1" customFormat="1" ht="12.75">
      <c r="B28" s="28"/>
      <c r="L28" s="191" t="s">
        <v>32</v>
      </c>
      <c r="M28" s="191"/>
      <c r="N28" s="191"/>
      <c r="O28" s="191"/>
      <c r="P28" s="191"/>
      <c r="W28" s="191" t="s">
        <v>33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34</v>
      </c>
      <c r="AL28" s="191"/>
      <c r="AM28" s="191"/>
      <c r="AN28" s="191"/>
      <c r="AO28" s="191"/>
      <c r="AR28" s="28"/>
      <c r="BE28" s="182"/>
    </row>
    <row r="29" spans="2:71" s="2" customFormat="1" ht="14.45" customHeight="1">
      <c r="B29" s="32"/>
      <c r="D29" s="23" t="s">
        <v>35</v>
      </c>
      <c r="F29" s="33" t="s">
        <v>36</v>
      </c>
      <c r="L29" s="173">
        <v>0.23</v>
      </c>
      <c r="M29" s="172"/>
      <c r="N29" s="172"/>
      <c r="O29" s="172"/>
      <c r="P29" s="172"/>
      <c r="Q29" s="34"/>
      <c r="R29" s="34"/>
      <c r="S29" s="34"/>
      <c r="T29" s="34"/>
      <c r="U29" s="34"/>
      <c r="V29" s="34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F29" s="34"/>
      <c r="AG29" s="34"/>
      <c r="AH29" s="34"/>
      <c r="AI29" s="34"/>
      <c r="AJ29" s="34"/>
      <c r="AK29" s="171">
        <f>ROUND(AV94, 2)</f>
        <v>0</v>
      </c>
      <c r="AL29" s="172"/>
      <c r="AM29" s="172"/>
      <c r="AN29" s="172"/>
      <c r="AO29" s="17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3"/>
    </row>
    <row r="30" spans="2:71" s="2" customFormat="1" ht="14.45" customHeight="1">
      <c r="B30" s="32"/>
      <c r="F30" s="33" t="s">
        <v>37</v>
      </c>
      <c r="L30" s="194">
        <v>0.23</v>
      </c>
      <c r="M30" s="193"/>
      <c r="N30" s="193"/>
      <c r="O30" s="193"/>
      <c r="P30" s="193"/>
      <c r="Q30" s="168"/>
      <c r="R30" s="168"/>
      <c r="S30" s="168"/>
      <c r="T30" s="168"/>
      <c r="U30" s="168"/>
      <c r="V30" s="168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168"/>
      <c r="AG30" s="168"/>
      <c r="AH30" s="168"/>
      <c r="AI30" s="168"/>
      <c r="AJ30" s="168"/>
      <c r="AK30" s="192">
        <f>ROUND(AW94, 2)</f>
        <v>0</v>
      </c>
      <c r="AL30" s="193"/>
      <c r="AM30" s="193"/>
      <c r="AN30" s="193"/>
      <c r="AO30" s="193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3"/>
    </row>
    <row r="31" spans="2:71" s="2" customFormat="1" ht="14.45" hidden="1" customHeight="1">
      <c r="B31" s="32"/>
      <c r="F31" s="23" t="s">
        <v>38</v>
      </c>
      <c r="L31" s="180">
        <v>0.23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2"/>
      <c r="BE31" s="183"/>
    </row>
    <row r="32" spans="2:71" s="2" customFormat="1" ht="14.45" hidden="1" customHeight="1">
      <c r="B32" s="32"/>
      <c r="F32" s="23" t="s">
        <v>39</v>
      </c>
      <c r="L32" s="180">
        <v>0.23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2"/>
      <c r="BE32" s="183"/>
    </row>
    <row r="33" spans="2:57" s="2" customFormat="1" ht="14.45" hidden="1" customHeight="1">
      <c r="B33" s="32"/>
      <c r="F33" s="33" t="s">
        <v>40</v>
      </c>
      <c r="L33" s="173">
        <v>0</v>
      </c>
      <c r="M33" s="172"/>
      <c r="N33" s="172"/>
      <c r="O33" s="172"/>
      <c r="P33" s="172"/>
      <c r="Q33" s="34"/>
      <c r="R33" s="34"/>
      <c r="S33" s="34"/>
      <c r="T33" s="34"/>
      <c r="U33" s="34"/>
      <c r="V33" s="34"/>
      <c r="W33" s="171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F33" s="34"/>
      <c r="AG33" s="34"/>
      <c r="AH33" s="34"/>
      <c r="AI33" s="34"/>
      <c r="AJ33" s="34"/>
      <c r="AK33" s="171">
        <v>0</v>
      </c>
      <c r="AL33" s="172"/>
      <c r="AM33" s="172"/>
      <c r="AN33" s="172"/>
      <c r="AO33" s="17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3"/>
    </row>
    <row r="34" spans="2:57" s="1" customFormat="1" ht="6.95" customHeight="1">
      <c r="B34" s="28"/>
      <c r="AR34" s="28"/>
      <c r="BE34" s="182"/>
    </row>
    <row r="35" spans="2:57" s="1" customFormat="1" ht="25.9" customHeight="1">
      <c r="B35" s="28"/>
      <c r="C35" s="36"/>
      <c r="D35" s="37" t="s">
        <v>41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42</v>
      </c>
      <c r="U35" s="38"/>
      <c r="V35" s="38"/>
      <c r="W35" s="38"/>
      <c r="X35" s="177" t="s">
        <v>43</v>
      </c>
      <c r="Y35" s="175"/>
      <c r="Z35" s="175"/>
      <c r="AA35" s="175"/>
      <c r="AB35" s="175"/>
      <c r="AC35" s="38"/>
      <c r="AD35" s="38"/>
      <c r="AE35" s="38"/>
      <c r="AF35" s="38"/>
      <c r="AG35" s="38"/>
      <c r="AH35" s="38"/>
      <c r="AI35" s="38"/>
      <c r="AJ35" s="38"/>
      <c r="AK35" s="174">
        <f>SUM(AK26:AK33)</f>
        <v>0</v>
      </c>
      <c r="AL35" s="175"/>
      <c r="AM35" s="175"/>
      <c r="AN35" s="175"/>
      <c r="AO35" s="176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50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>
        <f>K5</f>
        <v>0</v>
      </c>
      <c r="AR84" s="47"/>
    </row>
    <row r="85" spans="1:91" s="4" customFormat="1" ht="36.950000000000003" customHeight="1">
      <c r="B85" s="48"/>
      <c r="C85" s="49" t="s">
        <v>14</v>
      </c>
      <c r="L85" s="205" t="str">
        <f>K6</f>
        <v>Rekonštrukcia a modernizácia ovčína</v>
      </c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Nová Kelča, parc.č.567/1,567/2</v>
      </c>
      <c r="AI87" s="23" t="s">
        <v>20</v>
      </c>
      <c r="AM87" s="207" t="str">
        <f>IF(AN8= "","",AN8)</f>
        <v/>
      </c>
      <c r="AN87" s="207"/>
      <c r="AR87" s="28"/>
    </row>
    <row r="88" spans="1:91" s="1" customFormat="1" ht="6.95" customHeight="1">
      <c r="B88" s="28"/>
      <c r="AR88" s="28"/>
    </row>
    <row r="89" spans="1:91" s="1" customFormat="1" ht="25.7" customHeight="1">
      <c r="B89" s="28"/>
      <c r="C89" s="23" t="s">
        <v>21</v>
      </c>
      <c r="L89" s="3" t="str">
        <f>IF(E11= "","",E11)</f>
        <v>Pavol Paluba, Haligovce 71, 065 34 Veľká Lesná</v>
      </c>
      <c r="AI89" s="23" t="s">
        <v>27</v>
      </c>
      <c r="AM89" s="208" t="str">
        <f>IF(E17="","",E17)</f>
        <v/>
      </c>
      <c r="AN89" s="209"/>
      <c r="AO89" s="209"/>
      <c r="AP89" s="209"/>
      <c r="AR89" s="28"/>
      <c r="AS89" s="210" t="s">
        <v>51</v>
      </c>
      <c r="AT89" s="21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29</v>
      </c>
      <c r="AM90" s="208" t="str">
        <f>IF(E20="","",E20)</f>
        <v/>
      </c>
      <c r="AN90" s="209"/>
      <c r="AO90" s="209"/>
      <c r="AP90" s="209"/>
      <c r="AR90" s="28"/>
      <c r="AS90" s="212"/>
      <c r="AT90" s="213"/>
      <c r="BD90" s="54"/>
    </row>
    <row r="91" spans="1:91" s="1" customFormat="1" ht="10.9" customHeight="1">
      <c r="B91" s="28"/>
      <c r="AR91" s="28"/>
      <c r="AS91" s="212"/>
      <c r="AT91" s="213"/>
      <c r="BD91" s="54"/>
    </row>
    <row r="92" spans="1:91" s="1" customFormat="1" ht="29.25" customHeight="1">
      <c r="B92" s="28"/>
      <c r="C92" s="198" t="s">
        <v>52</v>
      </c>
      <c r="D92" s="199"/>
      <c r="E92" s="199"/>
      <c r="F92" s="199"/>
      <c r="G92" s="199"/>
      <c r="H92" s="55"/>
      <c r="I92" s="201" t="s">
        <v>53</v>
      </c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200" t="s">
        <v>54</v>
      </c>
      <c r="AH92" s="199"/>
      <c r="AI92" s="199"/>
      <c r="AJ92" s="199"/>
      <c r="AK92" s="199"/>
      <c r="AL92" s="199"/>
      <c r="AM92" s="199"/>
      <c r="AN92" s="201" t="s">
        <v>55</v>
      </c>
      <c r="AO92" s="199"/>
      <c r="AP92" s="202"/>
      <c r="AQ92" s="56" t="s">
        <v>56</v>
      </c>
      <c r="AR92" s="28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69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3">
        <f>ROUND(SUM(AG95:AG99),2)</f>
        <v>0</v>
      </c>
      <c r="AH94" s="203"/>
      <c r="AI94" s="203"/>
      <c r="AJ94" s="203"/>
      <c r="AK94" s="203"/>
      <c r="AL94" s="203"/>
      <c r="AM94" s="203"/>
      <c r="AN94" s="204">
        <f t="shared" ref="AN94:AN99" si="0">SUM(AG94,AT94)</f>
        <v>0</v>
      </c>
      <c r="AO94" s="204"/>
      <c r="AP94" s="204"/>
      <c r="AQ94" s="65" t="s">
        <v>1</v>
      </c>
      <c r="AR94" s="61"/>
      <c r="AS94" s="66">
        <f>ROUND(SUM(AS95:AS99),2)</f>
        <v>0</v>
      </c>
      <c r="AT94" s="67">
        <f t="shared" ref="AT94:AT99" si="1">ROUND(SUM(AV94:AW94),2)</f>
        <v>0</v>
      </c>
      <c r="AU94" s="68">
        <f>ROUND(SUM(AU95:AU99),5)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ROUND(SUM(AZ95:AZ99),2)</f>
        <v>0</v>
      </c>
      <c r="BA94" s="67">
        <f>ROUND(SUM(BA95:BA99),2)</f>
        <v>0</v>
      </c>
      <c r="BB94" s="67">
        <f>ROUND(SUM(BB95:BB99),2)</f>
        <v>0</v>
      </c>
      <c r="BC94" s="67">
        <f>ROUND(SUM(BC95:BC99),2)</f>
        <v>0</v>
      </c>
      <c r="BD94" s="69">
        <f>ROUND(SUM(BD95:BD99),2)</f>
        <v>0</v>
      </c>
      <c r="BS94" s="70" t="s">
        <v>70</v>
      </c>
      <c r="BT94" s="70" t="s">
        <v>71</v>
      </c>
      <c r="BU94" s="71" t="s">
        <v>72</v>
      </c>
      <c r="BV94" s="70" t="s">
        <v>73</v>
      </c>
      <c r="BW94" s="70" t="s">
        <v>4</v>
      </c>
      <c r="BX94" s="70" t="s">
        <v>74</v>
      </c>
      <c r="CL94" s="70" t="s">
        <v>1</v>
      </c>
    </row>
    <row r="95" spans="1:91" s="6" customFormat="1" ht="16.5" customHeight="1">
      <c r="A95" s="72" t="s">
        <v>75</v>
      </c>
      <c r="B95" s="73"/>
      <c r="C95" s="74"/>
      <c r="D95" s="197" t="s">
        <v>76</v>
      </c>
      <c r="E95" s="197"/>
      <c r="F95" s="197"/>
      <c r="G95" s="197"/>
      <c r="H95" s="197"/>
      <c r="I95" s="75"/>
      <c r="J95" s="197" t="s">
        <v>77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5">
        <f>'01 - Podlaha a omietky'!J30</f>
        <v>0</v>
      </c>
      <c r="AH95" s="196"/>
      <c r="AI95" s="196"/>
      <c r="AJ95" s="196"/>
      <c r="AK95" s="196"/>
      <c r="AL95" s="196"/>
      <c r="AM95" s="196"/>
      <c r="AN95" s="195">
        <f t="shared" si="0"/>
        <v>0</v>
      </c>
      <c r="AO95" s="196"/>
      <c r="AP95" s="196"/>
      <c r="AQ95" s="76" t="s">
        <v>78</v>
      </c>
      <c r="AR95" s="73"/>
      <c r="AS95" s="77">
        <v>0</v>
      </c>
      <c r="AT95" s="78">
        <f t="shared" si="1"/>
        <v>0</v>
      </c>
      <c r="AU95" s="79">
        <f>'01 - Podlaha a omietky'!P124</f>
        <v>0</v>
      </c>
      <c r="AV95" s="78">
        <f>'01 - Podlaha a omietky'!J33</f>
        <v>0</v>
      </c>
      <c r="AW95" s="78">
        <f>'01 - Podlaha a omietky'!J34</f>
        <v>0</v>
      </c>
      <c r="AX95" s="78">
        <f>'01 - Podlaha a omietky'!J35</f>
        <v>0</v>
      </c>
      <c r="AY95" s="78">
        <f>'01 - Podlaha a omietky'!J36</f>
        <v>0</v>
      </c>
      <c r="AZ95" s="78">
        <f>'01 - Podlaha a omietky'!F33</f>
        <v>0</v>
      </c>
      <c r="BA95" s="78">
        <f>'01 - Podlaha a omietky'!F34</f>
        <v>0</v>
      </c>
      <c r="BB95" s="78">
        <f>'01 - Podlaha a omietky'!F35</f>
        <v>0</v>
      </c>
      <c r="BC95" s="78">
        <f>'01 - Podlaha a omietky'!F36</f>
        <v>0</v>
      </c>
      <c r="BD95" s="80">
        <f>'01 - Podlaha a omietky'!F37</f>
        <v>0</v>
      </c>
      <c r="BT95" s="81" t="s">
        <v>79</v>
      </c>
      <c r="BV95" s="81" t="s">
        <v>73</v>
      </c>
      <c r="BW95" s="81" t="s">
        <v>80</v>
      </c>
      <c r="BX95" s="81" t="s">
        <v>4</v>
      </c>
      <c r="CL95" s="81" t="s">
        <v>1</v>
      </c>
      <c r="CM95" s="81" t="s">
        <v>71</v>
      </c>
    </row>
    <row r="96" spans="1:91" s="6" customFormat="1" ht="16.5" customHeight="1">
      <c r="A96" s="72" t="s">
        <v>75</v>
      </c>
      <c r="B96" s="73"/>
      <c r="C96" s="74"/>
      <c r="D96" s="197" t="s">
        <v>81</v>
      </c>
      <c r="E96" s="197"/>
      <c r="F96" s="197"/>
      <c r="G96" s="197"/>
      <c r="H96" s="197"/>
      <c r="I96" s="75"/>
      <c r="J96" s="197" t="s">
        <v>82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5">
        <f>'02 - Drenáž a odvodnenie'!J30</f>
        <v>0</v>
      </c>
      <c r="AH96" s="196"/>
      <c r="AI96" s="196"/>
      <c r="AJ96" s="196"/>
      <c r="AK96" s="196"/>
      <c r="AL96" s="196"/>
      <c r="AM96" s="196"/>
      <c r="AN96" s="195">
        <f t="shared" si="0"/>
        <v>0</v>
      </c>
      <c r="AO96" s="196"/>
      <c r="AP96" s="196"/>
      <c r="AQ96" s="76" t="s">
        <v>78</v>
      </c>
      <c r="AR96" s="73"/>
      <c r="AS96" s="77">
        <v>0</v>
      </c>
      <c r="AT96" s="78">
        <f t="shared" si="1"/>
        <v>0</v>
      </c>
      <c r="AU96" s="79">
        <f>'02 - Drenáž a odvodnenie'!P125</f>
        <v>0</v>
      </c>
      <c r="AV96" s="78">
        <f>'02 - Drenáž a odvodnenie'!J33</f>
        <v>0</v>
      </c>
      <c r="AW96" s="78">
        <f>'02 - Drenáž a odvodnenie'!J34</f>
        <v>0</v>
      </c>
      <c r="AX96" s="78">
        <f>'02 - Drenáž a odvodnenie'!J35</f>
        <v>0</v>
      </c>
      <c r="AY96" s="78">
        <f>'02 - Drenáž a odvodnenie'!J36</f>
        <v>0</v>
      </c>
      <c r="AZ96" s="78">
        <f>'02 - Drenáž a odvodnenie'!F33</f>
        <v>0</v>
      </c>
      <c r="BA96" s="78">
        <f>'02 - Drenáž a odvodnenie'!F34</f>
        <v>0</v>
      </c>
      <c r="BB96" s="78">
        <f>'02 - Drenáž a odvodnenie'!F35</f>
        <v>0</v>
      </c>
      <c r="BC96" s="78">
        <f>'02 - Drenáž a odvodnenie'!F36</f>
        <v>0</v>
      </c>
      <c r="BD96" s="80">
        <f>'02 - Drenáž a odvodnenie'!F37</f>
        <v>0</v>
      </c>
      <c r="BT96" s="81" t="s">
        <v>79</v>
      </c>
      <c r="BV96" s="81" t="s">
        <v>73</v>
      </c>
      <c r="BW96" s="81" t="s">
        <v>83</v>
      </c>
      <c r="BX96" s="81" t="s">
        <v>4</v>
      </c>
      <c r="CL96" s="81" t="s">
        <v>1</v>
      </c>
      <c r="CM96" s="81" t="s">
        <v>71</v>
      </c>
    </row>
    <row r="97" spans="1:91" s="6" customFormat="1" ht="16.5" customHeight="1">
      <c r="A97" s="72" t="s">
        <v>75</v>
      </c>
      <c r="B97" s="73"/>
      <c r="C97" s="74"/>
      <c r="D97" s="197" t="s">
        <v>84</v>
      </c>
      <c r="E97" s="197"/>
      <c r="F97" s="197"/>
      <c r="G97" s="197"/>
      <c r="H97" s="197"/>
      <c r="I97" s="75"/>
      <c r="J97" s="197" t="s">
        <v>85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5">
        <f>'03 - Spevnené plochy'!J30</f>
        <v>0</v>
      </c>
      <c r="AH97" s="196"/>
      <c r="AI97" s="196"/>
      <c r="AJ97" s="196"/>
      <c r="AK97" s="196"/>
      <c r="AL97" s="196"/>
      <c r="AM97" s="196"/>
      <c r="AN97" s="195">
        <f t="shared" si="0"/>
        <v>0</v>
      </c>
      <c r="AO97" s="196"/>
      <c r="AP97" s="196"/>
      <c r="AQ97" s="76" t="s">
        <v>78</v>
      </c>
      <c r="AR97" s="73"/>
      <c r="AS97" s="77">
        <v>0</v>
      </c>
      <c r="AT97" s="78">
        <f t="shared" si="1"/>
        <v>0</v>
      </c>
      <c r="AU97" s="79">
        <f>'03 - Spevnené plochy'!P121</f>
        <v>0</v>
      </c>
      <c r="AV97" s="78">
        <f>'03 - Spevnené plochy'!J33</f>
        <v>0</v>
      </c>
      <c r="AW97" s="78">
        <f>'03 - Spevnené plochy'!J34</f>
        <v>0</v>
      </c>
      <c r="AX97" s="78">
        <f>'03 - Spevnené plochy'!J35</f>
        <v>0</v>
      </c>
      <c r="AY97" s="78">
        <f>'03 - Spevnené plochy'!J36</f>
        <v>0</v>
      </c>
      <c r="AZ97" s="78">
        <f>'03 - Spevnené plochy'!F33</f>
        <v>0</v>
      </c>
      <c r="BA97" s="78">
        <f>'03 - Spevnené plochy'!F34</f>
        <v>0</v>
      </c>
      <c r="BB97" s="78">
        <f>'03 - Spevnené plochy'!F35</f>
        <v>0</v>
      </c>
      <c r="BC97" s="78">
        <f>'03 - Spevnené plochy'!F36</f>
        <v>0</v>
      </c>
      <c r="BD97" s="80">
        <f>'03 - Spevnené plochy'!F37</f>
        <v>0</v>
      </c>
      <c r="BT97" s="81" t="s">
        <v>79</v>
      </c>
      <c r="BV97" s="81" t="s">
        <v>73</v>
      </c>
      <c r="BW97" s="81" t="s">
        <v>86</v>
      </c>
      <c r="BX97" s="81" t="s">
        <v>4</v>
      </c>
      <c r="CL97" s="81" t="s">
        <v>1</v>
      </c>
      <c r="CM97" s="81" t="s">
        <v>71</v>
      </c>
    </row>
    <row r="98" spans="1:91" s="6" customFormat="1" ht="16.5" customHeight="1">
      <c r="A98" s="72" t="s">
        <v>75</v>
      </c>
      <c r="B98" s="73"/>
      <c r="C98" s="74"/>
      <c r="D98" s="197" t="s">
        <v>87</v>
      </c>
      <c r="E98" s="197"/>
      <c r="F98" s="197"/>
      <c r="G98" s="197"/>
      <c r="H98" s="197"/>
      <c r="I98" s="75"/>
      <c r="J98" s="197" t="s">
        <v>88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5">
        <f>'04 - Osvetlenie a kamerov...'!J30</f>
        <v>0</v>
      </c>
      <c r="AH98" s="196"/>
      <c r="AI98" s="196"/>
      <c r="AJ98" s="196"/>
      <c r="AK98" s="196"/>
      <c r="AL98" s="196"/>
      <c r="AM98" s="196"/>
      <c r="AN98" s="195">
        <f t="shared" si="0"/>
        <v>0</v>
      </c>
      <c r="AO98" s="196"/>
      <c r="AP98" s="196"/>
      <c r="AQ98" s="76" t="s">
        <v>78</v>
      </c>
      <c r="AR98" s="73"/>
      <c r="AS98" s="77">
        <v>0</v>
      </c>
      <c r="AT98" s="78">
        <f t="shared" si="1"/>
        <v>0</v>
      </c>
      <c r="AU98" s="79">
        <f>'04 - Osvetlenie a kamerov...'!P121</f>
        <v>0</v>
      </c>
      <c r="AV98" s="78">
        <f>'04 - Osvetlenie a kamerov...'!J33</f>
        <v>0</v>
      </c>
      <c r="AW98" s="78">
        <f>'04 - Osvetlenie a kamerov...'!J34</f>
        <v>0</v>
      </c>
      <c r="AX98" s="78">
        <f>'04 - Osvetlenie a kamerov...'!J35</f>
        <v>0</v>
      </c>
      <c r="AY98" s="78">
        <f>'04 - Osvetlenie a kamerov...'!J36</f>
        <v>0</v>
      </c>
      <c r="AZ98" s="78">
        <f>'04 - Osvetlenie a kamerov...'!F33</f>
        <v>0</v>
      </c>
      <c r="BA98" s="78">
        <f>'04 - Osvetlenie a kamerov...'!F34</f>
        <v>0</v>
      </c>
      <c r="BB98" s="78">
        <f>'04 - Osvetlenie a kamerov...'!F35</f>
        <v>0</v>
      </c>
      <c r="BC98" s="78">
        <f>'04 - Osvetlenie a kamerov...'!F36</f>
        <v>0</v>
      </c>
      <c r="BD98" s="80">
        <f>'04 - Osvetlenie a kamerov...'!F37</f>
        <v>0</v>
      </c>
      <c r="BT98" s="81" t="s">
        <v>79</v>
      </c>
      <c r="BV98" s="81" t="s">
        <v>73</v>
      </c>
      <c r="BW98" s="81" t="s">
        <v>89</v>
      </c>
      <c r="BX98" s="81" t="s">
        <v>4</v>
      </c>
      <c r="CL98" s="81" t="s">
        <v>1</v>
      </c>
      <c r="CM98" s="81" t="s">
        <v>71</v>
      </c>
    </row>
    <row r="99" spans="1:91" s="6" customFormat="1" ht="16.5" customHeight="1">
      <c r="A99" s="72" t="s">
        <v>75</v>
      </c>
      <c r="B99" s="73"/>
      <c r="C99" s="74"/>
      <c r="D99" s="197" t="s">
        <v>90</v>
      </c>
      <c r="E99" s="197"/>
      <c r="F99" s="197"/>
      <c r="G99" s="197"/>
      <c r="H99" s="197"/>
      <c r="I99" s="75"/>
      <c r="J99" s="197" t="s">
        <v>91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5">
        <f>'05 - Fotovoltaika'!J30</f>
        <v>0</v>
      </c>
      <c r="AH99" s="196"/>
      <c r="AI99" s="196"/>
      <c r="AJ99" s="196"/>
      <c r="AK99" s="196"/>
      <c r="AL99" s="196"/>
      <c r="AM99" s="196"/>
      <c r="AN99" s="195">
        <f t="shared" si="0"/>
        <v>0</v>
      </c>
      <c r="AO99" s="196"/>
      <c r="AP99" s="196"/>
      <c r="AQ99" s="76" t="s">
        <v>78</v>
      </c>
      <c r="AR99" s="73"/>
      <c r="AS99" s="82">
        <v>0</v>
      </c>
      <c r="AT99" s="83">
        <f t="shared" si="1"/>
        <v>0</v>
      </c>
      <c r="AU99" s="84">
        <f>'05 - Fotovoltaika'!P118</f>
        <v>0</v>
      </c>
      <c r="AV99" s="83">
        <f>'05 - Fotovoltaika'!J33</f>
        <v>0</v>
      </c>
      <c r="AW99" s="83">
        <f>'05 - Fotovoltaika'!J34</f>
        <v>0</v>
      </c>
      <c r="AX99" s="83">
        <f>'05 - Fotovoltaika'!J35</f>
        <v>0</v>
      </c>
      <c r="AY99" s="83">
        <f>'05 - Fotovoltaika'!J36</f>
        <v>0</v>
      </c>
      <c r="AZ99" s="83">
        <f>'05 - Fotovoltaika'!F33</f>
        <v>0</v>
      </c>
      <c r="BA99" s="83">
        <f>'05 - Fotovoltaika'!F34</f>
        <v>0</v>
      </c>
      <c r="BB99" s="83">
        <f>'05 - Fotovoltaika'!F35</f>
        <v>0</v>
      </c>
      <c r="BC99" s="83">
        <f>'05 - Fotovoltaika'!F36</f>
        <v>0</v>
      </c>
      <c r="BD99" s="85">
        <f>'05 - Fotovoltaika'!F37</f>
        <v>0</v>
      </c>
      <c r="BT99" s="81" t="s">
        <v>79</v>
      </c>
      <c r="BV99" s="81" t="s">
        <v>73</v>
      </c>
      <c r="BW99" s="81" t="s">
        <v>92</v>
      </c>
      <c r="BX99" s="81" t="s">
        <v>4</v>
      </c>
      <c r="CL99" s="81" t="s">
        <v>1</v>
      </c>
      <c r="CM99" s="81" t="s">
        <v>71</v>
      </c>
    </row>
    <row r="100" spans="1:91" s="1" customFormat="1" ht="30" customHeight="1">
      <c r="B100" s="28"/>
      <c r="AR100" s="28"/>
    </row>
    <row r="101" spans="1:91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28"/>
    </row>
  </sheetData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Podlaha a omietky'!C2" display="/" xr:uid="{00000000-0004-0000-0000-000000000000}"/>
    <hyperlink ref="A96" location="'02 - Drenáž a odvodnenie'!C2" display="/" xr:uid="{00000000-0004-0000-0000-000001000000}"/>
    <hyperlink ref="A97" location="'03 - Spevnené plochy'!C2" display="/" xr:uid="{00000000-0004-0000-0000-000002000000}"/>
    <hyperlink ref="A98" location="'04 - Osvetlenie a kamerov...'!C2" display="/" xr:uid="{00000000-0004-0000-0000-000003000000}"/>
    <hyperlink ref="A99" location="'05 - Fotovoltaika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2"/>
  <sheetViews>
    <sheetView showGridLines="0" topLeftCell="A139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Rekonštrukcia a modernizácia ovčína</v>
      </c>
      <c r="F7" s="216"/>
      <c r="G7" s="216"/>
      <c r="H7" s="216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205" t="s">
        <v>95</v>
      </c>
      <c r="F9" s="214"/>
      <c r="G9" s="214"/>
      <c r="H9" s="21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7" t="str">
        <f>'Rekapitulácia stavby'!E14</f>
        <v>Vyplň údaj</v>
      </c>
      <c r="F18" s="184"/>
      <c r="G18" s="184"/>
      <c r="H18" s="18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/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/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31</v>
      </c>
      <c r="J30" s="64">
        <f>ROUND(J124,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89" t="s">
        <v>35</v>
      </c>
      <c r="E33" s="33" t="s">
        <v>36</v>
      </c>
      <c r="F33" s="90">
        <f>ROUND((SUM(BE124:BE161)),  2)</f>
        <v>0</v>
      </c>
      <c r="G33" s="91"/>
      <c r="H33" s="91"/>
      <c r="I33" s="92">
        <v>0.23</v>
      </c>
      <c r="J33" s="90">
        <f>ROUND(((SUM(BE124:BE161))*I33),  2)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ROUND((SUM(BF124:BF161)),  2)</f>
        <v>0</v>
      </c>
      <c r="G34" s="91"/>
      <c r="H34" s="91"/>
      <c r="I34" s="92">
        <v>0.23</v>
      </c>
      <c r="J34" s="90">
        <f>ROUND(((SUM(BF124:BF161))*I34),  2)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ROUND((SUM(BG124:BG161)),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ROUND((SUM(BH124:BH161)),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ROUND((SUM(BI124:BI161)),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5"/>
      <c r="F39" s="55"/>
      <c r="G39" s="97" t="s">
        <v>42</v>
      </c>
      <c r="H39" s="98" t="s">
        <v>43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Rekonštrukcia a modernizácia ovčína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205" t="str">
        <f>E9</f>
        <v>01 - Podlaha a omietky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Nová Kelča, parc.č.567/1,567/2</v>
      </c>
      <c r="I89" s="23" t="s">
        <v>20</v>
      </c>
      <c r="J89" s="51">
        <f>IF(J12="","",J12)</f>
        <v>0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Pavol Paluba, Haligovce 71, 065 34 Veľká Lesná</v>
      </c>
      <c r="I91" s="23" t="s">
        <v>27</v>
      </c>
      <c r="J91" s="26" t="str">
        <f>E21</f>
        <v/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/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97</v>
      </c>
      <c r="D94" s="95"/>
      <c r="E94" s="95"/>
      <c r="F94" s="95"/>
      <c r="G94" s="95"/>
      <c r="H94" s="95"/>
      <c r="I94" s="95"/>
      <c r="J94" s="104" t="s">
        <v>98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99</v>
      </c>
      <c r="J96" s="64">
        <f>J124</f>
        <v>0</v>
      </c>
      <c r="L96" s="28"/>
      <c r="AU96" s="13" t="s">
        <v>100</v>
      </c>
    </row>
    <row r="97" spans="2:12" s="8" customFormat="1" ht="24.95" customHeight="1">
      <c r="B97" s="106"/>
      <c r="D97" s="107" t="s">
        <v>101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2:12" s="9" customFormat="1" ht="19.899999999999999" customHeight="1">
      <c r="B98" s="110"/>
      <c r="D98" s="111" t="s">
        <v>102</v>
      </c>
      <c r="E98" s="112"/>
      <c r="F98" s="112"/>
      <c r="G98" s="112"/>
      <c r="H98" s="112"/>
      <c r="I98" s="112"/>
      <c r="J98" s="113">
        <f>J126</f>
        <v>0</v>
      </c>
      <c r="L98" s="110"/>
    </row>
    <row r="99" spans="2:12" s="9" customFormat="1" ht="19.899999999999999" customHeight="1">
      <c r="B99" s="110"/>
      <c r="D99" s="111" t="s">
        <v>103</v>
      </c>
      <c r="E99" s="112"/>
      <c r="F99" s="112"/>
      <c r="G99" s="112"/>
      <c r="H99" s="112"/>
      <c r="I99" s="112"/>
      <c r="J99" s="113">
        <f>J133</f>
        <v>0</v>
      </c>
      <c r="L99" s="110"/>
    </row>
    <row r="100" spans="2:12" s="9" customFormat="1" ht="19.899999999999999" customHeight="1">
      <c r="B100" s="110"/>
      <c r="D100" s="111" t="s">
        <v>104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12" s="9" customFormat="1" ht="19.899999999999999" customHeight="1">
      <c r="B101" s="110"/>
      <c r="D101" s="111" t="s">
        <v>105</v>
      </c>
      <c r="E101" s="112"/>
      <c r="F101" s="112"/>
      <c r="G101" s="112"/>
      <c r="H101" s="112"/>
      <c r="I101" s="112"/>
      <c r="J101" s="113">
        <f>J147</f>
        <v>0</v>
      </c>
      <c r="L101" s="110"/>
    </row>
    <row r="102" spans="2:12" s="9" customFormat="1" ht="19.899999999999999" customHeight="1">
      <c r="B102" s="110"/>
      <c r="D102" s="111" t="s">
        <v>106</v>
      </c>
      <c r="E102" s="112"/>
      <c r="F102" s="112"/>
      <c r="G102" s="112"/>
      <c r="H102" s="112"/>
      <c r="I102" s="112"/>
      <c r="J102" s="113">
        <f>J154</f>
        <v>0</v>
      </c>
      <c r="L102" s="110"/>
    </row>
    <row r="103" spans="2:12" s="8" customFormat="1" ht="24.95" customHeight="1">
      <c r="B103" s="106"/>
      <c r="D103" s="107" t="s">
        <v>107</v>
      </c>
      <c r="E103" s="108"/>
      <c r="F103" s="108"/>
      <c r="G103" s="108"/>
      <c r="H103" s="108"/>
      <c r="I103" s="108"/>
      <c r="J103" s="109">
        <f>J156</f>
        <v>0</v>
      </c>
      <c r="L103" s="106"/>
    </row>
    <row r="104" spans="2:12" s="9" customFormat="1" ht="19.899999999999999" customHeight="1">
      <c r="B104" s="110"/>
      <c r="D104" s="111" t="s">
        <v>108</v>
      </c>
      <c r="E104" s="112"/>
      <c r="F104" s="112"/>
      <c r="G104" s="112"/>
      <c r="H104" s="112"/>
      <c r="I104" s="112"/>
      <c r="J104" s="113">
        <f>J157</f>
        <v>0</v>
      </c>
      <c r="L104" s="110"/>
    </row>
    <row r="105" spans="2:12" s="1" customFormat="1" ht="21.75" customHeight="1">
      <c r="B105" s="28"/>
      <c r="L105" s="28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>
      <c r="B111" s="28"/>
      <c r="C111" s="17" t="s">
        <v>109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14</v>
      </c>
      <c r="L113" s="28"/>
    </row>
    <row r="114" spans="2:65" s="1" customFormat="1" ht="16.5" customHeight="1">
      <c r="B114" s="28"/>
      <c r="E114" s="215" t="str">
        <f>E7</f>
        <v>Rekonštrukcia a modernizácia ovčína</v>
      </c>
      <c r="F114" s="216"/>
      <c r="G114" s="216"/>
      <c r="H114" s="216"/>
      <c r="L114" s="28"/>
    </row>
    <row r="115" spans="2:65" s="1" customFormat="1" ht="12" customHeight="1">
      <c r="B115" s="28"/>
      <c r="C115" s="23" t="s">
        <v>94</v>
      </c>
      <c r="L115" s="28"/>
    </row>
    <row r="116" spans="2:65" s="1" customFormat="1" ht="16.5" customHeight="1">
      <c r="B116" s="28"/>
      <c r="E116" s="205" t="str">
        <f>E9</f>
        <v>01 - Podlaha a omietky</v>
      </c>
      <c r="F116" s="214"/>
      <c r="G116" s="214"/>
      <c r="H116" s="214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F12</f>
        <v>Nová Kelča, parc.č.567/1,567/2</v>
      </c>
      <c r="I118" s="23" t="s">
        <v>20</v>
      </c>
      <c r="J118" s="51">
        <f>IF(J12="","",J12)</f>
        <v>0</v>
      </c>
      <c r="L118" s="28"/>
    </row>
    <row r="119" spans="2:65" s="1" customFormat="1" ht="6.95" customHeight="1">
      <c r="B119" s="28"/>
      <c r="L119" s="28"/>
    </row>
    <row r="120" spans="2:65" s="1" customFormat="1" ht="25.7" customHeight="1">
      <c r="B120" s="28"/>
      <c r="C120" s="23" t="s">
        <v>21</v>
      </c>
      <c r="F120" s="21" t="str">
        <f>E15</f>
        <v>Pavol Paluba, Haligovce 71, 065 34 Veľká Lesná</v>
      </c>
      <c r="I120" s="23" t="s">
        <v>27</v>
      </c>
      <c r="J120" s="26" t="str">
        <f>E21</f>
        <v/>
      </c>
      <c r="L120" s="28"/>
    </row>
    <row r="121" spans="2:65" s="1" customFormat="1" ht="15.2" customHeight="1">
      <c r="B121" s="28"/>
      <c r="C121" s="23" t="s">
        <v>25</v>
      </c>
      <c r="F121" s="21" t="str">
        <f>IF(E18="","",E18)</f>
        <v>Vyplň údaj</v>
      </c>
      <c r="I121" s="23" t="s">
        <v>29</v>
      </c>
      <c r="J121" s="26" t="str">
        <f>E24</f>
        <v/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4"/>
      <c r="C123" s="115" t="s">
        <v>110</v>
      </c>
      <c r="D123" s="116" t="s">
        <v>56</v>
      </c>
      <c r="E123" s="116" t="s">
        <v>52</v>
      </c>
      <c r="F123" s="116" t="s">
        <v>53</v>
      </c>
      <c r="G123" s="116" t="s">
        <v>111</v>
      </c>
      <c r="H123" s="116" t="s">
        <v>112</v>
      </c>
      <c r="I123" s="116" t="s">
        <v>113</v>
      </c>
      <c r="J123" s="117" t="s">
        <v>98</v>
      </c>
      <c r="K123" s="118" t="s">
        <v>114</v>
      </c>
      <c r="L123" s="114"/>
      <c r="M123" s="57" t="s">
        <v>1</v>
      </c>
      <c r="N123" s="58" t="s">
        <v>35</v>
      </c>
      <c r="O123" s="58" t="s">
        <v>115</v>
      </c>
      <c r="P123" s="58" t="s">
        <v>116</v>
      </c>
      <c r="Q123" s="58" t="s">
        <v>117</v>
      </c>
      <c r="R123" s="58" t="s">
        <v>118</v>
      </c>
      <c r="S123" s="58" t="s">
        <v>119</v>
      </c>
      <c r="T123" s="59" t="s">
        <v>120</v>
      </c>
    </row>
    <row r="124" spans="2:65" s="1" customFormat="1" ht="22.9" customHeight="1">
      <c r="B124" s="28"/>
      <c r="C124" s="62" t="s">
        <v>99</v>
      </c>
      <c r="J124" s="119">
        <f>BK124</f>
        <v>0</v>
      </c>
      <c r="L124" s="28"/>
      <c r="M124" s="60"/>
      <c r="N124" s="52"/>
      <c r="O124" s="52"/>
      <c r="P124" s="120">
        <f>P125+P156</f>
        <v>0</v>
      </c>
      <c r="Q124" s="52"/>
      <c r="R124" s="120">
        <f>R125+R156</f>
        <v>1903.9977062400001</v>
      </c>
      <c r="S124" s="52"/>
      <c r="T124" s="121">
        <f>T125+T156</f>
        <v>23.358225000000001</v>
      </c>
      <c r="AT124" s="13" t="s">
        <v>70</v>
      </c>
      <c r="AU124" s="13" t="s">
        <v>100</v>
      </c>
      <c r="BK124" s="122">
        <f>BK125+BK156</f>
        <v>0</v>
      </c>
    </row>
    <row r="125" spans="2:65" s="11" customFormat="1" ht="25.9" customHeight="1">
      <c r="B125" s="123"/>
      <c r="D125" s="124" t="s">
        <v>70</v>
      </c>
      <c r="E125" s="125" t="s">
        <v>121</v>
      </c>
      <c r="F125" s="125" t="s">
        <v>122</v>
      </c>
      <c r="I125" s="126"/>
      <c r="J125" s="127">
        <f>BK125</f>
        <v>0</v>
      </c>
      <c r="L125" s="123"/>
      <c r="M125" s="128"/>
      <c r="P125" s="129">
        <f>P126+P133+P135+P147+P154</f>
        <v>0</v>
      </c>
      <c r="R125" s="129">
        <f>R126+R133+R135+R147+R154</f>
        <v>1903.23140874</v>
      </c>
      <c r="T125" s="130">
        <f>T126+T133+T135+T147+T154</f>
        <v>23.081250000000001</v>
      </c>
      <c r="AR125" s="124" t="s">
        <v>79</v>
      </c>
      <c r="AT125" s="131" t="s">
        <v>70</v>
      </c>
      <c r="AU125" s="131" t="s">
        <v>71</v>
      </c>
      <c r="AY125" s="124" t="s">
        <v>123</v>
      </c>
      <c r="BK125" s="132">
        <f>BK126+BK133+BK135+BK147+BK154</f>
        <v>0</v>
      </c>
    </row>
    <row r="126" spans="2:65" s="11" customFormat="1" ht="22.9" customHeight="1">
      <c r="B126" s="123"/>
      <c r="D126" s="124" t="s">
        <v>70</v>
      </c>
      <c r="E126" s="133" t="s">
        <v>79</v>
      </c>
      <c r="F126" s="133" t="s">
        <v>124</v>
      </c>
      <c r="I126" s="126"/>
      <c r="J126" s="134">
        <f>BK126</f>
        <v>0</v>
      </c>
      <c r="L126" s="123"/>
      <c r="M126" s="128"/>
      <c r="P126" s="129">
        <f>SUM(P127:P132)</f>
        <v>0</v>
      </c>
      <c r="R126" s="129">
        <f>SUM(R127:R132)</f>
        <v>0</v>
      </c>
      <c r="T126" s="130">
        <f>SUM(T127:T132)</f>
        <v>0</v>
      </c>
      <c r="AR126" s="124" t="s">
        <v>79</v>
      </c>
      <c r="AT126" s="131" t="s">
        <v>70</v>
      </c>
      <c r="AU126" s="131" t="s">
        <v>79</v>
      </c>
      <c r="AY126" s="124" t="s">
        <v>123</v>
      </c>
      <c r="BK126" s="132">
        <f>SUM(BK127:BK132)</f>
        <v>0</v>
      </c>
    </row>
    <row r="127" spans="2:65" s="1" customFormat="1" ht="24.2" customHeight="1">
      <c r="B127" s="135"/>
      <c r="C127" s="136" t="s">
        <v>79</v>
      </c>
      <c r="D127" s="136" t="s">
        <v>125</v>
      </c>
      <c r="E127" s="137" t="s">
        <v>126</v>
      </c>
      <c r="F127" s="138" t="s">
        <v>127</v>
      </c>
      <c r="G127" s="139" t="s">
        <v>128</v>
      </c>
      <c r="H127" s="140">
        <v>502.5</v>
      </c>
      <c r="I127" s="141"/>
      <c r="J127" s="142">
        <f t="shared" ref="J127:J132" si="0">ROUND(I127*H127,2)</f>
        <v>0</v>
      </c>
      <c r="K127" s="143"/>
      <c r="L127" s="28"/>
      <c r="M127" s="144" t="s">
        <v>1</v>
      </c>
      <c r="N127" s="145" t="s">
        <v>37</v>
      </c>
      <c r="P127" s="146">
        <f t="shared" ref="P127:P132" si="1">O127*H127</f>
        <v>0</v>
      </c>
      <c r="Q127" s="146">
        <v>0</v>
      </c>
      <c r="R127" s="146">
        <f t="shared" ref="R127:R132" si="2">Q127*H127</f>
        <v>0</v>
      </c>
      <c r="S127" s="146">
        <v>0</v>
      </c>
      <c r="T127" s="147">
        <f t="shared" ref="T127:T132" si="3">S127*H127</f>
        <v>0</v>
      </c>
      <c r="AR127" s="148" t="s">
        <v>129</v>
      </c>
      <c r="AT127" s="148" t="s">
        <v>125</v>
      </c>
      <c r="AU127" s="148" t="s">
        <v>130</v>
      </c>
      <c r="AY127" s="13" t="s">
        <v>123</v>
      </c>
      <c r="BE127" s="149">
        <f t="shared" ref="BE127:BE132" si="4">IF(N127="základná",J127,0)</f>
        <v>0</v>
      </c>
      <c r="BF127" s="149">
        <f t="shared" ref="BF127:BF132" si="5">IF(N127="znížená",J127,0)</f>
        <v>0</v>
      </c>
      <c r="BG127" s="149">
        <f t="shared" ref="BG127:BG132" si="6">IF(N127="zákl. prenesená",J127,0)</f>
        <v>0</v>
      </c>
      <c r="BH127" s="149">
        <f t="shared" ref="BH127:BH132" si="7">IF(N127="zníž. prenesená",J127,0)</f>
        <v>0</v>
      </c>
      <c r="BI127" s="149">
        <f t="shared" ref="BI127:BI132" si="8">IF(N127="nulová",J127,0)</f>
        <v>0</v>
      </c>
      <c r="BJ127" s="13" t="s">
        <v>130</v>
      </c>
      <c r="BK127" s="149">
        <f t="shared" ref="BK127:BK132" si="9">ROUND(I127*H127,2)</f>
        <v>0</v>
      </c>
      <c r="BL127" s="13" t="s">
        <v>129</v>
      </c>
      <c r="BM127" s="148" t="s">
        <v>131</v>
      </c>
    </row>
    <row r="128" spans="2:65" s="1" customFormat="1" ht="24.2" customHeight="1">
      <c r="B128" s="135"/>
      <c r="C128" s="136" t="s">
        <v>130</v>
      </c>
      <c r="D128" s="136" t="s">
        <v>125</v>
      </c>
      <c r="E128" s="137" t="s">
        <v>132</v>
      </c>
      <c r="F128" s="138" t="s">
        <v>133</v>
      </c>
      <c r="G128" s="139" t="s">
        <v>128</v>
      </c>
      <c r="H128" s="140">
        <v>251.25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129</v>
      </c>
      <c r="AT128" s="148" t="s">
        <v>125</v>
      </c>
      <c r="AU128" s="148" t="s">
        <v>130</v>
      </c>
      <c r="AY128" s="13" t="s">
        <v>123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130</v>
      </c>
      <c r="BK128" s="149">
        <f t="shared" si="9"/>
        <v>0</v>
      </c>
      <c r="BL128" s="13" t="s">
        <v>129</v>
      </c>
      <c r="BM128" s="148" t="s">
        <v>134</v>
      </c>
    </row>
    <row r="129" spans="2:65" s="1" customFormat="1" ht="37.9" customHeight="1">
      <c r="B129" s="135"/>
      <c r="C129" s="136" t="s">
        <v>135</v>
      </c>
      <c r="D129" s="136" t="s">
        <v>125</v>
      </c>
      <c r="E129" s="137" t="s">
        <v>136</v>
      </c>
      <c r="F129" s="138" t="s">
        <v>137</v>
      </c>
      <c r="G129" s="139" t="s">
        <v>128</v>
      </c>
      <c r="H129" s="140">
        <v>502.5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129</v>
      </c>
      <c r="AT129" s="148" t="s">
        <v>125</v>
      </c>
      <c r="AU129" s="148" t="s">
        <v>130</v>
      </c>
      <c r="AY129" s="13" t="s">
        <v>123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130</v>
      </c>
      <c r="BK129" s="149">
        <f t="shared" si="9"/>
        <v>0</v>
      </c>
      <c r="BL129" s="13" t="s">
        <v>129</v>
      </c>
      <c r="BM129" s="148" t="s">
        <v>138</v>
      </c>
    </row>
    <row r="130" spans="2:65" s="1" customFormat="1" ht="24.2" customHeight="1">
      <c r="B130" s="135"/>
      <c r="C130" s="136" t="s">
        <v>129</v>
      </c>
      <c r="D130" s="136" t="s">
        <v>125</v>
      </c>
      <c r="E130" s="137" t="s">
        <v>139</v>
      </c>
      <c r="F130" s="138" t="s">
        <v>140</v>
      </c>
      <c r="G130" s="139" t="s">
        <v>128</v>
      </c>
      <c r="H130" s="140">
        <v>502.5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129</v>
      </c>
      <c r="AT130" s="148" t="s">
        <v>125</v>
      </c>
      <c r="AU130" s="148" t="s">
        <v>130</v>
      </c>
      <c r="AY130" s="13" t="s">
        <v>123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130</v>
      </c>
      <c r="BK130" s="149">
        <f t="shared" si="9"/>
        <v>0</v>
      </c>
      <c r="BL130" s="13" t="s">
        <v>129</v>
      </c>
      <c r="BM130" s="148" t="s">
        <v>141</v>
      </c>
    </row>
    <row r="131" spans="2:65" s="1" customFormat="1" ht="33" customHeight="1">
      <c r="B131" s="135"/>
      <c r="C131" s="136" t="s">
        <v>142</v>
      </c>
      <c r="D131" s="136" t="s">
        <v>125</v>
      </c>
      <c r="E131" s="137" t="s">
        <v>143</v>
      </c>
      <c r="F131" s="138" t="s">
        <v>144</v>
      </c>
      <c r="G131" s="139" t="s">
        <v>128</v>
      </c>
      <c r="H131" s="140">
        <v>502.5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129</v>
      </c>
      <c r="AT131" s="148" t="s">
        <v>125</v>
      </c>
      <c r="AU131" s="148" t="s">
        <v>130</v>
      </c>
      <c r="AY131" s="13" t="s">
        <v>123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130</v>
      </c>
      <c r="BK131" s="149">
        <f t="shared" si="9"/>
        <v>0</v>
      </c>
      <c r="BL131" s="13" t="s">
        <v>129</v>
      </c>
      <c r="BM131" s="148" t="s">
        <v>145</v>
      </c>
    </row>
    <row r="132" spans="2:65" s="1" customFormat="1" ht="21.75" customHeight="1">
      <c r="B132" s="135"/>
      <c r="C132" s="136" t="s">
        <v>146</v>
      </c>
      <c r="D132" s="136" t="s">
        <v>125</v>
      </c>
      <c r="E132" s="137" t="s">
        <v>147</v>
      </c>
      <c r="F132" s="138" t="s">
        <v>148</v>
      </c>
      <c r="G132" s="139" t="s">
        <v>149</v>
      </c>
      <c r="H132" s="140">
        <v>1005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129</v>
      </c>
      <c r="AT132" s="148" t="s">
        <v>125</v>
      </c>
      <c r="AU132" s="148" t="s">
        <v>130</v>
      </c>
      <c r="AY132" s="13" t="s">
        <v>123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130</v>
      </c>
      <c r="BK132" s="149">
        <f t="shared" si="9"/>
        <v>0</v>
      </c>
      <c r="BL132" s="13" t="s">
        <v>129</v>
      </c>
      <c r="BM132" s="148" t="s">
        <v>150</v>
      </c>
    </row>
    <row r="133" spans="2:65" s="11" customFormat="1" ht="22.9" customHeight="1">
      <c r="B133" s="123"/>
      <c r="D133" s="124" t="s">
        <v>70</v>
      </c>
      <c r="E133" s="133" t="s">
        <v>130</v>
      </c>
      <c r="F133" s="133" t="s">
        <v>151</v>
      </c>
      <c r="I133" s="126"/>
      <c r="J133" s="134">
        <f>BK133</f>
        <v>0</v>
      </c>
      <c r="L133" s="123"/>
      <c r="M133" s="128"/>
      <c r="P133" s="129">
        <f>P134</f>
        <v>0</v>
      </c>
      <c r="R133" s="129">
        <f>R134</f>
        <v>0</v>
      </c>
      <c r="T133" s="130">
        <f>T134</f>
        <v>0</v>
      </c>
      <c r="AR133" s="124" t="s">
        <v>79</v>
      </c>
      <c r="AT133" s="131" t="s">
        <v>70</v>
      </c>
      <c r="AU133" s="131" t="s">
        <v>79</v>
      </c>
      <c r="AY133" s="124" t="s">
        <v>123</v>
      </c>
      <c r="BK133" s="132">
        <f>BK134</f>
        <v>0</v>
      </c>
    </row>
    <row r="134" spans="2:65" s="1" customFormat="1" ht="33" customHeight="1">
      <c r="B134" s="135"/>
      <c r="C134" s="136" t="s">
        <v>152</v>
      </c>
      <c r="D134" s="136" t="s">
        <v>125</v>
      </c>
      <c r="E134" s="137" t="s">
        <v>153</v>
      </c>
      <c r="F134" s="138" t="s">
        <v>154</v>
      </c>
      <c r="G134" s="139" t="s">
        <v>149</v>
      </c>
      <c r="H134" s="140">
        <v>1005</v>
      </c>
      <c r="I134" s="141"/>
      <c r="J134" s="142">
        <f>ROUND(I134*H134,2)</f>
        <v>0</v>
      </c>
      <c r="K134" s="143"/>
      <c r="L134" s="28"/>
      <c r="M134" s="144" t="s">
        <v>1</v>
      </c>
      <c r="N134" s="145" t="s">
        <v>37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129</v>
      </c>
      <c r="AT134" s="148" t="s">
        <v>125</v>
      </c>
      <c r="AU134" s="148" t="s">
        <v>130</v>
      </c>
      <c r="AY134" s="13" t="s">
        <v>123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130</v>
      </c>
      <c r="BK134" s="149">
        <f>ROUND(I134*H134,2)</f>
        <v>0</v>
      </c>
      <c r="BL134" s="13" t="s">
        <v>129</v>
      </c>
      <c r="BM134" s="148" t="s">
        <v>155</v>
      </c>
    </row>
    <row r="135" spans="2:65" s="11" customFormat="1" ht="22.9" customHeight="1">
      <c r="B135" s="123"/>
      <c r="D135" s="124" t="s">
        <v>70</v>
      </c>
      <c r="E135" s="133" t="s">
        <v>146</v>
      </c>
      <c r="F135" s="133" t="s">
        <v>156</v>
      </c>
      <c r="I135" s="126"/>
      <c r="J135" s="134">
        <f>BK135</f>
        <v>0</v>
      </c>
      <c r="L135" s="123"/>
      <c r="M135" s="128"/>
      <c r="P135" s="129">
        <f>SUM(P136:P146)</f>
        <v>0</v>
      </c>
      <c r="R135" s="129">
        <f>SUM(R136:R146)</f>
        <v>1855.6992287400001</v>
      </c>
      <c r="T135" s="130">
        <f>SUM(T136:T146)</f>
        <v>0</v>
      </c>
      <c r="AR135" s="124" t="s">
        <v>79</v>
      </c>
      <c r="AT135" s="131" t="s">
        <v>70</v>
      </c>
      <c r="AU135" s="131" t="s">
        <v>79</v>
      </c>
      <c r="AY135" s="124" t="s">
        <v>123</v>
      </c>
      <c r="BK135" s="132">
        <f>SUM(BK136:BK146)</f>
        <v>0</v>
      </c>
    </row>
    <row r="136" spans="2:65" s="1" customFormat="1" ht="33" customHeight="1">
      <c r="B136" s="135"/>
      <c r="C136" s="136" t="s">
        <v>157</v>
      </c>
      <c r="D136" s="136" t="s">
        <v>125</v>
      </c>
      <c r="E136" s="137" t="s">
        <v>158</v>
      </c>
      <c r="F136" s="138" t="s">
        <v>159</v>
      </c>
      <c r="G136" s="139" t="s">
        <v>149</v>
      </c>
      <c r="H136" s="140">
        <v>923.25</v>
      </c>
      <c r="I136" s="141"/>
      <c r="J136" s="142">
        <f t="shared" ref="J136:J146" si="10">ROUND(I136*H136,2)</f>
        <v>0</v>
      </c>
      <c r="K136" s="143"/>
      <c r="L136" s="28"/>
      <c r="M136" s="144" t="s">
        <v>1</v>
      </c>
      <c r="N136" s="145" t="s">
        <v>37</v>
      </c>
      <c r="P136" s="146">
        <f t="shared" ref="P136:P146" si="11">O136*H136</f>
        <v>0</v>
      </c>
      <c r="Q136" s="146">
        <v>2.087E-2</v>
      </c>
      <c r="R136" s="146">
        <f t="shared" ref="R136:R146" si="12">Q136*H136</f>
        <v>19.268227499999998</v>
      </c>
      <c r="S136" s="146">
        <v>0</v>
      </c>
      <c r="T136" s="147">
        <f t="shared" ref="T136:T146" si="13">S136*H136</f>
        <v>0</v>
      </c>
      <c r="AR136" s="148" t="s">
        <v>129</v>
      </c>
      <c r="AT136" s="148" t="s">
        <v>125</v>
      </c>
      <c r="AU136" s="148" t="s">
        <v>130</v>
      </c>
      <c r="AY136" s="13" t="s">
        <v>123</v>
      </c>
      <c r="BE136" s="149">
        <f t="shared" ref="BE136:BE146" si="14">IF(N136="základná",J136,0)</f>
        <v>0</v>
      </c>
      <c r="BF136" s="149">
        <f t="shared" ref="BF136:BF146" si="15">IF(N136="znížená",J136,0)</f>
        <v>0</v>
      </c>
      <c r="BG136" s="149">
        <f t="shared" ref="BG136:BG146" si="16">IF(N136="zákl. prenesená",J136,0)</f>
        <v>0</v>
      </c>
      <c r="BH136" s="149">
        <f t="shared" ref="BH136:BH146" si="17">IF(N136="zníž. prenesená",J136,0)</f>
        <v>0</v>
      </c>
      <c r="BI136" s="149">
        <f t="shared" ref="BI136:BI146" si="18">IF(N136="nulová",J136,0)</f>
        <v>0</v>
      </c>
      <c r="BJ136" s="13" t="s">
        <v>130</v>
      </c>
      <c r="BK136" s="149">
        <f t="shared" ref="BK136:BK146" si="19">ROUND(I136*H136,2)</f>
        <v>0</v>
      </c>
      <c r="BL136" s="13" t="s">
        <v>129</v>
      </c>
      <c r="BM136" s="148" t="s">
        <v>160</v>
      </c>
    </row>
    <row r="137" spans="2:65" s="1" customFormat="1" ht="33" customHeight="1">
      <c r="B137" s="135"/>
      <c r="C137" s="136" t="s">
        <v>161</v>
      </c>
      <c r="D137" s="136" t="s">
        <v>125</v>
      </c>
      <c r="E137" s="137" t="s">
        <v>162</v>
      </c>
      <c r="F137" s="138" t="s">
        <v>163</v>
      </c>
      <c r="G137" s="139" t="s">
        <v>149</v>
      </c>
      <c r="H137" s="140">
        <v>923.25</v>
      </c>
      <c r="I137" s="141"/>
      <c r="J137" s="142">
        <f t="shared" si="10"/>
        <v>0</v>
      </c>
      <c r="K137" s="143"/>
      <c r="L137" s="28"/>
      <c r="M137" s="144" t="s">
        <v>1</v>
      </c>
      <c r="N137" s="145" t="s">
        <v>37</v>
      </c>
      <c r="P137" s="146">
        <f t="shared" si="11"/>
        <v>0</v>
      </c>
      <c r="Q137" s="146">
        <v>1.0659999999999999E-2</v>
      </c>
      <c r="R137" s="146">
        <f t="shared" si="12"/>
        <v>9.8418449999999993</v>
      </c>
      <c r="S137" s="146">
        <v>0</v>
      </c>
      <c r="T137" s="147">
        <f t="shared" si="13"/>
        <v>0</v>
      </c>
      <c r="AR137" s="148" t="s">
        <v>129</v>
      </c>
      <c r="AT137" s="148" t="s">
        <v>125</v>
      </c>
      <c r="AU137" s="148" t="s">
        <v>130</v>
      </c>
      <c r="AY137" s="13" t="s">
        <v>123</v>
      </c>
      <c r="BE137" s="149">
        <f t="shared" si="14"/>
        <v>0</v>
      </c>
      <c r="BF137" s="149">
        <f t="shared" si="15"/>
        <v>0</v>
      </c>
      <c r="BG137" s="149">
        <f t="shared" si="16"/>
        <v>0</v>
      </c>
      <c r="BH137" s="149">
        <f t="shared" si="17"/>
        <v>0</v>
      </c>
      <c r="BI137" s="149">
        <f t="shared" si="18"/>
        <v>0</v>
      </c>
      <c r="BJ137" s="13" t="s">
        <v>130</v>
      </c>
      <c r="BK137" s="149">
        <f t="shared" si="19"/>
        <v>0</v>
      </c>
      <c r="BL137" s="13" t="s">
        <v>129</v>
      </c>
      <c r="BM137" s="148" t="s">
        <v>164</v>
      </c>
    </row>
    <row r="138" spans="2:65" s="1" customFormat="1" ht="24.2" customHeight="1">
      <c r="B138" s="135"/>
      <c r="C138" s="136" t="s">
        <v>165</v>
      </c>
      <c r="D138" s="136" t="s">
        <v>125</v>
      </c>
      <c r="E138" s="137" t="s">
        <v>166</v>
      </c>
      <c r="F138" s="138" t="s">
        <v>167</v>
      </c>
      <c r="G138" s="139" t="s">
        <v>128</v>
      </c>
      <c r="H138" s="140">
        <v>201</v>
      </c>
      <c r="I138" s="141"/>
      <c r="J138" s="142">
        <f t="shared" si="10"/>
        <v>0</v>
      </c>
      <c r="K138" s="143"/>
      <c r="L138" s="28"/>
      <c r="M138" s="144" t="s">
        <v>1</v>
      </c>
      <c r="N138" s="145" t="s">
        <v>37</v>
      </c>
      <c r="P138" s="146">
        <f t="shared" si="11"/>
        <v>0</v>
      </c>
      <c r="Q138" s="146">
        <v>2.4157199999999999</v>
      </c>
      <c r="R138" s="146">
        <f t="shared" si="12"/>
        <v>485.55971999999997</v>
      </c>
      <c r="S138" s="146">
        <v>0</v>
      </c>
      <c r="T138" s="147">
        <f t="shared" si="13"/>
        <v>0</v>
      </c>
      <c r="AR138" s="148" t="s">
        <v>129</v>
      </c>
      <c r="AT138" s="148" t="s">
        <v>125</v>
      </c>
      <c r="AU138" s="148" t="s">
        <v>130</v>
      </c>
      <c r="AY138" s="13" t="s">
        <v>123</v>
      </c>
      <c r="BE138" s="149">
        <f t="shared" si="14"/>
        <v>0</v>
      </c>
      <c r="BF138" s="149">
        <f t="shared" si="15"/>
        <v>0</v>
      </c>
      <c r="BG138" s="149">
        <f t="shared" si="16"/>
        <v>0</v>
      </c>
      <c r="BH138" s="149">
        <f t="shared" si="17"/>
        <v>0</v>
      </c>
      <c r="BI138" s="149">
        <f t="shared" si="18"/>
        <v>0</v>
      </c>
      <c r="BJ138" s="13" t="s">
        <v>130</v>
      </c>
      <c r="BK138" s="149">
        <f t="shared" si="19"/>
        <v>0</v>
      </c>
      <c r="BL138" s="13" t="s">
        <v>129</v>
      </c>
      <c r="BM138" s="148" t="s">
        <v>168</v>
      </c>
    </row>
    <row r="139" spans="2:65" s="1" customFormat="1" ht="37.9" customHeight="1">
      <c r="B139" s="135"/>
      <c r="C139" s="136" t="s">
        <v>169</v>
      </c>
      <c r="D139" s="136" t="s">
        <v>125</v>
      </c>
      <c r="E139" s="137" t="s">
        <v>170</v>
      </c>
      <c r="F139" s="138" t="s">
        <v>171</v>
      </c>
      <c r="G139" s="139" t="s">
        <v>149</v>
      </c>
      <c r="H139" s="140">
        <v>1005</v>
      </c>
      <c r="I139" s="141"/>
      <c r="J139" s="142">
        <f t="shared" si="10"/>
        <v>0</v>
      </c>
      <c r="K139" s="143"/>
      <c r="L139" s="28"/>
      <c r="M139" s="144" t="s">
        <v>1</v>
      </c>
      <c r="N139" s="145" t="s">
        <v>37</v>
      </c>
      <c r="P139" s="146">
        <f t="shared" si="11"/>
        <v>0</v>
      </c>
      <c r="Q139" s="146">
        <v>2.2000000000000001E-4</v>
      </c>
      <c r="R139" s="146">
        <f t="shared" si="12"/>
        <v>0.22110000000000002</v>
      </c>
      <c r="S139" s="146">
        <v>0</v>
      </c>
      <c r="T139" s="147">
        <f t="shared" si="13"/>
        <v>0</v>
      </c>
      <c r="AR139" s="148" t="s">
        <v>129</v>
      </c>
      <c r="AT139" s="148" t="s">
        <v>125</v>
      </c>
      <c r="AU139" s="148" t="s">
        <v>130</v>
      </c>
      <c r="AY139" s="13" t="s">
        <v>123</v>
      </c>
      <c r="BE139" s="149">
        <f t="shared" si="14"/>
        <v>0</v>
      </c>
      <c r="BF139" s="149">
        <f t="shared" si="15"/>
        <v>0</v>
      </c>
      <c r="BG139" s="149">
        <f t="shared" si="16"/>
        <v>0</v>
      </c>
      <c r="BH139" s="149">
        <f t="shared" si="17"/>
        <v>0</v>
      </c>
      <c r="BI139" s="149">
        <f t="shared" si="18"/>
        <v>0</v>
      </c>
      <c r="BJ139" s="13" t="s">
        <v>130</v>
      </c>
      <c r="BK139" s="149">
        <f t="shared" si="19"/>
        <v>0</v>
      </c>
      <c r="BL139" s="13" t="s">
        <v>129</v>
      </c>
      <c r="BM139" s="148" t="s">
        <v>172</v>
      </c>
    </row>
    <row r="140" spans="2:65" s="1" customFormat="1" ht="24.2" customHeight="1">
      <c r="B140" s="135"/>
      <c r="C140" s="136" t="s">
        <v>173</v>
      </c>
      <c r="D140" s="136" t="s">
        <v>125</v>
      </c>
      <c r="E140" s="137" t="s">
        <v>174</v>
      </c>
      <c r="F140" s="138" t="s">
        <v>175</v>
      </c>
      <c r="G140" s="139" t="s">
        <v>128</v>
      </c>
      <c r="H140" s="140">
        <v>201</v>
      </c>
      <c r="I140" s="141"/>
      <c r="J140" s="142">
        <f t="shared" si="10"/>
        <v>0</v>
      </c>
      <c r="K140" s="143"/>
      <c r="L140" s="28"/>
      <c r="M140" s="144" t="s">
        <v>1</v>
      </c>
      <c r="N140" s="145" t="s">
        <v>37</v>
      </c>
      <c r="P140" s="146">
        <f t="shared" si="11"/>
        <v>0</v>
      </c>
      <c r="Q140" s="146">
        <v>0.01</v>
      </c>
      <c r="R140" s="146">
        <f t="shared" si="12"/>
        <v>2.0100000000000002</v>
      </c>
      <c r="S140" s="146">
        <v>0</v>
      </c>
      <c r="T140" s="147">
        <f t="shared" si="13"/>
        <v>0</v>
      </c>
      <c r="AR140" s="148" t="s">
        <v>129</v>
      </c>
      <c r="AT140" s="148" t="s">
        <v>125</v>
      </c>
      <c r="AU140" s="148" t="s">
        <v>130</v>
      </c>
      <c r="AY140" s="13" t="s">
        <v>123</v>
      </c>
      <c r="BE140" s="149">
        <f t="shared" si="14"/>
        <v>0</v>
      </c>
      <c r="BF140" s="149">
        <f t="shared" si="15"/>
        <v>0</v>
      </c>
      <c r="BG140" s="149">
        <f t="shared" si="16"/>
        <v>0</v>
      </c>
      <c r="BH140" s="149">
        <f t="shared" si="17"/>
        <v>0</v>
      </c>
      <c r="BI140" s="149">
        <f t="shared" si="18"/>
        <v>0</v>
      </c>
      <c r="BJ140" s="13" t="s">
        <v>130</v>
      </c>
      <c r="BK140" s="149">
        <f t="shared" si="19"/>
        <v>0</v>
      </c>
      <c r="BL140" s="13" t="s">
        <v>129</v>
      </c>
      <c r="BM140" s="148" t="s">
        <v>176</v>
      </c>
    </row>
    <row r="141" spans="2:65" s="1" customFormat="1" ht="33" customHeight="1">
      <c r="B141" s="135"/>
      <c r="C141" s="136" t="s">
        <v>177</v>
      </c>
      <c r="D141" s="136" t="s">
        <v>125</v>
      </c>
      <c r="E141" s="137" t="s">
        <v>178</v>
      </c>
      <c r="F141" s="138" t="s">
        <v>179</v>
      </c>
      <c r="G141" s="139" t="s">
        <v>180</v>
      </c>
      <c r="H141" s="140">
        <v>3.2160000000000002</v>
      </c>
      <c r="I141" s="141"/>
      <c r="J141" s="142">
        <f t="shared" si="10"/>
        <v>0</v>
      </c>
      <c r="K141" s="143"/>
      <c r="L141" s="28"/>
      <c r="M141" s="144" t="s">
        <v>1</v>
      </c>
      <c r="N141" s="145" t="s">
        <v>37</v>
      </c>
      <c r="P141" s="146">
        <f t="shared" si="11"/>
        <v>0</v>
      </c>
      <c r="Q141" s="146">
        <v>1.00864</v>
      </c>
      <c r="R141" s="146">
        <f t="shared" si="12"/>
        <v>3.2437862399999999</v>
      </c>
      <c r="S141" s="146">
        <v>0</v>
      </c>
      <c r="T141" s="147">
        <f t="shared" si="13"/>
        <v>0</v>
      </c>
      <c r="AR141" s="148" t="s">
        <v>129</v>
      </c>
      <c r="AT141" s="148" t="s">
        <v>125</v>
      </c>
      <c r="AU141" s="148" t="s">
        <v>130</v>
      </c>
      <c r="AY141" s="13" t="s">
        <v>123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3" t="s">
        <v>130</v>
      </c>
      <c r="BK141" s="149">
        <f t="shared" si="19"/>
        <v>0</v>
      </c>
      <c r="BL141" s="13" t="s">
        <v>129</v>
      </c>
      <c r="BM141" s="148" t="s">
        <v>181</v>
      </c>
    </row>
    <row r="142" spans="2:65" s="1" customFormat="1" ht="37.9" customHeight="1">
      <c r="B142" s="135"/>
      <c r="C142" s="136" t="s">
        <v>182</v>
      </c>
      <c r="D142" s="136" t="s">
        <v>125</v>
      </c>
      <c r="E142" s="137" t="s">
        <v>183</v>
      </c>
      <c r="F142" s="138" t="s">
        <v>184</v>
      </c>
      <c r="G142" s="139" t="s">
        <v>149</v>
      </c>
      <c r="H142" s="140">
        <v>1005</v>
      </c>
      <c r="I142" s="141"/>
      <c r="J142" s="142">
        <f t="shared" si="10"/>
        <v>0</v>
      </c>
      <c r="K142" s="143"/>
      <c r="L142" s="28"/>
      <c r="M142" s="144" t="s">
        <v>1</v>
      </c>
      <c r="N142" s="145" t="s">
        <v>37</v>
      </c>
      <c r="P142" s="146">
        <f t="shared" si="11"/>
        <v>0</v>
      </c>
      <c r="Q142" s="146">
        <v>6.2700000000000004E-3</v>
      </c>
      <c r="R142" s="146">
        <f t="shared" si="12"/>
        <v>6.3013500000000002</v>
      </c>
      <c r="S142" s="146">
        <v>0</v>
      </c>
      <c r="T142" s="147">
        <f t="shared" si="13"/>
        <v>0</v>
      </c>
      <c r="AR142" s="148" t="s">
        <v>129</v>
      </c>
      <c r="AT142" s="148" t="s">
        <v>125</v>
      </c>
      <c r="AU142" s="148" t="s">
        <v>130</v>
      </c>
      <c r="AY142" s="13" t="s">
        <v>123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130</v>
      </c>
      <c r="BK142" s="149">
        <f t="shared" si="19"/>
        <v>0</v>
      </c>
      <c r="BL142" s="13" t="s">
        <v>129</v>
      </c>
      <c r="BM142" s="148" t="s">
        <v>185</v>
      </c>
    </row>
    <row r="143" spans="2:65" s="1" customFormat="1" ht="16.5" customHeight="1">
      <c r="B143" s="135"/>
      <c r="C143" s="136" t="s">
        <v>186</v>
      </c>
      <c r="D143" s="136" t="s">
        <v>125</v>
      </c>
      <c r="E143" s="137" t="s">
        <v>187</v>
      </c>
      <c r="F143" s="138" t="s">
        <v>188</v>
      </c>
      <c r="G143" s="139" t="s">
        <v>128</v>
      </c>
      <c r="H143" s="140">
        <v>703.5</v>
      </c>
      <c r="I143" s="141"/>
      <c r="J143" s="142">
        <f t="shared" si="10"/>
        <v>0</v>
      </c>
      <c r="K143" s="143"/>
      <c r="L143" s="28"/>
      <c r="M143" s="144" t="s">
        <v>1</v>
      </c>
      <c r="N143" s="145" t="s">
        <v>37</v>
      </c>
      <c r="P143" s="146">
        <f t="shared" si="11"/>
        <v>0</v>
      </c>
      <c r="Q143" s="146">
        <v>1.837</v>
      </c>
      <c r="R143" s="146">
        <f t="shared" si="12"/>
        <v>1292.3295000000001</v>
      </c>
      <c r="S143" s="146">
        <v>0</v>
      </c>
      <c r="T143" s="147">
        <f t="shared" si="13"/>
        <v>0</v>
      </c>
      <c r="AR143" s="148" t="s">
        <v>129</v>
      </c>
      <c r="AT143" s="148" t="s">
        <v>125</v>
      </c>
      <c r="AU143" s="148" t="s">
        <v>130</v>
      </c>
      <c r="AY143" s="13" t="s">
        <v>123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130</v>
      </c>
      <c r="BK143" s="149">
        <f t="shared" si="19"/>
        <v>0</v>
      </c>
      <c r="BL143" s="13" t="s">
        <v>129</v>
      </c>
      <c r="BM143" s="148" t="s">
        <v>189</v>
      </c>
    </row>
    <row r="144" spans="2:65" s="1" customFormat="1" ht="33" customHeight="1">
      <c r="B144" s="135"/>
      <c r="C144" s="136" t="s">
        <v>190</v>
      </c>
      <c r="D144" s="136" t="s">
        <v>125</v>
      </c>
      <c r="E144" s="137" t="s">
        <v>191</v>
      </c>
      <c r="F144" s="138" t="s">
        <v>192</v>
      </c>
      <c r="G144" s="139" t="s">
        <v>149</v>
      </c>
      <c r="H144" s="140">
        <v>1005</v>
      </c>
      <c r="I144" s="141"/>
      <c r="J144" s="142">
        <f t="shared" si="10"/>
        <v>0</v>
      </c>
      <c r="K144" s="143"/>
      <c r="L144" s="28"/>
      <c r="M144" s="144" t="s">
        <v>1</v>
      </c>
      <c r="N144" s="145" t="s">
        <v>37</v>
      </c>
      <c r="P144" s="146">
        <f t="shared" si="11"/>
        <v>0</v>
      </c>
      <c r="Q144" s="146">
        <v>3.6740000000000002E-2</v>
      </c>
      <c r="R144" s="146">
        <f t="shared" si="12"/>
        <v>36.923700000000004</v>
      </c>
      <c r="S144" s="146">
        <v>0</v>
      </c>
      <c r="T144" s="147">
        <f t="shared" si="13"/>
        <v>0</v>
      </c>
      <c r="AR144" s="148" t="s">
        <v>129</v>
      </c>
      <c r="AT144" s="148" t="s">
        <v>125</v>
      </c>
      <c r="AU144" s="148" t="s">
        <v>130</v>
      </c>
      <c r="AY144" s="13" t="s">
        <v>123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130</v>
      </c>
      <c r="BK144" s="149">
        <f t="shared" si="19"/>
        <v>0</v>
      </c>
      <c r="BL144" s="13" t="s">
        <v>129</v>
      </c>
      <c r="BM144" s="148" t="s">
        <v>193</v>
      </c>
    </row>
    <row r="145" spans="2:65" s="1" customFormat="1" ht="24.2" customHeight="1">
      <c r="B145" s="135"/>
      <c r="C145" s="136" t="s">
        <v>194</v>
      </c>
      <c r="D145" s="136" t="s">
        <v>125</v>
      </c>
      <c r="E145" s="137" t="s">
        <v>195</v>
      </c>
      <c r="F145" s="138" t="s">
        <v>196</v>
      </c>
      <c r="G145" s="139" t="s">
        <v>149</v>
      </c>
      <c r="H145" s="140">
        <v>1005</v>
      </c>
      <c r="I145" s="141"/>
      <c r="J145" s="142">
        <f t="shared" si="10"/>
        <v>0</v>
      </c>
      <c r="K145" s="143"/>
      <c r="L145" s="28"/>
      <c r="M145" s="144" t="s">
        <v>1</v>
      </c>
      <c r="N145" s="145" t="s">
        <v>37</v>
      </c>
      <c r="P145" s="146">
        <f t="shared" si="11"/>
        <v>0</v>
      </c>
      <c r="Q145" s="146">
        <v>0</v>
      </c>
      <c r="R145" s="146">
        <f t="shared" si="12"/>
        <v>0</v>
      </c>
      <c r="S145" s="146">
        <v>0</v>
      </c>
      <c r="T145" s="147">
        <f t="shared" si="13"/>
        <v>0</v>
      </c>
      <c r="AR145" s="148" t="s">
        <v>129</v>
      </c>
      <c r="AT145" s="148" t="s">
        <v>125</v>
      </c>
      <c r="AU145" s="148" t="s">
        <v>130</v>
      </c>
      <c r="AY145" s="13" t="s">
        <v>123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130</v>
      </c>
      <c r="BK145" s="149">
        <f t="shared" si="19"/>
        <v>0</v>
      </c>
      <c r="BL145" s="13" t="s">
        <v>129</v>
      </c>
      <c r="BM145" s="148" t="s">
        <v>197</v>
      </c>
    </row>
    <row r="146" spans="2:65" s="1" customFormat="1" ht="16.5" customHeight="1">
      <c r="B146" s="135"/>
      <c r="C146" s="150" t="s">
        <v>198</v>
      </c>
      <c r="D146" s="150" t="s">
        <v>199</v>
      </c>
      <c r="E146" s="151" t="s">
        <v>200</v>
      </c>
      <c r="F146" s="152" t="s">
        <v>201</v>
      </c>
      <c r="G146" s="153" t="s">
        <v>149</v>
      </c>
      <c r="H146" s="154">
        <v>1105.5</v>
      </c>
      <c r="I146" s="155"/>
      <c r="J146" s="156">
        <f t="shared" si="10"/>
        <v>0</v>
      </c>
      <c r="K146" s="157"/>
      <c r="L146" s="158"/>
      <c r="M146" s="159" t="s">
        <v>1</v>
      </c>
      <c r="N146" s="160" t="s">
        <v>37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157</v>
      </c>
      <c r="AT146" s="148" t="s">
        <v>199</v>
      </c>
      <c r="AU146" s="148" t="s">
        <v>130</v>
      </c>
      <c r="AY146" s="13" t="s">
        <v>123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130</v>
      </c>
      <c r="BK146" s="149">
        <f t="shared" si="19"/>
        <v>0</v>
      </c>
      <c r="BL146" s="13" t="s">
        <v>129</v>
      </c>
      <c r="BM146" s="148" t="s">
        <v>202</v>
      </c>
    </row>
    <row r="147" spans="2:65" s="11" customFormat="1" ht="22.9" customHeight="1">
      <c r="B147" s="123"/>
      <c r="D147" s="124" t="s">
        <v>70</v>
      </c>
      <c r="E147" s="133" t="s">
        <v>161</v>
      </c>
      <c r="F147" s="133" t="s">
        <v>203</v>
      </c>
      <c r="I147" s="126"/>
      <c r="J147" s="134">
        <f>BK147</f>
        <v>0</v>
      </c>
      <c r="L147" s="123"/>
      <c r="M147" s="128"/>
      <c r="P147" s="129">
        <f>SUM(P148:P153)</f>
        <v>0</v>
      </c>
      <c r="R147" s="129">
        <f>SUM(R148:R153)</f>
        <v>47.532179999999997</v>
      </c>
      <c r="T147" s="130">
        <f>SUM(T148:T153)</f>
        <v>23.081250000000001</v>
      </c>
      <c r="AR147" s="124" t="s">
        <v>79</v>
      </c>
      <c r="AT147" s="131" t="s">
        <v>70</v>
      </c>
      <c r="AU147" s="131" t="s">
        <v>79</v>
      </c>
      <c r="AY147" s="124" t="s">
        <v>123</v>
      </c>
      <c r="BK147" s="132">
        <f>SUM(BK148:BK153)</f>
        <v>0</v>
      </c>
    </row>
    <row r="148" spans="2:65" s="1" customFormat="1" ht="33" customHeight="1">
      <c r="B148" s="135"/>
      <c r="C148" s="136" t="s">
        <v>204</v>
      </c>
      <c r="D148" s="136" t="s">
        <v>125</v>
      </c>
      <c r="E148" s="137" t="s">
        <v>205</v>
      </c>
      <c r="F148" s="138" t="s">
        <v>206</v>
      </c>
      <c r="G148" s="139" t="s">
        <v>149</v>
      </c>
      <c r="H148" s="140">
        <v>923.25</v>
      </c>
      <c r="I148" s="141"/>
      <c r="J148" s="142">
        <f t="shared" ref="J148:J153" si="20">ROUND(I148*H148,2)</f>
        <v>0</v>
      </c>
      <c r="K148" s="143"/>
      <c r="L148" s="28"/>
      <c r="M148" s="144" t="s">
        <v>1</v>
      </c>
      <c r="N148" s="145" t="s">
        <v>37</v>
      </c>
      <c r="P148" s="146">
        <f t="shared" ref="P148:P153" si="21">O148*H148</f>
        <v>0</v>
      </c>
      <c r="Q148" s="146">
        <v>2.572E-2</v>
      </c>
      <c r="R148" s="146">
        <f t="shared" ref="R148:R153" si="22">Q148*H148</f>
        <v>23.745989999999999</v>
      </c>
      <c r="S148" s="146">
        <v>0</v>
      </c>
      <c r="T148" s="147">
        <f t="shared" ref="T148:T153" si="23">S148*H148</f>
        <v>0</v>
      </c>
      <c r="AR148" s="148" t="s">
        <v>129</v>
      </c>
      <c r="AT148" s="148" t="s">
        <v>125</v>
      </c>
      <c r="AU148" s="148" t="s">
        <v>130</v>
      </c>
      <c r="AY148" s="13" t="s">
        <v>123</v>
      </c>
      <c r="BE148" s="149">
        <f t="shared" ref="BE148:BE153" si="24">IF(N148="základná",J148,0)</f>
        <v>0</v>
      </c>
      <c r="BF148" s="149">
        <f t="shared" ref="BF148:BF153" si="25">IF(N148="znížená",J148,0)</f>
        <v>0</v>
      </c>
      <c r="BG148" s="149">
        <f t="shared" ref="BG148:BG153" si="26">IF(N148="zákl. prenesená",J148,0)</f>
        <v>0</v>
      </c>
      <c r="BH148" s="149">
        <f t="shared" ref="BH148:BH153" si="27">IF(N148="zníž. prenesená",J148,0)</f>
        <v>0</v>
      </c>
      <c r="BI148" s="149">
        <f t="shared" ref="BI148:BI153" si="28">IF(N148="nulová",J148,0)</f>
        <v>0</v>
      </c>
      <c r="BJ148" s="13" t="s">
        <v>130</v>
      </c>
      <c r="BK148" s="149">
        <f t="shared" ref="BK148:BK153" si="29">ROUND(I148*H148,2)</f>
        <v>0</v>
      </c>
      <c r="BL148" s="13" t="s">
        <v>129</v>
      </c>
      <c r="BM148" s="148" t="s">
        <v>207</v>
      </c>
    </row>
    <row r="149" spans="2:65" s="1" customFormat="1" ht="44.25" customHeight="1">
      <c r="B149" s="135"/>
      <c r="C149" s="136" t="s">
        <v>208</v>
      </c>
      <c r="D149" s="136" t="s">
        <v>125</v>
      </c>
      <c r="E149" s="137" t="s">
        <v>209</v>
      </c>
      <c r="F149" s="138" t="s">
        <v>210</v>
      </c>
      <c r="G149" s="139" t="s">
        <v>149</v>
      </c>
      <c r="H149" s="140">
        <v>923.25</v>
      </c>
      <c r="I149" s="141"/>
      <c r="J149" s="142">
        <f t="shared" si="20"/>
        <v>0</v>
      </c>
      <c r="K149" s="143"/>
      <c r="L149" s="28"/>
      <c r="M149" s="144" t="s">
        <v>1</v>
      </c>
      <c r="N149" s="145" t="s">
        <v>37</v>
      </c>
      <c r="P149" s="146">
        <f t="shared" si="21"/>
        <v>0</v>
      </c>
      <c r="Q149" s="146">
        <v>0</v>
      </c>
      <c r="R149" s="146">
        <f t="shared" si="22"/>
        <v>0</v>
      </c>
      <c r="S149" s="146">
        <v>0</v>
      </c>
      <c r="T149" s="147">
        <f t="shared" si="23"/>
        <v>0</v>
      </c>
      <c r="AR149" s="148" t="s">
        <v>129</v>
      </c>
      <c r="AT149" s="148" t="s">
        <v>125</v>
      </c>
      <c r="AU149" s="148" t="s">
        <v>130</v>
      </c>
      <c r="AY149" s="13" t="s">
        <v>123</v>
      </c>
      <c r="BE149" s="149">
        <f t="shared" si="24"/>
        <v>0</v>
      </c>
      <c r="BF149" s="149">
        <f t="shared" si="25"/>
        <v>0</v>
      </c>
      <c r="BG149" s="149">
        <f t="shared" si="26"/>
        <v>0</v>
      </c>
      <c r="BH149" s="149">
        <f t="shared" si="27"/>
        <v>0</v>
      </c>
      <c r="BI149" s="149">
        <f t="shared" si="28"/>
        <v>0</v>
      </c>
      <c r="BJ149" s="13" t="s">
        <v>130</v>
      </c>
      <c r="BK149" s="149">
        <f t="shared" si="29"/>
        <v>0</v>
      </c>
      <c r="BL149" s="13" t="s">
        <v>129</v>
      </c>
      <c r="BM149" s="148" t="s">
        <v>211</v>
      </c>
    </row>
    <row r="150" spans="2:65" s="1" customFormat="1" ht="33" customHeight="1">
      <c r="B150" s="135"/>
      <c r="C150" s="136" t="s">
        <v>212</v>
      </c>
      <c r="D150" s="136" t="s">
        <v>125</v>
      </c>
      <c r="E150" s="137" t="s">
        <v>213</v>
      </c>
      <c r="F150" s="138" t="s">
        <v>214</v>
      </c>
      <c r="G150" s="139" t="s">
        <v>149</v>
      </c>
      <c r="H150" s="140">
        <v>923.25</v>
      </c>
      <c r="I150" s="141"/>
      <c r="J150" s="142">
        <f t="shared" si="20"/>
        <v>0</v>
      </c>
      <c r="K150" s="143"/>
      <c r="L150" s="28"/>
      <c r="M150" s="144" t="s">
        <v>1</v>
      </c>
      <c r="N150" s="145" t="s">
        <v>37</v>
      </c>
      <c r="P150" s="146">
        <f t="shared" si="21"/>
        <v>0</v>
      </c>
      <c r="Q150" s="146">
        <v>2.572E-2</v>
      </c>
      <c r="R150" s="146">
        <f t="shared" si="22"/>
        <v>23.745989999999999</v>
      </c>
      <c r="S150" s="146">
        <v>0</v>
      </c>
      <c r="T150" s="147">
        <f t="shared" si="23"/>
        <v>0</v>
      </c>
      <c r="AR150" s="148" t="s">
        <v>129</v>
      </c>
      <c r="AT150" s="148" t="s">
        <v>125</v>
      </c>
      <c r="AU150" s="148" t="s">
        <v>130</v>
      </c>
      <c r="AY150" s="13" t="s">
        <v>123</v>
      </c>
      <c r="BE150" s="149">
        <f t="shared" si="24"/>
        <v>0</v>
      </c>
      <c r="BF150" s="149">
        <f t="shared" si="25"/>
        <v>0</v>
      </c>
      <c r="BG150" s="149">
        <f t="shared" si="26"/>
        <v>0</v>
      </c>
      <c r="BH150" s="149">
        <f t="shared" si="27"/>
        <v>0</v>
      </c>
      <c r="BI150" s="149">
        <f t="shared" si="28"/>
        <v>0</v>
      </c>
      <c r="BJ150" s="13" t="s">
        <v>130</v>
      </c>
      <c r="BK150" s="149">
        <f t="shared" si="29"/>
        <v>0</v>
      </c>
      <c r="BL150" s="13" t="s">
        <v>129</v>
      </c>
      <c r="BM150" s="148" t="s">
        <v>215</v>
      </c>
    </row>
    <row r="151" spans="2:65" s="1" customFormat="1" ht="24.2" customHeight="1">
      <c r="B151" s="135"/>
      <c r="C151" s="136" t="s">
        <v>216</v>
      </c>
      <c r="D151" s="136" t="s">
        <v>125</v>
      </c>
      <c r="E151" s="137" t="s">
        <v>217</v>
      </c>
      <c r="F151" s="138" t="s">
        <v>218</v>
      </c>
      <c r="G151" s="139" t="s">
        <v>149</v>
      </c>
      <c r="H151" s="140">
        <v>1005</v>
      </c>
      <c r="I151" s="141"/>
      <c r="J151" s="142">
        <f t="shared" si="20"/>
        <v>0</v>
      </c>
      <c r="K151" s="143"/>
      <c r="L151" s="28"/>
      <c r="M151" s="144" t="s">
        <v>1</v>
      </c>
      <c r="N151" s="145" t="s">
        <v>37</v>
      </c>
      <c r="P151" s="146">
        <f t="shared" si="21"/>
        <v>0</v>
      </c>
      <c r="Q151" s="146">
        <v>4.0000000000000003E-5</v>
      </c>
      <c r="R151" s="146">
        <f t="shared" si="22"/>
        <v>4.0200000000000007E-2</v>
      </c>
      <c r="S151" s="146">
        <v>0</v>
      </c>
      <c r="T151" s="147">
        <f t="shared" si="23"/>
        <v>0</v>
      </c>
      <c r="AR151" s="148" t="s">
        <v>129</v>
      </c>
      <c r="AT151" s="148" t="s">
        <v>125</v>
      </c>
      <c r="AU151" s="148" t="s">
        <v>130</v>
      </c>
      <c r="AY151" s="13" t="s">
        <v>123</v>
      </c>
      <c r="BE151" s="149">
        <f t="shared" si="24"/>
        <v>0</v>
      </c>
      <c r="BF151" s="149">
        <f t="shared" si="25"/>
        <v>0</v>
      </c>
      <c r="BG151" s="149">
        <f t="shared" si="26"/>
        <v>0</v>
      </c>
      <c r="BH151" s="149">
        <f t="shared" si="27"/>
        <v>0</v>
      </c>
      <c r="BI151" s="149">
        <f t="shared" si="28"/>
        <v>0</v>
      </c>
      <c r="BJ151" s="13" t="s">
        <v>130</v>
      </c>
      <c r="BK151" s="149">
        <f t="shared" si="29"/>
        <v>0</v>
      </c>
      <c r="BL151" s="13" t="s">
        <v>129</v>
      </c>
      <c r="BM151" s="148" t="s">
        <v>219</v>
      </c>
    </row>
    <row r="152" spans="2:65" s="1" customFormat="1" ht="24.2" customHeight="1">
      <c r="B152" s="135"/>
      <c r="C152" s="136" t="s">
        <v>7</v>
      </c>
      <c r="D152" s="136" t="s">
        <v>125</v>
      </c>
      <c r="E152" s="137" t="s">
        <v>220</v>
      </c>
      <c r="F152" s="138" t="s">
        <v>221</v>
      </c>
      <c r="G152" s="139" t="s">
        <v>149</v>
      </c>
      <c r="H152" s="140">
        <v>923.25</v>
      </c>
      <c r="I152" s="141"/>
      <c r="J152" s="142">
        <f t="shared" si="20"/>
        <v>0</v>
      </c>
      <c r="K152" s="143"/>
      <c r="L152" s="28"/>
      <c r="M152" s="144" t="s">
        <v>1</v>
      </c>
      <c r="N152" s="145" t="s">
        <v>37</v>
      </c>
      <c r="P152" s="146">
        <f t="shared" si="21"/>
        <v>0</v>
      </c>
      <c r="Q152" s="146">
        <v>0</v>
      </c>
      <c r="R152" s="146">
        <f t="shared" si="22"/>
        <v>0</v>
      </c>
      <c r="S152" s="146">
        <v>0</v>
      </c>
      <c r="T152" s="147">
        <f t="shared" si="23"/>
        <v>0</v>
      </c>
      <c r="AR152" s="148" t="s">
        <v>129</v>
      </c>
      <c r="AT152" s="148" t="s">
        <v>125</v>
      </c>
      <c r="AU152" s="148" t="s">
        <v>130</v>
      </c>
      <c r="AY152" s="13" t="s">
        <v>123</v>
      </c>
      <c r="BE152" s="149">
        <f t="shared" si="24"/>
        <v>0</v>
      </c>
      <c r="BF152" s="149">
        <f t="shared" si="25"/>
        <v>0</v>
      </c>
      <c r="BG152" s="149">
        <f t="shared" si="26"/>
        <v>0</v>
      </c>
      <c r="BH152" s="149">
        <f t="shared" si="27"/>
        <v>0</v>
      </c>
      <c r="BI152" s="149">
        <f t="shared" si="28"/>
        <v>0</v>
      </c>
      <c r="BJ152" s="13" t="s">
        <v>130</v>
      </c>
      <c r="BK152" s="149">
        <f t="shared" si="29"/>
        <v>0</v>
      </c>
      <c r="BL152" s="13" t="s">
        <v>129</v>
      </c>
      <c r="BM152" s="148" t="s">
        <v>222</v>
      </c>
    </row>
    <row r="153" spans="2:65" s="1" customFormat="1" ht="24.2" customHeight="1">
      <c r="B153" s="135"/>
      <c r="C153" s="136" t="s">
        <v>223</v>
      </c>
      <c r="D153" s="136" t="s">
        <v>125</v>
      </c>
      <c r="E153" s="137" t="s">
        <v>224</v>
      </c>
      <c r="F153" s="138" t="s">
        <v>225</v>
      </c>
      <c r="G153" s="139" t="s">
        <v>149</v>
      </c>
      <c r="H153" s="140">
        <v>923.25</v>
      </c>
      <c r="I153" s="141"/>
      <c r="J153" s="142">
        <f t="shared" si="20"/>
        <v>0</v>
      </c>
      <c r="K153" s="143"/>
      <c r="L153" s="28"/>
      <c r="M153" s="144" t="s">
        <v>1</v>
      </c>
      <c r="N153" s="145" t="s">
        <v>37</v>
      </c>
      <c r="P153" s="146">
        <f t="shared" si="21"/>
        <v>0</v>
      </c>
      <c r="Q153" s="146">
        <v>0</v>
      </c>
      <c r="R153" s="146">
        <f t="shared" si="22"/>
        <v>0</v>
      </c>
      <c r="S153" s="146">
        <v>2.5000000000000001E-2</v>
      </c>
      <c r="T153" s="147">
        <f t="shared" si="23"/>
        <v>23.081250000000001</v>
      </c>
      <c r="AR153" s="148" t="s">
        <v>129</v>
      </c>
      <c r="AT153" s="148" t="s">
        <v>125</v>
      </c>
      <c r="AU153" s="148" t="s">
        <v>130</v>
      </c>
      <c r="AY153" s="13" t="s">
        <v>123</v>
      </c>
      <c r="BE153" s="149">
        <f t="shared" si="24"/>
        <v>0</v>
      </c>
      <c r="BF153" s="149">
        <f t="shared" si="25"/>
        <v>0</v>
      </c>
      <c r="BG153" s="149">
        <f t="shared" si="26"/>
        <v>0</v>
      </c>
      <c r="BH153" s="149">
        <f t="shared" si="27"/>
        <v>0</v>
      </c>
      <c r="BI153" s="149">
        <f t="shared" si="28"/>
        <v>0</v>
      </c>
      <c r="BJ153" s="13" t="s">
        <v>130</v>
      </c>
      <c r="BK153" s="149">
        <f t="shared" si="29"/>
        <v>0</v>
      </c>
      <c r="BL153" s="13" t="s">
        <v>129</v>
      </c>
      <c r="BM153" s="148" t="s">
        <v>226</v>
      </c>
    </row>
    <row r="154" spans="2:65" s="11" customFormat="1" ht="22.9" customHeight="1">
      <c r="B154" s="123"/>
      <c r="D154" s="124" t="s">
        <v>70</v>
      </c>
      <c r="E154" s="133" t="s">
        <v>227</v>
      </c>
      <c r="F154" s="133" t="s">
        <v>228</v>
      </c>
      <c r="I154" s="126"/>
      <c r="J154" s="134">
        <f>BK154</f>
        <v>0</v>
      </c>
      <c r="L154" s="123"/>
      <c r="M154" s="128"/>
      <c r="P154" s="129">
        <f>P155</f>
        <v>0</v>
      </c>
      <c r="R154" s="129">
        <f>R155</f>
        <v>0</v>
      </c>
      <c r="T154" s="130">
        <f>T155</f>
        <v>0</v>
      </c>
      <c r="AR154" s="124" t="s">
        <v>79</v>
      </c>
      <c r="AT154" s="131" t="s">
        <v>70</v>
      </c>
      <c r="AU154" s="131" t="s">
        <v>79</v>
      </c>
      <c r="AY154" s="124" t="s">
        <v>123</v>
      </c>
      <c r="BK154" s="132">
        <f>BK155</f>
        <v>0</v>
      </c>
    </row>
    <row r="155" spans="2:65" s="1" customFormat="1" ht="33" customHeight="1">
      <c r="B155" s="135"/>
      <c r="C155" s="136" t="s">
        <v>229</v>
      </c>
      <c r="D155" s="136" t="s">
        <v>125</v>
      </c>
      <c r="E155" s="137" t="s">
        <v>230</v>
      </c>
      <c r="F155" s="138" t="s">
        <v>231</v>
      </c>
      <c r="G155" s="139" t="s">
        <v>180</v>
      </c>
      <c r="H155" s="140">
        <v>1903.231</v>
      </c>
      <c r="I155" s="141"/>
      <c r="J155" s="142">
        <f>ROUND(I155*H155,2)</f>
        <v>0</v>
      </c>
      <c r="K155" s="143"/>
      <c r="L155" s="28"/>
      <c r="M155" s="144" t="s">
        <v>1</v>
      </c>
      <c r="N155" s="145" t="s">
        <v>37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129</v>
      </c>
      <c r="AT155" s="148" t="s">
        <v>125</v>
      </c>
      <c r="AU155" s="148" t="s">
        <v>130</v>
      </c>
      <c r="AY155" s="13" t="s">
        <v>123</v>
      </c>
      <c r="BE155" s="149">
        <f>IF(N155="základná",J155,0)</f>
        <v>0</v>
      </c>
      <c r="BF155" s="149">
        <f>IF(N155="znížená",J155,0)</f>
        <v>0</v>
      </c>
      <c r="BG155" s="149">
        <f>IF(N155="zákl. prenesená",J155,0)</f>
        <v>0</v>
      </c>
      <c r="BH155" s="149">
        <f>IF(N155="zníž. prenesená",J155,0)</f>
        <v>0</v>
      </c>
      <c r="BI155" s="149">
        <f>IF(N155="nulová",J155,0)</f>
        <v>0</v>
      </c>
      <c r="BJ155" s="13" t="s">
        <v>130</v>
      </c>
      <c r="BK155" s="149">
        <f>ROUND(I155*H155,2)</f>
        <v>0</v>
      </c>
      <c r="BL155" s="13" t="s">
        <v>129</v>
      </c>
      <c r="BM155" s="148" t="s">
        <v>232</v>
      </c>
    </row>
    <row r="156" spans="2:65" s="11" customFormat="1" ht="25.9" customHeight="1">
      <c r="B156" s="123"/>
      <c r="D156" s="124" t="s">
        <v>70</v>
      </c>
      <c r="E156" s="125" t="s">
        <v>233</v>
      </c>
      <c r="F156" s="125" t="s">
        <v>234</v>
      </c>
      <c r="I156" s="126"/>
      <c r="J156" s="127">
        <f>BK156</f>
        <v>0</v>
      </c>
      <c r="L156" s="123"/>
      <c r="M156" s="128"/>
      <c r="P156" s="129">
        <f>P157</f>
        <v>0</v>
      </c>
      <c r="R156" s="129">
        <f>R157</f>
        <v>0.76629750000000008</v>
      </c>
      <c r="T156" s="130">
        <f>T157</f>
        <v>0.27697499999999997</v>
      </c>
      <c r="AR156" s="124" t="s">
        <v>130</v>
      </c>
      <c r="AT156" s="131" t="s">
        <v>70</v>
      </c>
      <c r="AU156" s="131" t="s">
        <v>71</v>
      </c>
      <c r="AY156" s="124" t="s">
        <v>123</v>
      </c>
      <c r="BK156" s="132">
        <f>BK157</f>
        <v>0</v>
      </c>
    </row>
    <row r="157" spans="2:65" s="11" customFormat="1" ht="22.9" customHeight="1">
      <c r="B157" s="123"/>
      <c r="D157" s="124" t="s">
        <v>70</v>
      </c>
      <c r="E157" s="133" t="s">
        <v>235</v>
      </c>
      <c r="F157" s="133" t="s">
        <v>236</v>
      </c>
      <c r="I157" s="126"/>
      <c r="J157" s="134">
        <f>BK157</f>
        <v>0</v>
      </c>
      <c r="L157" s="123"/>
      <c r="M157" s="128"/>
      <c r="P157" s="129">
        <f>SUM(P158:P161)</f>
        <v>0</v>
      </c>
      <c r="R157" s="129">
        <f>SUM(R158:R161)</f>
        <v>0.76629750000000008</v>
      </c>
      <c r="T157" s="130">
        <f>SUM(T158:T161)</f>
        <v>0.27697499999999997</v>
      </c>
      <c r="AR157" s="124" t="s">
        <v>130</v>
      </c>
      <c r="AT157" s="131" t="s">
        <v>70</v>
      </c>
      <c r="AU157" s="131" t="s">
        <v>79</v>
      </c>
      <c r="AY157" s="124" t="s">
        <v>123</v>
      </c>
      <c r="BK157" s="132">
        <f>SUM(BK158:BK161)</f>
        <v>0</v>
      </c>
    </row>
    <row r="158" spans="2:65" s="1" customFormat="1" ht="24.2" customHeight="1">
      <c r="B158" s="135"/>
      <c r="C158" s="136" t="s">
        <v>237</v>
      </c>
      <c r="D158" s="136" t="s">
        <v>125</v>
      </c>
      <c r="E158" s="137" t="s">
        <v>238</v>
      </c>
      <c r="F158" s="138" t="s">
        <v>239</v>
      </c>
      <c r="G158" s="139" t="s">
        <v>149</v>
      </c>
      <c r="H158" s="140">
        <v>923.25</v>
      </c>
      <c r="I158" s="141"/>
      <c r="J158" s="142">
        <f>ROUND(I158*H158,2)</f>
        <v>0</v>
      </c>
      <c r="K158" s="143"/>
      <c r="L158" s="28"/>
      <c r="M158" s="144" t="s">
        <v>1</v>
      </c>
      <c r="N158" s="145" t="s">
        <v>37</v>
      </c>
      <c r="P158" s="146">
        <f>O158*H158</f>
        <v>0</v>
      </c>
      <c r="Q158" s="146">
        <v>0</v>
      </c>
      <c r="R158" s="146">
        <f>Q158*H158</f>
        <v>0</v>
      </c>
      <c r="S158" s="146">
        <v>2.9999999999999997E-4</v>
      </c>
      <c r="T158" s="147">
        <f>S158*H158</f>
        <v>0.27697499999999997</v>
      </c>
      <c r="AR158" s="148" t="s">
        <v>190</v>
      </c>
      <c r="AT158" s="148" t="s">
        <v>125</v>
      </c>
      <c r="AU158" s="148" t="s">
        <v>130</v>
      </c>
      <c r="AY158" s="13" t="s">
        <v>123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130</v>
      </c>
      <c r="BK158" s="149">
        <f>ROUND(I158*H158,2)</f>
        <v>0</v>
      </c>
      <c r="BL158" s="13" t="s">
        <v>190</v>
      </c>
      <c r="BM158" s="148" t="s">
        <v>240</v>
      </c>
    </row>
    <row r="159" spans="2:65" s="1" customFormat="1" ht="24.2" customHeight="1">
      <c r="B159" s="135"/>
      <c r="C159" s="136" t="s">
        <v>241</v>
      </c>
      <c r="D159" s="136" t="s">
        <v>125</v>
      </c>
      <c r="E159" s="137" t="s">
        <v>242</v>
      </c>
      <c r="F159" s="138" t="s">
        <v>243</v>
      </c>
      <c r="G159" s="139" t="s">
        <v>149</v>
      </c>
      <c r="H159" s="140">
        <v>923.25</v>
      </c>
      <c r="I159" s="141"/>
      <c r="J159" s="142">
        <f>ROUND(I159*H159,2)</f>
        <v>0</v>
      </c>
      <c r="K159" s="143"/>
      <c r="L159" s="28"/>
      <c r="M159" s="144" t="s">
        <v>1</v>
      </c>
      <c r="N159" s="145" t="s">
        <v>37</v>
      </c>
      <c r="P159" s="146">
        <f>O159*H159</f>
        <v>0</v>
      </c>
      <c r="Q159" s="146">
        <v>1.0000000000000001E-5</v>
      </c>
      <c r="R159" s="146">
        <f>Q159*H159</f>
        <v>9.2325000000000011E-3</v>
      </c>
      <c r="S159" s="146">
        <v>0</v>
      </c>
      <c r="T159" s="147">
        <f>S159*H159</f>
        <v>0</v>
      </c>
      <c r="AR159" s="148" t="s">
        <v>190</v>
      </c>
      <c r="AT159" s="148" t="s">
        <v>125</v>
      </c>
      <c r="AU159" s="148" t="s">
        <v>130</v>
      </c>
      <c r="AY159" s="13" t="s">
        <v>123</v>
      </c>
      <c r="BE159" s="149">
        <f>IF(N159="základná",J159,0)</f>
        <v>0</v>
      </c>
      <c r="BF159" s="149">
        <f>IF(N159="znížená",J159,0)</f>
        <v>0</v>
      </c>
      <c r="BG159" s="149">
        <f>IF(N159="zákl. prenesená",J159,0)</f>
        <v>0</v>
      </c>
      <c r="BH159" s="149">
        <f>IF(N159="zníž. prenesená",J159,0)</f>
        <v>0</v>
      </c>
      <c r="BI159" s="149">
        <f>IF(N159="nulová",J159,0)</f>
        <v>0</v>
      </c>
      <c r="BJ159" s="13" t="s">
        <v>130</v>
      </c>
      <c r="BK159" s="149">
        <f>ROUND(I159*H159,2)</f>
        <v>0</v>
      </c>
      <c r="BL159" s="13" t="s">
        <v>190</v>
      </c>
      <c r="BM159" s="148" t="s">
        <v>244</v>
      </c>
    </row>
    <row r="160" spans="2:65" s="1" customFormat="1" ht="24.2" customHeight="1">
      <c r="B160" s="135"/>
      <c r="C160" s="136" t="s">
        <v>245</v>
      </c>
      <c r="D160" s="136" t="s">
        <v>125</v>
      </c>
      <c r="E160" s="137" t="s">
        <v>246</v>
      </c>
      <c r="F160" s="138" t="s">
        <v>247</v>
      </c>
      <c r="G160" s="139" t="s">
        <v>149</v>
      </c>
      <c r="H160" s="140">
        <v>923.25</v>
      </c>
      <c r="I160" s="141"/>
      <c r="J160" s="142">
        <f>ROUND(I160*H160,2)</f>
        <v>0</v>
      </c>
      <c r="K160" s="143"/>
      <c r="L160" s="28"/>
      <c r="M160" s="144" t="s">
        <v>1</v>
      </c>
      <c r="N160" s="145" t="s">
        <v>37</v>
      </c>
      <c r="P160" s="146">
        <f>O160*H160</f>
        <v>0</v>
      </c>
      <c r="Q160" s="146">
        <v>3.4000000000000002E-4</v>
      </c>
      <c r="R160" s="146">
        <f>Q160*H160</f>
        <v>0.31390500000000005</v>
      </c>
      <c r="S160" s="146">
        <v>0</v>
      </c>
      <c r="T160" s="147">
        <f>S160*H160</f>
        <v>0</v>
      </c>
      <c r="AR160" s="148" t="s">
        <v>190</v>
      </c>
      <c r="AT160" s="148" t="s">
        <v>125</v>
      </c>
      <c r="AU160" s="148" t="s">
        <v>130</v>
      </c>
      <c r="AY160" s="13" t="s">
        <v>123</v>
      </c>
      <c r="BE160" s="149">
        <f>IF(N160="základná",J160,0)</f>
        <v>0</v>
      </c>
      <c r="BF160" s="149">
        <f>IF(N160="znížená",J160,0)</f>
        <v>0</v>
      </c>
      <c r="BG160" s="149">
        <f>IF(N160="zákl. prenesená",J160,0)</f>
        <v>0</v>
      </c>
      <c r="BH160" s="149">
        <f>IF(N160="zníž. prenesená",J160,0)</f>
        <v>0</v>
      </c>
      <c r="BI160" s="149">
        <f>IF(N160="nulová",J160,0)</f>
        <v>0</v>
      </c>
      <c r="BJ160" s="13" t="s">
        <v>130</v>
      </c>
      <c r="BK160" s="149">
        <f>ROUND(I160*H160,2)</f>
        <v>0</v>
      </c>
      <c r="BL160" s="13" t="s">
        <v>190</v>
      </c>
      <c r="BM160" s="148" t="s">
        <v>248</v>
      </c>
    </row>
    <row r="161" spans="2:65" s="1" customFormat="1" ht="33" customHeight="1">
      <c r="B161" s="135"/>
      <c r="C161" s="136" t="s">
        <v>249</v>
      </c>
      <c r="D161" s="136" t="s">
        <v>125</v>
      </c>
      <c r="E161" s="137" t="s">
        <v>250</v>
      </c>
      <c r="F161" s="138" t="s">
        <v>251</v>
      </c>
      <c r="G161" s="139" t="s">
        <v>149</v>
      </c>
      <c r="H161" s="140">
        <v>923.25</v>
      </c>
      <c r="I161" s="141"/>
      <c r="J161" s="142">
        <f>ROUND(I161*H161,2)</f>
        <v>0</v>
      </c>
      <c r="K161" s="143"/>
      <c r="L161" s="28"/>
      <c r="M161" s="161" t="s">
        <v>1</v>
      </c>
      <c r="N161" s="162" t="s">
        <v>37</v>
      </c>
      <c r="O161" s="163"/>
      <c r="P161" s="164">
        <f>O161*H161</f>
        <v>0</v>
      </c>
      <c r="Q161" s="164">
        <v>4.8000000000000001E-4</v>
      </c>
      <c r="R161" s="164">
        <f>Q161*H161</f>
        <v>0.44316</v>
      </c>
      <c r="S161" s="164">
        <v>0</v>
      </c>
      <c r="T161" s="165">
        <f>S161*H161</f>
        <v>0</v>
      </c>
      <c r="AR161" s="148" t="s">
        <v>190</v>
      </c>
      <c r="AT161" s="148" t="s">
        <v>125</v>
      </c>
      <c r="AU161" s="148" t="s">
        <v>130</v>
      </c>
      <c r="AY161" s="13" t="s">
        <v>123</v>
      </c>
      <c r="BE161" s="149">
        <f>IF(N161="základná",J161,0)</f>
        <v>0</v>
      </c>
      <c r="BF161" s="149">
        <f>IF(N161="znížená",J161,0)</f>
        <v>0</v>
      </c>
      <c r="BG161" s="149">
        <f>IF(N161="zákl. prenesená",J161,0)</f>
        <v>0</v>
      </c>
      <c r="BH161" s="149">
        <f>IF(N161="zníž. prenesená",J161,0)</f>
        <v>0</v>
      </c>
      <c r="BI161" s="149">
        <f>IF(N161="nulová",J161,0)</f>
        <v>0</v>
      </c>
      <c r="BJ161" s="13" t="s">
        <v>130</v>
      </c>
      <c r="BK161" s="149">
        <f>ROUND(I161*H161,2)</f>
        <v>0</v>
      </c>
      <c r="BL161" s="13" t="s">
        <v>190</v>
      </c>
      <c r="BM161" s="148" t="s">
        <v>252</v>
      </c>
    </row>
    <row r="162" spans="2:65" s="1" customFormat="1" ht="6.95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autoFilter ref="C123:K161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0"/>
  <sheetViews>
    <sheetView showGridLines="0" topLeftCell="A154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Rekonštrukcia a modernizácia ovčína</v>
      </c>
      <c r="F7" s="216"/>
      <c r="G7" s="216"/>
      <c r="H7" s="216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205" t="s">
        <v>253</v>
      </c>
      <c r="F9" s="214"/>
      <c r="G9" s="214"/>
      <c r="H9" s="21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7" t="str">
        <f>'Rekapitulácia stavby'!E14</f>
        <v>Vyplň údaj</v>
      </c>
      <c r="F18" s="184"/>
      <c r="G18" s="184"/>
      <c r="H18" s="18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/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/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31</v>
      </c>
      <c r="J30" s="64">
        <f>ROUND(J125,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89" t="s">
        <v>35</v>
      </c>
      <c r="E33" s="33" t="s">
        <v>36</v>
      </c>
      <c r="F33" s="90">
        <f>ROUND((SUM(BE125:BE179)),  2)</f>
        <v>0</v>
      </c>
      <c r="G33" s="91"/>
      <c r="H33" s="91"/>
      <c r="I33" s="92">
        <v>0.23</v>
      </c>
      <c r="J33" s="90">
        <f>ROUND(((SUM(BE125:BE179))*I33),  2)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ROUND((SUM(BF125:BF179)),  2)</f>
        <v>0</v>
      </c>
      <c r="G34" s="91"/>
      <c r="H34" s="91"/>
      <c r="I34" s="92">
        <v>0.23</v>
      </c>
      <c r="J34" s="90">
        <f>ROUND(((SUM(BF125:BF179))*I34),  2)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ROUND((SUM(BG125:BG179)),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ROUND((SUM(BH125:BH179)),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ROUND((SUM(BI125:BI179)),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5"/>
      <c r="F39" s="55"/>
      <c r="G39" s="97" t="s">
        <v>42</v>
      </c>
      <c r="H39" s="98" t="s">
        <v>43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Rekonštrukcia a modernizácia ovčína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205" t="str">
        <f>E9</f>
        <v>02 - Drenáž a odvodnenie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Nová Kelča, parc.č.567/1,567/2</v>
      </c>
      <c r="I89" s="23" t="s">
        <v>20</v>
      </c>
      <c r="J89" s="51">
        <f>IF(J12="","",J12)</f>
        <v>0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Pavol Paluba, Haligovce 71, 065 34 Veľká Lesná</v>
      </c>
      <c r="I91" s="23" t="s">
        <v>27</v>
      </c>
      <c r="J91" s="26" t="str">
        <f>E21</f>
        <v/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/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97</v>
      </c>
      <c r="D94" s="95"/>
      <c r="E94" s="95"/>
      <c r="F94" s="95"/>
      <c r="G94" s="95"/>
      <c r="H94" s="95"/>
      <c r="I94" s="95"/>
      <c r="J94" s="104" t="s">
        <v>98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99</v>
      </c>
      <c r="J96" s="64">
        <f>J125</f>
        <v>0</v>
      </c>
      <c r="L96" s="28"/>
      <c r="AU96" s="13" t="s">
        <v>100</v>
      </c>
    </row>
    <row r="97" spans="2:12" s="8" customFormat="1" ht="24.95" customHeight="1">
      <c r="B97" s="106"/>
      <c r="D97" s="107" t="s">
        <v>101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899999999999999" customHeight="1">
      <c r="B98" s="110"/>
      <c r="D98" s="111" t="s">
        <v>102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899999999999999" customHeight="1">
      <c r="B99" s="110"/>
      <c r="D99" s="111" t="s">
        <v>103</v>
      </c>
      <c r="E99" s="112"/>
      <c r="F99" s="112"/>
      <c r="G99" s="112"/>
      <c r="H99" s="112"/>
      <c r="I99" s="112"/>
      <c r="J99" s="113">
        <f>J143</f>
        <v>0</v>
      </c>
      <c r="L99" s="110"/>
    </row>
    <row r="100" spans="2:12" s="9" customFormat="1" ht="19.899999999999999" customHeight="1">
      <c r="B100" s="110"/>
      <c r="D100" s="111" t="s">
        <v>254</v>
      </c>
      <c r="E100" s="112"/>
      <c r="F100" s="112"/>
      <c r="G100" s="112"/>
      <c r="H100" s="112"/>
      <c r="I100" s="112"/>
      <c r="J100" s="113">
        <f>J150</f>
        <v>0</v>
      </c>
      <c r="L100" s="110"/>
    </row>
    <row r="101" spans="2:12" s="9" customFormat="1" ht="19.899999999999999" customHeight="1">
      <c r="B101" s="110"/>
      <c r="D101" s="111" t="s">
        <v>255</v>
      </c>
      <c r="E101" s="112"/>
      <c r="F101" s="112"/>
      <c r="G101" s="112"/>
      <c r="H101" s="112"/>
      <c r="I101" s="112"/>
      <c r="J101" s="113">
        <f>J152</f>
        <v>0</v>
      </c>
      <c r="L101" s="110"/>
    </row>
    <row r="102" spans="2:12" s="9" customFormat="1" ht="19.899999999999999" customHeight="1">
      <c r="B102" s="110"/>
      <c r="D102" s="111" t="s">
        <v>105</v>
      </c>
      <c r="E102" s="112"/>
      <c r="F102" s="112"/>
      <c r="G102" s="112"/>
      <c r="H102" s="112"/>
      <c r="I102" s="112"/>
      <c r="J102" s="113">
        <f>J172</f>
        <v>0</v>
      </c>
      <c r="L102" s="110"/>
    </row>
    <row r="103" spans="2:12" s="9" customFormat="1" ht="19.899999999999999" customHeight="1">
      <c r="B103" s="110"/>
      <c r="D103" s="111" t="s">
        <v>106</v>
      </c>
      <c r="E103" s="112"/>
      <c r="F103" s="112"/>
      <c r="G103" s="112"/>
      <c r="H103" s="112"/>
      <c r="I103" s="112"/>
      <c r="J103" s="113">
        <f>J174</f>
        <v>0</v>
      </c>
      <c r="L103" s="110"/>
    </row>
    <row r="104" spans="2:12" s="8" customFormat="1" ht="24.95" customHeight="1">
      <c r="B104" s="106"/>
      <c r="D104" s="107" t="s">
        <v>107</v>
      </c>
      <c r="E104" s="108"/>
      <c r="F104" s="108"/>
      <c r="G104" s="108"/>
      <c r="H104" s="108"/>
      <c r="I104" s="108"/>
      <c r="J104" s="109">
        <f>J176</f>
        <v>0</v>
      </c>
      <c r="L104" s="106"/>
    </row>
    <row r="105" spans="2:12" s="9" customFormat="1" ht="19.899999999999999" customHeight="1">
      <c r="B105" s="110"/>
      <c r="D105" s="111" t="s">
        <v>256</v>
      </c>
      <c r="E105" s="112"/>
      <c r="F105" s="112"/>
      <c r="G105" s="112"/>
      <c r="H105" s="112"/>
      <c r="I105" s="112"/>
      <c r="J105" s="113">
        <f>J177</f>
        <v>0</v>
      </c>
      <c r="L105" s="110"/>
    </row>
    <row r="106" spans="2:12" s="1" customFormat="1" ht="21.75" customHeight="1">
      <c r="B106" s="28"/>
      <c r="L106" s="28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>
      <c r="B112" s="28"/>
      <c r="C112" s="17" t="s">
        <v>109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14</v>
      </c>
      <c r="L114" s="28"/>
    </row>
    <row r="115" spans="2:65" s="1" customFormat="1" ht="16.5" customHeight="1">
      <c r="B115" s="28"/>
      <c r="E115" s="215" t="str">
        <f>E7</f>
        <v>Rekonštrukcia a modernizácia ovčína</v>
      </c>
      <c r="F115" s="216"/>
      <c r="G115" s="216"/>
      <c r="H115" s="216"/>
      <c r="L115" s="28"/>
    </row>
    <row r="116" spans="2:65" s="1" customFormat="1" ht="12" customHeight="1">
      <c r="B116" s="28"/>
      <c r="C116" s="23" t="s">
        <v>94</v>
      </c>
      <c r="L116" s="28"/>
    </row>
    <row r="117" spans="2:65" s="1" customFormat="1" ht="16.5" customHeight="1">
      <c r="B117" s="28"/>
      <c r="E117" s="205" t="str">
        <f>E9</f>
        <v>02 - Drenáž a odvodnenie</v>
      </c>
      <c r="F117" s="214"/>
      <c r="G117" s="214"/>
      <c r="H117" s="214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>Nová Kelča, parc.č.567/1,567/2</v>
      </c>
      <c r="I119" s="23" t="s">
        <v>20</v>
      </c>
      <c r="J119" s="51">
        <f>IF(J12="","",J12)</f>
        <v>0</v>
      </c>
      <c r="L119" s="28"/>
    </row>
    <row r="120" spans="2:65" s="1" customFormat="1" ht="6.95" customHeight="1">
      <c r="B120" s="28"/>
      <c r="L120" s="28"/>
    </row>
    <row r="121" spans="2:65" s="1" customFormat="1" ht="25.7" customHeight="1">
      <c r="B121" s="28"/>
      <c r="C121" s="23" t="s">
        <v>21</v>
      </c>
      <c r="F121" s="21" t="str">
        <f>E15</f>
        <v>Pavol Paluba, Haligovce 71, 065 34 Veľká Lesná</v>
      </c>
      <c r="I121" s="23" t="s">
        <v>27</v>
      </c>
      <c r="J121" s="26" t="str">
        <f>E21</f>
        <v/>
      </c>
      <c r="L121" s="28"/>
    </row>
    <row r="122" spans="2:65" s="1" customFormat="1" ht="15.2" customHeight="1">
      <c r="B122" s="28"/>
      <c r="C122" s="23" t="s">
        <v>25</v>
      </c>
      <c r="F122" s="21" t="str">
        <f>IF(E18="","",E18)</f>
        <v>Vyplň údaj</v>
      </c>
      <c r="I122" s="23" t="s">
        <v>29</v>
      </c>
      <c r="J122" s="26" t="str">
        <f>E24</f>
        <v/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4"/>
      <c r="C124" s="115" t="s">
        <v>110</v>
      </c>
      <c r="D124" s="116" t="s">
        <v>56</v>
      </c>
      <c r="E124" s="116" t="s">
        <v>52</v>
      </c>
      <c r="F124" s="116" t="s">
        <v>53</v>
      </c>
      <c r="G124" s="116" t="s">
        <v>111</v>
      </c>
      <c r="H124" s="116" t="s">
        <v>112</v>
      </c>
      <c r="I124" s="116" t="s">
        <v>113</v>
      </c>
      <c r="J124" s="117" t="s">
        <v>98</v>
      </c>
      <c r="K124" s="118" t="s">
        <v>114</v>
      </c>
      <c r="L124" s="114"/>
      <c r="M124" s="57" t="s">
        <v>1</v>
      </c>
      <c r="N124" s="58" t="s">
        <v>35</v>
      </c>
      <c r="O124" s="58" t="s">
        <v>115</v>
      </c>
      <c r="P124" s="58" t="s">
        <v>116</v>
      </c>
      <c r="Q124" s="58" t="s">
        <v>117</v>
      </c>
      <c r="R124" s="58" t="s">
        <v>118</v>
      </c>
      <c r="S124" s="58" t="s">
        <v>119</v>
      </c>
      <c r="T124" s="59" t="s">
        <v>120</v>
      </c>
    </row>
    <row r="125" spans="2:65" s="1" customFormat="1" ht="22.9" customHeight="1">
      <c r="B125" s="28"/>
      <c r="C125" s="62" t="s">
        <v>99</v>
      </c>
      <c r="J125" s="119">
        <f>BK125</f>
        <v>0</v>
      </c>
      <c r="L125" s="28"/>
      <c r="M125" s="60"/>
      <c r="N125" s="52"/>
      <c r="O125" s="52"/>
      <c r="P125" s="120">
        <f>P126+P176</f>
        <v>0</v>
      </c>
      <c r="Q125" s="52"/>
      <c r="R125" s="120">
        <f>R126+R176</f>
        <v>232.00522100000001</v>
      </c>
      <c r="S125" s="52"/>
      <c r="T125" s="121">
        <f>T126+T176</f>
        <v>1.19</v>
      </c>
      <c r="AT125" s="13" t="s">
        <v>70</v>
      </c>
      <c r="AU125" s="13" t="s">
        <v>100</v>
      </c>
      <c r="BK125" s="122">
        <f>BK126+BK176</f>
        <v>0</v>
      </c>
    </row>
    <row r="126" spans="2:65" s="11" customFormat="1" ht="25.9" customHeight="1">
      <c r="B126" s="123"/>
      <c r="D126" s="124" t="s">
        <v>70</v>
      </c>
      <c r="E126" s="125" t="s">
        <v>121</v>
      </c>
      <c r="F126" s="125" t="s">
        <v>122</v>
      </c>
      <c r="I126" s="126"/>
      <c r="J126" s="127">
        <f>BK126</f>
        <v>0</v>
      </c>
      <c r="L126" s="123"/>
      <c r="M126" s="128"/>
      <c r="P126" s="129">
        <f>P127+P143+P150+P152+P172+P174</f>
        <v>0</v>
      </c>
      <c r="R126" s="129">
        <f>R127+R143+R150+R152+R172+R174</f>
        <v>231.678191</v>
      </c>
      <c r="T126" s="130">
        <f>T127+T143+T150+T152+T172+T174</f>
        <v>1.19</v>
      </c>
      <c r="AR126" s="124" t="s">
        <v>79</v>
      </c>
      <c r="AT126" s="131" t="s">
        <v>70</v>
      </c>
      <c r="AU126" s="131" t="s">
        <v>71</v>
      </c>
      <c r="AY126" s="124" t="s">
        <v>123</v>
      </c>
      <c r="BK126" s="132">
        <f>BK127+BK143+BK150+BK152+BK172+BK174</f>
        <v>0</v>
      </c>
    </row>
    <row r="127" spans="2:65" s="11" customFormat="1" ht="22.9" customHeight="1">
      <c r="B127" s="123"/>
      <c r="D127" s="124" t="s">
        <v>70</v>
      </c>
      <c r="E127" s="133" t="s">
        <v>79</v>
      </c>
      <c r="F127" s="133" t="s">
        <v>124</v>
      </c>
      <c r="I127" s="126"/>
      <c r="J127" s="134">
        <f>BK127</f>
        <v>0</v>
      </c>
      <c r="L127" s="123"/>
      <c r="M127" s="128"/>
      <c r="P127" s="129">
        <f>SUM(P128:P142)</f>
        <v>0</v>
      </c>
      <c r="R127" s="129">
        <f>SUM(R128:R142)</f>
        <v>0</v>
      </c>
      <c r="T127" s="130">
        <f>SUM(T128:T142)</f>
        <v>0</v>
      </c>
      <c r="AR127" s="124" t="s">
        <v>79</v>
      </c>
      <c r="AT127" s="131" t="s">
        <v>70</v>
      </c>
      <c r="AU127" s="131" t="s">
        <v>79</v>
      </c>
      <c r="AY127" s="124" t="s">
        <v>123</v>
      </c>
      <c r="BK127" s="132">
        <f>SUM(BK128:BK142)</f>
        <v>0</v>
      </c>
    </row>
    <row r="128" spans="2:65" s="1" customFormat="1" ht="33" customHeight="1">
      <c r="B128" s="135"/>
      <c r="C128" s="136" t="s">
        <v>79</v>
      </c>
      <c r="D128" s="136" t="s">
        <v>125</v>
      </c>
      <c r="E128" s="137" t="s">
        <v>257</v>
      </c>
      <c r="F128" s="138" t="s">
        <v>258</v>
      </c>
      <c r="G128" s="139" t="s">
        <v>128</v>
      </c>
      <c r="H128" s="140">
        <v>40.799999999999997</v>
      </c>
      <c r="I128" s="141"/>
      <c r="J128" s="142">
        <f t="shared" ref="J128:J142" si="0">ROUND(I128*H128,2)</f>
        <v>0</v>
      </c>
      <c r="K128" s="143"/>
      <c r="L128" s="28"/>
      <c r="M128" s="144" t="s">
        <v>1</v>
      </c>
      <c r="N128" s="145" t="s">
        <v>37</v>
      </c>
      <c r="P128" s="146">
        <f t="shared" ref="P128:P142" si="1">O128*H128</f>
        <v>0</v>
      </c>
      <c r="Q128" s="146">
        <v>0</v>
      </c>
      <c r="R128" s="146">
        <f t="shared" ref="R128:R142" si="2">Q128*H128</f>
        <v>0</v>
      </c>
      <c r="S128" s="146">
        <v>0</v>
      </c>
      <c r="T128" s="147">
        <f t="shared" ref="T128:T142" si="3">S128*H128</f>
        <v>0</v>
      </c>
      <c r="AR128" s="148" t="s">
        <v>129</v>
      </c>
      <c r="AT128" s="148" t="s">
        <v>125</v>
      </c>
      <c r="AU128" s="148" t="s">
        <v>130</v>
      </c>
      <c r="AY128" s="13" t="s">
        <v>123</v>
      </c>
      <c r="BE128" s="149">
        <f t="shared" ref="BE128:BE142" si="4">IF(N128="základná",J128,0)</f>
        <v>0</v>
      </c>
      <c r="BF128" s="149">
        <f t="shared" ref="BF128:BF142" si="5">IF(N128="znížená",J128,0)</f>
        <v>0</v>
      </c>
      <c r="BG128" s="149">
        <f t="shared" ref="BG128:BG142" si="6">IF(N128="zákl. prenesená",J128,0)</f>
        <v>0</v>
      </c>
      <c r="BH128" s="149">
        <f t="shared" ref="BH128:BH142" si="7">IF(N128="zníž. prenesená",J128,0)</f>
        <v>0</v>
      </c>
      <c r="BI128" s="149">
        <f t="shared" ref="BI128:BI142" si="8">IF(N128="nulová",J128,0)</f>
        <v>0</v>
      </c>
      <c r="BJ128" s="13" t="s">
        <v>130</v>
      </c>
      <c r="BK128" s="149">
        <f t="shared" ref="BK128:BK142" si="9">ROUND(I128*H128,2)</f>
        <v>0</v>
      </c>
      <c r="BL128" s="13" t="s">
        <v>129</v>
      </c>
      <c r="BM128" s="148" t="s">
        <v>259</v>
      </c>
    </row>
    <row r="129" spans="2:65" s="1" customFormat="1" ht="24.2" customHeight="1">
      <c r="B129" s="135"/>
      <c r="C129" s="136" t="s">
        <v>130</v>
      </c>
      <c r="D129" s="136" t="s">
        <v>125</v>
      </c>
      <c r="E129" s="137" t="s">
        <v>260</v>
      </c>
      <c r="F129" s="138" t="s">
        <v>261</v>
      </c>
      <c r="G129" s="139" t="s">
        <v>128</v>
      </c>
      <c r="H129" s="140">
        <v>87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129</v>
      </c>
      <c r="AT129" s="148" t="s">
        <v>125</v>
      </c>
      <c r="AU129" s="148" t="s">
        <v>130</v>
      </c>
      <c r="AY129" s="13" t="s">
        <v>123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130</v>
      </c>
      <c r="BK129" s="149">
        <f t="shared" si="9"/>
        <v>0</v>
      </c>
      <c r="BL129" s="13" t="s">
        <v>129</v>
      </c>
      <c r="BM129" s="148" t="s">
        <v>262</v>
      </c>
    </row>
    <row r="130" spans="2:65" s="1" customFormat="1" ht="24.2" customHeight="1">
      <c r="B130" s="135"/>
      <c r="C130" s="136" t="s">
        <v>135</v>
      </c>
      <c r="D130" s="136" t="s">
        <v>125</v>
      </c>
      <c r="E130" s="137" t="s">
        <v>132</v>
      </c>
      <c r="F130" s="138" t="s">
        <v>133</v>
      </c>
      <c r="G130" s="139" t="s">
        <v>128</v>
      </c>
      <c r="H130" s="140">
        <v>43.5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129</v>
      </c>
      <c r="AT130" s="148" t="s">
        <v>125</v>
      </c>
      <c r="AU130" s="148" t="s">
        <v>130</v>
      </c>
      <c r="AY130" s="13" t="s">
        <v>123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130</v>
      </c>
      <c r="BK130" s="149">
        <f t="shared" si="9"/>
        <v>0</v>
      </c>
      <c r="BL130" s="13" t="s">
        <v>129</v>
      </c>
      <c r="BM130" s="148" t="s">
        <v>263</v>
      </c>
    </row>
    <row r="131" spans="2:65" s="1" customFormat="1" ht="21.75" customHeight="1">
      <c r="B131" s="135"/>
      <c r="C131" s="136" t="s">
        <v>129</v>
      </c>
      <c r="D131" s="136" t="s">
        <v>125</v>
      </c>
      <c r="E131" s="137" t="s">
        <v>264</v>
      </c>
      <c r="F131" s="138" t="s">
        <v>265</v>
      </c>
      <c r="G131" s="139" t="s">
        <v>128</v>
      </c>
      <c r="H131" s="140">
        <v>27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129</v>
      </c>
      <c r="AT131" s="148" t="s">
        <v>125</v>
      </c>
      <c r="AU131" s="148" t="s">
        <v>130</v>
      </c>
      <c r="AY131" s="13" t="s">
        <v>123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130</v>
      </c>
      <c r="BK131" s="149">
        <f t="shared" si="9"/>
        <v>0</v>
      </c>
      <c r="BL131" s="13" t="s">
        <v>129</v>
      </c>
      <c r="BM131" s="148" t="s">
        <v>266</v>
      </c>
    </row>
    <row r="132" spans="2:65" s="1" customFormat="1" ht="24.2" customHeight="1">
      <c r="B132" s="135"/>
      <c r="C132" s="136" t="s">
        <v>142</v>
      </c>
      <c r="D132" s="136" t="s">
        <v>125</v>
      </c>
      <c r="E132" s="137" t="s">
        <v>267</v>
      </c>
      <c r="F132" s="138" t="s">
        <v>268</v>
      </c>
      <c r="G132" s="139" t="s">
        <v>128</v>
      </c>
      <c r="H132" s="140">
        <v>13.5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129</v>
      </c>
      <c r="AT132" s="148" t="s">
        <v>125</v>
      </c>
      <c r="AU132" s="148" t="s">
        <v>130</v>
      </c>
      <c r="AY132" s="13" t="s">
        <v>123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130</v>
      </c>
      <c r="BK132" s="149">
        <f t="shared" si="9"/>
        <v>0</v>
      </c>
      <c r="BL132" s="13" t="s">
        <v>129</v>
      </c>
      <c r="BM132" s="148" t="s">
        <v>269</v>
      </c>
    </row>
    <row r="133" spans="2:65" s="1" customFormat="1" ht="21.75" customHeight="1">
      <c r="B133" s="135"/>
      <c r="C133" s="136" t="s">
        <v>146</v>
      </c>
      <c r="D133" s="136" t="s">
        <v>125</v>
      </c>
      <c r="E133" s="137" t="s">
        <v>270</v>
      </c>
      <c r="F133" s="138" t="s">
        <v>271</v>
      </c>
      <c r="G133" s="139" t="s">
        <v>128</v>
      </c>
      <c r="H133" s="140">
        <v>136.74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37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129</v>
      </c>
      <c r="AT133" s="148" t="s">
        <v>125</v>
      </c>
      <c r="AU133" s="148" t="s">
        <v>130</v>
      </c>
      <c r="AY133" s="13" t="s">
        <v>123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130</v>
      </c>
      <c r="BK133" s="149">
        <f t="shared" si="9"/>
        <v>0</v>
      </c>
      <c r="BL133" s="13" t="s">
        <v>129</v>
      </c>
      <c r="BM133" s="148" t="s">
        <v>272</v>
      </c>
    </row>
    <row r="134" spans="2:65" s="1" customFormat="1" ht="37.9" customHeight="1">
      <c r="B134" s="135"/>
      <c r="C134" s="136" t="s">
        <v>152</v>
      </c>
      <c r="D134" s="136" t="s">
        <v>125</v>
      </c>
      <c r="E134" s="137" t="s">
        <v>273</v>
      </c>
      <c r="F134" s="138" t="s">
        <v>274</v>
      </c>
      <c r="G134" s="139" t="s">
        <v>128</v>
      </c>
      <c r="H134" s="140">
        <v>68.37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129</v>
      </c>
      <c r="AT134" s="148" t="s">
        <v>125</v>
      </c>
      <c r="AU134" s="148" t="s">
        <v>130</v>
      </c>
      <c r="AY134" s="13" t="s">
        <v>123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130</v>
      </c>
      <c r="BK134" s="149">
        <f t="shared" si="9"/>
        <v>0</v>
      </c>
      <c r="BL134" s="13" t="s">
        <v>129</v>
      </c>
      <c r="BM134" s="148" t="s">
        <v>275</v>
      </c>
    </row>
    <row r="135" spans="2:65" s="1" customFormat="1" ht="37.9" customHeight="1">
      <c r="B135" s="135"/>
      <c r="C135" s="136" t="s">
        <v>157</v>
      </c>
      <c r="D135" s="136" t="s">
        <v>125</v>
      </c>
      <c r="E135" s="137" t="s">
        <v>136</v>
      </c>
      <c r="F135" s="138" t="s">
        <v>137</v>
      </c>
      <c r="G135" s="139" t="s">
        <v>128</v>
      </c>
      <c r="H135" s="140">
        <v>222.84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37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129</v>
      </c>
      <c r="AT135" s="148" t="s">
        <v>125</v>
      </c>
      <c r="AU135" s="148" t="s">
        <v>130</v>
      </c>
      <c r="AY135" s="13" t="s">
        <v>123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130</v>
      </c>
      <c r="BK135" s="149">
        <f t="shared" si="9"/>
        <v>0</v>
      </c>
      <c r="BL135" s="13" t="s">
        <v>129</v>
      </c>
      <c r="BM135" s="148" t="s">
        <v>276</v>
      </c>
    </row>
    <row r="136" spans="2:65" s="1" customFormat="1" ht="24.2" customHeight="1">
      <c r="B136" s="135"/>
      <c r="C136" s="136" t="s">
        <v>161</v>
      </c>
      <c r="D136" s="136" t="s">
        <v>125</v>
      </c>
      <c r="E136" s="137" t="s">
        <v>139</v>
      </c>
      <c r="F136" s="138" t="s">
        <v>140</v>
      </c>
      <c r="G136" s="139" t="s">
        <v>128</v>
      </c>
      <c r="H136" s="140">
        <v>222.84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37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129</v>
      </c>
      <c r="AT136" s="148" t="s">
        <v>125</v>
      </c>
      <c r="AU136" s="148" t="s">
        <v>130</v>
      </c>
      <c r="AY136" s="13" t="s">
        <v>123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130</v>
      </c>
      <c r="BK136" s="149">
        <f t="shared" si="9"/>
        <v>0</v>
      </c>
      <c r="BL136" s="13" t="s">
        <v>129</v>
      </c>
      <c r="BM136" s="148" t="s">
        <v>141</v>
      </c>
    </row>
    <row r="137" spans="2:65" s="1" customFormat="1" ht="33" customHeight="1">
      <c r="B137" s="135"/>
      <c r="C137" s="136" t="s">
        <v>165</v>
      </c>
      <c r="D137" s="136" t="s">
        <v>125</v>
      </c>
      <c r="E137" s="137" t="s">
        <v>143</v>
      </c>
      <c r="F137" s="138" t="s">
        <v>144</v>
      </c>
      <c r="G137" s="139" t="s">
        <v>128</v>
      </c>
      <c r="H137" s="140">
        <v>222.84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37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129</v>
      </c>
      <c r="AT137" s="148" t="s">
        <v>125</v>
      </c>
      <c r="AU137" s="148" t="s">
        <v>130</v>
      </c>
      <c r="AY137" s="13" t="s">
        <v>123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130</v>
      </c>
      <c r="BK137" s="149">
        <f t="shared" si="9"/>
        <v>0</v>
      </c>
      <c r="BL137" s="13" t="s">
        <v>129</v>
      </c>
      <c r="BM137" s="148" t="s">
        <v>145</v>
      </c>
    </row>
    <row r="138" spans="2:65" s="1" customFormat="1" ht="33" customHeight="1">
      <c r="B138" s="135"/>
      <c r="C138" s="136" t="s">
        <v>169</v>
      </c>
      <c r="D138" s="136" t="s">
        <v>125</v>
      </c>
      <c r="E138" s="137" t="s">
        <v>277</v>
      </c>
      <c r="F138" s="138" t="s">
        <v>278</v>
      </c>
      <c r="G138" s="139" t="s">
        <v>128</v>
      </c>
      <c r="H138" s="140">
        <v>27.9</v>
      </c>
      <c r="I138" s="141"/>
      <c r="J138" s="142">
        <f t="shared" si="0"/>
        <v>0</v>
      </c>
      <c r="K138" s="143"/>
      <c r="L138" s="28"/>
      <c r="M138" s="144" t="s">
        <v>1</v>
      </c>
      <c r="N138" s="145" t="s">
        <v>37</v>
      </c>
      <c r="P138" s="146">
        <f t="shared" si="1"/>
        <v>0</v>
      </c>
      <c r="Q138" s="146">
        <v>0</v>
      </c>
      <c r="R138" s="146">
        <f t="shared" si="2"/>
        <v>0</v>
      </c>
      <c r="S138" s="146">
        <v>0</v>
      </c>
      <c r="T138" s="147">
        <f t="shared" si="3"/>
        <v>0</v>
      </c>
      <c r="AR138" s="148" t="s">
        <v>129</v>
      </c>
      <c r="AT138" s="148" t="s">
        <v>125</v>
      </c>
      <c r="AU138" s="148" t="s">
        <v>130</v>
      </c>
      <c r="AY138" s="13" t="s">
        <v>123</v>
      </c>
      <c r="BE138" s="149">
        <f t="shared" si="4"/>
        <v>0</v>
      </c>
      <c r="BF138" s="149">
        <f t="shared" si="5"/>
        <v>0</v>
      </c>
      <c r="BG138" s="149">
        <f t="shared" si="6"/>
        <v>0</v>
      </c>
      <c r="BH138" s="149">
        <f t="shared" si="7"/>
        <v>0</v>
      </c>
      <c r="BI138" s="149">
        <f t="shared" si="8"/>
        <v>0</v>
      </c>
      <c r="BJ138" s="13" t="s">
        <v>130</v>
      </c>
      <c r="BK138" s="149">
        <f t="shared" si="9"/>
        <v>0</v>
      </c>
      <c r="BL138" s="13" t="s">
        <v>129</v>
      </c>
      <c r="BM138" s="148" t="s">
        <v>279</v>
      </c>
    </row>
    <row r="139" spans="2:65" s="1" customFormat="1" ht="21.75" customHeight="1">
      <c r="B139" s="135"/>
      <c r="C139" s="136" t="s">
        <v>173</v>
      </c>
      <c r="D139" s="136" t="s">
        <v>125</v>
      </c>
      <c r="E139" s="137" t="s">
        <v>280</v>
      </c>
      <c r="F139" s="138" t="s">
        <v>281</v>
      </c>
      <c r="G139" s="139" t="s">
        <v>149</v>
      </c>
      <c r="H139" s="140">
        <v>204</v>
      </c>
      <c r="I139" s="141"/>
      <c r="J139" s="142">
        <f t="shared" si="0"/>
        <v>0</v>
      </c>
      <c r="K139" s="143"/>
      <c r="L139" s="28"/>
      <c r="M139" s="144" t="s">
        <v>1</v>
      </c>
      <c r="N139" s="145" t="s">
        <v>37</v>
      </c>
      <c r="P139" s="146">
        <f t="shared" si="1"/>
        <v>0</v>
      </c>
      <c r="Q139" s="146">
        <v>0</v>
      </c>
      <c r="R139" s="146">
        <f t="shared" si="2"/>
        <v>0</v>
      </c>
      <c r="S139" s="146">
        <v>0</v>
      </c>
      <c r="T139" s="147">
        <f t="shared" si="3"/>
        <v>0</v>
      </c>
      <c r="AR139" s="148" t="s">
        <v>129</v>
      </c>
      <c r="AT139" s="148" t="s">
        <v>125</v>
      </c>
      <c r="AU139" s="148" t="s">
        <v>130</v>
      </c>
      <c r="AY139" s="13" t="s">
        <v>123</v>
      </c>
      <c r="BE139" s="149">
        <f t="shared" si="4"/>
        <v>0</v>
      </c>
      <c r="BF139" s="149">
        <f t="shared" si="5"/>
        <v>0</v>
      </c>
      <c r="BG139" s="149">
        <f t="shared" si="6"/>
        <v>0</v>
      </c>
      <c r="BH139" s="149">
        <f t="shared" si="7"/>
        <v>0</v>
      </c>
      <c r="BI139" s="149">
        <f t="shared" si="8"/>
        <v>0</v>
      </c>
      <c r="BJ139" s="13" t="s">
        <v>130</v>
      </c>
      <c r="BK139" s="149">
        <f t="shared" si="9"/>
        <v>0</v>
      </c>
      <c r="BL139" s="13" t="s">
        <v>129</v>
      </c>
      <c r="BM139" s="148" t="s">
        <v>282</v>
      </c>
    </row>
    <row r="140" spans="2:65" s="1" customFormat="1" ht="21.75" customHeight="1">
      <c r="B140" s="135"/>
      <c r="C140" s="136" t="s">
        <v>177</v>
      </c>
      <c r="D140" s="136" t="s">
        <v>125</v>
      </c>
      <c r="E140" s="137" t="s">
        <v>147</v>
      </c>
      <c r="F140" s="138" t="s">
        <v>148</v>
      </c>
      <c r="G140" s="139" t="s">
        <v>149</v>
      </c>
      <c r="H140" s="140">
        <v>140</v>
      </c>
      <c r="I140" s="141"/>
      <c r="J140" s="142">
        <f t="shared" si="0"/>
        <v>0</v>
      </c>
      <c r="K140" s="143"/>
      <c r="L140" s="28"/>
      <c r="M140" s="144" t="s">
        <v>1</v>
      </c>
      <c r="N140" s="145" t="s">
        <v>37</v>
      </c>
      <c r="P140" s="146">
        <f t="shared" si="1"/>
        <v>0</v>
      </c>
      <c r="Q140" s="146">
        <v>0</v>
      </c>
      <c r="R140" s="146">
        <f t="shared" si="2"/>
        <v>0</v>
      </c>
      <c r="S140" s="146">
        <v>0</v>
      </c>
      <c r="T140" s="147">
        <f t="shared" si="3"/>
        <v>0</v>
      </c>
      <c r="AR140" s="148" t="s">
        <v>129</v>
      </c>
      <c r="AT140" s="148" t="s">
        <v>125</v>
      </c>
      <c r="AU140" s="148" t="s">
        <v>130</v>
      </c>
      <c r="AY140" s="13" t="s">
        <v>123</v>
      </c>
      <c r="BE140" s="149">
        <f t="shared" si="4"/>
        <v>0</v>
      </c>
      <c r="BF140" s="149">
        <f t="shared" si="5"/>
        <v>0</v>
      </c>
      <c r="BG140" s="149">
        <f t="shared" si="6"/>
        <v>0</v>
      </c>
      <c r="BH140" s="149">
        <f t="shared" si="7"/>
        <v>0</v>
      </c>
      <c r="BI140" s="149">
        <f t="shared" si="8"/>
        <v>0</v>
      </c>
      <c r="BJ140" s="13" t="s">
        <v>130</v>
      </c>
      <c r="BK140" s="149">
        <f t="shared" si="9"/>
        <v>0</v>
      </c>
      <c r="BL140" s="13" t="s">
        <v>129</v>
      </c>
      <c r="BM140" s="148" t="s">
        <v>283</v>
      </c>
    </row>
    <row r="141" spans="2:65" s="1" customFormat="1" ht="24.2" customHeight="1">
      <c r="B141" s="135"/>
      <c r="C141" s="136" t="s">
        <v>182</v>
      </c>
      <c r="D141" s="136" t="s">
        <v>125</v>
      </c>
      <c r="E141" s="137" t="s">
        <v>284</v>
      </c>
      <c r="F141" s="138" t="s">
        <v>285</v>
      </c>
      <c r="G141" s="139" t="s">
        <v>149</v>
      </c>
      <c r="H141" s="140">
        <v>204</v>
      </c>
      <c r="I141" s="141"/>
      <c r="J141" s="142">
        <f t="shared" si="0"/>
        <v>0</v>
      </c>
      <c r="K141" s="143"/>
      <c r="L141" s="28"/>
      <c r="M141" s="144" t="s">
        <v>1</v>
      </c>
      <c r="N141" s="145" t="s">
        <v>37</v>
      </c>
      <c r="P141" s="146">
        <f t="shared" si="1"/>
        <v>0</v>
      </c>
      <c r="Q141" s="146">
        <v>0</v>
      </c>
      <c r="R141" s="146">
        <f t="shared" si="2"/>
        <v>0</v>
      </c>
      <c r="S141" s="146">
        <v>0</v>
      </c>
      <c r="T141" s="147">
        <f t="shared" si="3"/>
        <v>0</v>
      </c>
      <c r="AR141" s="148" t="s">
        <v>129</v>
      </c>
      <c r="AT141" s="148" t="s">
        <v>125</v>
      </c>
      <c r="AU141" s="148" t="s">
        <v>130</v>
      </c>
      <c r="AY141" s="13" t="s">
        <v>123</v>
      </c>
      <c r="BE141" s="149">
        <f t="shared" si="4"/>
        <v>0</v>
      </c>
      <c r="BF141" s="149">
        <f t="shared" si="5"/>
        <v>0</v>
      </c>
      <c r="BG141" s="149">
        <f t="shared" si="6"/>
        <v>0</v>
      </c>
      <c r="BH141" s="149">
        <f t="shared" si="7"/>
        <v>0</v>
      </c>
      <c r="BI141" s="149">
        <f t="shared" si="8"/>
        <v>0</v>
      </c>
      <c r="BJ141" s="13" t="s">
        <v>130</v>
      </c>
      <c r="BK141" s="149">
        <f t="shared" si="9"/>
        <v>0</v>
      </c>
      <c r="BL141" s="13" t="s">
        <v>129</v>
      </c>
      <c r="BM141" s="148" t="s">
        <v>286</v>
      </c>
    </row>
    <row r="142" spans="2:65" s="1" customFormat="1" ht="24.2" customHeight="1">
      <c r="B142" s="135"/>
      <c r="C142" s="136" t="s">
        <v>186</v>
      </c>
      <c r="D142" s="136" t="s">
        <v>125</v>
      </c>
      <c r="E142" s="137" t="s">
        <v>287</v>
      </c>
      <c r="F142" s="138" t="s">
        <v>288</v>
      </c>
      <c r="G142" s="139" t="s">
        <v>149</v>
      </c>
      <c r="H142" s="140">
        <v>204</v>
      </c>
      <c r="I142" s="141"/>
      <c r="J142" s="142">
        <f t="shared" si="0"/>
        <v>0</v>
      </c>
      <c r="K142" s="143"/>
      <c r="L142" s="28"/>
      <c r="M142" s="144" t="s">
        <v>1</v>
      </c>
      <c r="N142" s="145" t="s">
        <v>37</v>
      </c>
      <c r="P142" s="146">
        <f t="shared" si="1"/>
        <v>0</v>
      </c>
      <c r="Q142" s="146">
        <v>0</v>
      </c>
      <c r="R142" s="146">
        <f t="shared" si="2"/>
        <v>0</v>
      </c>
      <c r="S142" s="146">
        <v>0</v>
      </c>
      <c r="T142" s="147">
        <f t="shared" si="3"/>
        <v>0</v>
      </c>
      <c r="AR142" s="148" t="s">
        <v>129</v>
      </c>
      <c r="AT142" s="148" t="s">
        <v>125</v>
      </c>
      <c r="AU142" s="148" t="s">
        <v>130</v>
      </c>
      <c r="AY142" s="13" t="s">
        <v>123</v>
      </c>
      <c r="BE142" s="149">
        <f t="shared" si="4"/>
        <v>0</v>
      </c>
      <c r="BF142" s="149">
        <f t="shared" si="5"/>
        <v>0</v>
      </c>
      <c r="BG142" s="149">
        <f t="shared" si="6"/>
        <v>0</v>
      </c>
      <c r="BH142" s="149">
        <f t="shared" si="7"/>
        <v>0</v>
      </c>
      <c r="BI142" s="149">
        <f t="shared" si="8"/>
        <v>0</v>
      </c>
      <c r="BJ142" s="13" t="s">
        <v>130</v>
      </c>
      <c r="BK142" s="149">
        <f t="shared" si="9"/>
        <v>0</v>
      </c>
      <c r="BL142" s="13" t="s">
        <v>129</v>
      </c>
      <c r="BM142" s="148" t="s">
        <v>289</v>
      </c>
    </row>
    <row r="143" spans="2:65" s="11" customFormat="1" ht="22.9" customHeight="1">
      <c r="B143" s="123"/>
      <c r="D143" s="124" t="s">
        <v>70</v>
      </c>
      <c r="E143" s="133" t="s">
        <v>130</v>
      </c>
      <c r="F143" s="133" t="s">
        <v>151</v>
      </c>
      <c r="I143" s="126"/>
      <c r="J143" s="134">
        <f>BK143</f>
        <v>0</v>
      </c>
      <c r="L143" s="123"/>
      <c r="M143" s="128"/>
      <c r="P143" s="129">
        <f>SUM(P144:P149)</f>
        <v>0</v>
      </c>
      <c r="R143" s="129">
        <f>SUM(R144:R149)</f>
        <v>121.839816</v>
      </c>
      <c r="T143" s="130">
        <f>SUM(T144:T149)</f>
        <v>0</v>
      </c>
      <c r="AR143" s="124" t="s">
        <v>79</v>
      </c>
      <c r="AT143" s="131" t="s">
        <v>70</v>
      </c>
      <c r="AU143" s="131" t="s">
        <v>79</v>
      </c>
      <c r="AY143" s="124" t="s">
        <v>123</v>
      </c>
      <c r="BK143" s="132">
        <f>SUM(BK144:BK149)</f>
        <v>0</v>
      </c>
    </row>
    <row r="144" spans="2:65" s="1" customFormat="1" ht="24.2" customHeight="1">
      <c r="B144" s="135"/>
      <c r="C144" s="136" t="s">
        <v>190</v>
      </c>
      <c r="D144" s="136" t="s">
        <v>125</v>
      </c>
      <c r="E144" s="137" t="s">
        <v>290</v>
      </c>
      <c r="F144" s="138" t="s">
        <v>291</v>
      </c>
      <c r="G144" s="139" t="s">
        <v>128</v>
      </c>
      <c r="H144" s="140">
        <v>48.96</v>
      </c>
      <c r="I144" s="141"/>
      <c r="J144" s="142">
        <f t="shared" ref="J144:J149" si="10">ROUND(I144*H144,2)</f>
        <v>0</v>
      </c>
      <c r="K144" s="143"/>
      <c r="L144" s="28"/>
      <c r="M144" s="144" t="s">
        <v>1</v>
      </c>
      <c r="N144" s="145" t="s">
        <v>37</v>
      </c>
      <c r="P144" s="146">
        <f t="shared" ref="P144:P149" si="11">O144*H144</f>
        <v>0</v>
      </c>
      <c r="Q144" s="146">
        <v>1.63</v>
      </c>
      <c r="R144" s="146">
        <f t="shared" ref="R144:R149" si="12">Q144*H144</f>
        <v>79.8048</v>
      </c>
      <c r="S144" s="146">
        <v>0</v>
      </c>
      <c r="T144" s="147">
        <f t="shared" ref="T144:T149" si="13">S144*H144</f>
        <v>0</v>
      </c>
      <c r="AR144" s="148" t="s">
        <v>129</v>
      </c>
      <c r="AT144" s="148" t="s">
        <v>125</v>
      </c>
      <c r="AU144" s="148" t="s">
        <v>130</v>
      </c>
      <c r="AY144" s="13" t="s">
        <v>123</v>
      </c>
      <c r="BE144" s="149">
        <f t="shared" ref="BE144:BE149" si="14">IF(N144="základná",J144,0)</f>
        <v>0</v>
      </c>
      <c r="BF144" s="149">
        <f t="shared" ref="BF144:BF149" si="15">IF(N144="znížená",J144,0)</f>
        <v>0</v>
      </c>
      <c r="BG144" s="149">
        <f t="shared" ref="BG144:BG149" si="16">IF(N144="zákl. prenesená",J144,0)</f>
        <v>0</v>
      </c>
      <c r="BH144" s="149">
        <f t="shared" ref="BH144:BH149" si="17">IF(N144="zníž. prenesená",J144,0)</f>
        <v>0</v>
      </c>
      <c r="BI144" s="149">
        <f t="shared" ref="BI144:BI149" si="18">IF(N144="nulová",J144,0)</f>
        <v>0</v>
      </c>
      <c r="BJ144" s="13" t="s">
        <v>130</v>
      </c>
      <c r="BK144" s="149">
        <f t="shared" ref="BK144:BK149" si="19">ROUND(I144*H144,2)</f>
        <v>0</v>
      </c>
      <c r="BL144" s="13" t="s">
        <v>129</v>
      </c>
      <c r="BM144" s="148" t="s">
        <v>292</v>
      </c>
    </row>
    <row r="145" spans="2:65" s="1" customFormat="1" ht="33" customHeight="1">
      <c r="B145" s="135"/>
      <c r="C145" s="136" t="s">
        <v>194</v>
      </c>
      <c r="D145" s="136" t="s">
        <v>125</v>
      </c>
      <c r="E145" s="137" t="s">
        <v>293</v>
      </c>
      <c r="F145" s="138" t="s">
        <v>294</v>
      </c>
      <c r="G145" s="139" t="s">
        <v>149</v>
      </c>
      <c r="H145" s="140">
        <v>367.2</v>
      </c>
      <c r="I145" s="141"/>
      <c r="J145" s="142">
        <f t="shared" si="10"/>
        <v>0</v>
      </c>
      <c r="K145" s="143"/>
      <c r="L145" s="28"/>
      <c r="M145" s="144" t="s">
        <v>1</v>
      </c>
      <c r="N145" s="145" t="s">
        <v>37</v>
      </c>
      <c r="P145" s="146">
        <f t="shared" si="11"/>
        <v>0</v>
      </c>
      <c r="Q145" s="146">
        <v>3.5E-4</v>
      </c>
      <c r="R145" s="146">
        <f t="shared" si="12"/>
        <v>0.12852</v>
      </c>
      <c r="S145" s="146">
        <v>0</v>
      </c>
      <c r="T145" s="147">
        <f t="shared" si="13"/>
        <v>0</v>
      </c>
      <c r="AR145" s="148" t="s">
        <v>129</v>
      </c>
      <c r="AT145" s="148" t="s">
        <v>125</v>
      </c>
      <c r="AU145" s="148" t="s">
        <v>130</v>
      </c>
      <c r="AY145" s="13" t="s">
        <v>123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130</v>
      </c>
      <c r="BK145" s="149">
        <f t="shared" si="19"/>
        <v>0</v>
      </c>
      <c r="BL145" s="13" t="s">
        <v>129</v>
      </c>
      <c r="BM145" s="148" t="s">
        <v>295</v>
      </c>
    </row>
    <row r="146" spans="2:65" s="1" customFormat="1" ht="16.5" customHeight="1">
      <c r="B146" s="135"/>
      <c r="C146" s="150" t="s">
        <v>198</v>
      </c>
      <c r="D146" s="150" t="s">
        <v>199</v>
      </c>
      <c r="E146" s="151" t="s">
        <v>296</v>
      </c>
      <c r="F146" s="152" t="s">
        <v>297</v>
      </c>
      <c r="G146" s="153" t="s">
        <v>149</v>
      </c>
      <c r="H146" s="154">
        <v>403.92</v>
      </c>
      <c r="I146" s="155"/>
      <c r="J146" s="156">
        <f t="shared" si="10"/>
        <v>0</v>
      </c>
      <c r="K146" s="157"/>
      <c r="L146" s="158"/>
      <c r="M146" s="159" t="s">
        <v>1</v>
      </c>
      <c r="N146" s="160" t="s">
        <v>37</v>
      </c>
      <c r="P146" s="146">
        <f t="shared" si="11"/>
        <v>0</v>
      </c>
      <c r="Q146" s="146">
        <v>2.9999999999999997E-4</v>
      </c>
      <c r="R146" s="146">
        <f t="shared" si="12"/>
        <v>0.12117599999999999</v>
      </c>
      <c r="S146" s="146">
        <v>0</v>
      </c>
      <c r="T146" s="147">
        <f t="shared" si="13"/>
        <v>0</v>
      </c>
      <c r="AR146" s="148" t="s">
        <v>157</v>
      </c>
      <c r="AT146" s="148" t="s">
        <v>199</v>
      </c>
      <c r="AU146" s="148" t="s">
        <v>130</v>
      </c>
      <c r="AY146" s="13" t="s">
        <v>123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130</v>
      </c>
      <c r="BK146" s="149">
        <f t="shared" si="19"/>
        <v>0</v>
      </c>
      <c r="BL146" s="13" t="s">
        <v>129</v>
      </c>
      <c r="BM146" s="148" t="s">
        <v>298</v>
      </c>
    </row>
    <row r="147" spans="2:65" s="1" customFormat="1" ht="24.2" customHeight="1">
      <c r="B147" s="135"/>
      <c r="C147" s="136" t="s">
        <v>204</v>
      </c>
      <c r="D147" s="136" t="s">
        <v>125</v>
      </c>
      <c r="E147" s="137" t="s">
        <v>299</v>
      </c>
      <c r="F147" s="138" t="s">
        <v>300</v>
      </c>
      <c r="G147" s="139" t="s">
        <v>128</v>
      </c>
      <c r="H147" s="140">
        <v>18.36</v>
      </c>
      <c r="I147" s="141"/>
      <c r="J147" s="142">
        <f t="shared" si="10"/>
        <v>0</v>
      </c>
      <c r="K147" s="143"/>
      <c r="L147" s="28"/>
      <c r="M147" s="144" t="s">
        <v>1</v>
      </c>
      <c r="N147" s="145" t="s">
        <v>37</v>
      </c>
      <c r="P147" s="146">
        <f t="shared" si="11"/>
        <v>0</v>
      </c>
      <c r="Q147" s="146">
        <v>1.63</v>
      </c>
      <c r="R147" s="146">
        <f t="shared" si="12"/>
        <v>29.926799999999997</v>
      </c>
      <c r="S147" s="146">
        <v>0</v>
      </c>
      <c r="T147" s="147">
        <f t="shared" si="13"/>
        <v>0</v>
      </c>
      <c r="AR147" s="148" t="s">
        <v>129</v>
      </c>
      <c r="AT147" s="148" t="s">
        <v>125</v>
      </c>
      <c r="AU147" s="148" t="s">
        <v>130</v>
      </c>
      <c r="AY147" s="13" t="s">
        <v>123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130</v>
      </c>
      <c r="BK147" s="149">
        <f t="shared" si="19"/>
        <v>0</v>
      </c>
      <c r="BL147" s="13" t="s">
        <v>129</v>
      </c>
      <c r="BM147" s="148" t="s">
        <v>301</v>
      </c>
    </row>
    <row r="148" spans="2:65" s="1" customFormat="1" ht="21.75" customHeight="1">
      <c r="B148" s="135"/>
      <c r="C148" s="136" t="s">
        <v>208</v>
      </c>
      <c r="D148" s="136" t="s">
        <v>125</v>
      </c>
      <c r="E148" s="137" t="s">
        <v>302</v>
      </c>
      <c r="F148" s="138" t="s">
        <v>303</v>
      </c>
      <c r="G148" s="139" t="s">
        <v>128</v>
      </c>
      <c r="H148" s="140">
        <v>6.12</v>
      </c>
      <c r="I148" s="141"/>
      <c r="J148" s="142">
        <f t="shared" si="10"/>
        <v>0</v>
      </c>
      <c r="K148" s="143"/>
      <c r="L148" s="28"/>
      <c r="M148" s="144" t="s">
        <v>1</v>
      </c>
      <c r="N148" s="145" t="s">
        <v>37</v>
      </c>
      <c r="P148" s="146">
        <f t="shared" si="11"/>
        <v>0</v>
      </c>
      <c r="Q148" s="146">
        <v>1.9205000000000001</v>
      </c>
      <c r="R148" s="146">
        <f t="shared" si="12"/>
        <v>11.75346</v>
      </c>
      <c r="S148" s="146">
        <v>0</v>
      </c>
      <c r="T148" s="147">
        <f t="shared" si="13"/>
        <v>0</v>
      </c>
      <c r="AR148" s="148" t="s">
        <v>129</v>
      </c>
      <c r="AT148" s="148" t="s">
        <v>125</v>
      </c>
      <c r="AU148" s="148" t="s">
        <v>130</v>
      </c>
      <c r="AY148" s="13" t="s">
        <v>123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130</v>
      </c>
      <c r="BK148" s="149">
        <f t="shared" si="19"/>
        <v>0</v>
      </c>
      <c r="BL148" s="13" t="s">
        <v>129</v>
      </c>
      <c r="BM148" s="148" t="s">
        <v>304</v>
      </c>
    </row>
    <row r="149" spans="2:65" s="1" customFormat="1" ht="16.5" customHeight="1">
      <c r="B149" s="135"/>
      <c r="C149" s="136" t="s">
        <v>212</v>
      </c>
      <c r="D149" s="136" t="s">
        <v>125</v>
      </c>
      <c r="E149" s="137" t="s">
        <v>305</v>
      </c>
      <c r="F149" s="138" t="s">
        <v>306</v>
      </c>
      <c r="G149" s="139" t="s">
        <v>307</v>
      </c>
      <c r="H149" s="140">
        <v>102</v>
      </c>
      <c r="I149" s="141"/>
      <c r="J149" s="142">
        <f t="shared" si="10"/>
        <v>0</v>
      </c>
      <c r="K149" s="143"/>
      <c r="L149" s="28"/>
      <c r="M149" s="144" t="s">
        <v>1</v>
      </c>
      <c r="N149" s="145" t="s">
        <v>37</v>
      </c>
      <c r="P149" s="146">
        <f t="shared" si="11"/>
        <v>0</v>
      </c>
      <c r="Q149" s="146">
        <v>1.0300000000000001E-3</v>
      </c>
      <c r="R149" s="146">
        <f t="shared" si="12"/>
        <v>0.10506000000000001</v>
      </c>
      <c r="S149" s="146">
        <v>0</v>
      </c>
      <c r="T149" s="147">
        <f t="shared" si="13"/>
        <v>0</v>
      </c>
      <c r="AR149" s="148" t="s">
        <v>129</v>
      </c>
      <c r="AT149" s="148" t="s">
        <v>125</v>
      </c>
      <c r="AU149" s="148" t="s">
        <v>130</v>
      </c>
      <c r="AY149" s="13" t="s">
        <v>123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130</v>
      </c>
      <c r="BK149" s="149">
        <f t="shared" si="19"/>
        <v>0</v>
      </c>
      <c r="BL149" s="13" t="s">
        <v>129</v>
      </c>
      <c r="BM149" s="148" t="s">
        <v>308</v>
      </c>
    </row>
    <row r="150" spans="2:65" s="11" customFormat="1" ht="22.9" customHeight="1">
      <c r="B150" s="123"/>
      <c r="D150" s="124" t="s">
        <v>70</v>
      </c>
      <c r="E150" s="133" t="s">
        <v>129</v>
      </c>
      <c r="F150" s="133" t="s">
        <v>309</v>
      </c>
      <c r="I150" s="126"/>
      <c r="J150" s="134">
        <f>BK150</f>
        <v>0</v>
      </c>
      <c r="L150" s="123"/>
      <c r="M150" s="128"/>
      <c r="P150" s="129">
        <f>P151</f>
        <v>0</v>
      </c>
      <c r="R150" s="129">
        <f>R151</f>
        <v>65.231565000000003</v>
      </c>
      <c r="T150" s="130">
        <f>T151</f>
        <v>0</v>
      </c>
      <c r="AR150" s="124" t="s">
        <v>79</v>
      </c>
      <c r="AT150" s="131" t="s">
        <v>70</v>
      </c>
      <c r="AU150" s="131" t="s">
        <v>79</v>
      </c>
      <c r="AY150" s="124" t="s">
        <v>123</v>
      </c>
      <c r="BK150" s="132">
        <f>BK151</f>
        <v>0</v>
      </c>
    </row>
    <row r="151" spans="2:65" s="1" customFormat="1" ht="37.9" customHeight="1">
      <c r="B151" s="135"/>
      <c r="C151" s="136" t="s">
        <v>216</v>
      </c>
      <c r="D151" s="136" t="s">
        <v>125</v>
      </c>
      <c r="E151" s="137" t="s">
        <v>310</v>
      </c>
      <c r="F151" s="138" t="s">
        <v>311</v>
      </c>
      <c r="G151" s="139" t="s">
        <v>128</v>
      </c>
      <c r="H151" s="140">
        <v>34.5</v>
      </c>
      <c r="I151" s="141"/>
      <c r="J151" s="142">
        <f>ROUND(I151*H151,2)</f>
        <v>0</v>
      </c>
      <c r="K151" s="143"/>
      <c r="L151" s="28"/>
      <c r="M151" s="144" t="s">
        <v>1</v>
      </c>
      <c r="N151" s="145" t="s">
        <v>37</v>
      </c>
      <c r="P151" s="146">
        <f>O151*H151</f>
        <v>0</v>
      </c>
      <c r="Q151" s="146">
        <v>1.8907700000000001</v>
      </c>
      <c r="R151" s="146">
        <f>Q151*H151</f>
        <v>65.231565000000003</v>
      </c>
      <c r="S151" s="146">
        <v>0</v>
      </c>
      <c r="T151" s="147">
        <f>S151*H151</f>
        <v>0</v>
      </c>
      <c r="AR151" s="148" t="s">
        <v>129</v>
      </c>
      <c r="AT151" s="148" t="s">
        <v>125</v>
      </c>
      <c r="AU151" s="148" t="s">
        <v>130</v>
      </c>
      <c r="AY151" s="13" t="s">
        <v>123</v>
      </c>
      <c r="BE151" s="149">
        <f>IF(N151="základná",J151,0)</f>
        <v>0</v>
      </c>
      <c r="BF151" s="149">
        <f>IF(N151="znížená",J151,0)</f>
        <v>0</v>
      </c>
      <c r="BG151" s="149">
        <f>IF(N151="zákl. prenesená",J151,0)</f>
        <v>0</v>
      </c>
      <c r="BH151" s="149">
        <f>IF(N151="zníž. prenesená",J151,0)</f>
        <v>0</v>
      </c>
      <c r="BI151" s="149">
        <f>IF(N151="nulová",J151,0)</f>
        <v>0</v>
      </c>
      <c r="BJ151" s="13" t="s">
        <v>130</v>
      </c>
      <c r="BK151" s="149">
        <f>ROUND(I151*H151,2)</f>
        <v>0</v>
      </c>
      <c r="BL151" s="13" t="s">
        <v>129</v>
      </c>
      <c r="BM151" s="148" t="s">
        <v>312</v>
      </c>
    </row>
    <row r="152" spans="2:65" s="11" customFormat="1" ht="22.9" customHeight="1">
      <c r="B152" s="123"/>
      <c r="D152" s="124" t="s">
        <v>70</v>
      </c>
      <c r="E152" s="133" t="s">
        <v>157</v>
      </c>
      <c r="F152" s="133" t="s">
        <v>313</v>
      </c>
      <c r="I152" s="126"/>
      <c r="J152" s="134">
        <f>BK152</f>
        <v>0</v>
      </c>
      <c r="L152" s="123"/>
      <c r="M152" s="128"/>
      <c r="P152" s="129">
        <f>SUM(P153:P171)</f>
        <v>0</v>
      </c>
      <c r="R152" s="129">
        <f>SUM(R153:R171)</f>
        <v>44.606809999999996</v>
      </c>
      <c r="T152" s="130">
        <f>SUM(T153:T171)</f>
        <v>0</v>
      </c>
      <c r="AR152" s="124" t="s">
        <v>79</v>
      </c>
      <c r="AT152" s="131" t="s">
        <v>70</v>
      </c>
      <c r="AU152" s="131" t="s">
        <v>79</v>
      </c>
      <c r="AY152" s="124" t="s">
        <v>123</v>
      </c>
      <c r="BK152" s="132">
        <f>SUM(BK153:BK171)</f>
        <v>0</v>
      </c>
    </row>
    <row r="153" spans="2:65" s="1" customFormat="1" ht="24.2" customHeight="1">
      <c r="B153" s="135"/>
      <c r="C153" s="136" t="s">
        <v>7</v>
      </c>
      <c r="D153" s="136" t="s">
        <v>125</v>
      </c>
      <c r="E153" s="137" t="s">
        <v>314</v>
      </c>
      <c r="F153" s="138" t="s">
        <v>315</v>
      </c>
      <c r="G153" s="139" t="s">
        <v>307</v>
      </c>
      <c r="H153" s="140">
        <v>125</v>
      </c>
      <c r="I153" s="141"/>
      <c r="J153" s="142">
        <f t="shared" ref="J153:J171" si="20">ROUND(I153*H153,2)</f>
        <v>0</v>
      </c>
      <c r="K153" s="143"/>
      <c r="L153" s="28"/>
      <c r="M153" s="144" t="s">
        <v>1</v>
      </c>
      <c r="N153" s="145" t="s">
        <v>37</v>
      </c>
      <c r="P153" s="146">
        <f t="shared" ref="P153:P171" si="21">O153*H153</f>
        <v>0</v>
      </c>
      <c r="Q153" s="146">
        <v>1.0000000000000001E-5</v>
      </c>
      <c r="R153" s="146">
        <f t="shared" ref="R153:R171" si="22">Q153*H153</f>
        <v>1.25E-3</v>
      </c>
      <c r="S153" s="146">
        <v>0</v>
      </c>
      <c r="T153" s="147">
        <f t="shared" ref="T153:T171" si="23">S153*H153</f>
        <v>0</v>
      </c>
      <c r="AR153" s="148" t="s">
        <v>129</v>
      </c>
      <c r="AT153" s="148" t="s">
        <v>125</v>
      </c>
      <c r="AU153" s="148" t="s">
        <v>130</v>
      </c>
      <c r="AY153" s="13" t="s">
        <v>123</v>
      </c>
      <c r="BE153" s="149">
        <f t="shared" ref="BE153:BE171" si="24">IF(N153="základná",J153,0)</f>
        <v>0</v>
      </c>
      <c r="BF153" s="149">
        <f t="shared" ref="BF153:BF171" si="25">IF(N153="znížená",J153,0)</f>
        <v>0</v>
      </c>
      <c r="BG153" s="149">
        <f t="shared" ref="BG153:BG171" si="26">IF(N153="zákl. prenesená",J153,0)</f>
        <v>0</v>
      </c>
      <c r="BH153" s="149">
        <f t="shared" ref="BH153:BH171" si="27">IF(N153="zníž. prenesená",J153,0)</f>
        <v>0</v>
      </c>
      <c r="BI153" s="149">
        <f t="shared" ref="BI153:BI171" si="28">IF(N153="nulová",J153,0)</f>
        <v>0</v>
      </c>
      <c r="BJ153" s="13" t="s">
        <v>130</v>
      </c>
      <c r="BK153" s="149">
        <f t="shared" ref="BK153:BK171" si="29">ROUND(I153*H153,2)</f>
        <v>0</v>
      </c>
      <c r="BL153" s="13" t="s">
        <v>129</v>
      </c>
      <c r="BM153" s="148" t="s">
        <v>316</v>
      </c>
    </row>
    <row r="154" spans="2:65" s="1" customFormat="1" ht="33" customHeight="1">
      <c r="B154" s="135"/>
      <c r="C154" s="150" t="s">
        <v>223</v>
      </c>
      <c r="D154" s="150" t="s">
        <v>199</v>
      </c>
      <c r="E154" s="151" t="s">
        <v>317</v>
      </c>
      <c r="F154" s="152" t="s">
        <v>318</v>
      </c>
      <c r="G154" s="153" t="s">
        <v>307</v>
      </c>
      <c r="H154" s="154">
        <v>125</v>
      </c>
      <c r="I154" s="155"/>
      <c r="J154" s="156">
        <f t="shared" si="20"/>
        <v>0</v>
      </c>
      <c r="K154" s="157"/>
      <c r="L154" s="158"/>
      <c r="M154" s="159" t="s">
        <v>1</v>
      </c>
      <c r="N154" s="160" t="s">
        <v>37</v>
      </c>
      <c r="P154" s="146">
        <f t="shared" si="21"/>
        <v>0</v>
      </c>
      <c r="Q154" s="146">
        <v>2.7399999999999998E-3</v>
      </c>
      <c r="R154" s="146">
        <f t="shared" si="22"/>
        <v>0.34249999999999997</v>
      </c>
      <c r="S154" s="146">
        <v>0</v>
      </c>
      <c r="T154" s="147">
        <f t="shared" si="23"/>
        <v>0</v>
      </c>
      <c r="AR154" s="148" t="s">
        <v>157</v>
      </c>
      <c r="AT154" s="148" t="s">
        <v>199</v>
      </c>
      <c r="AU154" s="148" t="s">
        <v>130</v>
      </c>
      <c r="AY154" s="13" t="s">
        <v>123</v>
      </c>
      <c r="BE154" s="149">
        <f t="shared" si="24"/>
        <v>0</v>
      </c>
      <c r="BF154" s="149">
        <f t="shared" si="25"/>
        <v>0</v>
      </c>
      <c r="BG154" s="149">
        <f t="shared" si="26"/>
        <v>0</v>
      </c>
      <c r="BH154" s="149">
        <f t="shared" si="27"/>
        <v>0</v>
      </c>
      <c r="BI154" s="149">
        <f t="shared" si="28"/>
        <v>0</v>
      </c>
      <c r="BJ154" s="13" t="s">
        <v>130</v>
      </c>
      <c r="BK154" s="149">
        <f t="shared" si="29"/>
        <v>0</v>
      </c>
      <c r="BL154" s="13" t="s">
        <v>129</v>
      </c>
      <c r="BM154" s="148" t="s">
        <v>319</v>
      </c>
    </row>
    <row r="155" spans="2:65" s="1" customFormat="1" ht="24.2" customHeight="1">
      <c r="B155" s="135"/>
      <c r="C155" s="136" t="s">
        <v>229</v>
      </c>
      <c r="D155" s="136" t="s">
        <v>125</v>
      </c>
      <c r="E155" s="137" t="s">
        <v>320</v>
      </c>
      <c r="F155" s="138" t="s">
        <v>321</v>
      </c>
      <c r="G155" s="139" t="s">
        <v>307</v>
      </c>
      <c r="H155" s="140">
        <v>15</v>
      </c>
      <c r="I155" s="141"/>
      <c r="J155" s="142">
        <f t="shared" si="20"/>
        <v>0</v>
      </c>
      <c r="K155" s="143"/>
      <c r="L155" s="28"/>
      <c r="M155" s="144" t="s">
        <v>1</v>
      </c>
      <c r="N155" s="145" t="s">
        <v>37</v>
      </c>
      <c r="P155" s="146">
        <f t="shared" si="21"/>
        <v>0</v>
      </c>
      <c r="Q155" s="146">
        <v>2.0000000000000002E-5</v>
      </c>
      <c r="R155" s="146">
        <f t="shared" si="22"/>
        <v>3.0000000000000003E-4</v>
      </c>
      <c r="S155" s="146">
        <v>0</v>
      </c>
      <c r="T155" s="147">
        <f t="shared" si="23"/>
        <v>0</v>
      </c>
      <c r="AR155" s="148" t="s">
        <v>129</v>
      </c>
      <c r="AT155" s="148" t="s">
        <v>125</v>
      </c>
      <c r="AU155" s="148" t="s">
        <v>130</v>
      </c>
      <c r="AY155" s="13" t="s">
        <v>123</v>
      </c>
      <c r="BE155" s="149">
        <f t="shared" si="24"/>
        <v>0</v>
      </c>
      <c r="BF155" s="149">
        <f t="shared" si="25"/>
        <v>0</v>
      </c>
      <c r="BG155" s="149">
        <f t="shared" si="26"/>
        <v>0</v>
      </c>
      <c r="BH155" s="149">
        <f t="shared" si="27"/>
        <v>0</v>
      </c>
      <c r="BI155" s="149">
        <f t="shared" si="28"/>
        <v>0</v>
      </c>
      <c r="BJ155" s="13" t="s">
        <v>130</v>
      </c>
      <c r="BK155" s="149">
        <f t="shared" si="29"/>
        <v>0</v>
      </c>
      <c r="BL155" s="13" t="s">
        <v>129</v>
      </c>
      <c r="BM155" s="148" t="s">
        <v>322</v>
      </c>
    </row>
    <row r="156" spans="2:65" s="1" customFormat="1" ht="33" customHeight="1">
      <c r="B156" s="135"/>
      <c r="C156" s="150" t="s">
        <v>237</v>
      </c>
      <c r="D156" s="150" t="s">
        <v>199</v>
      </c>
      <c r="E156" s="151" t="s">
        <v>323</v>
      </c>
      <c r="F156" s="152" t="s">
        <v>324</v>
      </c>
      <c r="G156" s="153" t="s">
        <v>325</v>
      </c>
      <c r="H156" s="154">
        <v>3</v>
      </c>
      <c r="I156" s="155"/>
      <c r="J156" s="156">
        <f t="shared" si="20"/>
        <v>0</v>
      </c>
      <c r="K156" s="157"/>
      <c r="L156" s="158"/>
      <c r="M156" s="159" t="s">
        <v>1</v>
      </c>
      <c r="N156" s="160" t="s">
        <v>37</v>
      </c>
      <c r="P156" s="146">
        <f t="shared" si="21"/>
        <v>0</v>
      </c>
      <c r="Q156" s="146">
        <v>3.3000000000000002E-2</v>
      </c>
      <c r="R156" s="146">
        <f t="shared" si="22"/>
        <v>9.9000000000000005E-2</v>
      </c>
      <c r="S156" s="146">
        <v>0</v>
      </c>
      <c r="T156" s="147">
        <f t="shared" si="23"/>
        <v>0</v>
      </c>
      <c r="AR156" s="148" t="s">
        <v>157</v>
      </c>
      <c r="AT156" s="148" t="s">
        <v>199</v>
      </c>
      <c r="AU156" s="148" t="s">
        <v>130</v>
      </c>
      <c r="AY156" s="13" t="s">
        <v>123</v>
      </c>
      <c r="BE156" s="149">
        <f t="shared" si="24"/>
        <v>0</v>
      </c>
      <c r="BF156" s="149">
        <f t="shared" si="25"/>
        <v>0</v>
      </c>
      <c r="BG156" s="149">
        <f t="shared" si="26"/>
        <v>0</v>
      </c>
      <c r="BH156" s="149">
        <f t="shared" si="27"/>
        <v>0</v>
      </c>
      <c r="BI156" s="149">
        <f t="shared" si="28"/>
        <v>0</v>
      </c>
      <c r="BJ156" s="13" t="s">
        <v>130</v>
      </c>
      <c r="BK156" s="149">
        <f t="shared" si="29"/>
        <v>0</v>
      </c>
      <c r="BL156" s="13" t="s">
        <v>129</v>
      </c>
      <c r="BM156" s="148" t="s">
        <v>326</v>
      </c>
    </row>
    <row r="157" spans="2:65" s="1" customFormat="1" ht="21.75" customHeight="1">
      <c r="B157" s="135"/>
      <c r="C157" s="136" t="s">
        <v>241</v>
      </c>
      <c r="D157" s="136" t="s">
        <v>125</v>
      </c>
      <c r="E157" s="137" t="s">
        <v>327</v>
      </c>
      <c r="F157" s="138" t="s">
        <v>328</v>
      </c>
      <c r="G157" s="139" t="s">
        <v>325</v>
      </c>
      <c r="H157" s="140">
        <v>35</v>
      </c>
      <c r="I157" s="141"/>
      <c r="J157" s="142">
        <f t="shared" si="20"/>
        <v>0</v>
      </c>
      <c r="K157" s="143"/>
      <c r="L157" s="28"/>
      <c r="M157" s="144" t="s">
        <v>1</v>
      </c>
      <c r="N157" s="145" t="s">
        <v>37</v>
      </c>
      <c r="P157" s="146">
        <f t="shared" si="21"/>
        <v>0</v>
      </c>
      <c r="Q157" s="146">
        <v>5.0000000000000002E-5</v>
      </c>
      <c r="R157" s="146">
        <f t="shared" si="22"/>
        <v>1.75E-3</v>
      </c>
      <c r="S157" s="146">
        <v>0</v>
      </c>
      <c r="T157" s="147">
        <f t="shared" si="23"/>
        <v>0</v>
      </c>
      <c r="AR157" s="148" t="s">
        <v>129</v>
      </c>
      <c r="AT157" s="148" t="s">
        <v>125</v>
      </c>
      <c r="AU157" s="148" t="s">
        <v>130</v>
      </c>
      <c r="AY157" s="13" t="s">
        <v>123</v>
      </c>
      <c r="BE157" s="149">
        <f t="shared" si="24"/>
        <v>0</v>
      </c>
      <c r="BF157" s="149">
        <f t="shared" si="25"/>
        <v>0</v>
      </c>
      <c r="BG157" s="149">
        <f t="shared" si="26"/>
        <v>0</v>
      </c>
      <c r="BH157" s="149">
        <f t="shared" si="27"/>
        <v>0</v>
      </c>
      <c r="BI157" s="149">
        <f t="shared" si="28"/>
        <v>0</v>
      </c>
      <c r="BJ157" s="13" t="s">
        <v>130</v>
      </c>
      <c r="BK157" s="149">
        <f t="shared" si="29"/>
        <v>0</v>
      </c>
      <c r="BL157" s="13" t="s">
        <v>129</v>
      </c>
      <c r="BM157" s="148" t="s">
        <v>329</v>
      </c>
    </row>
    <row r="158" spans="2:65" s="1" customFormat="1" ht="24.2" customHeight="1">
      <c r="B158" s="135"/>
      <c r="C158" s="150" t="s">
        <v>245</v>
      </c>
      <c r="D158" s="150" t="s">
        <v>199</v>
      </c>
      <c r="E158" s="151" t="s">
        <v>330</v>
      </c>
      <c r="F158" s="152" t="s">
        <v>331</v>
      </c>
      <c r="G158" s="153" t="s">
        <v>325</v>
      </c>
      <c r="H158" s="154">
        <v>20</v>
      </c>
      <c r="I158" s="155"/>
      <c r="J158" s="156">
        <f t="shared" si="20"/>
        <v>0</v>
      </c>
      <c r="K158" s="157"/>
      <c r="L158" s="158"/>
      <c r="M158" s="159" t="s">
        <v>1</v>
      </c>
      <c r="N158" s="160" t="s">
        <v>37</v>
      </c>
      <c r="P158" s="146">
        <f t="shared" si="21"/>
        <v>0</v>
      </c>
      <c r="Q158" s="146">
        <v>7.2000000000000005E-4</v>
      </c>
      <c r="R158" s="146">
        <f t="shared" si="22"/>
        <v>1.4400000000000001E-2</v>
      </c>
      <c r="S158" s="146">
        <v>0</v>
      </c>
      <c r="T158" s="147">
        <f t="shared" si="23"/>
        <v>0</v>
      </c>
      <c r="AR158" s="148" t="s">
        <v>157</v>
      </c>
      <c r="AT158" s="148" t="s">
        <v>199</v>
      </c>
      <c r="AU158" s="148" t="s">
        <v>130</v>
      </c>
      <c r="AY158" s="13" t="s">
        <v>123</v>
      </c>
      <c r="BE158" s="149">
        <f t="shared" si="24"/>
        <v>0</v>
      </c>
      <c r="BF158" s="149">
        <f t="shared" si="25"/>
        <v>0</v>
      </c>
      <c r="BG158" s="149">
        <f t="shared" si="26"/>
        <v>0</v>
      </c>
      <c r="BH158" s="149">
        <f t="shared" si="27"/>
        <v>0</v>
      </c>
      <c r="BI158" s="149">
        <f t="shared" si="28"/>
        <v>0</v>
      </c>
      <c r="BJ158" s="13" t="s">
        <v>130</v>
      </c>
      <c r="BK158" s="149">
        <f t="shared" si="29"/>
        <v>0</v>
      </c>
      <c r="BL158" s="13" t="s">
        <v>129</v>
      </c>
      <c r="BM158" s="148" t="s">
        <v>332</v>
      </c>
    </row>
    <row r="159" spans="2:65" s="1" customFormat="1" ht="21.75" customHeight="1">
      <c r="B159" s="135"/>
      <c r="C159" s="150" t="s">
        <v>249</v>
      </c>
      <c r="D159" s="150" t="s">
        <v>199</v>
      </c>
      <c r="E159" s="151" t="s">
        <v>333</v>
      </c>
      <c r="F159" s="152" t="s">
        <v>334</v>
      </c>
      <c r="G159" s="153" t="s">
        <v>325</v>
      </c>
      <c r="H159" s="154">
        <v>5</v>
      </c>
      <c r="I159" s="155"/>
      <c r="J159" s="156">
        <f t="shared" si="20"/>
        <v>0</v>
      </c>
      <c r="K159" s="157"/>
      <c r="L159" s="158"/>
      <c r="M159" s="159" t="s">
        <v>1</v>
      </c>
      <c r="N159" s="160" t="s">
        <v>37</v>
      </c>
      <c r="P159" s="146">
        <f t="shared" si="21"/>
        <v>0</v>
      </c>
      <c r="Q159" s="146">
        <v>8.0000000000000004E-4</v>
      </c>
      <c r="R159" s="146">
        <f t="shared" si="22"/>
        <v>4.0000000000000001E-3</v>
      </c>
      <c r="S159" s="146">
        <v>0</v>
      </c>
      <c r="T159" s="147">
        <f t="shared" si="23"/>
        <v>0</v>
      </c>
      <c r="AR159" s="148" t="s">
        <v>157</v>
      </c>
      <c r="AT159" s="148" t="s">
        <v>199</v>
      </c>
      <c r="AU159" s="148" t="s">
        <v>130</v>
      </c>
      <c r="AY159" s="13" t="s">
        <v>123</v>
      </c>
      <c r="BE159" s="149">
        <f t="shared" si="24"/>
        <v>0</v>
      </c>
      <c r="BF159" s="149">
        <f t="shared" si="25"/>
        <v>0</v>
      </c>
      <c r="BG159" s="149">
        <f t="shared" si="26"/>
        <v>0</v>
      </c>
      <c r="BH159" s="149">
        <f t="shared" si="27"/>
        <v>0</v>
      </c>
      <c r="BI159" s="149">
        <f t="shared" si="28"/>
        <v>0</v>
      </c>
      <c r="BJ159" s="13" t="s">
        <v>130</v>
      </c>
      <c r="BK159" s="149">
        <f t="shared" si="29"/>
        <v>0</v>
      </c>
      <c r="BL159" s="13" t="s">
        <v>129</v>
      </c>
      <c r="BM159" s="148" t="s">
        <v>335</v>
      </c>
    </row>
    <row r="160" spans="2:65" s="1" customFormat="1" ht="24.2" customHeight="1">
      <c r="B160" s="135"/>
      <c r="C160" s="150" t="s">
        <v>336</v>
      </c>
      <c r="D160" s="150" t="s">
        <v>199</v>
      </c>
      <c r="E160" s="151" t="s">
        <v>337</v>
      </c>
      <c r="F160" s="152" t="s">
        <v>338</v>
      </c>
      <c r="G160" s="153" t="s">
        <v>325</v>
      </c>
      <c r="H160" s="154">
        <v>10</v>
      </c>
      <c r="I160" s="155"/>
      <c r="J160" s="156">
        <f t="shared" si="20"/>
        <v>0</v>
      </c>
      <c r="K160" s="157"/>
      <c r="L160" s="158"/>
      <c r="M160" s="159" t="s">
        <v>1</v>
      </c>
      <c r="N160" s="160" t="s">
        <v>37</v>
      </c>
      <c r="P160" s="146">
        <f t="shared" si="21"/>
        <v>0</v>
      </c>
      <c r="Q160" s="146">
        <v>1.6100000000000001E-3</v>
      </c>
      <c r="R160" s="146">
        <f t="shared" si="22"/>
        <v>1.61E-2</v>
      </c>
      <c r="S160" s="146">
        <v>0</v>
      </c>
      <c r="T160" s="147">
        <f t="shared" si="23"/>
        <v>0</v>
      </c>
      <c r="AR160" s="148" t="s">
        <v>157</v>
      </c>
      <c r="AT160" s="148" t="s">
        <v>199</v>
      </c>
      <c r="AU160" s="148" t="s">
        <v>130</v>
      </c>
      <c r="AY160" s="13" t="s">
        <v>123</v>
      </c>
      <c r="BE160" s="149">
        <f t="shared" si="24"/>
        <v>0</v>
      </c>
      <c r="BF160" s="149">
        <f t="shared" si="25"/>
        <v>0</v>
      </c>
      <c r="BG160" s="149">
        <f t="shared" si="26"/>
        <v>0</v>
      </c>
      <c r="BH160" s="149">
        <f t="shared" si="27"/>
        <v>0</v>
      </c>
      <c r="BI160" s="149">
        <f t="shared" si="28"/>
        <v>0</v>
      </c>
      <c r="BJ160" s="13" t="s">
        <v>130</v>
      </c>
      <c r="BK160" s="149">
        <f t="shared" si="29"/>
        <v>0</v>
      </c>
      <c r="BL160" s="13" t="s">
        <v>129</v>
      </c>
      <c r="BM160" s="148" t="s">
        <v>339</v>
      </c>
    </row>
    <row r="161" spans="2:65" s="1" customFormat="1" ht="21.75" customHeight="1">
      <c r="B161" s="135"/>
      <c r="C161" s="136" t="s">
        <v>340</v>
      </c>
      <c r="D161" s="136" t="s">
        <v>125</v>
      </c>
      <c r="E161" s="137" t="s">
        <v>341</v>
      </c>
      <c r="F161" s="138" t="s">
        <v>342</v>
      </c>
      <c r="G161" s="139" t="s">
        <v>325</v>
      </c>
      <c r="H161" s="140">
        <v>8</v>
      </c>
      <c r="I161" s="141"/>
      <c r="J161" s="142">
        <f t="shared" si="20"/>
        <v>0</v>
      </c>
      <c r="K161" s="143"/>
      <c r="L161" s="28"/>
      <c r="M161" s="144" t="s">
        <v>1</v>
      </c>
      <c r="N161" s="145" t="s">
        <v>37</v>
      </c>
      <c r="P161" s="146">
        <f t="shared" si="21"/>
        <v>0</v>
      </c>
      <c r="Q161" s="146">
        <v>8.0000000000000007E-5</v>
      </c>
      <c r="R161" s="146">
        <f t="shared" si="22"/>
        <v>6.4000000000000005E-4</v>
      </c>
      <c r="S161" s="146">
        <v>0</v>
      </c>
      <c r="T161" s="147">
        <f t="shared" si="23"/>
        <v>0</v>
      </c>
      <c r="AR161" s="148" t="s">
        <v>129</v>
      </c>
      <c r="AT161" s="148" t="s">
        <v>125</v>
      </c>
      <c r="AU161" s="148" t="s">
        <v>130</v>
      </c>
      <c r="AY161" s="13" t="s">
        <v>123</v>
      </c>
      <c r="BE161" s="149">
        <f t="shared" si="24"/>
        <v>0</v>
      </c>
      <c r="BF161" s="149">
        <f t="shared" si="25"/>
        <v>0</v>
      </c>
      <c r="BG161" s="149">
        <f t="shared" si="26"/>
        <v>0</v>
      </c>
      <c r="BH161" s="149">
        <f t="shared" si="27"/>
        <v>0</v>
      </c>
      <c r="BI161" s="149">
        <f t="shared" si="28"/>
        <v>0</v>
      </c>
      <c r="BJ161" s="13" t="s">
        <v>130</v>
      </c>
      <c r="BK161" s="149">
        <f t="shared" si="29"/>
        <v>0</v>
      </c>
      <c r="BL161" s="13" t="s">
        <v>129</v>
      </c>
      <c r="BM161" s="148" t="s">
        <v>343</v>
      </c>
    </row>
    <row r="162" spans="2:65" s="1" customFormat="1" ht="24.2" customHeight="1">
      <c r="B162" s="135"/>
      <c r="C162" s="150" t="s">
        <v>344</v>
      </c>
      <c r="D162" s="150" t="s">
        <v>199</v>
      </c>
      <c r="E162" s="151" t="s">
        <v>345</v>
      </c>
      <c r="F162" s="152" t="s">
        <v>346</v>
      </c>
      <c r="G162" s="153" t="s">
        <v>325</v>
      </c>
      <c r="H162" s="154">
        <v>5</v>
      </c>
      <c r="I162" s="155"/>
      <c r="J162" s="156">
        <f t="shared" si="20"/>
        <v>0</v>
      </c>
      <c r="K162" s="157"/>
      <c r="L162" s="158"/>
      <c r="M162" s="159" t="s">
        <v>1</v>
      </c>
      <c r="N162" s="160" t="s">
        <v>37</v>
      </c>
      <c r="P162" s="146">
        <f t="shared" si="21"/>
        <v>0</v>
      </c>
      <c r="Q162" s="146">
        <v>3.5000000000000001E-3</v>
      </c>
      <c r="R162" s="146">
        <f t="shared" si="22"/>
        <v>1.7500000000000002E-2</v>
      </c>
      <c r="S162" s="146">
        <v>0</v>
      </c>
      <c r="T162" s="147">
        <f t="shared" si="23"/>
        <v>0</v>
      </c>
      <c r="AR162" s="148" t="s">
        <v>157</v>
      </c>
      <c r="AT162" s="148" t="s">
        <v>199</v>
      </c>
      <c r="AU162" s="148" t="s">
        <v>130</v>
      </c>
      <c r="AY162" s="13" t="s">
        <v>123</v>
      </c>
      <c r="BE162" s="149">
        <f t="shared" si="24"/>
        <v>0</v>
      </c>
      <c r="BF162" s="149">
        <f t="shared" si="25"/>
        <v>0</v>
      </c>
      <c r="BG162" s="149">
        <f t="shared" si="26"/>
        <v>0</v>
      </c>
      <c r="BH162" s="149">
        <f t="shared" si="27"/>
        <v>0</v>
      </c>
      <c r="BI162" s="149">
        <f t="shared" si="28"/>
        <v>0</v>
      </c>
      <c r="BJ162" s="13" t="s">
        <v>130</v>
      </c>
      <c r="BK162" s="149">
        <f t="shared" si="29"/>
        <v>0</v>
      </c>
      <c r="BL162" s="13" t="s">
        <v>129</v>
      </c>
      <c r="BM162" s="148" t="s">
        <v>347</v>
      </c>
    </row>
    <row r="163" spans="2:65" s="1" customFormat="1" ht="24.2" customHeight="1">
      <c r="B163" s="135"/>
      <c r="C163" s="150" t="s">
        <v>348</v>
      </c>
      <c r="D163" s="150" t="s">
        <v>199</v>
      </c>
      <c r="E163" s="151" t="s">
        <v>349</v>
      </c>
      <c r="F163" s="152" t="s">
        <v>350</v>
      </c>
      <c r="G163" s="153" t="s">
        <v>325</v>
      </c>
      <c r="H163" s="154">
        <v>3</v>
      </c>
      <c r="I163" s="155"/>
      <c r="J163" s="156">
        <f t="shared" si="20"/>
        <v>0</v>
      </c>
      <c r="K163" s="157"/>
      <c r="L163" s="158"/>
      <c r="M163" s="159" t="s">
        <v>1</v>
      </c>
      <c r="N163" s="160" t="s">
        <v>37</v>
      </c>
      <c r="P163" s="146">
        <f t="shared" si="21"/>
        <v>0</v>
      </c>
      <c r="Q163" s="146">
        <v>3.7000000000000002E-3</v>
      </c>
      <c r="R163" s="146">
        <f t="shared" si="22"/>
        <v>1.11E-2</v>
      </c>
      <c r="S163" s="146">
        <v>0</v>
      </c>
      <c r="T163" s="147">
        <f t="shared" si="23"/>
        <v>0</v>
      </c>
      <c r="AR163" s="148" t="s">
        <v>157</v>
      </c>
      <c r="AT163" s="148" t="s">
        <v>199</v>
      </c>
      <c r="AU163" s="148" t="s">
        <v>130</v>
      </c>
      <c r="AY163" s="13" t="s">
        <v>123</v>
      </c>
      <c r="BE163" s="149">
        <f t="shared" si="24"/>
        <v>0</v>
      </c>
      <c r="BF163" s="149">
        <f t="shared" si="25"/>
        <v>0</v>
      </c>
      <c r="BG163" s="149">
        <f t="shared" si="26"/>
        <v>0</v>
      </c>
      <c r="BH163" s="149">
        <f t="shared" si="27"/>
        <v>0</v>
      </c>
      <c r="BI163" s="149">
        <f t="shared" si="28"/>
        <v>0</v>
      </c>
      <c r="BJ163" s="13" t="s">
        <v>130</v>
      </c>
      <c r="BK163" s="149">
        <f t="shared" si="29"/>
        <v>0</v>
      </c>
      <c r="BL163" s="13" t="s">
        <v>129</v>
      </c>
      <c r="BM163" s="148" t="s">
        <v>351</v>
      </c>
    </row>
    <row r="164" spans="2:65" s="1" customFormat="1" ht="33" customHeight="1">
      <c r="B164" s="135"/>
      <c r="C164" s="136" t="s">
        <v>352</v>
      </c>
      <c r="D164" s="136" t="s">
        <v>125</v>
      </c>
      <c r="E164" s="137" t="s">
        <v>353</v>
      </c>
      <c r="F164" s="138" t="s">
        <v>354</v>
      </c>
      <c r="G164" s="139" t="s">
        <v>325</v>
      </c>
      <c r="H164" s="140">
        <v>1</v>
      </c>
      <c r="I164" s="141"/>
      <c r="J164" s="142">
        <f t="shared" si="20"/>
        <v>0</v>
      </c>
      <c r="K164" s="143"/>
      <c r="L164" s="28"/>
      <c r="M164" s="144" t="s">
        <v>1</v>
      </c>
      <c r="N164" s="145" t="s">
        <v>37</v>
      </c>
      <c r="P164" s="146">
        <f t="shared" si="21"/>
        <v>0</v>
      </c>
      <c r="Q164" s="146">
        <v>3.0000000000000001E-5</v>
      </c>
      <c r="R164" s="146">
        <f t="shared" si="22"/>
        <v>3.0000000000000001E-5</v>
      </c>
      <c r="S164" s="146">
        <v>0</v>
      </c>
      <c r="T164" s="147">
        <f t="shared" si="23"/>
        <v>0</v>
      </c>
      <c r="AR164" s="148" t="s">
        <v>129</v>
      </c>
      <c r="AT164" s="148" t="s">
        <v>125</v>
      </c>
      <c r="AU164" s="148" t="s">
        <v>130</v>
      </c>
      <c r="AY164" s="13" t="s">
        <v>123</v>
      </c>
      <c r="BE164" s="149">
        <f t="shared" si="24"/>
        <v>0</v>
      </c>
      <c r="BF164" s="149">
        <f t="shared" si="25"/>
        <v>0</v>
      </c>
      <c r="BG164" s="149">
        <f t="shared" si="26"/>
        <v>0</v>
      </c>
      <c r="BH164" s="149">
        <f t="shared" si="27"/>
        <v>0</v>
      </c>
      <c r="BI164" s="149">
        <f t="shared" si="28"/>
        <v>0</v>
      </c>
      <c r="BJ164" s="13" t="s">
        <v>130</v>
      </c>
      <c r="BK164" s="149">
        <f t="shared" si="29"/>
        <v>0</v>
      </c>
      <c r="BL164" s="13" t="s">
        <v>129</v>
      </c>
      <c r="BM164" s="148" t="s">
        <v>355</v>
      </c>
    </row>
    <row r="165" spans="2:65" s="1" customFormat="1" ht="24.2" customHeight="1">
      <c r="B165" s="135"/>
      <c r="C165" s="150" t="s">
        <v>356</v>
      </c>
      <c r="D165" s="150" t="s">
        <v>199</v>
      </c>
      <c r="E165" s="151" t="s">
        <v>357</v>
      </c>
      <c r="F165" s="152" t="s">
        <v>358</v>
      </c>
      <c r="G165" s="153" t="s">
        <v>325</v>
      </c>
      <c r="H165" s="154">
        <v>1</v>
      </c>
      <c r="I165" s="155"/>
      <c r="J165" s="156">
        <f t="shared" si="20"/>
        <v>0</v>
      </c>
      <c r="K165" s="157"/>
      <c r="L165" s="158"/>
      <c r="M165" s="159" t="s">
        <v>1</v>
      </c>
      <c r="N165" s="160" t="s">
        <v>37</v>
      </c>
      <c r="P165" s="146">
        <f t="shared" si="21"/>
        <v>0</v>
      </c>
      <c r="Q165" s="146">
        <v>9.0299999999999998E-3</v>
      </c>
      <c r="R165" s="146">
        <f t="shared" si="22"/>
        <v>9.0299999999999998E-3</v>
      </c>
      <c r="S165" s="146">
        <v>0</v>
      </c>
      <c r="T165" s="147">
        <f t="shared" si="23"/>
        <v>0</v>
      </c>
      <c r="AR165" s="148" t="s">
        <v>157</v>
      </c>
      <c r="AT165" s="148" t="s">
        <v>199</v>
      </c>
      <c r="AU165" s="148" t="s">
        <v>130</v>
      </c>
      <c r="AY165" s="13" t="s">
        <v>123</v>
      </c>
      <c r="BE165" s="149">
        <f t="shared" si="24"/>
        <v>0</v>
      </c>
      <c r="BF165" s="149">
        <f t="shared" si="25"/>
        <v>0</v>
      </c>
      <c r="BG165" s="149">
        <f t="shared" si="26"/>
        <v>0</v>
      </c>
      <c r="BH165" s="149">
        <f t="shared" si="27"/>
        <v>0</v>
      </c>
      <c r="BI165" s="149">
        <f t="shared" si="28"/>
        <v>0</v>
      </c>
      <c r="BJ165" s="13" t="s">
        <v>130</v>
      </c>
      <c r="BK165" s="149">
        <f t="shared" si="29"/>
        <v>0</v>
      </c>
      <c r="BL165" s="13" t="s">
        <v>129</v>
      </c>
      <c r="BM165" s="148" t="s">
        <v>359</v>
      </c>
    </row>
    <row r="166" spans="2:65" s="1" customFormat="1" ht="24.2" customHeight="1">
      <c r="B166" s="135"/>
      <c r="C166" s="150" t="s">
        <v>360</v>
      </c>
      <c r="D166" s="150" t="s">
        <v>199</v>
      </c>
      <c r="E166" s="151" t="s">
        <v>361</v>
      </c>
      <c r="F166" s="152" t="s">
        <v>362</v>
      </c>
      <c r="G166" s="153" t="s">
        <v>325</v>
      </c>
      <c r="H166" s="154">
        <v>1</v>
      </c>
      <c r="I166" s="155"/>
      <c r="J166" s="156">
        <f t="shared" si="20"/>
        <v>0</v>
      </c>
      <c r="K166" s="157"/>
      <c r="L166" s="158"/>
      <c r="M166" s="159" t="s">
        <v>1</v>
      </c>
      <c r="N166" s="160" t="s">
        <v>37</v>
      </c>
      <c r="P166" s="146">
        <f t="shared" si="21"/>
        <v>0</v>
      </c>
      <c r="Q166" s="146">
        <v>1.4489999999999999E-2</v>
      </c>
      <c r="R166" s="146">
        <f t="shared" si="22"/>
        <v>1.4489999999999999E-2</v>
      </c>
      <c r="S166" s="146">
        <v>0</v>
      </c>
      <c r="T166" s="147">
        <f t="shared" si="23"/>
        <v>0</v>
      </c>
      <c r="AR166" s="148" t="s">
        <v>157</v>
      </c>
      <c r="AT166" s="148" t="s">
        <v>199</v>
      </c>
      <c r="AU166" s="148" t="s">
        <v>130</v>
      </c>
      <c r="AY166" s="13" t="s">
        <v>123</v>
      </c>
      <c r="BE166" s="149">
        <f t="shared" si="24"/>
        <v>0</v>
      </c>
      <c r="BF166" s="149">
        <f t="shared" si="25"/>
        <v>0</v>
      </c>
      <c r="BG166" s="149">
        <f t="shared" si="26"/>
        <v>0</v>
      </c>
      <c r="BH166" s="149">
        <f t="shared" si="27"/>
        <v>0</v>
      </c>
      <c r="BI166" s="149">
        <f t="shared" si="28"/>
        <v>0</v>
      </c>
      <c r="BJ166" s="13" t="s">
        <v>130</v>
      </c>
      <c r="BK166" s="149">
        <f t="shared" si="29"/>
        <v>0</v>
      </c>
      <c r="BL166" s="13" t="s">
        <v>129</v>
      </c>
      <c r="BM166" s="148" t="s">
        <v>363</v>
      </c>
    </row>
    <row r="167" spans="2:65" s="1" customFormat="1" ht="24.2" customHeight="1">
      <c r="B167" s="135"/>
      <c r="C167" s="150" t="s">
        <v>364</v>
      </c>
      <c r="D167" s="150" t="s">
        <v>199</v>
      </c>
      <c r="E167" s="151" t="s">
        <v>365</v>
      </c>
      <c r="F167" s="152" t="s">
        <v>366</v>
      </c>
      <c r="G167" s="153" t="s">
        <v>325</v>
      </c>
      <c r="H167" s="154">
        <v>1</v>
      </c>
      <c r="I167" s="155"/>
      <c r="J167" s="156">
        <f t="shared" si="20"/>
        <v>0</v>
      </c>
      <c r="K167" s="157"/>
      <c r="L167" s="158"/>
      <c r="M167" s="159" t="s">
        <v>1</v>
      </c>
      <c r="N167" s="160" t="s">
        <v>37</v>
      </c>
      <c r="P167" s="146">
        <f t="shared" si="21"/>
        <v>0</v>
      </c>
      <c r="Q167" s="146">
        <v>2.65E-3</v>
      </c>
      <c r="R167" s="146">
        <f t="shared" si="22"/>
        <v>2.65E-3</v>
      </c>
      <c r="S167" s="146">
        <v>0</v>
      </c>
      <c r="T167" s="147">
        <f t="shared" si="23"/>
        <v>0</v>
      </c>
      <c r="AR167" s="148" t="s">
        <v>157</v>
      </c>
      <c r="AT167" s="148" t="s">
        <v>199</v>
      </c>
      <c r="AU167" s="148" t="s">
        <v>130</v>
      </c>
      <c r="AY167" s="13" t="s">
        <v>123</v>
      </c>
      <c r="BE167" s="149">
        <f t="shared" si="24"/>
        <v>0</v>
      </c>
      <c r="BF167" s="149">
        <f t="shared" si="25"/>
        <v>0</v>
      </c>
      <c r="BG167" s="149">
        <f t="shared" si="26"/>
        <v>0</v>
      </c>
      <c r="BH167" s="149">
        <f t="shared" si="27"/>
        <v>0</v>
      </c>
      <c r="BI167" s="149">
        <f t="shared" si="28"/>
        <v>0</v>
      </c>
      <c r="BJ167" s="13" t="s">
        <v>130</v>
      </c>
      <c r="BK167" s="149">
        <f t="shared" si="29"/>
        <v>0</v>
      </c>
      <c r="BL167" s="13" t="s">
        <v>129</v>
      </c>
      <c r="BM167" s="148" t="s">
        <v>367</v>
      </c>
    </row>
    <row r="168" spans="2:65" s="1" customFormat="1" ht="24.2" customHeight="1">
      <c r="B168" s="135"/>
      <c r="C168" s="150" t="s">
        <v>368</v>
      </c>
      <c r="D168" s="150" t="s">
        <v>199</v>
      </c>
      <c r="E168" s="151" t="s">
        <v>369</v>
      </c>
      <c r="F168" s="152" t="s">
        <v>370</v>
      </c>
      <c r="G168" s="153" t="s">
        <v>325</v>
      </c>
      <c r="H168" s="154">
        <v>2</v>
      </c>
      <c r="I168" s="155"/>
      <c r="J168" s="156">
        <f t="shared" si="20"/>
        <v>0</v>
      </c>
      <c r="K168" s="157"/>
      <c r="L168" s="158"/>
      <c r="M168" s="159" t="s">
        <v>1</v>
      </c>
      <c r="N168" s="160" t="s">
        <v>37</v>
      </c>
      <c r="P168" s="146">
        <f t="shared" si="21"/>
        <v>0</v>
      </c>
      <c r="Q168" s="146">
        <v>6.6E-4</v>
      </c>
      <c r="R168" s="146">
        <f t="shared" si="22"/>
        <v>1.32E-3</v>
      </c>
      <c r="S168" s="146">
        <v>0</v>
      </c>
      <c r="T168" s="147">
        <f t="shared" si="23"/>
        <v>0</v>
      </c>
      <c r="AR168" s="148" t="s">
        <v>157</v>
      </c>
      <c r="AT168" s="148" t="s">
        <v>199</v>
      </c>
      <c r="AU168" s="148" t="s">
        <v>130</v>
      </c>
      <c r="AY168" s="13" t="s">
        <v>123</v>
      </c>
      <c r="BE168" s="149">
        <f t="shared" si="24"/>
        <v>0</v>
      </c>
      <c r="BF168" s="149">
        <f t="shared" si="25"/>
        <v>0</v>
      </c>
      <c r="BG168" s="149">
        <f t="shared" si="26"/>
        <v>0</v>
      </c>
      <c r="BH168" s="149">
        <f t="shared" si="27"/>
        <v>0</v>
      </c>
      <c r="BI168" s="149">
        <f t="shared" si="28"/>
        <v>0</v>
      </c>
      <c r="BJ168" s="13" t="s">
        <v>130</v>
      </c>
      <c r="BK168" s="149">
        <f t="shared" si="29"/>
        <v>0</v>
      </c>
      <c r="BL168" s="13" t="s">
        <v>129</v>
      </c>
      <c r="BM168" s="148" t="s">
        <v>371</v>
      </c>
    </row>
    <row r="169" spans="2:65" s="1" customFormat="1" ht="24.2" customHeight="1">
      <c r="B169" s="135"/>
      <c r="C169" s="136" t="s">
        <v>372</v>
      </c>
      <c r="D169" s="136" t="s">
        <v>125</v>
      </c>
      <c r="E169" s="137" t="s">
        <v>373</v>
      </c>
      <c r="F169" s="138" t="s">
        <v>374</v>
      </c>
      <c r="G169" s="139" t="s">
        <v>128</v>
      </c>
      <c r="H169" s="140">
        <v>27</v>
      </c>
      <c r="I169" s="141"/>
      <c r="J169" s="142">
        <f t="shared" si="20"/>
        <v>0</v>
      </c>
      <c r="K169" s="143"/>
      <c r="L169" s="28"/>
      <c r="M169" s="144" t="s">
        <v>1</v>
      </c>
      <c r="N169" s="145" t="s">
        <v>37</v>
      </c>
      <c r="P169" s="146">
        <f t="shared" si="21"/>
        <v>0</v>
      </c>
      <c r="Q169" s="146">
        <v>1.5900000000000001E-3</v>
      </c>
      <c r="R169" s="146">
        <f t="shared" si="22"/>
        <v>4.2930000000000003E-2</v>
      </c>
      <c r="S169" s="146">
        <v>0</v>
      </c>
      <c r="T169" s="147">
        <f t="shared" si="23"/>
        <v>0</v>
      </c>
      <c r="AR169" s="148" t="s">
        <v>129</v>
      </c>
      <c r="AT169" s="148" t="s">
        <v>125</v>
      </c>
      <c r="AU169" s="148" t="s">
        <v>130</v>
      </c>
      <c r="AY169" s="13" t="s">
        <v>123</v>
      </c>
      <c r="BE169" s="149">
        <f t="shared" si="24"/>
        <v>0</v>
      </c>
      <c r="BF169" s="149">
        <f t="shared" si="25"/>
        <v>0</v>
      </c>
      <c r="BG169" s="149">
        <f t="shared" si="26"/>
        <v>0</v>
      </c>
      <c r="BH169" s="149">
        <f t="shared" si="27"/>
        <v>0</v>
      </c>
      <c r="BI169" s="149">
        <f t="shared" si="28"/>
        <v>0</v>
      </c>
      <c r="BJ169" s="13" t="s">
        <v>130</v>
      </c>
      <c r="BK169" s="149">
        <f t="shared" si="29"/>
        <v>0</v>
      </c>
      <c r="BL169" s="13" t="s">
        <v>129</v>
      </c>
      <c r="BM169" s="148" t="s">
        <v>375</v>
      </c>
    </row>
    <row r="170" spans="2:65" s="1" customFormat="1" ht="16.5" customHeight="1">
      <c r="B170" s="135"/>
      <c r="C170" s="150" t="s">
        <v>376</v>
      </c>
      <c r="D170" s="150" t="s">
        <v>199</v>
      </c>
      <c r="E170" s="151" t="s">
        <v>296</v>
      </c>
      <c r="F170" s="152" t="s">
        <v>297</v>
      </c>
      <c r="G170" s="153" t="s">
        <v>149</v>
      </c>
      <c r="H170" s="154">
        <v>59.4</v>
      </c>
      <c r="I170" s="155"/>
      <c r="J170" s="156">
        <f t="shared" si="20"/>
        <v>0</v>
      </c>
      <c r="K170" s="157"/>
      <c r="L170" s="158"/>
      <c r="M170" s="159" t="s">
        <v>1</v>
      </c>
      <c r="N170" s="160" t="s">
        <v>37</v>
      </c>
      <c r="P170" s="146">
        <f t="shared" si="21"/>
        <v>0</v>
      </c>
      <c r="Q170" s="146">
        <v>2.9999999999999997E-4</v>
      </c>
      <c r="R170" s="146">
        <f t="shared" si="22"/>
        <v>1.7819999999999999E-2</v>
      </c>
      <c r="S170" s="146">
        <v>0</v>
      </c>
      <c r="T170" s="147">
        <f t="shared" si="23"/>
        <v>0</v>
      </c>
      <c r="AR170" s="148" t="s">
        <v>157</v>
      </c>
      <c r="AT170" s="148" t="s">
        <v>199</v>
      </c>
      <c r="AU170" s="148" t="s">
        <v>130</v>
      </c>
      <c r="AY170" s="13" t="s">
        <v>123</v>
      </c>
      <c r="BE170" s="149">
        <f t="shared" si="24"/>
        <v>0</v>
      </c>
      <c r="BF170" s="149">
        <f t="shared" si="25"/>
        <v>0</v>
      </c>
      <c r="BG170" s="149">
        <f t="shared" si="26"/>
        <v>0</v>
      </c>
      <c r="BH170" s="149">
        <f t="shared" si="27"/>
        <v>0</v>
      </c>
      <c r="BI170" s="149">
        <f t="shared" si="28"/>
        <v>0</v>
      </c>
      <c r="BJ170" s="13" t="s">
        <v>130</v>
      </c>
      <c r="BK170" s="149">
        <f t="shared" si="29"/>
        <v>0</v>
      </c>
      <c r="BL170" s="13" t="s">
        <v>129</v>
      </c>
      <c r="BM170" s="148" t="s">
        <v>377</v>
      </c>
    </row>
    <row r="171" spans="2:65" s="1" customFormat="1" ht="24.2" customHeight="1">
      <c r="B171" s="135"/>
      <c r="C171" s="150" t="s">
        <v>378</v>
      </c>
      <c r="D171" s="150" t="s">
        <v>199</v>
      </c>
      <c r="E171" s="151" t="s">
        <v>379</v>
      </c>
      <c r="F171" s="152" t="s">
        <v>380</v>
      </c>
      <c r="G171" s="153" t="s">
        <v>180</v>
      </c>
      <c r="H171" s="154">
        <v>44.01</v>
      </c>
      <c r="I171" s="155"/>
      <c r="J171" s="156">
        <f t="shared" si="20"/>
        <v>0</v>
      </c>
      <c r="K171" s="157"/>
      <c r="L171" s="158"/>
      <c r="M171" s="159" t="s">
        <v>1</v>
      </c>
      <c r="N171" s="160" t="s">
        <v>37</v>
      </c>
      <c r="P171" s="146">
        <f t="shared" si="21"/>
        <v>0</v>
      </c>
      <c r="Q171" s="146">
        <v>1</v>
      </c>
      <c r="R171" s="146">
        <f t="shared" si="22"/>
        <v>44.01</v>
      </c>
      <c r="S171" s="146">
        <v>0</v>
      </c>
      <c r="T171" s="147">
        <f t="shared" si="23"/>
        <v>0</v>
      </c>
      <c r="AR171" s="148" t="s">
        <v>157</v>
      </c>
      <c r="AT171" s="148" t="s">
        <v>199</v>
      </c>
      <c r="AU171" s="148" t="s">
        <v>130</v>
      </c>
      <c r="AY171" s="13" t="s">
        <v>123</v>
      </c>
      <c r="BE171" s="149">
        <f t="shared" si="24"/>
        <v>0</v>
      </c>
      <c r="BF171" s="149">
        <f t="shared" si="25"/>
        <v>0</v>
      </c>
      <c r="BG171" s="149">
        <f t="shared" si="26"/>
        <v>0</v>
      </c>
      <c r="BH171" s="149">
        <f t="shared" si="27"/>
        <v>0</v>
      </c>
      <c r="BI171" s="149">
        <f t="shared" si="28"/>
        <v>0</v>
      </c>
      <c r="BJ171" s="13" t="s">
        <v>130</v>
      </c>
      <c r="BK171" s="149">
        <f t="shared" si="29"/>
        <v>0</v>
      </c>
      <c r="BL171" s="13" t="s">
        <v>129</v>
      </c>
      <c r="BM171" s="148" t="s">
        <v>381</v>
      </c>
    </row>
    <row r="172" spans="2:65" s="11" customFormat="1" ht="22.9" customHeight="1">
      <c r="B172" s="123"/>
      <c r="D172" s="124" t="s">
        <v>70</v>
      </c>
      <c r="E172" s="133" t="s">
        <v>161</v>
      </c>
      <c r="F172" s="133" t="s">
        <v>203</v>
      </c>
      <c r="I172" s="126"/>
      <c r="J172" s="134">
        <f>BK172</f>
        <v>0</v>
      </c>
      <c r="L172" s="123"/>
      <c r="M172" s="128"/>
      <c r="P172" s="129">
        <f>P173</f>
        <v>0</v>
      </c>
      <c r="R172" s="129">
        <f>R173</f>
        <v>0</v>
      </c>
      <c r="T172" s="130">
        <f>T173</f>
        <v>1.19</v>
      </c>
      <c r="AR172" s="124" t="s">
        <v>79</v>
      </c>
      <c r="AT172" s="131" t="s">
        <v>70</v>
      </c>
      <c r="AU172" s="131" t="s">
        <v>79</v>
      </c>
      <c r="AY172" s="124" t="s">
        <v>123</v>
      </c>
      <c r="BK172" s="132">
        <f>BK173</f>
        <v>0</v>
      </c>
    </row>
    <row r="173" spans="2:65" s="1" customFormat="1" ht="33" customHeight="1">
      <c r="B173" s="135"/>
      <c r="C173" s="136" t="s">
        <v>382</v>
      </c>
      <c r="D173" s="136" t="s">
        <v>125</v>
      </c>
      <c r="E173" s="137" t="s">
        <v>383</v>
      </c>
      <c r="F173" s="138" t="s">
        <v>384</v>
      </c>
      <c r="G173" s="139" t="s">
        <v>325</v>
      </c>
      <c r="H173" s="140">
        <v>10</v>
      </c>
      <c r="I173" s="141"/>
      <c r="J173" s="142">
        <f>ROUND(I173*H173,2)</f>
        <v>0</v>
      </c>
      <c r="K173" s="143"/>
      <c r="L173" s="28"/>
      <c r="M173" s="144" t="s">
        <v>1</v>
      </c>
      <c r="N173" s="145" t="s">
        <v>37</v>
      </c>
      <c r="P173" s="146">
        <f>O173*H173</f>
        <v>0</v>
      </c>
      <c r="Q173" s="146">
        <v>0</v>
      </c>
      <c r="R173" s="146">
        <f>Q173*H173</f>
        <v>0</v>
      </c>
      <c r="S173" s="146">
        <v>0.11899999999999999</v>
      </c>
      <c r="T173" s="147">
        <f>S173*H173</f>
        <v>1.19</v>
      </c>
      <c r="AR173" s="148" t="s">
        <v>129</v>
      </c>
      <c r="AT173" s="148" t="s">
        <v>125</v>
      </c>
      <c r="AU173" s="148" t="s">
        <v>130</v>
      </c>
      <c r="AY173" s="13" t="s">
        <v>123</v>
      </c>
      <c r="BE173" s="149">
        <f>IF(N173="základná",J173,0)</f>
        <v>0</v>
      </c>
      <c r="BF173" s="149">
        <f>IF(N173="znížená",J173,0)</f>
        <v>0</v>
      </c>
      <c r="BG173" s="149">
        <f>IF(N173="zákl. prenesená",J173,0)</f>
        <v>0</v>
      </c>
      <c r="BH173" s="149">
        <f>IF(N173="zníž. prenesená",J173,0)</f>
        <v>0</v>
      </c>
      <c r="BI173" s="149">
        <f>IF(N173="nulová",J173,0)</f>
        <v>0</v>
      </c>
      <c r="BJ173" s="13" t="s">
        <v>130</v>
      </c>
      <c r="BK173" s="149">
        <f>ROUND(I173*H173,2)</f>
        <v>0</v>
      </c>
      <c r="BL173" s="13" t="s">
        <v>129</v>
      </c>
      <c r="BM173" s="148" t="s">
        <v>385</v>
      </c>
    </row>
    <row r="174" spans="2:65" s="11" customFormat="1" ht="22.9" customHeight="1">
      <c r="B174" s="123"/>
      <c r="D174" s="124" t="s">
        <v>70</v>
      </c>
      <c r="E174" s="133" t="s">
        <v>227</v>
      </c>
      <c r="F174" s="133" t="s">
        <v>228</v>
      </c>
      <c r="I174" s="126"/>
      <c r="J174" s="134">
        <f>BK174</f>
        <v>0</v>
      </c>
      <c r="L174" s="123"/>
      <c r="M174" s="128"/>
      <c r="P174" s="129">
        <f>P175</f>
        <v>0</v>
      </c>
      <c r="R174" s="129">
        <f>R175</f>
        <v>0</v>
      </c>
      <c r="T174" s="130">
        <f>T175</f>
        <v>0</v>
      </c>
      <c r="AR174" s="124" t="s">
        <v>79</v>
      </c>
      <c r="AT174" s="131" t="s">
        <v>70</v>
      </c>
      <c r="AU174" s="131" t="s">
        <v>79</v>
      </c>
      <c r="AY174" s="124" t="s">
        <v>123</v>
      </c>
      <c r="BK174" s="132">
        <f>BK175</f>
        <v>0</v>
      </c>
    </row>
    <row r="175" spans="2:65" s="1" customFormat="1" ht="33" customHeight="1">
      <c r="B175" s="135"/>
      <c r="C175" s="136" t="s">
        <v>386</v>
      </c>
      <c r="D175" s="136" t="s">
        <v>125</v>
      </c>
      <c r="E175" s="137" t="s">
        <v>387</v>
      </c>
      <c r="F175" s="138" t="s">
        <v>388</v>
      </c>
      <c r="G175" s="139" t="s">
        <v>180</v>
      </c>
      <c r="H175" s="140">
        <v>231.678</v>
      </c>
      <c r="I175" s="141"/>
      <c r="J175" s="142">
        <f>ROUND(I175*H175,2)</f>
        <v>0</v>
      </c>
      <c r="K175" s="143"/>
      <c r="L175" s="28"/>
      <c r="M175" s="144" t="s">
        <v>1</v>
      </c>
      <c r="N175" s="145" t="s">
        <v>37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129</v>
      </c>
      <c r="AT175" s="148" t="s">
        <v>125</v>
      </c>
      <c r="AU175" s="148" t="s">
        <v>130</v>
      </c>
      <c r="AY175" s="13" t="s">
        <v>123</v>
      </c>
      <c r="BE175" s="149">
        <f>IF(N175="základná",J175,0)</f>
        <v>0</v>
      </c>
      <c r="BF175" s="149">
        <f>IF(N175="znížená",J175,0)</f>
        <v>0</v>
      </c>
      <c r="BG175" s="149">
        <f>IF(N175="zákl. prenesená",J175,0)</f>
        <v>0</v>
      </c>
      <c r="BH175" s="149">
        <f>IF(N175="zníž. prenesená",J175,0)</f>
        <v>0</v>
      </c>
      <c r="BI175" s="149">
        <f>IF(N175="nulová",J175,0)</f>
        <v>0</v>
      </c>
      <c r="BJ175" s="13" t="s">
        <v>130</v>
      </c>
      <c r="BK175" s="149">
        <f>ROUND(I175*H175,2)</f>
        <v>0</v>
      </c>
      <c r="BL175" s="13" t="s">
        <v>129</v>
      </c>
      <c r="BM175" s="148" t="s">
        <v>389</v>
      </c>
    </row>
    <row r="176" spans="2:65" s="11" customFormat="1" ht="25.9" customHeight="1">
      <c r="B176" s="123"/>
      <c r="D176" s="124" t="s">
        <v>70</v>
      </c>
      <c r="E176" s="125" t="s">
        <v>233</v>
      </c>
      <c r="F176" s="125" t="s">
        <v>234</v>
      </c>
      <c r="I176" s="126"/>
      <c r="J176" s="127">
        <f>BK176</f>
        <v>0</v>
      </c>
      <c r="L176" s="123"/>
      <c r="M176" s="128"/>
      <c r="P176" s="129">
        <f>P177</f>
        <v>0</v>
      </c>
      <c r="R176" s="129">
        <f>R177</f>
        <v>0.32703000000000004</v>
      </c>
      <c r="T176" s="130">
        <f>T177</f>
        <v>0</v>
      </c>
      <c r="AR176" s="124" t="s">
        <v>130</v>
      </c>
      <c r="AT176" s="131" t="s">
        <v>70</v>
      </c>
      <c r="AU176" s="131" t="s">
        <v>71</v>
      </c>
      <c r="AY176" s="124" t="s">
        <v>123</v>
      </c>
      <c r="BK176" s="132">
        <f>BK177</f>
        <v>0</v>
      </c>
    </row>
    <row r="177" spans="2:65" s="11" customFormat="1" ht="22.9" customHeight="1">
      <c r="B177" s="123"/>
      <c r="D177" s="124" t="s">
        <v>70</v>
      </c>
      <c r="E177" s="133" t="s">
        <v>390</v>
      </c>
      <c r="F177" s="133" t="s">
        <v>391</v>
      </c>
      <c r="I177" s="126"/>
      <c r="J177" s="134">
        <f>BK177</f>
        <v>0</v>
      </c>
      <c r="L177" s="123"/>
      <c r="M177" s="128"/>
      <c r="P177" s="129">
        <f>SUM(P178:P179)</f>
        <v>0</v>
      </c>
      <c r="R177" s="129">
        <f>SUM(R178:R179)</f>
        <v>0.32703000000000004</v>
      </c>
      <c r="T177" s="130">
        <f>SUM(T178:T179)</f>
        <v>0</v>
      </c>
      <c r="AR177" s="124" t="s">
        <v>130</v>
      </c>
      <c r="AT177" s="131" t="s">
        <v>70</v>
      </c>
      <c r="AU177" s="131" t="s">
        <v>79</v>
      </c>
      <c r="AY177" s="124" t="s">
        <v>123</v>
      </c>
      <c r="BK177" s="132">
        <f>SUM(BK178:BK179)</f>
        <v>0</v>
      </c>
    </row>
    <row r="178" spans="2:65" s="1" customFormat="1" ht="37.9" customHeight="1">
      <c r="B178" s="135"/>
      <c r="C178" s="136" t="s">
        <v>392</v>
      </c>
      <c r="D178" s="136" t="s">
        <v>125</v>
      </c>
      <c r="E178" s="137" t="s">
        <v>393</v>
      </c>
      <c r="F178" s="138" t="s">
        <v>394</v>
      </c>
      <c r="G178" s="139" t="s">
        <v>149</v>
      </c>
      <c r="H178" s="140">
        <v>148.65</v>
      </c>
      <c r="I178" s="141"/>
      <c r="J178" s="142">
        <f>ROUND(I178*H178,2)</f>
        <v>0</v>
      </c>
      <c r="K178" s="143"/>
      <c r="L178" s="28"/>
      <c r="M178" s="144" t="s">
        <v>1</v>
      </c>
      <c r="N178" s="145" t="s">
        <v>37</v>
      </c>
      <c r="P178" s="146">
        <f>O178*H178</f>
        <v>0</v>
      </c>
      <c r="Q178" s="146">
        <v>2.2000000000000001E-3</v>
      </c>
      <c r="R178" s="146">
        <f>Q178*H178</f>
        <v>0.32703000000000004</v>
      </c>
      <c r="S178" s="146">
        <v>0</v>
      </c>
      <c r="T178" s="147">
        <f>S178*H178</f>
        <v>0</v>
      </c>
      <c r="AR178" s="148" t="s">
        <v>190</v>
      </c>
      <c r="AT178" s="148" t="s">
        <v>125</v>
      </c>
      <c r="AU178" s="148" t="s">
        <v>130</v>
      </c>
      <c r="AY178" s="13" t="s">
        <v>123</v>
      </c>
      <c r="BE178" s="149">
        <f>IF(N178="základná",J178,0)</f>
        <v>0</v>
      </c>
      <c r="BF178" s="149">
        <f>IF(N178="znížená",J178,0)</f>
        <v>0</v>
      </c>
      <c r="BG178" s="149">
        <f>IF(N178="zákl. prenesená",J178,0)</f>
        <v>0</v>
      </c>
      <c r="BH178" s="149">
        <f>IF(N178="zníž. prenesená",J178,0)</f>
        <v>0</v>
      </c>
      <c r="BI178" s="149">
        <f>IF(N178="nulová",J178,0)</f>
        <v>0</v>
      </c>
      <c r="BJ178" s="13" t="s">
        <v>130</v>
      </c>
      <c r="BK178" s="149">
        <f>ROUND(I178*H178,2)</f>
        <v>0</v>
      </c>
      <c r="BL178" s="13" t="s">
        <v>190</v>
      </c>
      <c r="BM178" s="148" t="s">
        <v>395</v>
      </c>
    </row>
    <row r="179" spans="2:65" s="1" customFormat="1" ht="24.2" customHeight="1">
      <c r="B179" s="135"/>
      <c r="C179" s="136" t="s">
        <v>396</v>
      </c>
      <c r="D179" s="136" t="s">
        <v>125</v>
      </c>
      <c r="E179" s="137" t="s">
        <v>397</v>
      </c>
      <c r="F179" s="138" t="s">
        <v>398</v>
      </c>
      <c r="G179" s="139" t="s">
        <v>180</v>
      </c>
      <c r="H179" s="140">
        <v>0.32700000000000001</v>
      </c>
      <c r="I179" s="141"/>
      <c r="J179" s="142">
        <f>ROUND(I179*H179,2)</f>
        <v>0</v>
      </c>
      <c r="K179" s="143"/>
      <c r="L179" s="28"/>
      <c r="M179" s="161" t="s">
        <v>1</v>
      </c>
      <c r="N179" s="162" t="s">
        <v>37</v>
      </c>
      <c r="O179" s="163"/>
      <c r="P179" s="164">
        <f>O179*H179</f>
        <v>0</v>
      </c>
      <c r="Q179" s="164">
        <v>0</v>
      </c>
      <c r="R179" s="164">
        <f>Q179*H179</f>
        <v>0</v>
      </c>
      <c r="S179" s="164">
        <v>0</v>
      </c>
      <c r="T179" s="165">
        <f>S179*H179</f>
        <v>0</v>
      </c>
      <c r="AR179" s="148" t="s">
        <v>190</v>
      </c>
      <c r="AT179" s="148" t="s">
        <v>125</v>
      </c>
      <c r="AU179" s="148" t="s">
        <v>130</v>
      </c>
      <c r="AY179" s="13" t="s">
        <v>123</v>
      </c>
      <c r="BE179" s="149">
        <f>IF(N179="základná",J179,0)</f>
        <v>0</v>
      </c>
      <c r="BF179" s="149">
        <f>IF(N179="znížená",J179,0)</f>
        <v>0</v>
      </c>
      <c r="BG179" s="149">
        <f>IF(N179="zákl. prenesená",J179,0)</f>
        <v>0</v>
      </c>
      <c r="BH179" s="149">
        <f>IF(N179="zníž. prenesená",J179,0)</f>
        <v>0</v>
      </c>
      <c r="BI179" s="149">
        <f>IF(N179="nulová",J179,0)</f>
        <v>0</v>
      </c>
      <c r="BJ179" s="13" t="s">
        <v>130</v>
      </c>
      <c r="BK179" s="149">
        <f>ROUND(I179*H179,2)</f>
        <v>0</v>
      </c>
      <c r="BL179" s="13" t="s">
        <v>190</v>
      </c>
      <c r="BM179" s="148" t="s">
        <v>399</v>
      </c>
    </row>
    <row r="180" spans="2:65" s="1" customFormat="1" ht="6.95" customHeight="1"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28"/>
    </row>
  </sheetData>
  <autoFilter ref="C124:K179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42"/>
  <sheetViews>
    <sheetView showGridLines="0" topLeftCell="A126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Rekonštrukcia a modernizácia ovčína</v>
      </c>
      <c r="F7" s="216"/>
      <c r="G7" s="216"/>
      <c r="H7" s="216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205" t="s">
        <v>400</v>
      </c>
      <c r="F9" s="214"/>
      <c r="G9" s="214"/>
      <c r="H9" s="21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7" t="str">
        <f>'Rekapitulácia stavby'!E14</f>
        <v>Vyplň údaj</v>
      </c>
      <c r="F18" s="184"/>
      <c r="G18" s="184"/>
      <c r="H18" s="18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/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/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31</v>
      </c>
      <c r="J30" s="64">
        <f>ROUND(J121,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89" t="s">
        <v>35</v>
      </c>
      <c r="E33" s="33" t="s">
        <v>36</v>
      </c>
      <c r="F33" s="90">
        <f>ROUND((SUM(BE121:BE141)),  2)</f>
        <v>0</v>
      </c>
      <c r="G33" s="91"/>
      <c r="H33" s="91"/>
      <c r="I33" s="92">
        <v>0.23</v>
      </c>
      <c r="J33" s="90">
        <f>ROUND(((SUM(BE121:BE141))*I33),  2)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ROUND((SUM(BF121:BF141)),  2)</f>
        <v>0</v>
      </c>
      <c r="G34" s="91"/>
      <c r="H34" s="91"/>
      <c r="I34" s="92">
        <v>0.23</v>
      </c>
      <c r="J34" s="90">
        <f>ROUND(((SUM(BF121:BF141))*I34),  2)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ROUND((SUM(BG121:BG141)),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ROUND((SUM(BH121:BH141)),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ROUND((SUM(BI121:BI141)),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5"/>
      <c r="F39" s="55"/>
      <c r="G39" s="97" t="s">
        <v>42</v>
      </c>
      <c r="H39" s="98" t="s">
        <v>43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Rekonštrukcia a modernizácia ovčína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205" t="str">
        <f>E9</f>
        <v>03 - Spevnené plochy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Nová Kelča, parc.č.567/1,567/2</v>
      </c>
      <c r="I89" s="23" t="s">
        <v>20</v>
      </c>
      <c r="J89" s="51">
        <f>IF(J12="","",J12)</f>
        <v>0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Pavol Paluba, Haligovce 71, 065 34 Veľká Lesná</v>
      </c>
      <c r="I91" s="23" t="s">
        <v>27</v>
      </c>
      <c r="J91" s="26" t="str">
        <f>E21</f>
        <v/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/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97</v>
      </c>
      <c r="D94" s="95"/>
      <c r="E94" s="95"/>
      <c r="F94" s="95"/>
      <c r="G94" s="95"/>
      <c r="H94" s="95"/>
      <c r="I94" s="95"/>
      <c r="J94" s="104" t="s">
        <v>98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99</v>
      </c>
      <c r="J96" s="64">
        <f>J121</f>
        <v>0</v>
      </c>
      <c r="L96" s="28"/>
      <c r="AU96" s="13" t="s">
        <v>100</v>
      </c>
    </row>
    <row r="97" spans="2:12" s="8" customFormat="1" ht="24.95" customHeight="1">
      <c r="B97" s="106"/>
      <c r="D97" s="107" t="s">
        <v>101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102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103</v>
      </c>
      <c r="E99" s="112"/>
      <c r="F99" s="112"/>
      <c r="G99" s="112"/>
      <c r="H99" s="112"/>
      <c r="I99" s="112"/>
      <c r="J99" s="113">
        <f>J132</f>
        <v>0</v>
      </c>
      <c r="L99" s="110"/>
    </row>
    <row r="100" spans="2:12" s="9" customFormat="1" ht="19.899999999999999" customHeight="1">
      <c r="B100" s="110"/>
      <c r="D100" s="111" t="s">
        <v>401</v>
      </c>
      <c r="E100" s="112"/>
      <c r="F100" s="112"/>
      <c r="G100" s="112"/>
      <c r="H100" s="112"/>
      <c r="I100" s="112"/>
      <c r="J100" s="113">
        <f>J134</f>
        <v>0</v>
      </c>
      <c r="L100" s="110"/>
    </row>
    <row r="101" spans="2:12" s="9" customFormat="1" ht="19.899999999999999" customHeight="1">
      <c r="B101" s="110"/>
      <c r="D101" s="111" t="s">
        <v>106</v>
      </c>
      <c r="E101" s="112"/>
      <c r="F101" s="112"/>
      <c r="G101" s="112"/>
      <c r="H101" s="112"/>
      <c r="I101" s="112"/>
      <c r="J101" s="113">
        <f>J140</f>
        <v>0</v>
      </c>
      <c r="L101" s="110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109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15" t="str">
        <f>E7</f>
        <v>Rekonštrukcia a modernizácia ovčína</v>
      </c>
      <c r="F111" s="216"/>
      <c r="G111" s="216"/>
      <c r="H111" s="216"/>
      <c r="L111" s="28"/>
    </row>
    <row r="112" spans="2:12" s="1" customFormat="1" ht="12" customHeight="1">
      <c r="B112" s="28"/>
      <c r="C112" s="23" t="s">
        <v>94</v>
      </c>
      <c r="L112" s="28"/>
    </row>
    <row r="113" spans="2:65" s="1" customFormat="1" ht="16.5" customHeight="1">
      <c r="B113" s="28"/>
      <c r="E113" s="205" t="str">
        <f>E9</f>
        <v>03 - Spevnené plochy</v>
      </c>
      <c r="F113" s="214"/>
      <c r="G113" s="214"/>
      <c r="H113" s="214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>Nová Kelča, parc.č.567/1,567/2</v>
      </c>
      <c r="I115" s="23" t="s">
        <v>20</v>
      </c>
      <c r="J115" s="51">
        <f>IF(J12="","",J12)</f>
        <v>0</v>
      </c>
      <c r="L115" s="28"/>
    </row>
    <row r="116" spans="2:65" s="1" customFormat="1" ht="6.95" customHeight="1">
      <c r="B116" s="28"/>
      <c r="L116" s="28"/>
    </row>
    <row r="117" spans="2:65" s="1" customFormat="1" ht="25.7" customHeight="1">
      <c r="B117" s="28"/>
      <c r="C117" s="23" t="s">
        <v>21</v>
      </c>
      <c r="F117" s="21" t="str">
        <f>E15</f>
        <v>Pavol Paluba, Haligovce 71, 065 34 Veľká Lesná</v>
      </c>
      <c r="I117" s="23" t="s">
        <v>27</v>
      </c>
      <c r="J117" s="26" t="str">
        <f>E21</f>
        <v/>
      </c>
      <c r="L117" s="28"/>
    </row>
    <row r="118" spans="2:65" s="1" customFormat="1" ht="15.2" customHeight="1">
      <c r="B118" s="28"/>
      <c r="C118" s="23" t="s">
        <v>25</v>
      </c>
      <c r="F118" s="21" t="str">
        <f>IF(E18="","",E18)</f>
        <v>Vyplň údaj</v>
      </c>
      <c r="I118" s="23" t="s">
        <v>29</v>
      </c>
      <c r="J118" s="26" t="str">
        <f>E24</f>
        <v/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4"/>
      <c r="C120" s="115" t="s">
        <v>110</v>
      </c>
      <c r="D120" s="116" t="s">
        <v>56</v>
      </c>
      <c r="E120" s="116" t="s">
        <v>52</v>
      </c>
      <c r="F120" s="116" t="s">
        <v>53</v>
      </c>
      <c r="G120" s="116" t="s">
        <v>111</v>
      </c>
      <c r="H120" s="116" t="s">
        <v>112</v>
      </c>
      <c r="I120" s="116" t="s">
        <v>113</v>
      </c>
      <c r="J120" s="117" t="s">
        <v>98</v>
      </c>
      <c r="K120" s="118" t="s">
        <v>114</v>
      </c>
      <c r="L120" s="114"/>
      <c r="M120" s="57" t="s">
        <v>1</v>
      </c>
      <c r="N120" s="58" t="s">
        <v>35</v>
      </c>
      <c r="O120" s="58" t="s">
        <v>115</v>
      </c>
      <c r="P120" s="58" t="s">
        <v>116</v>
      </c>
      <c r="Q120" s="58" t="s">
        <v>117</v>
      </c>
      <c r="R120" s="58" t="s">
        <v>118</v>
      </c>
      <c r="S120" s="58" t="s">
        <v>119</v>
      </c>
      <c r="T120" s="59" t="s">
        <v>120</v>
      </c>
    </row>
    <row r="121" spans="2:65" s="1" customFormat="1" ht="22.9" customHeight="1">
      <c r="B121" s="28"/>
      <c r="C121" s="62" t="s">
        <v>99</v>
      </c>
      <c r="J121" s="119">
        <f>BK121</f>
        <v>0</v>
      </c>
      <c r="L121" s="28"/>
      <c r="M121" s="60"/>
      <c r="N121" s="52"/>
      <c r="O121" s="52"/>
      <c r="P121" s="120">
        <f>P122</f>
        <v>0</v>
      </c>
      <c r="Q121" s="52"/>
      <c r="R121" s="120">
        <f>R122</f>
        <v>1771.279951</v>
      </c>
      <c r="S121" s="52"/>
      <c r="T121" s="121">
        <f>T122</f>
        <v>0</v>
      </c>
      <c r="AT121" s="13" t="s">
        <v>70</v>
      </c>
      <c r="AU121" s="13" t="s">
        <v>100</v>
      </c>
      <c r="BK121" s="122">
        <f>BK122</f>
        <v>0</v>
      </c>
    </row>
    <row r="122" spans="2:65" s="11" customFormat="1" ht="25.9" customHeight="1">
      <c r="B122" s="123"/>
      <c r="D122" s="124" t="s">
        <v>70</v>
      </c>
      <c r="E122" s="125" t="s">
        <v>121</v>
      </c>
      <c r="F122" s="125" t="s">
        <v>122</v>
      </c>
      <c r="I122" s="126"/>
      <c r="J122" s="127">
        <f>BK122</f>
        <v>0</v>
      </c>
      <c r="L122" s="123"/>
      <c r="M122" s="128"/>
      <c r="P122" s="129">
        <f>P123+P132+P134+P140</f>
        <v>0</v>
      </c>
      <c r="R122" s="129">
        <f>R123+R132+R134+R140</f>
        <v>1771.279951</v>
      </c>
      <c r="T122" s="130">
        <f>T123+T132+T134+T140</f>
        <v>0</v>
      </c>
      <c r="AR122" s="124" t="s">
        <v>79</v>
      </c>
      <c r="AT122" s="131" t="s">
        <v>70</v>
      </c>
      <c r="AU122" s="131" t="s">
        <v>71</v>
      </c>
      <c r="AY122" s="124" t="s">
        <v>123</v>
      </c>
      <c r="BK122" s="132">
        <f>BK123+BK132+BK134+BK140</f>
        <v>0</v>
      </c>
    </row>
    <row r="123" spans="2:65" s="11" customFormat="1" ht="22.9" customHeight="1">
      <c r="B123" s="123"/>
      <c r="D123" s="124" t="s">
        <v>70</v>
      </c>
      <c r="E123" s="133" t="s">
        <v>79</v>
      </c>
      <c r="F123" s="133" t="s">
        <v>124</v>
      </c>
      <c r="I123" s="126"/>
      <c r="J123" s="134">
        <f>BK123</f>
        <v>0</v>
      </c>
      <c r="L123" s="123"/>
      <c r="M123" s="128"/>
      <c r="P123" s="129">
        <f>SUM(P124:P131)</f>
        <v>0</v>
      </c>
      <c r="R123" s="129">
        <f>SUM(R124:R131)</f>
        <v>0</v>
      </c>
      <c r="T123" s="130">
        <f>SUM(T124:T131)</f>
        <v>0</v>
      </c>
      <c r="AR123" s="124" t="s">
        <v>79</v>
      </c>
      <c r="AT123" s="131" t="s">
        <v>70</v>
      </c>
      <c r="AU123" s="131" t="s">
        <v>79</v>
      </c>
      <c r="AY123" s="124" t="s">
        <v>123</v>
      </c>
      <c r="BK123" s="132">
        <f>SUM(BK124:BK131)</f>
        <v>0</v>
      </c>
    </row>
    <row r="124" spans="2:65" s="1" customFormat="1" ht="24.2" customHeight="1">
      <c r="B124" s="135"/>
      <c r="C124" s="136" t="s">
        <v>79</v>
      </c>
      <c r="D124" s="136" t="s">
        <v>125</v>
      </c>
      <c r="E124" s="137" t="s">
        <v>402</v>
      </c>
      <c r="F124" s="138" t="s">
        <v>403</v>
      </c>
      <c r="G124" s="139" t="s">
        <v>128</v>
      </c>
      <c r="H124" s="140">
        <v>413.875</v>
      </c>
      <c r="I124" s="141"/>
      <c r="J124" s="142">
        <f t="shared" ref="J124:J131" si="0">ROUND(I124*H124,2)</f>
        <v>0</v>
      </c>
      <c r="K124" s="143"/>
      <c r="L124" s="28"/>
      <c r="M124" s="144" t="s">
        <v>1</v>
      </c>
      <c r="N124" s="145" t="s">
        <v>37</v>
      </c>
      <c r="P124" s="146">
        <f t="shared" ref="P124:P131" si="1">O124*H124</f>
        <v>0</v>
      </c>
      <c r="Q124" s="146">
        <v>0</v>
      </c>
      <c r="R124" s="146">
        <f t="shared" ref="R124:R131" si="2">Q124*H124</f>
        <v>0</v>
      </c>
      <c r="S124" s="146">
        <v>0</v>
      </c>
      <c r="T124" s="147">
        <f t="shared" ref="T124:T131" si="3">S124*H124</f>
        <v>0</v>
      </c>
      <c r="AR124" s="148" t="s">
        <v>129</v>
      </c>
      <c r="AT124" s="148" t="s">
        <v>125</v>
      </c>
      <c r="AU124" s="148" t="s">
        <v>130</v>
      </c>
      <c r="AY124" s="13" t="s">
        <v>123</v>
      </c>
      <c r="BE124" s="149">
        <f t="shared" ref="BE124:BE131" si="4">IF(N124="základná",J124,0)</f>
        <v>0</v>
      </c>
      <c r="BF124" s="149">
        <f t="shared" ref="BF124:BF131" si="5">IF(N124="znížená",J124,0)</f>
        <v>0</v>
      </c>
      <c r="BG124" s="149">
        <f t="shared" ref="BG124:BG131" si="6">IF(N124="zákl. prenesená",J124,0)</f>
        <v>0</v>
      </c>
      <c r="BH124" s="149">
        <f t="shared" ref="BH124:BH131" si="7">IF(N124="zníž. prenesená",J124,0)</f>
        <v>0</v>
      </c>
      <c r="BI124" s="149">
        <f t="shared" ref="BI124:BI131" si="8">IF(N124="nulová",J124,0)</f>
        <v>0</v>
      </c>
      <c r="BJ124" s="13" t="s">
        <v>130</v>
      </c>
      <c r="BK124" s="149">
        <f t="shared" ref="BK124:BK131" si="9">ROUND(I124*H124,2)</f>
        <v>0</v>
      </c>
      <c r="BL124" s="13" t="s">
        <v>129</v>
      </c>
      <c r="BM124" s="148" t="s">
        <v>404</v>
      </c>
    </row>
    <row r="125" spans="2:65" s="1" customFormat="1" ht="24.2" customHeight="1">
      <c r="B125" s="135"/>
      <c r="C125" s="136" t="s">
        <v>130</v>
      </c>
      <c r="D125" s="136" t="s">
        <v>125</v>
      </c>
      <c r="E125" s="137" t="s">
        <v>405</v>
      </c>
      <c r="F125" s="138" t="s">
        <v>406</v>
      </c>
      <c r="G125" s="139" t="s">
        <v>128</v>
      </c>
      <c r="H125" s="140">
        <v>206.93799999999999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37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129</v>
      </c>
      <c r="AT125" s="148" t="s">
        <v>125</v>
      </c>
      <c r="AU125" s="148" t="s">
        <v>130</v>
      </c>
      <c r="AY125" s="13" t="s">
        <v>123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130</v>
      </c>
      <c r="BK125" s="149">
        <f t="shared" si="9"/>
        <v>0</v>
      </c>
      <c r="BL125" s="13" t="s">
        <v>129</v>
      </c>
      <c r="BM125" s="148" t="s">
        <v>407</v>
      </c>
    </row>
    <row r="126" spans="2:65" s="1" customFormat="1" ht="24.2" customHeight="1">
      <c r="B126" s="135"/>
      <c r="C126" s="136" t="s">
        <v>135</v>
      </c>
      <c r="D126" s="136" t="s">
        <v>125</v>
      </c>
      <c r="E126" s="137" t="s">
        <v>408</v>
      </c>
      <c r="F126" s="138" t="s">
        <v>409</v>
      </c>
      <c r="G126" s="139" t="s">
        <v>128</v>
      </c>
      <c r="H126" s="140">
        <v>413.875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37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129</v>
      </c>
      <c r="AT126" s="148" t="s">
        <v>125</v>
      </c>
      <c r="AU126" s="148" t="s">
        <v>130</v>
      </c>
      <c r="AY126" s="13" t="s">
        <v>123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130</v>
      </c>
      <c r="BK126" s="149">
        <f t="shared" si="9"/>
        <v>0</v>
      </c>
      <c r="BL126" s="13" t="s">
        <v>129</v>
      </c>
      <c r="BM126" s="148" t="s">
        <v>410</v>
      </c>
    </row>
    <row r="127" spans="2:65" s="1" customFormat="1" ht="24.2" customHeight="1">
      <c r="B127" s="135"/>
      <c r="C127" s="136" t="s">
        <v>129</v>
      </c>
      <c r="D127" s="136" t="s">
        <v>125</v>
      </c>
      <c r="E127" s="137" t="s">
        <v>411</v>
      </c>
      <c r="F127" s="138" t="s">
        <v>412</v>
      </c>
      <c r="G127" s="139" t="s">
        <v>128</v>
      </c>
      <c r="H127" s="140">
        <v>206.93799999999999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37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129</v>
      </c>
      <c r="AT127" s="148" t="s">
        <v>125</v>
      </c>
      <c r="AU127" s="148" t="s">
        <v>130</v>
      </c>
      <c r="AY127" s="13" t="s">
        <v>123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130</v>
      </c>
      <c r="BK127" s="149">
        <f t="shared" si="9"/>
        <v>0</v>
      </c>
      <c r="BL127" s="13" t="s">
        <v>129</v>
      </c>
      <c r="BM127" s="148" t="s">
        <v>413</v>
      </c>
    </row>
    <row r="128" spans="2:65" s="1" customFormat="1" ht="37.9" customHeight="1">
      <c r="B128" s="135"/>
      <c r="C128" s="136" t="s">
        <v>142</v>
      </c>
      <c r="D128" s="136" t="s">
        <v>125</v>
      </c>
      <c r="E128" s="137" t="s">
        <v>414</v>
      </c>
      <c r="F128" s="138" t="s">
        <v>415</v>
      </c>
      <c r="G128" s="139" t="s">
        <v>128</v>
      </c>
      <c r="H128" s="140">
        <v>827.75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129</v>
      </c>
      <c r="AT128" s="148" t="s">
        <v>125</v>
      </c>
      <c r="AU128" s="148" t="s">
        <v>130</v>
      </c>
      <c r="AY128" s="13" t="s">
        <v>123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130</v>
      </c>
      <c r="BK128" s="149">
        <f t="shared" si="9"/>
        <v>0</v>
      </c>
      <c r="BL128" s="13" t="s">
        <v>129</v>
      </c>
      <c r="BM128" s="148" t="s">
        <v>416</v>
      </c>
    </row>
    <row r="129" spans="2:65" s="1" customFormat="1" ht="24.2" customHeight="1">
      <c r="B129" s="135"/>
      <c r="C129" s="136" t="s">
        <v>146</v>
      </c>
      <c r="D129" s="136" t="s">
        <v>125</v>
      </c>
      <c r="E129" s="137" t="s">
        <v>139</v>
      </c>
      <c r="F129" s="138" t="s">
        <v>140</v>
      </c>
      <c r="G129" s="139" t="s">
        <v>128</v>
      </c>
      <c r="H129" s="140">
        <v>827.75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129</v>
      </c>
      <c r="AT129" s="148" t="s">
        <v>125</v>
      </c>
      <c r="AU129" s="148" t="s">
        <v>130</v>
      </c>
      <c r="AY129" s="13" t="s">
        <v>123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130</v>
      </c>
      <c r="BK129" s="149">
        <f t="shared" si="9"/>
        <v>0</v>
      </c>
      <c r="BL129" s="13" t="s">
        <v>129</v>
      </c>
      <c r="BM129" s="148" t="s">
        <v>141</v>
      </c>
    </row>
    <row r="130" spans="2:65" s="1" customFormat="1" ht="33" customHeight="1">
      <c r="B130" s="135"/>
      <c r="C130" s="136" t="s">
        <v>152</v>
      </c>
      <c r="D130" s="136" t="s">
        <v>125</v>
      </c>
      <c r="E130" s="137" t="s">
        <v>143</v>
      </c>
      <c r="F130" s="138" t="s">
        <v>144</v>
      </c>
      <c r="G130" s="139" t="s">
        <v>128</v>
      </c>
      <c r="H130" s="140">
        <v>827.75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37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129</v>
      </c>
      <c r="AT130" s="148" t="s">
        <v>125</v>
      </c>
      <c r="AU130" s="148" t="s">
        <v>130</v>
      </c>
      <c r="AY130" s="13" t="s">
        <v>123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130</v>
      </c>
      <c r="BK130" s="149">
        <f t="shared" si="9"/>
        <v>0</v>
      </c>
      <c r="BL130" s="13" t="s">
        <v>129</v>
      </c>
      <c r="BM130" s="148" t="s">
        <v>145</v>
      </c>
    </row>
    <row r="131" spans="2:65" s="1" customFormat="1" ht="24.2" customHeight="1">
      <c r="B131" s="135"/>
      <c r="C131" s="136" t="s">
        <v>157</v>
      </c>
      <c r="D131" s="136" t="s">
        <v>125</v>
      </c>
      <c r="E131" s="137" t="s">
        <v>417</v>
      </c>
      <c r="F131" s="138" t="s">
        <v>418</v>
      </c>
      <c r="G131" s="139" t="s">
        <v>149</v>
      </c>
      <c r="H131" s="140">
        <v>1655.5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129</v>
      </c>
      <c r="AT131" s="148" t="s">
        <v>125</v>
      </c>
      <c r="AU131" s="148" t="s">
        <v>130</v>
      </c>
      <c r="AY131" s="13" t="s">
        <v>123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130</v>
      </c>
      <c r="BK131" s="149">
        <f t="shared" si="9"/>
        <v>0</v>
      </c>
      <c r="BL131" s="13" t="s">
        <v>129</v>
      </c>
      <c r="BM131" s="148" t="s">
        <v>419</v>
      </c>
    </row>
    <row r="132" spans="2:65" s="11" customFormat="1" ht="22.9" customHeight="1">
      <c r="B132" s="123"/>
      <c r="D132" s="124" t="s">
        <v>70</v>
      </c>
      <c r="E132" s="133" t="s">
        <v>130</v>
      </c>
      <c r="F132" s="133" t="s">
        <v>151</v>
      </c>
      <c r="I132" s="126"/>
      <c r="J132" s="134">
        <f>BK132</f>
        <v>0</v>
      </c>
      <c r="L132" s="123"/>
      <c r="M132" s="128"/>
      <c r="P132" s="129">
        <f>P133</f>
        <v>0</v>
      </c>
      <c r="R132" s="129">
        <f>R133</f>
        <v>0</v>
      </c>
      <c r="T132" s="130">
        <f>T133</f>
        <v>0</v>
      </c>
      <c r="AR132" s="124" t="s">
        <v>79</v>
      </c>
      <c r="AT132" s="131" t="s">
        <v>70</v>
      </c>
      <c r="AU132" s="131" t="s">
        <v>79</v>
      </c>
      <c r="AY132" s="124" t="s">
        <v>123</v>
      </c>
      <c r="BK132" s="132">
        <f>BK133</f>
        <v>0</v>
      </c>
    </row>
    <row r="133" spans="2:65" s="1" customFormat="1" ht="33" customHeight="1">
      <c r="B133" s="135"/>
      <c r="C133" s="136" t="s">
        <v>161</v>
      </c>
      <c r="D133" s="136" t="s">
        <v>125</v>
      </c>
      <c r="E133" s="137" t="s">
        <v>153</v>
      </c>
      <c r="F133" s="138" t="s">
        <v>154</v>
      </c>
      <c r="G133" s="139" t="s">
        <v>149</v>
      </c>
      <c r="H133" s="140">
        <v>1655.5</v>
      </c>
      <c r="I133" s="141"/>
      <c r="J133" s="142">
        <f>ROUND(I133*H133,2)</f>
        <v>0</v>
      </c>
      <c r="K133" s="143"/>
      <c r="L133" s="28"/>
      <c r="M133" s="144" t="s">
        <v>1</v>
      </c>
      <c r="N133" s="145" t="s">
        <v>37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129</v>
      </c>
      <c r="AT133" s="148" t="s">
        <v>125</v>
      </c>
      <c r="AU133" s="148" t="s">
        <v>130</v>
      </c>
      <c r="AY133" s="13" t="s">
        <v>123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130</v>
      </c>
      <c r="BK133" s="149">
        <f>ROUND(I133*H133,2)</f>
        <v>0</v>
      </c>
      <c r="BL133" s="13" t="s">
        <v>129</v>
      </c>
      <c r="BM133" s="148" t="s">
        <v>155</v>
      </c>
    </row>
    <row r="134" spans="2:65" s="11" customFormat="1" ht="22.9" customHeight="1">
      <c r="B134" s="123"/>
      <c r="D134" s="124" t="s">
        <v>70</v>
      </c>
      <c r="E134" s="133" t="s">
        <v>142</v>
      </c>
      <c r="F134" s="133" t="s">
        <v>420</v>
      </c>
      <c r="I134" s="126"/>
      <c r="J134" s="134">
        <f>BK134</f>
        <v>0</v>
      </c>
      <c r="L134" s="123"/>
      <c r="M134" s="128"/>
      <c r="P134" s="129">
        <f>SUM(P135:P139)</f>
        <v>0</v>
      </c>
      <c r="R134" s="129">
        <f>SUM(R135:R139)</f>
        <v>1771.279951</v>
      </c>
      <c r="T134" s="130">
        <f>SUM(T135:T139)</f>
        <v>0</v>
      </c>
      <c r="AR134" s="124" t="s">
        <v>79</v>
      </c>
      <c r="AT134" s="131" t="s">
        <v>70</v>
      </c>
      <c r="AU134" s="131" t="s">
        <v>79</v>
      </c>
      <c r="AY134" s="124" t="s">
        <v>123</v>
      </c>
      <c r="BK134" s="132">
        <f>SUM(BK135:BK139)</f>
        <v>0</v>
      </c>
    </row>
    <row r="135" spans="2:65" s="1" customFormat="1" ht="24.2" customHeight="1">
      <c r="B135" s="135"/>
      <c r="C135" s="136" t="s">
        <v>165</v>
      </c>
      <c r="D135" s="136" t="s">
        <v>125</v>
      </c>
      <c r="E135" s="137" t="s">
        <v>421</v>
      </c>
      <c r="F135" s="138" t="s">
        <v>422</v>
      </c>
      <c r="G135" s="139" t="s">
        <v>149</v>
      </c>
      <c r="H135" s="140">
        <v>1655.5</v>
      </c>
      <c r="I135" s="141"/>
      <c r="J135" s="142">
        <f>ROUND(I135*H135,2)</f>
        <v>0</v>
      </c>
      <c r="K135" s="143"/>
      <c r="L135" s="28"/>
      <c r="M135" s="144" t="s">
        <v>1</v>
      </c>
      <c r="N135" s="145" t="s">
        <v>37</v>
      </c>
      <c r="P135" s="146">
        <f>O135*H135</f>
        <v>0</v>
      </c>
      <c r="Q135" s="146">
        <v>0.46166000000000001</v>
      </c>
      <c r="R135" s="146">
        <f>Q135*H135</f>
        <v>764.27813000000003</v>
      </c>
      <c r="S135" s="146">
        <v>0</v>
      </c>
      <c r="T135" s="147">
        <f>S135*H135</f>
        <v>0</v>
      </c>
      <c r="AR135" s="148" t="s">
        <v>129</v>
      </c>
      <c r="AT135" s="148" t="s">
        <v>125</v>
      </c>
      <c r="AU135" s="148" t="s">
        <v>130</v>
      </c>
      <c r="AY135" s="13" t="s">
        <v>123</v>
      </c>
      <c r="BE135" s="149">
        <f>IF(N135="základná",J135,0)</f>
        <v>0</v>
      </c>
      <c r="BF135" s="149">
        <f>IF(N135="znížená",J135,0)</f>
        <v>0</v>
      </c>
      <c r="BG135" s="149">
        <f>IF(N135="zákl. prenesená",J135,0)</f>
        <v>0</v>
      </c>
      <c r="BH135" s="149">
        <f>IF(N135="zníž. prenesená",J135,0)</f>
        <v>0</v>
      </c>
      <c r="BI135" s="149">
        <f>IF(N135="nulová",J135,0)</f>
        <v>0</v>
      </c>
      <c r="BJ135" s="13" t="s">
        <v>130</v>
      </c>
      <c r="BK135" s="149">
        <f>ROUND(I135*H135,2)</f>
        <v>0</v>
      </c>
      <c r="BL135" s="13" t="s">
        <v>129</v>
      </c>
      <c r="BM135" s="148" t="s">
        <v>423</v>
      </c>
    </row>
    <row r="136" spans="2:65" s="1" customFormat="1" ht="33" customHeight="1">
      <c r="B136" s="135"/>
      <c r="C136" s="136" t="s">
        <v>169</v>
      </c>
      <c r="D136" s="136" t="s">
        <v>125</v>
      </c>
      <c r="E136" s="137" t="s">
        <v>424</v>
      </c>
      <c r="F136" s="138" t="s">
        <v>425</v>
      </c>
      <c r="G136" s="139" t="s">
        <v>149</v>
      </c>
      <c r="H136" s="140">
        <v>1580.25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37</v>
      </c>
      <c r="P136" s="146">
        <f>O136*H136</f>
        <v>0</v>
      </c>
      <c r="Q136" s="146">
        <v>0.35511999999999999</v>
      </c>
      <c r="R136" s="146">
        <f>Q136*H136</f>
        <v>561.17837999999995</v>
      </c>
      <c r="S136" s="146">
        <v>0</v>
      </c>
      <c r="T136" s="147">
        <f>S136*H136</f>
        <v>0</v>
      </c>
      <c r="AR136" s="148" t="s">
        <v>129</v>
      </c>
      <c r="AT136" s="148" t="s">
        <v>125</v>
      </c>
      <c r="AU136" s="148" t="s">
        <v>130</v>
      </c>
      <c r="AY136" s="13" t="s">
        <v>123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130</v>
      </c>
      <c r="BK136" s="149">
        <f>ROUND(I136*H136,2)</f>
        <v>0</v>
      </c>
      <c r="BL136" s="13" t="s">
        <v>129</v>
      </c>
      <c r="BM136" s="148" t="s">
        <v>426</v>
      </c>
    </row>
    <row r="137" spans="2:65" s="1" customFormat="1" ht="33" customHeight="1">
      <c r="B137" s="135"/>
      <c r="C137" s="136" t="s">
        <v>173</v>
      </c>
      <c r="D137" s="136" t="s">
        <v>125</v>
      </c>
      <c r="E137" s="137" t="s">
        <v>427</v>
      </c>
      <c r="F137" s="138" t="s">
        <v>428</v>
      </c>
      <c r="G137" s="139" t="s">
        <v>149</v>
      </c>
      <c r="H137" s="140">
        <v>1580.25</v>
      </c>
      <c r="I137" s="141"/>
      <c r="J137" s="142">
        <f>ROUND(I137*H137,2)</f>
        <v>0</v>
      </c>
      <c r="K137" s="143"/>
      <c r="L137" s="28"/>
      <c r="M137" s="144" t="s">
        <v>1</v>
      </c>
      <c r="N137" s="145" t="s">
        <v>37</v>
      </c>
      <c r="P137" s="146">
        <f>O137*H137</f>
        <v>0</v>
      </c>
      <c r="Q137" s="146">
        <v>6.0099999999999997E-3</v>
      </c>
      <c r="R137" s="146">
        <f>Q137*H137</f>
        <v>9.4973025</v>
      </c>
      <c r="S137" s="146">
        <v>0</v>
      </c>
      <c r="T137" s="147">
        <f>S137*H137</f>
        <v>0</v>
      </c>
      <c r="AR137" s="148" t="s">
        <v>129</v>
      </c>
      <c r="AT137" s="148" t="s">
        <v>125</v>
      </c>
      <c r="AU137" s="148" t="s">
        <v>130</v>
      </c>
      <c r="AY137" s="13" t="s">
        <v>123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130</v>
      </c>
      <c r="BK137" s="149">
        <f>ROUND(I137*H137,2)</f>
        <v>0</v>
      </c>
      <c r="BL137" s="13" t="s">
        <v>129</v>
      </c>
      <c r="BM137" s="148" t="s">
        <v>429</v>
      </c>
    </row>
    <row r="138" spans="2:65" s="1" customFormat="1" ht="33" customHeight="1">
      <c r="B138" s="135"/>
      <c r="C138" s="136" t="s">
        <v>177</v>
      </c>
      <c r="D138" s="136" t="s">
        <v>125</v>
      </c>
      <c r="E138" s="137" t="s">
        <v>430</v>
      </c>
      <c r="F138" s="138" t="s">
        <v>431</v>
      </c>
      <c r="G138" s="139" t="s">
        <v>149</v>
      </c>
      <c r="H138" s="140">
        <v>1505</v>
      </c>
      <c r="I138" s="141"/>
      <c r="J138" s="142">
        <f>ROUND(I138*H138,2)</f>
        <v>0</v>
      </c>
      <c r="K138" s="143"/>
      <c r="L138" s="28"/>
      <c r="M138" s="144" t="s">
        <v>1</v>
      </c>
      <c r="N138" s="145" t="s">
        <v>37</v>
      </c>
      <c r="P138" s="146">
        <f>O138*H138</f>
        <v>0</v>
      </c>
      <c r="Q138" s="146">
        <v>0.12966</v>
      </c>
      <c r="R138" s="146">
        <f>Q138*H138</f>
        <v>195.13829999999999</v>
      </c>
      <c r="S138" s="146">
        <v>0</v>
      </c>
      <c r="T138" s="147">
        <f>S138*H138</f>
        <v>0</v>
      </c>
      <c r="AR138" s="148" t="s">
        <v>129</v>
      </c>
      <c r="AT138" s="148" t="s">
        <v>125</v>
      </c>
      <c r="AU138" s="148" t="s">
        <v>130</v>
      </c>
      <c r="AY138" s="13" t="s">
        <v>123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130</v>
      </c>
      <c r="BK138" s="149">
        <f>ROUND(I138*H138,2)</f>
        <v>0</v>
      </c>
      <c r="BL138" s="13" t="s">
        <v>129</v>
      </c>
      <c r="BM138" s="148" t="s">
        <v>432</v>
      </c>
    </row>
    <row r="139" spans="2:65" s="1" customFormat="1" ht="37.9" customHeight="1">
      <c r="B139" s="135"/>
      <c r="C139" s="136" t="s">
        <v>182</v>
      </c>
      <c r="D139" s="136" t="s">
        <v>125</v>
      </c>
      <c r="E139" s="137" t="s">
        <v>433</v>
      </c>
      <c r="F139" s="138" t="s">
        <v>434</v>
      </c>
      <c r="G139" s="139" t="s">
        <v>149</v>
      </c>
      <c r="H139" s="140">
        <v>1550.15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37</v>
      </c>
      <c r="P139" s="146">
        <f>O139*H139</f>
        <v>0</v>
      </c>
      <c r="Q139" s="146">
        <v>0.15559000000000001</v>
      </c>
      <c r="R139" s="146">
        <f>Q139*H139</f>
        <v>241.18783850000003</v>
      </c>
      <c r="S139" s="146">
        <v>0</v>
      </c>
      <c r="T139" s="147">
        <f>S139*H139</f>
        <v>0</v>
      </c>
      <c r="AR139" s="148" t="s">
        <v>129</v>
      </c>
      <c r="AT139" s="148" t="s">
        <v>125</v>
      </c>
      <c r="AU139" s="148" t="s">
        <v>130</v>
      </c>
      <c r="AY139" s="13" t="s">
        <v>123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130</v>
      </c>
      <c r="BK139" s="149">
        <f>ROUND(I139*H139,2)</f>
        <v>0</v>
      </c>
      <c r="BL139" s="13" t="s">
        <v>129</v>
      </c>
      <c r="BM139" s="148" t="s">
        <v>435</v>
      </c>
    </row>
    <row r="140" spans="2:65" s="11" customFormat="1" ht="22.9" customHeight="1">
      <c r="B140" s="123"/>
      <c r="D140" s="124" t="s">
        <v>70</v>
      </c>
      <c r="E140" s="133" t="s">
        <v>227</v>
      </c>
      <c r="F140" s="133" t="s">
        <v>228</v>
      </c>
      <c r="I140" s="126"/>
      <c r="J140" s="134">
        <f>BK140</f>
        <v>0</v>
      </c>
      <c r="L140" s="123"/>
      <c r="M140" s="128"/>
      <c r="P140" s="129">
        <f>P141</f>
        <v>0</v>
      </c>
      <c r="R140" s="129">
        <f>R141</f>
        <v>0</v>
      </c>
      <c r="T140" s="130">
        <f>T141</f>
        <v>0</v>
      </c>
      <c r="AR140" s="124" t="s">
        <v>79</v>
      </c>
      <c r="AT140" s="131" t="s">
        <v>70</v>
      </c>
      <c r="AU140" s="131" t="s">
        <v>79</v>
      </c>
      <c r="AY140" s="124" t="s">
        <v>123</v>
      </c>
      <c r="BK140" s="132">
        <f>BK141</f>
        <v>0</v>
      </c>
    </row>
    <row r="141" spans="2:65" s="1" customFormat="1" ht="33" customHeight="1">
      <c r="B141" s="135"/>
      <c r="C141" s="136" t="s">
        <v>186</v>
      </c>
      <c r="D141" s="136" t="s">
        <v>125</v>
      </c>
      <c r="E141" s="137" t="s">
        <v>436</v>
      </c>
      <c r="F141" s="138" t="s">
        <v>437</v>
      </c>
      <c r="G141" s="139" t="s">
        <v>180</v>
      </c>
      <c r="H141" s="140">
        <v>1771.28</v>
      </c>
      <c r="I141" s="141"/>
      <c r="J141" s="142">
        <f>ROUND(I141*H141,2)</f>
        <v>0</v>
      </c>
      <c r="K141" s="143"/>
      <c r="L141" s="28"/>
      <c r="M141" s="161" t="s">
        <v>1</v>
      </c>
      <c r="N141" s="162" t="s">
        <v>37</v>
      </c>
      <c r="O141" s="163"/>
      <c r="P141" s="164">
        <f>O141*H141</f>
        <v>0</v>
      </c>
      <c r="Q141" s="164">
        <v>0</v>
      </c>
      <c r="R141" s="164">
        <f>Q141*H141</f>
        <v>0</v>
      </c>
      <c r="S141" s="164">
        <v>0</v>
      </c>
      <c r="T141" s="165">
        <f>S141*H141</f>
        <v>0</v>
      </c>
      <c r="AR141" s="148" t="s">
        <v>129</v>
      </c>
      <c r="AT141" s="148" t="s">
        <v>125</v>
      </c>
      <c r="AU141" s="148" t="s">
        <v>130</v>
      </c>
      <c r="AY141" s="13" t="s">
        <v>123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130</v>
      </c>
      <c r="BK141" s="149">
        <f>ROUND(I141*H141,2)</f>
        <v>0</v>
      </c>
      <c r="BL141" s="13" t="s">
        <v>129</v>
      </c>
      <c r="BM141" s="148" t="s">
        <v>438</v>
      </c>
    </row>
    <row r="142" spans="2:65" s="1" customFormat="1" ht="6.95" customHeight="1"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28"/>
    </row>
  </sheetData>
  <autoFilter ref="C120:K141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7"/>
  <sheetViews>
    <sheetView showGridLines="0" topLeftCell="A137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Rekonštrukcia a modernizácia ovčína</v>
      </c>
      <c r="F7" s="216"/>
      <c r="G7" s="216"/>
      <c r="H7" s="216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205" t="s">
        <v>439</v>
      </c>
      <c r="F9" s="214"/>
      <c r="G9" s="214"/>
      <c r="H9" s="21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7" t="str">
        <f>'Rekapitulácia stavby'!E14</f>
        <v>Vyplň údaj</v>
      </c>
      <c r="F18" s="184"/>
      <c r="G18" s="184"/>
      <c r="H18" s="18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/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/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31</v>
      </c>
      <c r="J30" s="64">
        <f>ROUND(J121,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89" t="s">
        <v>35</v>
      </c>
      <c r="E33" s="33" t="s">
        <v>36</v>
      </c>
      <c r="F33" s="90">
        <f>ROUND((SUM(BE121:BE156)),  2)</f>
        <v>0</v>
      </c>
      <c r="G33" s="91"/>
      <c r="H33" s="91"/>
      <c r="I33" s="92">
        <v>0.23</v>
      </c>
      <c r="J33" s="90">
        <f>ROUND(((SUM(BE121:BE156))*I33),  2)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ROUND((SUM(BF121:BF156)),  2)</f>
        <v>0</v>
      </c>
      <c r="G34" s="91"/>
      <c r="H34" s="91"/>
      <c r="I34" s="92">
        <v>0.23</v>
      </c>
      <c r="J34" s="90">
        <f>ROUND(((SUM(BF121:BF156))*I34),  2)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ROUND((SUM(BG121:BG156)),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ROUND((SUM(BH121:BH156)),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ROUND((SUM(BI121:BI156)),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5"/>
      <c r="F39" s="55"/>
      <c r="G39" s="97" t="s">
        <v>42</v>
      </c>
      <c r="H39" s="98" t="s">
        <v>43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Rekonštrukcia a modernizácia ovčína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205" t="str">
        <f>E9</f>
        <v>04 - Osvetlenie a kamerový systém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Nová Kelča, parc.č.567/1,567/2</v>
      </c>
      <c r="I89" s="23" t="s">
        <v>20</v>
      </c>
      <c r="J89" s="51">
        <f>IF(J12="","",J12)</f>
        <v>0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Pavol Paluba, Haligovce 71, 065 34 Veľká Lesná</v>
      </c>
      <c r="I91" s="23" t="s">
        <v>27</v>
      </c>
      <c r="J91" s="26" t="str">
        <f>E21</f>
        <v/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/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97</v>
      </c>
      <c r="D94" s="95"/>
      <c r="E94" s="95"/>
      <c r="F94" s="95"/>
      <c r="G94" s="95"/>
      <c r="H94" s="95"/>
      <c r="I94" s="95"/>
      <c r="J94" s="104" t="s">
        <v>98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99</v>
      </c>
      <c r="J96" s="64">
        <f>J121</f>
        <v>0</v>
      </c>
      <c r="L96" s="28"/>
      <c r="AU96" s="13" t="s">
        <v>100</v>
      </c>
    </row>
    <row r="97" spans="2:12" s="8" customFormat="1" ht="24.95" customHeight="1">
      <c r="B97" s="106"/>
      <c r="D97" s="107" t="s">
        <v>440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441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442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9" customFormat="1" ht="19.899999999999999" customHeight="1">
      <c r="B100" s="110"/>
      <c r="D100" s="111" t="s">
        <v>443</v>
      </c>
      <c r="E100" s="112"/>
      <c r="F100" s="112"/>
      <c r="G100" s="112"/>
      <c r="H100" s="112"/>
      <c r="I100" s="112"/>
      <c r="J100" s="113">
        <f>J147</f>
        <v>0</v>
      </c>
      <c r="L100" s="110"/>
    </row>
    <row r="101" spans="2:12" s="8" customFormat="1" ht="24.95" customHeight="1">
      <c r="B101" s="106"/>
      <c r="D101" s="107" t="s">
        <v>444</v>
      </c>
      <c r="E101" s="108"/>
      <c r="F101" s="108"/>
      <c r="G101" s="108"/>
      <c r="H101" s="108"/>
      <c r="I101" s="108"/>
      <c r="J101" s="109">
        <f>J155</f>
        <v>0</v>
      </c>
      <c r="L101" s="106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109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15" t="str">
        <f>E7</f>
        <v>Rekonštrukcia a modernizácia ovčína</v>
      </c>
      <c r="F111" s="216"/>
      <c r="G111" s="216"/>
      <c r="H111" s="216"/>
      <c r="L111" s="28"/>
    </row>
    <row r="112" spans="2:12" s="1" customFormat="1" ht="12" customHeight="1">
      <c r="B112" s="28"/>
      <c r="C112" s="23" t="s">
        <v>94</v>
      </c>
      <c r="L112" s="28"/>
    </row>
    <row r="113" spans="2:65" s="1" customFormat="1" ht="16.5" customHeight="1">
      <c r="B113" s="28"/>
      <c r="E113" s="205" t="str">
        <f>E9</f>
        <v>04 - Osvetlenie a kamerový systém</v>
      </c>
      <c r="F113" s="214"/>
      <c r="G113" s="214"/>
      <c r="H113" s="214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>Nová Kelča, parc.č.567/1,567/2</v>
      </c>
      <c r="I115" s="23" t="s">
        <v>20</v>
      </c>
      <c r="J115" s="51">
        <f>IF(J12="","",J12)</f>
        <v>0</v>
      </c>
      <c r="L115" s="28"/>
    </row>
    <row r="116" spans="2:65" s="1" customFormat="1" ht="6.95" customHeight="1">
      <c r="B116" s="28"/>
      <c r="L116" s="28"/>
    </row>
    <row r="117" spans="2:65" s="1" customFormat="1" ht="25.7" customHeight="1">
      <c r="B117" s="28"/>
      <c r="C117" s="23" t="s">
        <v>21</v>
      </c>
      <c r="F117" s="21" t="str">
        <f>E15</f>
        <v>Pavol Paluba, Haligovce 71, 065 34 Veľká Lesná</v>
      </c>
      <c r="I117" s="23" t="s">
        <v>27</v>
      </c>
      <c r="J117" s="26" t="str">
        <f>E21</f>
        <v/>
      </c>
      <c r="L117" s="28"/>
    </row>
    <row r="118" spans="2:65" s="1" customFormat="1" ht="15.2" customHeight="1">
      <c r="B118" s="28"/>
      <c r="C118" s="23" t="s">
        <v>25</v>
      </c>
      <c r="F118" s="21" t="str">
        <f>IF(E18="","",E18)</f>
        <v>Vyplň údaj</v>
      </c>
      <c r="I118" s="23" t="s">
        <v>29</v>
      </c>
      <c r="J118" s="26" t="str">
        <f>E24</f>
        <v/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4"/>
      <c r="C120" s="115" t="s">
        <v>110</v>
      </c>
      <c r="D120" s="116" t="s">
        <v>56</v>
      </c>
      <c r="E120" s="116" t="s">
        <v>52</v>
      </c>
      <c r="F120" s="116" t="s">
        <v>53</v>
      </c>
      <c r="G120" s="116" t="s">
        <v>111</v>
      </c>
      <c r="H120" s="116" t="s">
        <v>112</v>
      </c>
      <c r="I120" s="116" t="s">
        <v>113</v>
      </c>
      <c r="J120" s="117" t="s">
        <v>98</v>
      </c>
      <c r="K120" s="118" t="s">
        <v>114</v>
      </c>
      <c r="L120" s="114"/>
      <c r="M120" s="57" t="s">
        <v>1</v>
      </c>
      <c r="N120" s="58" t="s">
        <v>35</v>
      </c>
      <c r="O120" s="58" t="s">
        <v>115</v>
      </c>
      <c r="P120" s="58" t="s">
        <v>116</v>
      </c>
      <c r="Q120" s="58" t="s">
        <v>117</v>
      </c>
      <c r="R120" s="58" t="s">
        <v>118</v>
      </c>
      <c r="S120" s="58" t="s">
        <v>119</v>
      </c>
      <c r="T120" s="59" t="s">
        <v>120</v>
      </c>
    </row>
    <row r="121" spans="2:65" s="1" customFormat="1" ht="22.9" customHeight="1">
      <c r="B121" s="28"/>
      <c r="C121" s="62" t="s">
        <v>99</v>
      </c>
      <c r="J121" s="119">
        <f>BK121</f>
        <v>0</v>
      </c>
      <c r="L121" s="28"/>
      <c r="M121" s="60"/>
      <c r="N121" s="52"/>
      <c r="O121" s="52"/>
      <c r="P121" s="120">
        <f>P122+P155</f>
        <v>0</v>
      </c>
      <c r="Q121" s="52"/>
      <c r="R121" s="120">
        <f>R122+R155</f>
        <v>30.264377500000002</v>
      </c>
      <c r="S121" s="52"/>
      <c r="T121" s="121">
        <f>T122+T155</f>
        <v>0</v>
      </c>
      <c r="AT121" s="13" t="s">
        <v>70</v>
      </c>
      <c r="AU121" s="13" t="s">
        <v>100</v>
      </c>
      <c r="BK121" s="122">
        <f>BK122+BK155</f>
        <v>0</v>
      </c>
    </row>
    <row r="122" spans="2:65" s="11" customFormat="1" ht="25.9" customHeight="1">
      <c r="B122" s="123"/>
      <c r="D122" s="124" t="s">
        <v>70</v>
      </c>
      <c r="E122" s="125" t="s">
        <v>199</v>
      </c>
      <c r="F122" s="125" t="s">
        <v>445</v>
      </c>
      <c r="I122" s="126"/>
      <c r="J122" s="127">
        <f>BK122</f>
        <v>0</v>
      </c>
      <c r="L122" s="123"/>
      <c r="M122" s="128"/>
      <c r="P122" s="129">
        <f>P123+P135+P147</f>
        <v>0</v>
      </c>
      <c r="R122" s="129">
        <f>R123+R135+R147</f>
        <v>30.264377500000002</v>
      </c>
      <c r="T122" s="130">
        <f>T123+T135+T147</f>
        <v>0</v>
      </c>
      <c r="AR122" s="124" t="s">
        <v>135</v>
      </c>
      <c r="AT122" s="131" t="s">
        <v>70</v>
      </c>
      <c r="AU122" s="131" t="s">
        <v>71</v>
      </c>
      <c r="AY122" s="124" t="s">
        <v>123</v>
      </c>
      <c r="BK122" s="132">
        <f>BK123+BK135+BK147</f>
        <v>0</v>
      </c>
    </row>
    <row r="123" spans="2:65" s="11" customFormat="1" ht="22.9" customHeight="1">
      <c r="B123" s="123"/>
      <c r="D123" s="124" t="s">
        <v>70</v>
      </c>
      <c r="E123" s="133" t="s">
        <v>446</v>
      </c>
      <c r="F123" s="133" t="s">
        <v>447</v>
      </c>
      <c r="I123" s="126"/>
      <c r="J123" s="134">
        <f>BK123</f>
        <v>0</v>
      </c>
      <c r="L123" s="123"/>
      <c r="M123" s="128"/>
      <c r="P123" s="129">
        <f>SUM(P124:P134)</f>
        <v>0</v>
      </c>
      <c r="R123" s="129">
        <f>SUM(R124:R134)</f>
        <v>0.26075000000000004</v>
      </c>
      <c r="T123" s="130">
        <f>SUM(T124:T134)</f>
        <v>0</v>
      </c>
      <c r="AR123" s="124" t="s">
        <v>135</v>
      </c>
      <c r="AT123" s="131" t="s">
        <v>70</v>
      </c>
      <c r="AU123" s="131" t="s">
        <v>79</v>
      </c>
      <c r="AY123" s="124" t="s">
        <v>123</v>
      </c>
      <c r="BK123" s="132">
        <f>SUM(BK124:BK134)</f>
        <v>0</v>
      </c>
    </row>
    <row r="124" spans="2:65" s="1" customFormat="1" ht="24.2" customHeight="1">
      <c r="B124" s="135"/>
      <c r="C124" s="136" t="s">
        <v>79</v>
      </c>
      <c r="D124" s="136" t="s">
        <v>125</v>
      </c>
      <c r="E124" s="137" t="s">
        <v>448</v>
      </c>
      <c r="F124" s="138" t="s">
        <v>449</v>
      </c>
      <c r="G124" s="139" t="s">
        <v>307</v>
      </c>
      <c r="H124" s="140">
        <v>160</v>
      </c>
      <c r="I124" s="141"/>
      <c r="J124" s="142">
        <f t="shared" ref="J124:J134" si="0">ROUND(I124*H124,2)</f>
        <v>0</v>
      </c>
      <c r="K124" s="143"/>
      <c r="L124" s="28"/>
      <c r="M124" s="144" t="s">
        <v>1</v>
      </c>
      <c r="N124" s="145" t="s">
        <v>37</v>
      </c>
      <c r="P124" s="146">
        <f t="shared" ref="P124:P134" si="1">O124*H124</f>
        <v>0</v>
      </c>
      <c r="Q124" s="146">
        <v>0</v>
      </c>
      <c r="R124" s="146">
        <f t="shared" ref="R124:R134" si="2">Q124*H124</f>
        <v>0</v>
      </c>
      <c r="S124" s="146">
        <v>0</v>
      </c>
      <c r="T124" s="147">
        <f t="shared" ref="T124:T134" si="3">S124*H124</f>
        <v>0</v>
      </c>
      <c r="AR124" s="148" t="s">
        <v>450</v>
      </c>
      <c r="AT124" s="148" t="s">
        <v>125</v>
      </c>
      <c r="AU124" s="148" t="s">
        <v>130</v>
      </c>
      <c r="AY124" s="13" t="s">
        <v>123</v>
      </c>
      <c r="BE124" s="149">
        <f t="shared" ref="BE124:BE134" si="4">IF(N124="základná",J124,0)</f>
        <v>0</v>
      </c>
      <c r="BF124" s="149">
        <f t="shared" ref="BF124:BF134" si="5">IF(N124="znížená",J124,0)</f>
        <v>0</v>
      </c>
      <c r="BG124" s="149">
        <f t="shared" ref="BG124:BG134" si="6">IF(N124="zákl. prenesená",J124,0)</f>
        <v>0</v>
      </c>
      <c r="BH124" s="149">
        <f t="shared" ref="BH124:BH134" si="7">IF(N124="zníž. prenesená",J124,0)</f>
        <v>0</v>
      </c>
      <c r="BI124" s="149">
        <f t="shared" ref="BI124:BI134" si="8">IF(N124="nulová",J124,0)</f>
        <v>0</v>
      </c>
      <c r="BJ124" s="13" t="s">
        <v>130</v>
      </c>
      <c r="BK124" s="149">
        <f t="shared" ref="BK124:BK134" si="9">ROUND(I124*H124,2)</f>
        <v>0</v>
      </c>
      <c r="BL124" s="13" t="s">
        <v>450</v>
      </c>
      <c r="BM124" s="148" t="s">
        <v>451</v>
      </c>
    </row>
    <row r="125" spans="2:65" s="1" customFormat="1" ht="24.2" customHeight="1">
      <c r="B125" s="135"/>
      <c r="C125" s="150" t="s">
        <v>130</v>
      </c>
      <c r="D125" s="150" t="s">
        <v>199</v>
      </c>
      <c r="E125" s="151" t="s">
        <v>452</v>
      </c>
      <c r="F125" s="152" t="s">
        <v>453</v>
      </c>
      <c r="G125" s="153" t="s">
        <v>325</v>
      </c>
      <c r="H125" s="154">
        <v>2</v>
      </c>
      <c r="I125" s="155"/>
      <c r="J125" s="156">
        <f t="shared" si="0"/>
        <v>0</v>
      </c>
      <c r="K125" s="157"/>
      <c r="L125" s="158"/>
      <c r="M125" s="159" t="s">
        <v>1</v>
      </c>
      <c r="N125" s="160" t="s">
        <v>37</v>
      </c>
      <c r="P125" s="146">
        <f t="shared" si="1"/>
        <v>0</v>
      </c>
      <c r="Q125" s="146">
        <v>5.0000000000000002E-5</v>
      </c>
      <c r="R125" s="146">
        <f t="shared" si="2"/>
        <v>1E-4</v>
      </c>
      <c r="S125" s="146">
        <v>0</v>
      </c>
      <c r="T125" s="147">
        <f t="shared" si="3"/>
        <v>0</v>
      </c>
      <c r="AR125" s="148" t="s">
        <v>454</v>
      </c>
      <c r="AT125" s="148" t="s">
        <v>199</v>
      </c>
      <c r="AU125" s="148" t="s">
        <v>130</v>
      </c>
      <c r="AY125" s="13" t="s">
        <v>123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130</v>
      </c>
      <c r="BK125" s="149">
        <f t="shared" si="9"/>
        <v>0</v>
      </c>
      <c r="BL125" s="13" t="s">
        <v>454</v>
      </c>
      <c r="BM125" s="148" t="s">
        <v>455</v>
      </c>
    </row>
    <row r="126" spans="2:65" s="1" customFormat="1" ht="24.2" customHeight="1">
      <c r="B126" s="135"/>
      <c r="C126" s="150" t="s">
        <v>135</v>
      </c>
      <c r="D126" s="150" t="s">
        <v>199</v>
      </c>
      <c r="E126" s="151" t="s">
        <v>456</v>
      </c>
      <c r="F126" s="152" t="s">
        <v>457</v>
      </c>
      <c r="G126" s="153" t="s">
        <v>307</v>
      </c>
      <c r="H126" s="154">
        <v>160</v>
      </c>
      <c r="I126" s="155"/>
      <c r="J126" s="156">
        <f t="shared" si="0"/>
        <v>0</v>
      </c>
      <c r="K126" s="157"/>
      <c r="L126" s="158"/>
      <c r="M126" s="159" t="s">
        <v>1</v>
      </c>
      <c r="N126" s="160" t="s">
        <v>37</v>
      </c>
      <c r="P126" s="146">
        <f t="shared" si="1"/>
        <v>0</v>
      </c>
      <c r="Q126" s="146">
        <v>2.2000000000000001E-4</v>
      </c>
      <c r="R126" s="146">
        <f t="shared" si="2"/>
        <v>3.5200000000000002E-2</v>
      </c>
      <c r="S126" s="146">
        <v>0</v>
      </c>
      <c r="T126" s="147">
        <f t="shared" si="3"/>
        <v>0</v>
      </c>
      <c r="AR126" s="148" t="s">
        <v>454</v>
      </c>
      <c r="AT126" s="148" t="s">
        <v>199</v>
      </c>
      <c r="AU126" s="148" t="s">
        <v>130</v>
      </c>
      <c r="AY126" s="13" t="s">
        <v>123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130</v>
      </c>
      <c r="BK126" s="149">
        <f t="shared" si="9"/>
        <v>0</v>
      </c>
      <c r="BL126" s="13" t="s">
        <v>454</v>
      </c>
      <c r="BM126" s="148" t="s">
        <v>458</v>
      </c>
    </row>
    <row r="127" spans="2:65" s="1" customFormat="1" ht="24.2" customHeight="1">
      <c r="B127" s="135"/>
      <c r="C127" s="136" t="s">
        <v>129</v>
      </c>
      <c r="D127" s="136" t="s">
        <v>125</v>
      </c>
      <c r="E127" s="137" t="s">
        <v>459</v>
      </c>
      <c r="F127" s="138" t="s">
        <v>460</v>
      </c>
      <c r="G127" s="139" t="s">
        <v>325</v>
      </c>
      <c r="H127" s="140">
        <v>10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37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450</v>
      </c>
      <c r="AT127" s="148" t="s">
        <v>125</v>
      </c>
      <c r="AU127" s="148" t="s">
        <v>130</v>
      </c>
      <c r="AY127" s="13" t="s">
        <v>123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130</v>
      </c>
      <c r="BK127" s="149">
        <f t="shared" si="9"/>
        <v>0</v>
      </c>
      <c r="BL127" s="13" t="s">
        <v>450</v>
      </c>
      <c r="BM127" s="148" t="s">
        <v>461</v>
      </c>
    </row>
    <row r="128" spans="2:65" s="1" customFormat="1" ht="24.2" customHeight="1">
      <c r="B128" s="135"/>
      <c r="C128" s="150" t="s">
        <v>142</v>
      </c>
      <c r="D128" s="150" t="s">
        <v>199</v>
      </c>
      <c r="E128" s="151" t="s">
        <v>462</v>
      </c>
      <c r="F128" s="152" t="s">
        <v>463</v>
      </c>
      <c r="G128" s="153" t="s">
        <v>325</v>
      </c>
      <c r="H128" s="154">
        <v>10</v>
      </c>
      <c r="I128" s="155"/>
      <c r="J128" s="156">
        <f t="shared" si="0"/>
        <v>0</v>
      </c>
      <c r="K128" s="157"/>
      <c r="L128" s="158"/>
      <c r="M128" s="159" t="s">
        <v>1</v>
      </c>
      <c r="N128" s="160" t="s">
        <v>37</v>
      </c>
      <c r="P128" s="146">
        <f t="shared" si="1"/>
        <v>0</v>
      </c>
      <c r="Q128" s="146">
        <v>6.0000000000000002E-5</v>
      </c>
      <c r="R128" s="146">
        <f t="shared" si="2"/>
        <v>6.0000000000000006E-4</v>
      </c>
      <c r="S128" s="146">
        <v>0</v>
      </c>
      <c r="T128" s="147">
        <f t="shared" si="3"/>
        <v>0</v>
      </c>
      <c r="AR128" s="148" t="s">
        <v>454</v>
      </c>
      <c r="AT128" s="148" t="s">
        <v>199</v>
      </c>
      <c r="AU128" s="148" t="s">
        <v>130</v>
      </c>
      <c r="AY128" s="13" t="s">
        <v>123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130</v>
      </c>
      <c r="BK128" s="149">
        <f t="shared" si="9"/>
        <v>0</v>
      </c>
      <c r="BL128" s="13" t="s">
        <v>454</v>
      </c>
      <c r="BM128" s="148" t="s">
        <v>464</v>
      </c>
    </row>
    <row r="129" spans="2:65" s="1" customFormat="1" ht="24.2" customHeight="1">
      <c r="B129" s="135"/>
      <c r="C129" s="136" t="s">
        <v>146</v>
      </c>
      <c r="D129" s="136" t="s">
        <v>125</v>
      </c>
      <c r="E129" s="137" t="s">
        <v>465</v>
      </c>
      <c r="F129" s="138" t="s">
        <v>466</v>
      </c>
      <c r="G129" s="139" t="s">
        <v>325</v>
      </c>
      <c r="H129" s="140">
        <v>5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37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450</v>
      </c>
      <c r="AT129" s="148" t="s">
        <v>125</v>
      </c>
      <c r="AU129" s="148" t="s">
        <v>130</v>
      </c>
      <c r="AY129" s="13" t="s">
        <v>123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130</v>
      </c>
      <c r="BK129" s="149">
        <f t="shared" si="9"/>
        <v>0</v>
      </c>
      <c r="BL129" s="13" t="s">
        <v>450</v>
      </c>
      <c r="BM129" s="148" t="s">
        <v>467</v>
      </c>
    </row>
    <row r="130" spans="2:65" s="1" customFormat="1" ht="16.5" customHeight="1">
      <c r="B130" s="135"/>
      <c r="C130" s="150" t="s">
        <v>152</v>
      </c>
      <c r="D130" s="150" t="s">
        <v>199</v>
      </c>
      <c r="E130" s="151" t="s">
        <v>468</v>
      </c>
      <c r="F130" s="152" t="s">
        <v>469</v>
      </c>
      <c r="G130" s="153" t="s">
        <v>325</v>
      </c>
      <c r="H130" s="154">
        <v>5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37</v>
      </c>
      <c r="P130" s="146">
        <f t="shared" si="1"/>
        <v>0</v>
      </c>
      <c r="Q130" s="146">
        <v>7.1700000000000002E-3</v>
      </c>
      <c r="R130" s="146">
        <f t="shared" si="2"/>
        <v>3.585E-2</v>
      </c>
      <c r="S130" s="146">
        <v>0</v>
      </c>
      <c r="T130" s="147">
        <f t="shared" si="3"/>
        <v>0</v>
      </c>
      <c r="AR130" s="148" t="s">
        <v>454</v>
      </c>
      <c r="AT130" s="148" t="s">
        <v>199</v>
      </c>
      <c r="AU130" s="148" t="s">
        <v>130</v>
      </c>
      <c r="AY130" s="13" t="s">
        <v>123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130</v>
      </c>
      <c r="BK130" s="149">
        <f t="shared" si="9"/>
        <v>0</v>
      </c>
      <c r="BL130" s="13" t="s">
        <v>454</v>
      </c>
      <c r="BM130" s="148" t="s">
        <v>470</v>
      </c>
    </row>
    <row r="131" spans="2:65" s="1" customFormat="1" ht="21.75" customHeight="1">
      <c r="B131" s="135"/>
      <c r="C131" s="136" t="s">
        <v>157</v>
      </c>
      <c r="D131" s="136" t="s">
        <v>125</v>
      </c>
      <c r="E131" s="137" t="s">
        <v>471</v>
      </c>
      <c r="F131" s="138" t="s">
        <v>472</v>
      </c>
      <c r="G131" s="139" t="s">
        <v>307</v>
      </c>
      <c r="H131" s="140">
        <v>50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37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450</v>
      </c>
      <c r="AT131" s="148" t="s">
        <v>125</v>
      </c>
      <c r="AU131" s="148" t="s">
        <v>130</v>
      </c>
      <c r="AY131" s="13" t="s">
        <v>123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130</v>
      </c>
      <c r="BK131" s="149">
        <f t="shared" si="9"/>
        <v>0</v>
      </c>
      <c r="BL131" s="13" t="s">
        <v>450</v>
      </c>
      <c r="BM131" s="148" t="s">
        <v>473</v>
      </c>
    </row>
    <row r="132" spans="2:65" s="1" customFormat="1" ht="21.75" customHeight="1">
      <c r="B132" s="135"/>
      <c r="C132" s="136" t="s">
        <v>161</v>
      </c>
      <c r="D132" s="136" t="s">
        <v>125</v>
      </c>
      <c r="E132" s="137" t="s">
        <v>474</v>
      </c>
      <c r="F132" s="138" t="s">
        <v>475</v>
      </c>
      <c r="G132" s="139" t="s">
        <v>307</v>
      </c>
      <c r="H132" s="140">
        <v>160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37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450</v>
      </c>
      <c r="AT132" s="148" t="s">
        <v>125</v>
      </c>
      <c r="AU132" s="148" t="s">
        <v>130</v>
      </c>
      <c r="AY132" s="13" t="s">
        <v>123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130</v>
      </c>
      <c r="BK132" s="149">
        <f t="shared" si="9"/>
        <v>0</v>
      </c>
      <c r="BL132" s="13" t="s">
        <v>450</v>
      </c>
      <c r="BM132" s="148" t="s">
        <v>476</v>
      </c>
    </row>
    <row r="133" spans="2:65" s="1" customFormat="1" ht="16.5" customHeight="1">
      <c r="B133" s="135"/>
      <c r="C133" s="150" t="s">
        <v>165</v>
      </c>
      <c r="D133" s="150" t="s">
        <v>199</v>
      </c>
      <c r="E133" s="151" t="s">
        <v>477</v>
      </c>
      <c r="F133" s="152" t="s">
        <v>478</v>
      </c>
      <c r="G133" s="153" t="s">
        <v>307</v>
      </c>
      <c r="H133" s="154">
        <v>210</v>
      </c>
      <c r="I133" s="155"/>
      <c r="J133" s="156">
        <f t="shared" si="0"/>
        <v>0</v>
      </c>
      <c r="K133" s="157"/>
      <c r="L133" s="158"/>
      <c r="M133" s="159" t="s">
        <v>1</v>
      </c>
      <c r="N133" s="160" t="s">
        <v>37</v>
      </c>
      <c r="P133" s="146">
        <f t="shared" si="1"/>
        <v>0</v>
      </c>
      <c r="Q133" s="146">
        <v>8.9999999999999998E-4</v>
      </c>
      <c r="R133" s="146">
        <f t="shared" si="2"/>
        <v>0.189</v>
      </c>
      <c r="S133" s="146">
        <v>0</v>
      </c>
      <c r="T133" s="147">
        <f t="shared" si="3"/>
        <v>0</v>
      </c>
      <c r="AR133" s="148" t="s">
        <v>454</v>
      </c>
      <c r="AT133" s="148" t="s">
        <v>199</v>
      </c>
      <c r="AU133" s="148" t="s">
        <v>130</v>
      </c>
      <c r="AY133" s="13" t="s">
        <v>123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130</v>
      </c>
      <c r="BK133" s="149">
        <f t="shared" si="9"/>
        <v>0</v>
      </c>
      <c r="BL133" s="13" t="s">
        <v>454</v>
      </c>
      <c r="BM133" s="148" t="s">
        <v>479</v>
      </c>
    </row>
    <row r="134" spans="2:65" s="1" customFormat="1" ht="21.75" customHeight="1">
      <c r="B134" s="135"/>
      <c r="C134" s="136" t="s">
        <v>169</v>
      </c>
      <c r="D134" s="136" t="s">
        <v>125</v>
      </c>
      <c r="E134" s="137" t="s">
        <v>480</v>
      </c>
      <c r="F134" s="138" t="s">
        <v>481</v>
      </c>
      <c r="G134" s="139" t="s">
        <v>307</v>
      </c>
      <c r="H134" s="140">
        <v>210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37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450</v>
      </c>
      <c r="AT134" s="148" t="s">
        <v>125</v>
      </c>
      <c r="AU134" s="148" t="s">
        <v>130</v>
      </c>
      <c r="AY134" s="13" t="s">
        <v>123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130</v>
      </c>
      <c r="BK134" s="149">
        <f t="shared" si="9"/>
        <v>0</v>
      </c>
      <c r="BL134" s="13" t="s">
        <v>450</v>
      </c>
      <c r="BM134" s="148" t="s">
        <v>482</v>
      </c>
    </row>
    <row r="135" spans="2:65" s="11" customFormat="1" ht="22.9" customHeight="1">
      <c r="B135" s="123"/>
      <c r="D135" s="124" t="s">
        <v>70</v>
      </c>
      <c r="E135" s="133" t="s">
        <v>483</v>
      </c>
      <c r="F135" s="133" t="s">
        <v>484</v>
      </c>
      <c r="I135" s="126"/>
      <c r="J135" s="134">
        <f>BK135</f>
        <v>0</v>
      </c>
      <c r="L135" s="123"/>
      <c r="M135" s="128"/>
      <c r="P135" s="129">
        <f>SUM(P136:P146)</f>
        <v>0</v>
      </c>
      <c r="R135" s="129">
        <f>SUM(R136:R146)</f>
        <v>0.1925</v>
      </c>
      <c r="T135" s="130">
        <f>SUM(T136:T146)</f>
        <v>0</v>
      </c>
      <c r="AR135" s="124" t="s">
        <v>135</v>
      </c>
      <c r="AT135" s="131" t="s">
        <v>70</v>
      </c>
      <c r="AU135" s="131" t="s">
        <v>79</v>
      </c>
      <c r="AY135" s="124" t="s">
        <v>123</v>
      </c>
      <c r="BK135" s="132">
        <f>SUM(BK136:BK146)</f>
        <v>0</v>
      </c>
    </row>
    <row r="136" spans="2:65" s="1" customFormat="1" ht="24.2" customHeight="1">
      <c r="B136" s="135"/>
      <c r="C136" s="136" t="s">
        <v>173</v>
      </c>
      <c r="D136" s="136" t="s">
        <v>125</v>
      </c>
      <c r="E136" s="137" t="s">
        <v>485</v>
      </c>
      <c r="F136" s="138" t="s">
        <v>486</v>
      </c>
      <c r="G136" s="139" t="s">
        <v>307</v>
      </c>
      <c r="H136" s="140">
        <v>200</v>
      </c>
      <c r="I136" s="141"/>
      <c r="J136" s="142">
        <f t="shared" ref="J136:J146" si="10">ROUND(I136*H136,2)</f>
        <v>0</v>
      </c>
      <c r="K136" s="143"/>
      <c r="L136" s="28"/>
      <c r="M136" s="144" t="s">
        <v>1</v>
      </c>
      <c r="N136" s="145" t="s">
        <v>37</v>
      </c>
      <c r="P136" s="146">
        <f t="shared" ref="P136:P146" si="11">O136*H136</f>
        <v>0</v>
      </c>
      <c r="Q136" s="146">
        <v>0</v>
      </c>
      <c r="R136" s="146">
        <f t="shared" ref="R136:R146" si="12">Q136*H136</f>
        <v>0</v>
      </c>
      <c r="S136" s="146">
        <v>0</v>
      </c>
      <c r="T136" s="147">
        <f t="shared" ref="T136:T146" si="13">S136*H136</f>
        <v>0</v>
      </c>
      <c r="AR136" s="148" t="s">
        <v>450</v>
      </c>
      <c r="AT136" s="148" t="s">
        <v>125</v>
      </c>
      <c r="AU136" s="148" t="s">
        <v>130</v>
      </c>
      <c r="AY136" s="13" t="s">
        <v>123</v>
      </c>
      <c r="BE136" s="149">
        <f t="shared" ref="BE136:BE146" si="14">IF(N136="základná",J136,0)</f>
        <v>0</v>
      </c>
      <c r="BF136" s="149">
        <f t="shared" ref="BF136:BF146" si="15">IF(N136="znížená",J136,0)</f>
        <v>0</v>
      </c>
      <c r="BG136" s="149">
        <f t="shared" ref="BG136:BG146" si="16">IF(N136="zákl. prenesená",J136,0)</f>
        <v>0</v>
      </c>
      <c r="BH136" s="149">
        <f t="shared" ref="BH136:BH146" si="17">IF(N136="zníž. prenesená",J136,0)</f>
        <v>0</v>
      </c>
      <c r="BI136" s="149">
        <f t="shared" ref="BI136:BI146" si="18">IF(N136="nulová",J136,0)</f>
        <v>0</v>
      </c>
      <c r="BJ136" s="13" t="s">
        <v>130</v>
      </c>
      <c r="BK136" s="149">
        <f t="shared" ref="BK136:BK146" si="19">ROUND(I136*H136,2)</f>
        <v>0</v>
      </c>
      <c r="BL136" s="13" t="s">
        <v>450</v>
      </c>
      <c r="BM136" s="148" t="s">
        <v>487</v>
      </c>
    </row>
    <row r="137" spans="2:65" s="1" customFormat="1" ht="37.9" customHeight="1">
      <c r="B137" s="135"/>
      <c r="C137" s="150" t="s">
        <v>177</v>
      </c>
      <c r="D137" s="150" t="s">
        <v>199</v>
      </c>
      <c r="E137" s="151" t="s">
        <v>488</v>
      </c>
      <c r="F137" s="152" t="s">
        <v>489</v>
      </c>
      <c r="G137" s="153" t="s">
        <v>307</v>
      </c>
      <c r="H137" s="154">
        <v>200</v>
      </c>
      <c r="I137" s="155"/>
      <c r="J137" s="156">
        <f t="shared" si="10"/>
        <v>0</v>
      </c>
      <c r="K137" s="157"/>
      <c r="L137" s="158"/>
      <c r="M137" s="159" t="s">
        <v>1</v>
      </c>
      <c r="N137" s="160" t="s">
        <v>37</v>
      </c>
      <c r="P137" s="146">
        <f t="shared" si="11"/>
        <v>0</v>
      </c>
      <c r="Q137" s="146">
        <v>8.8000000000000003E-4</v>
      </c>
      <c r="R137" s="146">
        <f t="shared" si="12"/>
        <v>0.17600000000000002</v>
      </c>
      <c r="S137" s="146">
        <v>0</v>
      </c>
      <c r="T137" s="147">
        <f t="shared" si="13"/>
        <v>0</v>
      </c>
      <c r="AR137" s="148" t="s">
        <v>454</v>
      </c>
      <c r="AT137" s="148" t="s">
        <v>199</v>
      </c>
      <c r="AU137" s="148" t="s">
        <v>130</v>
      </c>
      <c r="AY137" s="13" t="s">
        <v>123</v>
      </c>
      <c r="BE137" s="149">
        <f t="shared" si="14"/>
        <v>0</v>
      </c>
      <c r="BF137" s="149">
        <f t="shared" si="15"/>
        <v>0</v>
      </c>
      <c r="BG137" s="149">
        <f t="shared" si="16"/>
        <v>0</v>
      </c>
      <c r="BH137" s="149">
        <f t="shared" si="17"/>
        <v>0</v>
      </c>
      <c r="BI137" s="149">
        <f t="shared" si="18"/>
        <v>0</v>
      </c>
      <c r="BJ137" s="13" t="s">
        <v>130</v>
      </c>
      <c r="BK137" s="149">
        <f t="shared" si="19"/>
        <v>0</v>
      </c>
      <c r="BL137" s="13" t="s">
        <v>454</v>
      </c>
      <c r="BM137" s="148" t="s">
        <v>490</v>
      </c>
    </row>
    <row r="138" spans="2:65" s="1" customFormat="1" ht="24.2" customHeight="1">
      <c r="B138" s="135"/>
      <c r="C138" s="150" t="s">
        <v>182</v>
      </c>
      <c r="D138" s="150" t="s">
        <v>199</v>
      </c>
      <c r="E138" s="151" t="s">
        <v>491</v>
      </c>
      <c r="F138" s="152" t="s">
        <v>492</v>
      </c>
      <c r="G138" s="153" t="s">
        <v>325</v>
      </c>
      <c r="H138" s="154">
        <v>50</v>
      </c>
      <c r="I138" s="155"/>
      <c r="J138" s="156">
        <f t="shared" si="10"/>
        <v>0</v>
      </c>
      <c r="K138" s="157"/>
      <c r="L138" s="158"/>
      <c r="M138" s="159" t="s">
        <v>1</v>
      </c>
      <c r="N138" s="160" t="s">
        <v>37</v>
      </c>
      <c r="P138" s="146">
        <f t="shared" si="11"/>
        <v>0</v>
      </c>
      <c r="Q138" s="146">
        <v>6.9999999999999994E-5</v>
      </c>
      <c r="R138" s="146">
        <f t="shared" si="12"/>
        <v>3.4999999999999996E-3</v>
      </c>
      <c r="S138" s="146">
        <v>0</v>
      </c>
      <c r="T138" s="147">
        <f t="shared" si="13"/>
        <v>0</v>
      </c>
      <c r="AR138" s="148" t="s">
        <v>454</v>
      </c>
      <c r="AT138" s="148" t="s">
        <v>199</v>
      </c>
      <c r="AU138" s="148" t="s">
        <v>130</v>
      </c>
      <c r="AY138" s="13" t="s">
        <v>123</v>
      </c>
      <c r="BE138" s="149">
        <f t="shared" si="14"/>
        <v>0</v>
      </c>
      <c r="BF138" s="149">
        <f t="shared" si="15"/>
        <v>0</v>
      </c>
      <c r="BG138" s="149">
        <f t="shared" si="16"/>
        <v>0</v>
      </c>
      <c r="BH138" s="149">
        <f t="shared" si="17"/>
        <v>0</v>
      </c>
      <c r="BI138" s="149">
        <f t="shared" si="18"/>
        <v>0</v>
      </c>
      <c r="BJ138" s="13" t="s">
        <v>130</v>
      </c>
      <c r="BK138" s="149">
        <f t="shared" si="19"/>
        <v>0</v>
      </c>
      <c r="BL138" s="13" t="s">
        <v>454</v>
      </c>
      <c r="BM138" s="148" t="s">
        <v>493</v>
      </c>
    </row>
    <row r="139" spans="2:65" s="1" customFormat="1" ht="16.5" customHeight="1">
      <c r="B139" s="135"/>
      <c r="C139" s="136" t="s">
        <v>186</v>
      </c>
      <c r="D139" s="136" t="s">
        <v>125</v>
      </c>
      <c r="E139" s="137" t="s">
        <v>494</v>
      </c>
      <c r="F139" s="138" t="s">
        <v>495</v>
      </c>
      <c r="G139" s="139" t="s">
        <v>307</v>
      </c>
      <c r="H139" s="140">
        <v>200</v>
      </c>
      <c r="I139" s="141"/>
      <c r="J139" s="142">
        <f t="shared" si="10"/>
        <v>0</v>
      </c>
      <c r="K139" s="143"/>
      <c r="L139" s="28"/>
      <c r="M139" s="144" t="s">
        <v>1</v>
      </c>
      <c r="N139" s="145" t="s">
        <v>37</v>
      </c>
      <c r="P139" s="146">
        <f t="shared" si="11"/>
        <v>0</v>
      </c>
      <c r="Q139" s="146">
        <v>0</v>
      </c>
      <c r="R139" s="146">
        <f t="shared" si="12"/>
        <v>0</v>
      </c>
      <c r="S139" s="146">
        <v>0</v>
      </c>
      <c r="T139" s="147">
        <f t="shared" si="13"/>
        <v>0</v>
      </c>
      <c r="AR139" s="148" t="s">
        <v>450</v>
      </c>
      <c r="AT139" s="148" t="s">
        <v>125</v>
      </c>
      <c r="AU139" s="148" t="s">
        <v>130</v>
      </c>
      <c r="AY139" s="13" t="s">
        <v>123</v>
      </c>
      <c r="BE139" s="149">
        <f t="shared" si="14"/>
        <v>0</v>
      </c>
      <c r="BF139" s="149">
        <f t="shared" si="15"/>
        <v>0</v>
      </c>
      <c r="BG139" s="149">
        <f t="shared" si="16"/>
        <v>0</v>
      </c>
      <c r="BH139" s="149">
        <f t="shared" si="17"/>
        <v>0</v>
      </c>
      <c r="BI139" s="149">
        <f t="shared" si="18"/>
        <v>0</v>
      </c>
      <c r="BJ139" s="13" t="s">
        <v>130</v>
      </c>
      <c r="BK139" s="149">
        <f t="shared" si="19"/>
        <v>0</v>
      </c>
      <c r="BL139" s="13" t="s">
        <v>450</v>
      </c>
      <c r="BM139" s="148" t="s">
        <v>496</v>
      </c>
    </row>
    <row r="140" spans="2:65" s="1" customFormat="1" ht="21.75" customHeight="1">
      <c r="B140" s="135"/>
      <c r="C140" s="150" t="s">
        <v>190</v>
      </c>
      <c r="D140" s="150" t="s">
        <v>199</v>
      </c>
      <c r="E140" s="151" t="s">
        <v>497</v>
      </c>
      <c r="F140" s="152" t="s">
        <v>498</v>
      </c>
      <c r="G140" s="153" t="s">
        <v>307</v>
      </c>
      <c r="H140" s="154">
        <v>200</v>
      </c>
      <c r="I140" s="155"/>
      <c r="J140" s="156">
        <f t="shared" si="10"/>
        <v>0</v>
      </c>
      <c r="K140" s="157"/>
      <c r="L140" s="158"/>
      <c r="M140" s="159" t="s">
        <v>1</v>
      </c>
      <c r="N140" s="160" t="s">
        <v>37</v>
      </c>
      <c r="P140" s="146">
        <f t="shared" si="11"/>
        <v>0</v>
      </c>
      <c r="Q140" s="146">
        <v>4.0000000000000003E-5</v>
      </c>
      <c r="R140" s="146">
        <f t="shared" si="12"/>
        <v>8.0000000000000002E-3</v>
      </c>
      <c r="S140" s="146">
        <v>0</v>
      </c>
      <c r="T140" s="147">
        <f t="shared" si="13"/>
        <v>0</v>
      </c>
      <c r="AR140" s="148" t="s">
        <v>454</v>
      </c>
      <c r="AT140" s="148" t="s">
        <v>199</v>
      </c>
      <c r="AU140" s="148" t="s">
        <v>130</v>
      </c>
      <c r="AY140" s="13" t="s">
        <v>123</v>
      </c>
      <c r="BE140" s="149">
        <f t="shared" si="14"/>
        <v>0</v>
      </c>
      <c r="BF140" s="149">
        <f t="shared" si="15"/>
        <v>0</v>
      </c>
      <c r="BG140" s="149">
        <f t="shared" si="16"/>
        <v>0</v>
      </c>
      <c r="BH140" s="149">
        <f t="shared" si="17"/>
        <v>0</v>
      </c>
      <c r="BI140" s="149">
        <f t="shared" si="18"/>
        <v>0</v>
      </c>
      <c r="BJ140" s="13" t="s">
        <v>130</v>
      </c>
      <c r="BK140" s="149">
        <f t="shared" si="19"/>
        <v>0</v>
      </c>
      <c r="BL140" s="13" t="s">
        <v>454</v>
      </c>
      <c r="BM140" s="148" t="s">
        <v>499</v>
      </c>
    </row>
    <row r="141" spans="2:65" s="1" customFormat="1" ht="21.75" customHeight="1">
      <c r="B141" s="135"/>
      <c r="C141" s="136" t="s">
        <v>194</v>
      </c>
      <c r="D141" s="136" t="s">
        <v>125</v>
      </c>
      <c r="E141" s="137" t="s">
        <v>500</v>
      </c>
      <c r="F141" s="138" t="s">
        <v>501</v>
      </c>
      <c r="G141" s="139" t="s">
        <v>307</v>
      </c>
      <c r="H141" s="140">
        <v>200</v>
      </c>
      <c r="I141" s="141"/>
      <c r="J141" s="142">
        <f t="shared" si="10"/>
        <v>0</v>
      </c>
      <c r="K141" s="143"/>
      <c r="L141" s="28"/>
      <c r="M141" s="144" t="s">
        <v>1</v>
      </c>
      <c r="N141" s="145" t="s">
        <v>37</v>
      </c>
      <c r="P141" s="146">
        <f t="shared" si="11"/>
        <v>0</v>
      </c>
      <c r="Q141" s="146">
        <v>0</v>
      </c>
      <c r="R141" s="146">
        <f t="shared" si="12"/>
        <v>0</v>
      </c>
      <c r="S141" s="146">
        <v>0</v>
      </c>
      <c r="T141" s="147">
        <f t="shared" si="13"/>
        <v>0</v>
      </c>
      <c r="AR141" s="148" t="s">
        <v>450</v>
      </c>
      <c r="AT141" s="148" t="s">
        <v>125</v>
      </c>
      <c r="AU141" s="148" t="s">
        <v>130</v>
      </c>
      <c r="AY141" s="13" t="s">
        <v>123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3" t="s">
        <v>130</v>
      </c>
      <c r="BK141" s="149">
        <f t="shared" si="19"/>
        <v>0</v>
      </c>
      <c r="BL141" s="13" t="s">
        <v>450</v>
      </c>
      <c r="BM141" s="148" t="s">
        <v>502</v>
      </c>
    </row>
    <row r="142" spans="2:65" s="1" customFormat="1" ht="37.9" customHeight="1">
      <c r="B142" s="135"/>
      <c r="C142" s="136" t="s">
        <v>198</v>
      </c>
      <c r="D142" s="136" t="s">
        <v>125</v>
      </c>
      <c r="E142" s="137" t="s">
        <v>503</v>
      </c>
      <c r="F142" s="138" t="s">
        <v>504</v>
      </c>
      <c r="G142" s="139" t="s">
        <v>325</v>
      </c>
      <c r="H142" s="140">
        <v>4</v>
      </c>
      <c r="I142" s="141"/>
      <c r="J142" s="142">
        <f t="shared" si="10"/>
        <v>0</v>
      </c>
      <c r="K142" s="143"/>
      <c r="L142" s="28"/>
      <c r="M142" s="144" t="s">
        <v>1</v>
      </c>
      <c r="N142" s="145" t="s">
        <v>37</v>
      </c>
      <c r="P142" s="146">
        <f t="shared" si="11"/>
        <v>0</v>
      </c>
      <c r="Q142" s="146">
        <v>0</v>
      </c>
      <c r="R142" s="146">
        <f t="shared" si="12"/>
        <v>0</v>
      </c>
      <c r="S142" s="146">
        <v>0</v>
      </c>
      <c r="T142" s="147">
        <f t="shared" si="13"/>
        <v>0</v>
      </c>
      <c r="AR142" s="148" t="s">
        <v>450</v>
      </c>
      <c r="AT142" s="148" t="s">
        <v>125</v>
      </c>
      <c r="AU142" s="148" t="s">
        <v>130</v>
      </c>
      <c r="AY142" s="13" t="s">
        <v>123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130</v>
      </c>
      <c r="BK142" s="149">
        <f t="shared" si="19"/>
        <v>0</v>
      </c>
      <c r="BL142" s="13" t="s">
        <v>450</v>
      </c>
      <c r="BM142" s="148" t="s">
        <v>505</v>
      </c>
    </row>
    <row r="143" spans="2:65" s="1" customFormat="1" ht="33" customHeight="1">
      <c r="B143" s="135"/>
      <c r="C143" s="150" t="s">
        <v>204</v>
      </c>
      <c r="D143" s="150" t="s">
        <v>199</v>
      </c>
      <c r="E143" s="151" t="s">
        <v>506</v>
      </c>
      <c r="F143" s="152" t="s">
        <v>507</v>
      </c>
      <c r="G143" s="153" t="s">
        <v>325</v>
      </c>
      <c r="H143" s="154">
        <v>4</v>
      </c>
      <c r="I143" s="155"/>
      <c r="J143" s="156">
        <f t="shared" si="10"/>
        <v>0</v>
      </c>
      <c r="K143" s="157"/>
      <c r="L143" s="158"/>
      <c r="M143" s="159" t="s">
        <v>1</v>
      </c>
      <c r="N143" s="160" t="s">
        <v>37</v>
      </c>
      <c r="P143" s="146">
        <f t="shared" si="11"/>
        <v>0</v>
      </c>
      <c r="Q143" s="146">
        <v>4.0000000000000002E-4</v>
      </c>
      <c r="R143" s="146">
        <f t="shared" si="12"/>
        <v>1.6000000000000001E-3</v>
      </c>
      <c r="S143" s="146">
        <v>0</v>
      </c>
      <c r="T143" s="147">
        <f t="shared" si="13"/>
        <v>0</v>
      </c>
      <c r="AR143" s="148" t="s">
        <v>454</v>
      </c>
      <c r="AT143" s="148" t="s">
        <v>199</v>
      </c>
      <c r="AU143" s="148" t="s">
        <v>130</v>
      </c>
      <c r="AY143" s="13" t="s">
        <v>123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130</v>
      </c>
      <c r="BK143" s="149">
        <f t="shared" si="19"/>
        <v>0</v>
      </c>
      <c r="BL143" s="13" t="s">
        <v>454</v>
      </c>
      <c r="BM143" s="148" t="s">
        <v>508</v>
      </c>
    </row>
    <row r="144" spans="2:65" s="1" customFormat="1" ht="24.2" customHeight="1">
      <c r="B144" s="135"/>
      <c r="C144" s="136" t="s">
        <v>208</v>
      </c>
      <c r="D144" s="136" t="s">
        <v>125</v>
      </c>
      <c r="E144" s="137" t="s">
        <v>509</v>
      </c>
      <c r="F144" s="138" t="s">
        <v>510</v>
      </c>
      <c r="G144" s="139" t="s">
        <v>325</v>
      </c>
      <c r="H144" s="140">
        <v>1</v>
      </c>
      <c r="I144" s="141"/>
      <c r="J144" s="142">
        <f t="shared" si="10"/>
        <v>0</v>
      </c>
      <c r="K144" s="143"/>
      <c r="L144" s="28"/>
      <c r="M144" s="144" t="s">
        <v>1</v>
      </c>
      <c r="N144" s="145" t="s">
        <v>37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450</v>
      </c>
      <c r="AT144" s="148" t="s">
        <v>125</v>
      </c>
      <c r="AU144" s="148" t="s">
        <v>130</v>
      </c>
      <c r="AY144" s="13" t="s">
        <v>123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130</v>
      </c>
      <c r="BK144" s="149">
        <f t="shared" si="19"/>
        <v>0</v>
      </c>
      <c r="BL144" s="13" t="s">
        <v>450</v>
      </c>
      <c r="BM144" s="148" t="s">
        <v>511</v>
      </c>
    </row>
    <row r="145" spans="2:65" s="1" customFormat="1" ht="24.2" customHeight="1">
      <c r="B145" s="135"/>
      <c r="C145" s="150" t="s">
        <v>212</v>
      </c>
      <c r="D145" s="150" t="s">
        <v>199</v>
      </c>
      <c r="E145" s="151" t="s">
        <v>512</v>
      </c>
      <c r="F145" s="152" t="s">
        <v>513</v>
      </c>
      <c r="G145" s="153" t="s">
        <v>325</v>
      </c>
      <c r="H145" s="154">
        <v>1</v>
      </c>
      <c r="I145" s="155"/>
      <c r="J145" s="156">
        <f t="shared" si="10"/>
        <v>0</v>
      </c>
      <c r="K145" s="157"/>
      <c r="L145" s="158"/>
      <c r="M145" s="159" t="s">
        <v>1</v>
      </c>
      <c r="N145" s="160" t="s">
        <v>37</v>
      </c>
      <c r="P145" s="146">
        <f t="shared" si="11"/>
        <v>0</v>
      </c>
      <c r="Q145" s="146">
        <v>3.3999999999999998E-3</v>
      </c>
      <c r="R145" s="146">
        <f t="shared" si="12"/>
        <v>3.3999999999999998E-3</v>
      </c>
      <c r="S145" s="146">
        <v>0</v>
      </c>
      <c r="T145" s="147">
        <f t="shared" si="13"/>
        <v>0</v>
      </c>
      <c r="AR145" s="148" t="s">
        <v>454</v>
      </c>
      <c r="AT145" s="148" t="s">
        <v>199</v>
      </c>
      <c r="AU145" s="148" t="s">
        <v>130</v>
      </c>
      <c r="AY145" s="13" t="s">
        <v>123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130</v>
      </c>
      <c r="BK145" s="149">
        <f t="shared" si="19"/>
        <v>0</v>
      </c>
      <c r="BL145" s="13" t="s">
        <v>454</v>
      </c>
      <c r="BM145" s="148" t="s">
        <v>514</v>
      </c>
    </row>
    <row r="146" spans="2:65" s="1" customFormat="1" ht="33" customHeight="1">
      <c r="B146" s="135"/>
      <c r="C146" s="136" t="s">
        <v>216</v>
      </c>
      <c r="D146" s="136" t="s">
        <v>125</v>
      </c>
      <c r="E146" s="137" t="s">
        <v>515</v>
      </c>
      <c r="F146" s="138" t="s">
        <v>516</v>
      </c>
      <c r="G146" s="139" t="s">
        <v>325</v>
      </c>
      <c r="H146" s="140">
        <v>1</v>
      </c>
      <c r="I146" s="141"/>
      <c r="J146" s="142">
        <f t="shared" si="10"/>
        <v>0</v>
      </c>
      <c r="K146" s="143"/>
      <c r="L146" s="28"/>
      <c r="M146" s="144" t="s">
        <v>1</v>
      </c>
      <c r="N146" s="145" t="s">
        <v>37</v>
      </c>
      <c r="P146" s="146">
        <f t="shared" si="11"/>
        <v>0</v>
      </c>
      <c r="Q146" s="146">
        <v>0</v>
      </c>
      <c r="R146" s="146">
        <f t="shared" si="12"/>
        <v>0</v>
      </c>
      <c r="S146" s="146">
        <v>0</v>
      </c>
      <c r="T146" s="147">
        <f t="shared" si="13"/>
        <v>0</v>
      </c>
      <c r="AR146" s="148" t="s">
        <v>450</v>
      </c>
      <c r="AT146" s="148" t="s">
        <v>125</v>
      </c>
      <c r="AU146" s="148" t="s">
        <v>130</v>
      </c>
      <c r="AY146" s="13" t="s">
        <v>123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130</v>
      </c>
      <c r="BK146" s="149">
        <f t="shared" si="19"/>
        <v>0</v>
      </c>
      <c r="BL146" s="13" t="s">
        <v>450</v>
      </c>
      <c r="BM146" s="148" t="s">
        <v>517</v>
      </c>
    </row>
    <row r="147" spans="2:65" s="11" customFormat="1" ht="22.9" customHeight="1">
      <c r="B147" s="123"/>
      <c r="D147" s="124" t="s">
        <v>70</v>
      </c>
      <c r="E147" s="133" t="s">
        <v>518</v>
      </c>
      <c r="F147" s="133" t="s">
        <v>519</v>
      </c>
      <c r="I147" s="126"/>
      <c r="J147" s="134">
        <f>BK147</f>
        <v>0</v>
      </c>
      <c r="L147" s="123"/>
      <c r="M147" s="128"/>
      <c r="P147" s="129">
        <f>SUM(P148:P154)</f>
        <v>0</v>
      </c>
      <c r="R147" s="129">
        <f>SUM(R148:R154)</f>
        <v>29.811127500000001</v>
      </c>
      <c r="T147" s="130">
        <f>SUM(T148:T154)</f>
        <v>0</v>
      </c>
      <c r="AR147" s="124" t="s">
        <v>135</v>
      </c>
      <c r="AT147" s="131" t="s">
        <v>70</v>
      </c>
      <c r="AU147" s="131" t="s">
        <v>79</v>
      </c>
      <c r="AY147" s="124" t="s">
        <v>123</v>
      </c>
      <c r="BK147" s="132">
        <f>SUM(BK148:BK154)</f>
        <v>0</v>
      </c>
    </row>
    <row r="148" spans="2:65" s="1" customFormat="1" ht="24.2" customHeight="1">
      <c r="B148" s="135"/>
      <c r="C148" s="136" t="s">
        <v>7</v>
      </c>
      <c r="D148" s="136" t="s">
        <v>125</v>
      </c>
      <c r="E148" s="137" t="s">
        <v>520</v>
      </c>
      <c r="F148" s="138" t="s">
        <v>521</v>
      </c>
      <c r="G148" s="139" t="s">
        <v>307</v>
      </c>
      <c r="H148" s="140">
        <v>150</v>
      </c>
      <c r="I148" s="141"/>
      <c r="J148" s="142">
        <f t="shared" ref="J148:J154" si="20">ROUND(I148*H148,2)</f>
        <v>0</v>
      </c>
      <c r="K148" s="143"/>
      <c r="L148" s="28"/>
      <c r="M148" s="144" t="s">
        <v>1</v>
      </c>
      <c r="N148" s="145" t="s">
        <v>37</v>
      </c>
      <c r="P148" s="146">
        <f t="shared" ref="P148:P154" si="21">O148*H148</f>
        <v>0</v>
      </c>
      <c r="Q148" s="146">
        <v>0</v>
      </c>
      <c r="R148" s="146">
        <f t="shared" ref="R148:R154" si="22">Q148*H148</f>
        <v>0</v>
      </c>
      <c r="S148" s="146">
        <v>0</v>
      </c>
      <c r="T148" s="147">
        <f t="shared" ref="T148:T154" si="23">S148*H148</f>
        <v>0</v>
      </c>
      <c r="AR148" s="148" t="s">
        <v>450</v>
      </c>
      <c r="AT148" s="148" t="s">
        <v>125</v>
      </c>
      <c r="AU148" s="148" t="s">
        <v>130</v>
      </c>
      <c r="AY148" s="13" t="s">
        <v>123</v>
      </c>
      <c r="BE148" s="149">
        <f t="shared" ref="BE148:BE154" si="24">IF(N148="základná",J148,0)</f>
        <v>0</v>
      </c>
      <c r="BF148" s="149">
        <f t="shared" ref="BF148:BF154" si="25">IF(N148="znížená",J148,0)</f>
        <v>0</v>
      </c>
      <c r="BG148" s="149">
        <f t="shared" ref="BG148:BG154" si="26">IF(N148="zákl. prenesená",J148,0)</f>
        <v>0</v>
      </c>
      <c r="BH148" s="149">
        <f t="shared" ref="BH148:BH154" si="27">IF(N148="zníž. prenesená",J148,0)</f>
        <v>0</v>
      </c>
      <c r="BI148" s="149">
        <f t="shared" ref="BI148:BI154" si="28">IF(N148="nulová",J148,0)</f>
        <v>0</v>
      </c>
      <c r="BJ148" s="13" t="s">
        <v>130</v>
      </c>
      <c r="BK148" s="149">
        <f t="shared" ref="BK148:BK154" si="29">ROUND(I148*H148,2)</f>
        <v>0</v>
      </c>
      <c r="BL148" s="13" t="s">
        <v>450</v>
      </c>
      <c r="BM148" s="148" t="s">
        <v>522</v>
      </c>
    </row>
    <row r="149" spans="2:65" s="1" customFormat="1" ht="33" customHeight="1">
      <c r="B149" s="135"/>
      <c r="C149" s="136" t="s">
        <v>223</v>
      </c>
      <c r="D149" s="136" t="s">
        <v>125</v>
      </c>
      <c r="E149" s="137" t="s">
        <v>310</v>
      </c>
      <c r="F149" s="138" t="s">
        <v>523</v>
      </c>
      <c r="G149" s="139" t="s">
        <v>128</v>
      </c>
      <c r="H149" s="140">
        <v>15.75</v>
      </c>
      <c r="I149" s="141"/>
      <c r="J149" s="142">
        <f t="shared" si="20"/>
        <v>0</v>
      </c>
      <c r="K149" s="143"/>
      <c r="L149" s="28"/>
      <c r="M149" s="144" t="s">
        <v>1</v>
      </c>
      <c r="N149" s="145" t="s">
        <v>37</v>
      </c>
      <c r="P149" s="146">
        <f t="shared" si="21"/>
        <v>0</v>
      </c>
      <c r="Q149" s="146">
        <v>1.8907700000000001</v>
      </c>
      <c r="R149" s="146">
        <f t="shared" si="22"/>
        <v>29.7796275</v>
      </c>
      <c r="S149" s="146">
        <v>0</v>
      </c>
      <c r="T149" s="147">
        <f t="shared" si="23"/>
        <v>0</v>
      </c>
      <c r="AR149" s="148" t="s">
        <v>450</v>
      </c>
      <c r="AT149" s="148" t="s">
        <v>125</v>
      </c>
      <c r="AU149" s="148" t="s">
        <v>130</v>
      </c>
      <c r="AY149" s="13" t="s">
        <v>123</v>
      </c>
      <c r="BE149" s="149">
        <f t="shared" si="24"/>
        <v>0</v>
      </c>
      <c r="BF149" s="149">
        <f t="shared" si="25"/>
        <v>0</v>
      </c>
      <c r="BG149" s="149">
        <f t="shared" si="26"/>
        <v>0</v>
      </c>
      <c r="BH149" s="149">
        <f t="shared" si="27"/>
        <v>0</v>
      </c>
      <c r="BI149" s="149">
        <f t="shared" si="28"/>
        <v>0</v>
      </c>
      <c r="BJ149" s="13" t="s">
        <v>130</v>
      </c>
      <c r="BK149" s="149">
        <f t="shared" si="29"/>
        <v>0</v>
      </c>
      <c r="BL149" s="13" t="s">
        <v>450</v>
      </c>
      <c r="BM149" s="148" t="s">
        <v>524</v>
      </c>
    </row>
    <row r="150" spans="2:65" s="1" customFormat="1" ht="24.2" customHeight="1">
      <c r="B150" s="135"/>
      <c r="C150" s="136" t="s">
        <v>229</v>
      </c>
      <c r="D150" s="136" t="s">
        <v>125</v>
      </c>
      <c r="E150" s="137" t="s">
        <v>525</v>
      </c>
      <c r="F150" s="138" t="s">
        <v>526</v>
      </c>
      <c r="G150" s="139" t="s">
        <v>307</v>
      </c>
      <c r="H150" s="140">
        <v>150</v>
      </c>
      <c r="I150" s="141"/>
      <c r="J150" s="142">
        <f t="shared" si="20"/>
        <v>0</v>
      </c>
      <c r="K150" s="143"/>
      <c r="L150" s="28"/>
      <c r="M150" s="144" t="s">
        <v>1</v>
      </c>
      <c r="N150" s="145" t="s">
        <v>37</v>
      </c>
      <c r="P150" s="146">
        <f t="shared" si="21"/>
        <v>0</v>
      </c>
      <c r="Q150" s="146">
        <v>0</v>
      </c>
      <c r="R150" s="146">
        <f t="shared" si="22"/>
        <v>0</v>
      </c>
      <c r="S150" s="146">
        <v>0</v>
      </c>
      <c r="T150" s="147">
        <f t="shared" si="23"/>
        <v>0</v>
      </c>
      <c r="AR150" s="148" t="s">
        <v>450</v>
      </c>
      <c r="AT150" s="148" t="s">
        <v>125</v>
      </c>
      <c r="AU150" s="148" t="s">
        <v>130</v>
      </c>
      <c r="AY150" s="13" t="s">
        <v>123</v>
      </c>
      <c r="BE150" s="149">
        <f t="shared" si="24"/>
        <v>0</v>
      </c>
      <c r="BF150" s="149">
        <f t="shared" si="25"/>
        <v>0</v>
      </c>
      <c r="BG150" s="149">
        <f t="shared" si="26"/>
        <v>0</v>
      </c>
      <c r="BH150" s="149">
        <f t="shared" si="27"/>
        <v>0</v>
      </c>
      <c r="BI150" s="149">
        <f t="shared" si="28"/>
        <v>0</v>
      </c>
      <c r="BJ150" s="13" t="s">
        <v>130</v>
      </c>
      <c r="BK150" s="149">
        <f t="shared" si="29"/>
        <v>0</v>
      </c>
      <c r="BL150" s="13" t="s">
        <v>450</v>
      </c>
      <c r="BM150" s="148" t="s">
        <v>527</v>
      </c>
    </row>
    <row r="151" spans="2:65" s="1" customFormat="1" ht="16.5" customHeight="1">
      <c r="B151" s="135"/>
      <c r="C151" s="150" t="s">
        <v>237</v>
      </c>
      <c r="D151" s="150" t="s">
        <v>199</v>
      </c>
      <c r="E151" s="151" t="s">
        <v>528</v>
      </c>
      <c r="F151" s="152" t="s">
        <v>529</v>
      </c>
      <c r="G151" s="153" t="s">
        <v>307</v>
      </c>
      <c r="H151" s="154">
        <v>150</v>
      </c>
      <c r="I151" s="155"/>
      <c r="J151" s="156">
        <f t="shared" si="20"/>
        <v>0</v>
      </c>
      <c r="K151" s="157"/>
      <c r="L151" s="158"/>
      <c r="M151" s="159" t="s">
        <v>1</v>
      </c>
      <c r="N151" s="160" t="s">
        <v>37</v>
      </c>
      <c r="P151" s="146">
        <f t="shared" si="21"/>
        <v>0</v>
      </c>
      <c r="Q151" s="146">
        <v>2.1000000000000001E-4</v>
      </c>
      <c r="R151" s="146">
        <f t="shared" si="22"/>
        <v>3.15E-2</v>
      </c>
      <c r="S151" s="146">
        <v>0</v>
      </c>
      <c r="T151" s="147">
        <f t="shared" si="23"/>
        <v>0</v>
      </c>
      <c r="AR151" s="148" t="s">
        <v>454</v>
      </c>
      <c r="AT151" s="148" t="s">
        <v>199</v>
      </c>
      <c r="AU151" s="148" t="s">
        <v>130</v>
      </c>
      <c r="AY151" s="13" t="s">
        <v>123</v>
      </c>
      <c r="BE151" s="149">
        <f t="shared" si="24"/>
        <v>0</v>
      </c>
      <c r="BF151" s="149">
        <f t="shared" si="25"/>
        <v>0</v>
      </c>
      <c r="BG151" s="149">
        <f t="shared" si="26"/>
        <v>0</v>
      </c>
      <c r="BH151" s="149">
        <f t="shared" si="27"/>
        <v>0</v>
      </c>
      <c r="BI151" s="149">
        <f t="shared" si="28"/>
        <v>0</v>
      </c>
      <c r="BJ151" s="13" t="s">
        <v>130</v>
      </c>
      <c r="BK151" s="149">
        <f t="shared" si="29"/>
        <v>0</v>
      </c>
      <c r="BL151" s="13" t="s">
        <v>454</v>
      </c>
      <c r="BM151" s="148" t="s">
        <v>530</v>
      </c>
    </row>
    <row r="152" spans="2:65" s="1" customFormat="1" ht="33" customHeight="1">
      <c r="B152" s="135"/>
      <c r="C152" s="136" t="s">
        <v>241</v>
      </c>
      <c r="D152" s="136" t="s">
        <v>125</v>
      </c>
      <c r="E152" s="137" t="s">
        <v>531</v>
      </c>
      <c r="F152" s="138" t="s">
        <v>532</v>
      </c>
      <c r="G152" s="139" t="s">
        <v>307</v>
      </c>
      <c r="H152" s="140">
        <v>150</v>
      </c>
      <c r="I152" s="141"/>
      <c r="J152" s="142">
        <f t="shared" si="20"/>
        <v>0</v>
      </c>
      <c r="K152" s="143"/>
      <c r="L152" s="28"/>
      <c r="M152" s="144" t="s">
        <v>1</v>
      </c>
      <c r="N152" s="145" t="s">
        <v>37</v>
      </c>
      <c r="P152" s="146">
        <f t="shared" si="21"/>
        <v>0</v>
      </c>
      <c r="Q152" s="146">
        <v>0</v>
      </c>
      <c r="R152" s="146">
        <f t="shared" si="22"/>
        <v>0</v>
      </c>
      <c r="S152" s="146">
        <v>0</v>
      </c>
      <c r="T152" s="147">
        <f t="shared" si="23"/>
        <v>0</v>
      </c>
      <c r="AR152" s="148" t="s">
        <v>450</v>
      </c>
      <c r="AT152" s="148" t="s">
        <v>125</v>
      </c>
      <c r="AU152" s="148" t="s">
        <v>130</v>
      </c>
      <c r="AY152" s="13" t="s">
        <v>123</v>
      </c>
      <c r="BE152" s="149">
        <f t="shared" si="24"/>
        <v>0</v>
      </c>
      <c r="BF152" s="149">
        <f t="shared" si="25"/>
        <v>0</v>
      </c>
      <c r="BG152" s="149">
        <f t="shared" si="26"/>
        <v>0</v>
      </c>
      <c r="BH152" s="149">
        <f t="shared" si="27"/>
        <v>0</v>
      </c>
      <c r="BI152" s="149">
        <f t="shared" si="28"/>
        <v>0</v>
      </c>
      <c r="BJ152" s="13" t="s">
        <v>130</v>
      </c>
      <c r="BK152" s="149">
        <f t="shared" si="29"/>
        <v>0</v>
      </c>
      <c r="BL152" s="13" t="s">
        <v>450</v>
      </c>
      <c r="BM152" s="148" t="s">
        <v>533</v>
      </c>
    </row>
    <row r="153" spans="2:65" s="1" customFormat="1" ht="24.2" customHeight="1">
      <c r="B153" s="135"/>
      <c r="C153" s="136" t="s">
        <v>245</v>
      </c>
      <c r="D153" s="136" t="s">
        <v>125</v>
      </c>
      <c r="E153" s="137" t="s">
        <v>534</v>
      </c>
      <c r="F153" s="138" t="s">
        <v>535</v>
      </c>
      <c r="G153" s="139" t="s">
        <v>128</v>
      </c>
      <c r="H153" s="140">
        <v>15.75</v>
      </c>
      <c r="I153" s="141"/>
      <c r="J153" s="142">
        <f t="shared" si="20"/>
        <v>0</v>
      </c>
      <c r="K153" s="143"/>
      <c r="L153" s="28"/>
      <c r="M153" s="144" t="s">
        <v>1</v>
      </c>
      <c r="N153" s="145" t="s">
        <v>37</v>
      </c>
      <c r="P153" s="146">
        <f t="shared" si="21"/>
        <v>0</v>
      </c>
      <c r="Q153" s="146">
        <v>0</v>
      </c>
      <c r="R153" s="146">
        <f t="shared" si="22"/>
        <v>0</v>
      </c>
      <c r="S153" s="146">
        <v>0</v>
      </c>
      <c r="T153" s="147">
        <f t="shared" si="23"/>
        <v>0</v>
      </c>
      <c r="AR153" s="148" t="s">
        <v>450</v>
      </c>
      <c r="AT153" s="148" t="s">
        <v>125</v>
      </c>
      <c r="AU153" s="148" t="s">
        <v>130</v>
      </c>
      <c r="AY153" s="13" t="s">
        <v>123</v>
      </c>
      <c r="BE153" s="149">
        <f t="shared" si="24"/>
        <v>0</v>
      </c>
      <c r="BF153" s="149">
        <f t="shared" si="25"/>
        <v>0</v>
      </c>
      <c r="BG153" s="149">
        <f t="shared" si="26"/>
        <v>0</v>
      </c>
      <c r="BH153" s="149">
        <f t="shared" si="27"/>
        <v>0</v>
      </c>
      <c r="BI153" s="149">
        <f t="shared" si="28"/>
        <v>0</v>
      </c>
      <c r="BJ153" s="13" t="s">
        <v>130</v>
      </c>
      <c r="BK153" s="149">
        <f t="shared" si="29"/>
        <v>0</v>
      </c>
      <c r="BL153" s="13" t="s">
        <v>450</v>
      </c>
      <c r="BM153" s="148" t="s">
        <v>536</v>
      </c>
    </row>
    <row r="154" spans="2:65" s="1" customFormat="1" ht="33" customHeight="1">
      <c r="B154" s="135"/>
      <c r="C154" s="136" t="s">
        <v>249</v>
      </c>
      <c r="D154" s="136" t="s">
        <v>125</v>
      </c>
      <c r="E154" s="137" t="s">
        <v>537</v>
      </c>
      <c r="F154" s="138" t="s">
        <v>538</v>
      </c>
      <c r="G154" s="139" t="s">
        <v>149</v>
      </c>
      <c r="H154" s="140">
        <v>150</v>
      </c>
      <c r="I154" s="141"/>
      <c r="J154" s="142">
        <f t="shared" si="20"/>
        <v>0</v>
      </c>
      <c r="K154" s="143"/>
      <c r="L154" s="28"/>
      <c r="M154" s="144" t="s">
        <v>1</v>
      </c>
      <c r="N154" s="145" t="s">
        <v>37</v>
      </c>
      <c r="P154" s="146">
        <f t="shared" si="21"/>
        <v>0</v>
      </c>
      <c r="Q154" s="146">
        <v>0</v>
      </c>
      <c r="R154" s="146">
        <f t="shared" si="22"/>
        <v>0</v>
      </c>
      <c r="S154" s="146">
        <v>0</v>
      </c>
      <c r="T154" s="147">
        <f t="shared" si="23"/>
        <v>0</v>
      </c>
      <c r="AR154" s="148" t="s">
        <v>450</v>
      </c>
      <c r="AT154" s="148" t="s">
        <v>125</v>
      </c>
      <c r="AU154" s="148" t="s">
        <v>130</v>
      </c>
      <c r="AY154" s="13" t="s">
        <v>123</v>
      </c>
      <c r="BE154" s="149">
        <f t="shared" si="24"/>
        <v>0</v>
      </c>
      <c r="BF154" s="149">
        <f t="shared" si="25"/>
        <v>0</v>
      </c>
      <c r="BG154" s="149">
        <f t="shared" si="26"/>
        <v>0</v>
      </c>
      <c r="BH154" s="149">
        <f t="shared" si="27"/>
        <v>0</v>
      </c>
      <c r="BI154" s="149">
        <f t="shared" si="28"/>
        <v>0</v>
      </c>
      <c r="BJ154" s="13" t="s">
        <v>130</v>
      </c>
      <c r="BK154" s="149">
        <f t="shared" si="29"/>
        <v>0</v>
      </c>
      <c r="BL154" s="13" t="s">
        <v>450</v>
      </c>
      <c r="BM154" s="148" t="s">
        <v>539</v>
      </c>
    </row>
    <row r="155" spans="2:65" s="11" customFormat="1" ht="25.9" customHeight="1">
      <c r="B155" s="123"/>
      <c r="D155" s="124" t="s">
        <v>70</v>
      </c>
      <c r="E155" s="125" t="s">
        <v>540</v>
      </c>
      <c r="F155" s="125" t="s">
        <v>541</v>
      </c>
      <c r="I155" s="126"/>
      <c r="J155" s="127">
        <f>BK155</f>
        <v>0</v>
      </c>
      <c r="L155" s="123"/>
      <c r="M155" s="128"/>
      <c r="P155" s="129">
        <f>P156</f>
        <v>0</v>
      </c>
      <c r="R155" s="129">
        <f>R156</f>
        <v>0</v>
      </c>
      <c r="T155" s="130">
        <f>T156</f>
        <v>0</v>
      </c>
      <c r="AR155" s="124" t="s">
        <v>129</v>
      </c>
      <c r="AT155" s="131" t="s">
        <v>70</v>
      </c>
      <c r="AU155" s="131" t="s">
        <v>71</v>
      </c>
      <c r="AY155" s="124" t="s">
        <v>123</v>
      </c>
      <c r="BK155" s="132">
        <f>BK156</f>
        <v>0</v>
      </c>
    </row>
    <row r="156" spans="2:65" s="1" customFormat="1" ht="37.9" customHeight="1">
      <c r="B156" s="135"/>
      <c r="C156" s="136" t="s">
        <v>336</v>
      </c>
      <c r="D156" s="136" t="s">
        <v>125</v>
      </c>
      <c r="E156" s="137" t="s">
        <v>542</v>
      </c>
      <c r="F156" s="138" t="s">
        <v>543</v>
      </c>
      <c r="G156" s="139" t="s">
        <v>544</v>
      </c>
      <c r="H156" s="140">
        <v>24</v>
      </c>
      <c r="I156" s="141"/>
      <c r="J156" s="142">
        <f>ROUND(I156*H156,2)</f>
        <v>0</v>
      </c>
      <c r="K156" s="143"/>
      <c r="L156" s="28"/>
      <c r="M156" s="161" t="s">
        <v>1</v>
      </c>
      <c r="N156" s="162" t="s">
        <v>37</v>
      </c>
      <c r="O156" s="163"/>
      <c r="P156" s="164">
        <f>O156*H156</f>
        <v>0</v>
      </c>
      <c r="Q156" s="164">
        <v>0</v>
      </c>
      <c r="R156" s="164">
        <f>Q156*H156</f>
        <v>0</v>
      </c>
      <c r="S156" s="164">
        <v>0</v>
      </c>
      <c r="T156" s="165">
        <f>S156*H156</f>
        <v>0</v>
      </c>
      <c r="AR156" s="148" t="s">
        <v>545</v>
      </c>
      <c r="AT156" s="148" t="s">
        <v>125</v>
      </c>
      <c r="AU156" s="148" t="s">
        <v>79</v>
      </c>
      <c r="AY156" s="13" t="s">
        <v>123</v>
      </c>
      <c r="BE156" s="149">
        <f>IF(N156="základná",J156,0)</f>
        <v>0</v>
      </c>
      <c r="BF156" s="149">
        <f>IF(N156="znížená",J156,0)</f>
        <v>0</v>
      </c>
      <c r="BG156" s="149">
        <f>IF(N156="zákl. prenesená",J156,0)</f>
        <v>0</v>
      </c>
      <c r="BH156" s="149">
        <f>IF(N156="zníž. prenesená",J156,0)</f>
        <v>0</v>
      </c>
      <c r="BI156" s="149">
        <f>IF(N156="nulová",J156,0)</f>
        <v>0</v>
      </c>
      <c r="BJ156" s="13" t="s">
        <v>130</v>
      </c>
      <c r="BK156" s="149">
        <f>ROUND(I156*H156,2)</f>
        <v>0</v>
      </c>
      <c r="BL156" s="13" t="s">
        <v>545</v>
      </c>
      <c r="BM156" s="148" t="s">
        <v>546</v>
      </c>
    </row>
    <row r="157" spans="2:65" s="1" customFormat="1" ht="6.95" customHeight="1"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28"/>
    </row>
  </sheetData>
  <autoFilter ref="C120:K156" xr:uid="{00000000-0009-0000-0000-000004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30"/>
  <sheetViews>
    <sheetView showGridLines="0" topLeftCell="A77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71</v>
      </c>
    </row>
    <row r="4" spans="2:46" ht="24.95" customHeight="1">
      <c r="B4" s="16"/>
      <c r="D4" s="17" t="s">
        <v>93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15" t="str">
        <f>'Rekapitulácia stavby'!K6</f>
        <v>Rekonštrukcia a modernizácia ovčína</v>
      </c>
      <c r="F7" s="216"/>
      <c r="G7" s="216"/>
      <c r="H7" s="216"/>
      <c r="L7" s="16"/>
    </row>
    <row r="8" spans="2:46" s="1" customFormat="1" ht="12" customHeight="1">
      <c r="B8" s="28"/>
      <c r="D8" s="23" t="s">
        <v>94</v>
      </c>
      <c r="L8" s="28"/>
    </row>
    <row r="9" spans="2:46" s="1" customFormat="1" ht="16.5" customHeight="1">
      <c r="B9" s="28"/>
      <c r="E9" s="205" t="s">
        <v>547</v>
      </c>
      <c r="F9" s="214"/>
      <c r="G9" s="214"/>
      <c r="H9" s="214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>
        <f>'Rekapitulácia stavby'!AN8</f>
        <v>0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7" t="str">
        <f>'Rekapitulácia stavby'!E14</f>
        <v>Vyplň údaj</v>
      </c>
      <c r="F18" s="184"/>
      <c r="G18" s="184"/>
      <c r="H18" s="184"/>
      <c r="I18" s="23" t="s">
        <v>24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/>
      </c>
      <c r="I21" s="23" t="s">
        <v>24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29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/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30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31</v>
      </c>
      <c r="J30" s="64">
        <f>ROUND(J118,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33</v>
      </c>
      <c r="I32" s="31" t="s">
        <v>32</v>
      </c>
      <c r="J32" s="31" t="s">
        <v>34</v>
      </c>
      <c r="L32" s="28"/>
    </row>
    <row r="33" spans="2:12" s="1" customFormat="1" ht="14.45" customHeight="1">
      <c r="B33" s="28"/>
      <c r="D33" s="89" t="s">
        <v>35</v>
      </c>
      <c r="E33" s="33" t="s">
        <v>36</v>
      </c>
      <c r="F33" s="90">
        <f>ROUND((SUM(BE118:BE129)),  2)</f>
        <v>0</v>
      </c>
      <c r="G33" s="91"/>
      <c r="H33" s="91"/>
      <c r="I33" s="92">
        <v>0.23</v>
      </c>
      <c r="J33" s="90">
        <f>ROUND(((SUM(BE118:BE129))*I33),  2)</f>
        <v>0</v>
      </c>
      <c r="L33" s="28"/>
    </row>
    <row r="34" spans="2:12" s="1" customFormat="1" ht="14.45" customHeight="1">
      <c r="B34" s="28"/>
      <c r="E34" s="33" t="s">
        <v>37</v>
      </c>
      <c r="F34" s="90">
        <f>ROUND((SUM(BF118:BF129)),  2)</f>
        <v>0</v>
      </c>
      <c r="G34" s="91"/>
      <c r="H34" s="91"/>
      <c r="I34" s="92">
        <v>0.23</v>
      </c>
      <c r="J34" s="90">
        <f>ROUND(((SUM(BF118:BF129))*I34),  2)</f>
        <v>0</v>
      </c>
      <c r="L34" s="28"/>
    </row>
    <row r="35" spans="2:12" s="1" customFormat="1" ht="14.45" hidden="1" customHeight="1">
      <c r="B35" s="28"/>
      <c r="E35" s="23" t="s">
        <v>38</v>
      </c>
      <c r="F35" s="93">
        <f>ROUND((SUM(BG118:BG129)),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39</v>
      </c>
      <c r="F36" s="93">
        <f>ROUND((SUM(BH118:BH129)),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40</v>
      </c>
      <c r="F37" s="90">
        <f>ROUND((SUM(BI118:BI129)),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41</v>
      </c>
      <c r="E39" s="55"/>
      <c r="F39" s="55"/>
      <c r="G39" s="97" t="s">
        <v>42</v>
      </c>
      <c r="H39" s="98" t="s">
        <v>43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46</v>
      </c>
      <c r="E61" s="30"/>
      <c r="F61" s="101" t="s">
        <v>47</v>
      </c>
      <c r="G61" s="42" t="s">
        <v>46</v>
      </c>
      <c r="H61" s="30"/>
      <c r="I61" s="30"/>
      <c r="J61" s="102" t="s">
        <v>47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46</v>
      </c>
      <c r="E76" s="30"/>
      <c r="F76" s="101" t="s">
        <v>47</v>
      </c>
      <c r="G76" s="42" t="s">
        <v>46</v>
      </c>
      <c r="H76" s="30"/>
      <c r="I76" s="30"/>
      <c r="J76" s="102" t="s">
        <v>47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96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15" t="str">
        <f>E7</f>
        <v>Rekonštrukcia a modernizácia ovčína</v>
      </c>
      <c r="F85" s="216"/>
      <c r="G85" s="216"/>
      <c r="H85" s="216"/>
      <c r="L85" s="28"/>
    </row>
    <row r="86" spans="2:47" s="1" customFormat="1" ht="12" customHeight="1">
      <c r="B86" s="28"/>
      <c r="C86" s="23" t="s">
        <v>94</v>
      </c>
      <c r="L86" s="28"/>
    </row>
    <row r="87" spans="2:47" s="1" customFormat="1" ht="16.5" customHeight="1">
      <c r="B87" s="28"/>
      <c r="E87" s="205" t="str">
        <f>E9</f>
        <v>05 - Fotovoltaika</v>
      </c>
      <c r="F87" s="214"/>
      <c r="G87" s="214"/>
      <c r="H87" s="214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Nová Kelča, parc.č.567/1,567/2</v>
      </c>
      <c r="I89" s="23" t="s">
        <v>20</v>
      </c>
      <c r="J89" s="51">
        <f>IF(J12="","",J12)</f>
        <v>0</v>
      </c>
      <c r="L89" s="28"/>
    </row>
    <row r="90" spans="2:47" s="1" customFormat="1" ht="6.95" customHeight="1">
      <c r="B90" s="28"/>
      <c r="L90" s="28"/>
    </row>
    <row r="91" spans="2:47" s="1" customFormat="1" ht="25.7" customHeight="1">
      <c r="B91" s="28"/>
      <c r="C91" s="23" t="s">
        <v>21</v>
      </c>
      <c r="F91" s="21" t="str">
        <f>E15</f>
        <v>Pavol Paluba, Haligovce 71, 065 34 Veľká Lesná</v>
      </c>
      <c r="I91" s="23" t="s">
        <v>27</v>
      </c>
      <c r="J91" s="26" t="str">
        <f>E21</f>
        <v/>
      </c>
      <c r="L91" s="28"/>
    </row>
    <row r="92" spans="2:47" s="1" customFormat="1" ht="15.2" customHeight="1">
      <c r="B92" s="28"/>
      <c r="C92" s="23" t="s">
        <v>25</v>
      </c>
      <c r="F92" s="21" t="str">
        <f>IF(E18="","",E18)</f>
        <v>Vyplň údaj</v>
      </c>
      <c r="I92" s="23" t="s">
        <v>29</v>
      </c>
      <c r="J92" s="26" t="str">
        <f>E24</f>
        <v/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97</v>
      </c>
      <c r="D94" s="95"/>
      <c r="E94" s="95"/>
      <c r="F94" s="95"/>
      <c r="G94" s="95"/>
      <c r="H94" s="95"/>
      <c r="I94" s="95"/>
      <c r="J94" s="104" t="s">
        <v>98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99</v>
      </c>
      <c r="J96" s="64">
        <f>J118</f>
        <v>0</v>
      </c>
      <c r="L96" s="28"/>
      <c r="AU96" s="13" t="s">
        <v>100</v>
      </c>
    </row>
    <row r="97" spans="2:12" s="8" customFormat="1" ht="24.95" customHeight="1">
      <c r="B97" s="106"/>
      <c r="D97" s="107" t="s">
        <v>440</v>
      </c>
      <c r="E97" s="108"/>
      <c r="F97" s="108"/>
      <c r="G97" s="108"/>
      <c r="H97" s="108"/>
      <c r="I97" s="108"/>
      <c r="J97" s="109">
        <f>J119</f>
        <v>0</v>
      </c>
      <c r="L97" s="106"/>
    </row>
    <row r="98" spans="2:12" s="9" customFormat="1" ht="19.899999999999999" customHeight="1">
      <c r="B98" s="110"/>
      <c r="D98" s="111" t="s">
        <v>548</v>
      </c>
      <c r="E98" s="112"/>
      <c r="F98" s="112"/>
      <c r="G98" s="112"/>
      <c r="H98" s="112"/>
      <c r="I98" s="112"/>
      <c r="J98" s="113">
        <f>J120</f>
        <v>0</v>
      </c>
      <c r="L98" s="110"/>
    </row>
    <row r="99" spans="2:12" s="1" customFormat="1" ht="21.75" customHeight="1">
      <c r="B99" s="28"/>
      <c r="L99" s="28"/>
    </row>
    <row r="100" spans="2:12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28"/>
    </row>
    <row r="104" spans="2:12" s="1" customFormat="1" ht="6.95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28"/>
    </row>
    <row r="105" spans="2:12" s="1" customFormat="1" ht="24.95" customHeight="1">
      <c r="B105" s="28"/>
      <c r="C105" s="17" t="s">
        <v>109</v>
      </c>
      <c r="L105" s="28"/>
    </row>
    <row r="106" spans="2:12" s="1" customFormat="1" ht="6.95" customHeight="1">
      <c r="B106" s="28"/>
      <c r="L106" s="28"/>
    </row>
    <row r="107" spans="2:12" s="1" customFormat="1" ht="12" customHeight="1">
      <c r="B107" s="28"/>
      <c r="C107" s="23" t="s">
        <v>14</v>
      </c>
      <c r="L107" s="28"/>
    </row>
    <row r="108" spans="2:12" s="1" customFormat="1" ht="16.5" customHeight="1">
      <c r="B108" s="28"/>
      <c r="E108" s="215" t="str">
        <f>E7</f>
        <v>Rekonštrukcia a modernizácia ovčína</v>
      </c>
      <c r="F108" s="216"/>
      <c r="G108" s="216"/>
      <c r="H108" s="216"/>
      <c r="L108" s="28"/>
    </row>
    <row r="109" spans="2:12" s="1" customFormat="1" ht="12" customHeight="1">
      <c r="B109" s="28"/>
      <c r="C109" s="23" t="s">
        <v>94</v>
      </c>
      <c r="L109" s="28"/>
    </row>
    <row r="110" spans="2:12" s="1" customFormat="1" ht="16.5" customHeight="1">
      <c r="B110" s="28"/>
      <c r="E110" s="205" t="str">
        <f>E9</f>
        <v>05 - Fotovoltaika</v>
      </c>
      <c r="F110" s="214"/>
      <c r="G110" s="214"/>
      <c r="H110" s="214"/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18</v>
      </c>
      <c r="F112" s="21" t="str">
        <f>F12</f>
        <v>Nová Kelča, parc.č.567/1,567/2</v>
      </c>
      <c r="I112" s="23" t="s">
        <v>20</v>
      </c>
      <c r="J112" s="51">
        <f>IF(J12="","",J12)</f>
        <v>0</v>
      </c>
      <c r="L112" s="28"/>
    </row>
    <row r="113" spans="2:65" s="1" customFormat="1" ht="6.95" customHeight="1">
      <c r="B113" s="28"/>
      <c r="L113" s="28"/>
    </row>
    <row r="114" spans="2:65" s="1" customFormat="1" ht="25.7" customHeight="1">
      <c r="B114" s="28"/>
      <c r="C114" s="23" t="s">
        <v>21</v>
      </c>
      <c r="F114" s="21" t="str">
        <f>E15</f>
        <v>Pavol Paluba, Haligovce 71, 065 34 Veľká Lesná</v>
      </c>
      <c r="I114" s="23" t="s">
        <v>27</v>
      </c>
      <c r="J114" s="26" t="str">
        <f>E21</f>
        <v/>
      </c>
      <c r="L114" s="28"/>
    </row>
    <row r="115" spans="2:65" s="1" customFormat="1" ht="15.2" customHeight="1">
      <c r="B115" s="28"/>
      <c r="C115" s="23" t="s">
        <v>25</v>
      </c>
      <c r="F115" s="21" t="str">
        <f>IF(E18="","",E18)</f>
        <v>Vyplň údaj</v>
      </c>
      <c r="I115" s="23" t="s">
        <v>29</v>
      </c>
      <c r="J115" s="26" t="str">
        <f>E24</f>
        <v/>
      </c>
      <c r="L115" s="28"/>
    </row>
    <row r="116" spans="2:65" s="1" customFormat="1" ht="10.35" customHeight="1">
      <c r="B116" s="28"/>
      <c r="L116" s="28"/>
    </row>
    <row r="117" spans="2:65" s="10" customFormat="1" ht="29.25" customHeight="1">
      <c r="B117" s="114"/>
      <c r="C117" s="115" t="s">
        <v>110</v>
      </c>
      <c r="D117" s="116" t="s">
        <v>56</v>
      </c>
      <c r="E117" s="116" t="s">
        <v>52</v>
      </c>
      <c r="F117" s="116" t="s">
        <v>53</v>
      </c>
      <c r="G117" s="116" t="s">
        <v>111</v>
      </c>
      <c r="H117" s="116" t="s">
        <v>112</v>
      </c>
      <c r="I117" s="116" t="s">
        <v>113</v>
      </c>
      <c r="J117" s="117" t="s">
        <v>98</v>
      </c>
      <c r="K117" s="118" t="s">
        <v>114</v>
      </c>
      <c r="L117" s="114"/>
      <c r="M117" s="57" t="s">
        <v>1</v>
      </c>
      <c r="N117" s="58" t="s">
        <v>35</v>
      </c>
      <c r="O117" s="58" t="s">
        <v>115</v>
      </c>
      <c r="P117" s="58" t="s">
        <v>116</v>
      </c>
      <c r="Q117" s="58" t="s">
        <v>117</v>
      </c>
      <c r="R117" s="58" t="s">
        <v>118</v>
      </c>
      <c r="S117" s="58" t="s">
        <v>119</v>
      </c>
      <c r="T117" s="59" t="s">
        <v>120</v>
      </c>
    </row>
    <row r="118" spans="2:65" s="1" customFormat="1" ht="22.9" customHeight="1">
      <c r="B118" s="28"/>
      <c r="C118" s="62" t="s">
        <v>99</v>
      </c>
      <c r="J118" s="119">
        <f>BK118</f>
        <v>0</v>
      </c>
      <c r="L118" s="28"/>
      <c r="M118" s="60"/>
      <c r="N118" s="52"/>
      <c r="O118" s="52"/>
      <c r="P118" s="120">
        <f>P119</f>
        <v>0</v>
      </c>
      <c r="Q118" s="52"/>
      <c r="R118" s="120">
        <f>R119</f>
        <v>1.4567999999999997</v>
      </c>
      <c r="S118" s="52"/>
      <c r="T118" s="121">
        <f>T119</f>
        <v>0</v>
      </c>
      <c r="AT118" s="13" t="s">
        <v>70</v>
      </c>
      <c r="AU118" s="13" t="s">
        <v>100</v>
      </c>
      <c r="BK118" s="122">
        <f>BK119</f>
        <v>0</v>
      </c>
    </row>
    <row r="119" spans="2:65" s="11" customFormat="1" ht="25.9" customHeight="1">
      <c r="B119" s="123"/>
      <c r="D119" s="124" t="s">
        <v>70</v>
      </c>
      <c r="E119" s="125" t="s">
        <v>199</v>
      </c>
      <c r="F119" s="125" t="s">
        <v>445</v>
      </c>
      <c r="I119" s="126"/>
      <c r="J119" s="127">
        <f>BK119</f>
        <v>0</v>
      </c>
      <c r="L119" s="123"/>
      <c r="M119" s="128"/>
      <c r="P119" s="129">
        <f>P120</f>
        <v>0</v>
      </c>
      <c r="R119" s="129">
        <f>R120</f>
        <v>1.4567999999999997</v>
      </c>
      <c r="T119" s="130">
        <f>T120</f>
        <v>0</v>
      </c>
      <c r="AR119" s="124" t="s">
        <v>135</v>
      </c>
      <c r="AT119" s="131" t="s">
        <v>70</v>
      </c>
      <c r="AU119" s="131" t="s">
        <v>71</v>
      </c>
      <c r="AY119" s="124" t="s">
        <v>123</v>
      </c>
      <c r="BK119" s="132">
        <f>BK120</f>
        <v>0</v>
      </c>
    </row>
    <row r="120" spans="2:65" s="11" customFormat="1" ht="22.9" customHeight="1">
      <c r="B120" s="123"/>
      <c r="D120" s="124" t="s">
        <v>70</v>
      </c>
      <c r="E120" s="133" t="s">
        <v>549</v>
      </c>
      <c r="F120" s="133" t="s">
        <v>550</v>
      </c>
      <c r="I120" s="126"/>
      <c r="J120" s="134">
        <f>BK120</f>
        <v>0</v>
      </c>
      <c r="L120" s="123"/>
      <c r="M120" s="128"/>
      <c r="P120" s="129">
        <f>SUM(P121:P129)</f>
        <v>0</v>
      </c>
      <c r="R120" s="129">
        <f>SUM(R121:R129)</f>
        <v>1.4567999999999997</v>
      </c>
      <c r="T120" s="130">
        <f>SUM(T121:T129)</f>
        <v>0</v>
      </c>
      <c r="AR120" s="124" t="s">
        <v>135</v>
      </c>
      <c r="AT120" s="131" t="s">
        <v>70</v>
      </c>
      <c r="AU120" s="131" t="s">
        <v>79</v>
      </c>
      <c r="AY120" s="124" t="s">
        <v>123</v>
      </c>
      <c r="BK120" s="132">
        <f>SUM(BK121:BK129)</f>
        <v>0</v>
      </c>
    </row>
    <row r="121" spans="2:65" s="1" customFormat="1" ht="24.2" customHeight="1">
      <c r="B121" s="135"/>
      <c r="C121" s="136" t="s">
        <v>79</v>
      </c>
      <c r="D121" s="136" t="s">
        <v>125</v>
      </c>
      <c r="E121" s="137" t="s">
        <v>551</v>
      </c>
      <c r="F121" s="138" t="s">
        <v>552</v>
      </c>
      <c r="G121" s="139" t="s">
        <v>553</v>
      </c>
      <c r="H121" s="140">
        <v>52</v>
      </c>
      <c r="I121" s="141"/>
      <c r="J121" s="142">
        <f t="shared" ref="J121:J129" si="0">ROUND(I121*H121,2)</f>
        <v>0</v>
      </c>
      <c r="K121" s="143"/>
      <c r="L121" s="28"/>
      <c r="M121" s="144" t="s">
        <v>1</v>
      </c>
      <c r="N121" s="145" t="s">
        <v>37</v>
      </c>
      <c r="P121" s="146">
        <f t="shared" ref="P121:P129" si="1">O121*H121</f>
        <v>0</v>
      </c>
      <c r="Q121" s="146">
        <v>0</v>
      </c>
      <c r="R121" s="146">
        <f t="shared" ref="R121:R129" si="2">Q121*H121</f>
        <v>0</v>
      </c>
      <c r="S121" s="146">
        <v>0</v>
      </c>
      <c r="T121" s="147">
        <f t="shared" ref="T121:T129" si="3">S121*H121</f>
        <v>0</v>
      </c>
      <c r="AR121" s="148" t="s">
        <v>450</v>
      </c>
      <c r="AT121" s="148" t="s">
        <v>125</v>
      </c>
      <c r="AU121" s="148" t="s">
        <v>130</v>
      </c>
      <c r="AY121" s="13" t="s">
        <v>123</v>
      </c>
      <c r="BE121" s="149">
        <f t="shared" ref="BE121:BE129" si="4">IF(N121="základná",J121,0)</f>
        <v>0</v>
      </c>
      <c r="BF121" s="149">
        <f t="shared" ref="BF121:BF129" si="5">IF(N121="znížená",J121,0)</f>
        <v>0</v>
      </c>
      <c r="BG121" s="149">
        <f t="shared" ref="BG121:BG129" si="6">IF(N121="zákl. prenesená",J121,0)</f>
        <v>0</v>
      </c>
      <c r="BH121" s="149">
        <f t="shared" ref="BH121:BH129" si="7">IF(N121="zníž. prenesená",J121,0)</f>
        <v>0</v>
      </c>
      <c r="BI121" s="149">
        <f t="shared" ref="BI121:BI129" si="8">IF(N121="nulová",J121,0)</f>
        <v>0</v>
      </c>
      <c r="BJ121" s="13" t="s">
        <v>130</v>
      </c>
      <c r="BK121" s="149">
        <f t="shared" ref="BK121:BK129" si="9">ROUND(I121*H121,2)</f>
        <v>0</v>
      </c>
      <c r="BL121" s="13" t="s">
        <v>450</v>
      </c>
      <c r="BM121" s="148" t="s">
        <v>554</v>
      </c>
    </row>
    <row r="122" spans="2:65" s="1" customFormat="1" ht="24.2" customHeight="1">
      <c r="B122" s="135"/>
      <c r="C122" s="136" t="s">
        <v>130</v>
      </c>
      <c r="D122" s="136" t="s">
        <v>125</v>
      </c>
      <c r="E122" s="137" t="s">
        <v>555</v>
      </c>
      <c r="F122" s="138" t="s">
        <v>556</v>
      </c>
      <c r="G122" s="139" t="s">
        <v>325</v>
      </c>
      <c r="H122" s="140">
        <v>52</v>
      </c>
      <c r="I122" s="141"/>
      <c r="J122" s="142">
        <f t="shared" si="0"/>
        <v>0</v>
      </c>
      <c r="K122" s="143"/>
      <c r="L122" s="28"/>
      <c r="M122" s="144" t="s">
        <v>1</v>
      </c>
      <c r="N122" s="145" t="s">
        <v>37</v>
      </c>
      <c r="P122" s="146">
        <f t="shared" si="1"/>
        <v>0</v>
      </c>
      <c r="Q122" s="146">
        <v>0</v>
      </c>
      <c r="R122" s="146">
        <f t="shared" si="2"/>
        <v>0</v>
      </c>
      <c r="S122" s="146">
        <v>0</v>
      </c>
      <c r="T122" s="147">
        <f t="shared" si="3"/>
        <v>0</v>
      </c>
      <c r="AR122" s="148" t="s">
        <v>450</v>
      </c>
      <c r="AT122" s="148" t="s">
        <v>125</v>
      </c>
      <c r="AU122" s="148" t="s">
        <v>130</v>
      </c>
      <c r="AY122" s="13" t="s">
        <v>123</v>
      </c>
      <c r="BE122" s="149">
        <f t="shared" si="4"/>
        <v>0</v>
      </c>
      <c r="BF122" s="149">
        <f t="shared" si="5"/>
        <v>0</v>
      </c>
      <c r="BG122" s="149">
        <f t="shared" si="6"/>
        <v>0</v>
      </c>
      <c r="BH122" s="149">
        <f t="shared" si="7"/>
        <v>0</v>
      </c>
      <c r="BI122" s="149">
        <f t="shared" si="8"/>
        <v>0</v>
      </c>
      <c r="BJ122" s="13" t="s">
        <v>130</v>
      </c>
      <c r="BK122" s="149">
        <f t="shared" si="9"/>
        <v>0</v>
      </c>
      <c r="BL122" s="13" t="s">
        <v>450</v>
      </c>
      <c r="BM122" s="148" t="s">
        <v>557</v>
      </c>
    </row>
    <row r="123" spans="2:65" s="1" customFormat="1" ht="24.2" customHeight="1">
      <c r="B123" s="135"/>
      <c r="C123" s="150" t="s">
        <v>135</v>
      </c>
      <c r="D123" s="150" t="s">
        <v>199</v>
      </c>
      <c r="E123" s="151" t="s">
        <v>558</v>
      </c>
      <c r="F123" s="152" t="s">
        <v>559</v>
      </c>
      <c r="G123" s="153" t="s">
        <v>325</v>
      </c>
      <c r="H123" s="154">
        <v>52</v>
      </c>
      <c r="I123" s="155"/>
      <c r="J123" s="156">
        <f t="shared" si="0"/>
        <v>0</v>
      </c>
      <c r="K123" s="157"/>
      <c r="L123" s="158"/>
      <c r="M123" s="159" t="s">
        <v>1</v>
      </c>
      <c r="N123" s="160" t="s">
        <v>37</v>
      </c>
      <c r="P123" s="146">
        <f t="shared" si="1"/>
        <v>0</v>
      </c>
      <c r="Q123" s="146">
        <v>2.5999999999999999E-2</v>
      </c>
      <c r="R123" s="146">
        <f t="shared" si="2"/>
        <v>1.3519999999999999</v>
      </c>
      <c r="S123" s="146">
        <v>0</v>
      </c>
      <c r="T123" s="147">
        <f t="shared" si="3"/>
        <v>0</v>
      </c>
      <c r="AR123" s="148" t="s">
        <v>454</v>
      </c>
      <c r="AT123" s="148" t="s">
        <v>199</v>
      </c>
      <c r="AU123" s="148" t="s">
        <v>130</v>
      </c>
      <c r="AY123" s="13" t="s">
        <v>123</v>
      </c>
      <c r="BE123" s="149">
        <f t="shared" si="4"/>
        <v>0</v>
      </c>
      <c r="BF123" s="149">
        <f t="shared" si="5"/>
        <v>0</v>
      </c>
      <c r="BG123" s="149">
        <f t="shared" si="6"/>
        <v>0</v>
      </c>
      <c r="BH123" s="149">
        <f t="shared" si="7"/>
        <v>0</v>
      </c>
      <c r="BI123" s="149">
        <f t="shared" si="8"/>
        <v>0</v>
      </c>
      <c r="BJ123" s="13" t="s">
        <v>130</v>
      </c>
      <c r="BK123" s="149">
        <f t="shared" si="9"/>
        <v>0</v>
      </c>
      <c r="BL123" s="13" t="s">
        <v>454</v>
      </c>
      <c r="BM123" s="148" t="s">
        <v>560</v>
      </c>
    </row>
    <row r="124" spans="2:65" s="1" customFormat="1" ht="24.2" customHeight="1">
      <c r="B124" s="135"/>
      <c r="C124" s="136" t="s">
        <v>129</v>
      </c>
      <c r="D124" s="136" t="s">
        <v>125</v>
      </c>
      <c r="E124" s="137" t="s">
        <v>561</v>
      </c>
      <c r="F124" s="138" t="s">
        <v>562</v>
      </c>
      <c r="G124" s="139" t="s">
        <v>553</v>
      </c>
      <c r="H124" s="140">
        <v>52</v>
      </c>
      <c r="I124" s="141"/>
      <c r="J124" s="142">
        <f t="shared" si="0"/>
        <v>0</v>
      </c>
      <c r="K124" s="143"/>
      <c r="L124" s="28"/>
      <c r="M124" s="144" t="s">
        <v>1</v>
      </c>
      <c r="N124" s="145" t="s">
        <v>37</v>
      </c>
      <c r="P124" s="146">
        <f t="shared" si="1"/>
        <v>0</v>
      </c>
      <c r="Q124" s="146">
        <v>0</v>
      </c>
      <c r="R124" s="146">
        <f t="shared" si="2"/>
        <v>0</v>
      </c>
      <c r="S124" s="146">
        <v>0</v>
      </c>
      <c r="T124" s="147">
        <f t="shared" si="3"/>
        <v>0</v>
      </c>
      <c r="AR124" s="148" t="s">
        <v>450</v>
      </c>
      <c r="AT124" s="148" t="s">
        <v>125</v>
      </c>
      <c r="AU124" s="148" t="s">
        <v>130</v>
      </c>
      <c r="AY124" s="13" t="s">
        <v>123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130</v>
      </c>
      <c r="BK124" s="149">
        <f t="shared" si="9"/>
        <v>0</v>
      </c>
      <c r="BL124" s="13" t="s">
        <v>450</v>
      </c>
      <c r="BM124" s="148" t="s">
        <v>563</v>
      </c>
    </row>
    <row r="125" spans="2:65" s="1" customFormat="1" ht="24.2" customHeight="1">
      <c r="B125" s="135"/>
      <c r="C125" s="150" t="s">
        <v>142</v>
      </c>
      <c r="D125" s="150" t="s">
        <v>199</v>
      </c>
      <c r="E125" s="151" t="s">
        <v>564</v>
      </c>
      <c r="F125" s="152" t="s">
        <v>565</v>
      </c>
      <c r="G125" s="153" t="s">
        <v>553</v>
      </c>
      <c r="H125" s="154">
        <v>52</v>
      </c>
      <c r="I125" s="155"/>
      <c r="J125" s="156">
        <f t="shared" si="0"/>
        <v>0</v>
      </c>
      <c r="K125" s="157"/>
      <c r="L125" s="158"/>
      <c r="M125" s="159" t="s">
        <v>1</v>
      </c>
      <c r="N125" s="160" t="s">
        <v>37</v>
      </c>
      <c r="P125" s="146">
        <f t="shared" si="1"/>
        <v>0</v>
      </c>
      <c r="Q125" s="146">
        <v>4.0000000000000002E-4</v>
      </c>
      <c r="R125" s="146">
        <f t="shared" si="2"/>
        <v>2.0800000000000003E-2</v>
      </c>
      <c r="S125" s="146">
        <v>0</v>
      </c>
      <c r="T125" s="147">
        <f t="shared" si="3"/>
        <v>0</v>
      </c>
      <c r="AR125" s="148" t="s">
        <v>454</v>
      </c>
      <c r="AT125" s="148" t="s">
        <v>199</v>
      </c>
      <c r="AU125" s="148" t="s">
        <v>130</v>
      </c>
      <c r="AY125" s="13" t="s">
        <v>123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130</v>
      </c>
      <c r="BK125" s="149">
        <f t="shared" si="9"/>
        <v>0</v>
      </c>
      <c r="BL125" s="13" t="s">
        <v>454</v>
      </c>
      <c r="BM125" s="148" t="s">
        <v>566</v>
      </c>
    </row>
    <row r="126" spans="2:65" s="1" customFormat="1" ht="24.2" customHeight="1">
      <c r="B126" s="135"/>
      <c r="C126" s="136" t="s">
        <v>146</v>
      </c>
      <c r="D126" s="136" t="s">
        <v>125</v>
      </c>
      <c r="E126" s="137" t="s">
        <v>567</v>
      </c>
      <c r="F126" s="138" t="s">
        <v>568</v>
      </c>
      <c r="G126" s="139" t="s">
        <v>325</v>
      </c>
      <c r="H126" s="140">
        <v>1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37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450</v>
      </c>
      <c r="AT126" s="148" t="s">
        <v>125</v>
      </c>
      <c r="AU126" s="148" t="s">
        <v>130</v>
      </c>
      <c r="AY126" s="13" t="s">
        <v>123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130</v>
      </c>
      <c r="BK126" s="149">
        <f t="shared" si="9"/>
        <v>0</v>
      </c>
      <c r="BL126" s="13" t="s">
        <v>450</v>
      </c>
      <c r="BM126" s="148" t="s">
        <v>569</v>
      </c>
    </row>
    <row r="127" spans="2:65" s="1" customFormat="1" ht="24.2" customHeight="1">
      <c r="B127" s="135"/>
      <c r="C127" s="150" t="s">
        <v>152</v>
      </c>
      <c r="D127" s="150" t="s">
        <v>199</v>
      </c>
      <c r="E127" s="151" t="s">
        <v>570</v>
      </c>
      <c r="F127" s="152" t="s">
        <v>571</v>
      </c>
      <c r="G127" s="153" t="s">
        <v>325</v>
      </c>
      <c r="H127" s="154">
        <v>1</v>
      </c>
      <c r="I127" s="155"/>
      <c r="J127" s="156">
        <f t="shared" si="0"/>
        <v>0</v>
      </c>
      <c r="K127" s="157"/>
      <c r="L127" s="158"/>
      <c r="M127" s="159" t="s">
        <v>1</v>
      </c>
      <c r="N127" s="160" t="s">
        <v>37</v>
      </c>
      <c r="P127" s="146">
        <f t="shared" si="1"/>
        <v>0</v>
      </c>
      <c r="Q127" s="146">
        <v>2.1000000000000001E-2</v>
      </c>
      <c r="R127" s="146">
        <f t="shared" si="2"/>
        <v>2.1000000000000001E-2</v>
      </c>
      <c r="S127" s="146">
        <v>0</v>
      </c>
      <c r="T127" s="147">
        <f t="shared" si="3"/>
        <v>0</v>
      </c>
      <c r="AR127" s="148" t="s">
        <v>454</v>
      </c>
      <c r="AT127" s="148" t="s">
        <v>199</v>
      </c>
      <c r="AU127" s="148" t="s">
        <v>130</v>
      </c>
      <c r="AY127" s="13" t="s">
        <v>123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130</v>
      </c>
      <c r="BK127" s="149">
        <f t="shared" si="9"/>
        <v>0</v>
      </c>
      <c r="BL127" s="13" t="s">
        <v>454</v>
      </c>
      <c r="BM127" s="148" t="s">
        <v>572</v>
      </c>
    </row>
    <row r="128" spans="2:65" s="1" customFormat="1" ht="16.5" customHeight="1">
      <c r="B128" s="135"/>
      <c r="C128" s="136" t="s">
        <v>157</v>
      </c>
      <c r="D128" s="136" t="s">
        <v>125</v>
      </c>
      <c r="E128" s="137" t="s">
        <v>573</v>
      </c>
      <c r="F128" s="138" t="s">
        <v>574</v>
      </c>
      <c r="G128" s="139" t="s">
        <v>307</v>
      </c>
      <c r="H128" s="140">
        <v>450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37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450</v>
      </c>
      <c r="AT128" s="148" t="s">
        <v>125</v>
      </c>
      <c r="AU128" s="148" t="s">
        <v>130</v>
      </c>
      <c r="AY128" s="13" t="s">
        <v>123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130</v>
      </c>
      <c r="BK128" s="149">
        <f t="shared" si="9"/>
        <v>0</v>
      </c>
      <c r="BL128" s="13" t="s">
        <v>450</v>
      </c>
      <c r="BM128" s="148" t="s">
        <v>575</v>
      </c>
    </row>
    <row r="129" spans="2:65" s="1" customFormat="1" ht="16.5" customHeight="1">
      <c r="B129" s="135"/>
      <c r="C129" s="150" t="s">
        <v>161</v>
      </c>
      <c r="D129" s="150" t="s">
        <v>199</v>
      </c>
      <c r="E129" s="151" t="s">
        <v>576</v>
      </c>
      <c r="F129" s="152" t="s">
        <v>577</v>
      </c>
      <c r="G129" s="153" t="s">
        <v>307</v>
      </c>
      <c r="H129" s="154">
        <v>450</v>
      </c>
      <c r="I129" s="155"/>
      <c r="J129" s="156">
        <f t="shared" si="0"/>
        <v>0</v>
      </c>
      <c r="K129" s="157"/>
      <c r="L129" s="158"/>
      <c r="M129" s="166" t="s">
        <v>1</v>
      </c>
      <c r="N129" s="167" t="s">
        <v>37</v>
      </c>
      <c r="O129" s="163"/>
      <c r="P129" s="164">
        <f t="shared" si="1"/>
        <v>0</v>
      </c>
      <c r="Q129" s="164">
        <v>1.3999999999999999E-4</v>
      </c>
      <c r="R129" s="164">
        <f t="shared" si="2"/>
        <v>6.3E-2</v>
      </c>
      <c r="S129" s="164">
        <v>0</v>
      </c>
      <c r="T129" s="165">
        <f t="shared" si="3"/>
        <v>0</v>
      </c>
      <c r="AR129" s="148" t="s">
        <v>454</v>
      </c>
      <c r="AT129" s="148" t="s">
        <v>199</v>
      </c>
      <c r="AU129" s="148" t="s">
        <v>130</v>
      </c>
      <c r="AY129" s="13" t="s">
        <v>123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130</v>
      </c>
      <c r="BK129" s="149">
        <f t="shared" si="9"/>
        <v>0</v>
      </c>
      <c r="BL129" s="13" t="s">
        <v>454</v>
      </c>
      <c r="BM129" s="148" t="s">
        <v>578</v>
      </c>
    </row>
    <row r="130" spans="2:65" s="1" customFormat="1" ht="6.9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28"/>
    </row>
  </sheetData>
  <autoFilter ref="C117:K129" xr:uid="{00000000-0009-0000-0000-000005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Podlaha a omietky</vt:lpstr>
      <vt:lpstr>02 - Drenáž a odvodnenie</vt:lpstr>
      <vt:lpstr>03 - Spevnené plochy</vt:lpstr>
      <vt:lpstr>04 - Osvetlenie a kamerov...</vt:lpstr>
      <vt:lpstr>05 - Fotovoltaika</vt:lpstr>
      <vt:lpstr>'01 - Podlaha a omietky'!Názvy_tlače</vt:lpstr>
      <vt:lpstr>'02 - Drenáž a odvodnenie'!Názvy_tlače</vt:lpstr>
      <vt:lpstr>'03 - Spevnené plochy'!Názvy_tlače</vt:lpstr>
      <vt:lpstr>'04 - Osvetlenie a kamerov...'!Názvy_tlače</vt:lpstr>
      <vt:lpstr>'05 - Fotovoltaika'!Názvy_tlače</vt:lpstr>
      <vt:lpstr>'Rekapitulácia stavby'!Názvy_tlače</vt:lpstr>
      <vt:lpstr>'01 - Podlaha a omietky'!Oblasť_tlače</vt:lpstr>
      <vt:lpstr>'02 - Drenáž a odvodnenie'!Oblasť_tlače</vt:lpstr>
      <vt:lpstr>'03 - Spevnené plochy'!Oblasť_tlače</vt:lpstr>
      <vt:lpstr>'04 - Osvetlenie a kamerov...'!Oblasť_tlače</vt:lpstr>
      <vt:lpstr>'05 - Fotovoltaika'!Oblasť_tlače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JM\DODO</dc:creator>
  <cp:lastModifiedBy>Július Fedáš</cp:lastModifiedBy>
  <dcterms:created xsi:type="dcterms:W3CDTF">2025-04-28T10:52:53Z</dcterms:created>
  <dcterms:modified xsi:type="dcterms:W3CDTF">2025-05-26T15:50:52Z</dcterms:modified>
</cp:coreProperties>
</file>