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E:\DPMB\1120 SPRÁVA BUDOV\ŽÁDOSTI O ZAKÁZKY\Oprava podlahy kuchyně a sanace stropu v administrativní budově, vozovna Pisárky\Výběr zhotovitele\"/>
    </mc:Choice>
  </mc:AlternateContent>
  <xr:revisionPtr revIDLastSave="0" documentId="13_ncr:1_{34AF0A73-F579-4DDC-81D1-ED5779D7B6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Kuchyně" sheetId="2" r:id="rId2"/>
  </sheets>
  <definedNames>
    <definedName name="_xlnm._FilterDatabase" localSheetId="1" hidden="1">Kuchyně!$C$124:$K$188</definedName>
    <definedName name="_xlnm.Print_Titles" localSheetId="1">Kuchyně!$124:$124</definedName>
    <definedName name="_xlnm.Print_Titles" localSheetId="0">'Rekapitulace stavby'!$92:$92</definedName>
    <definedName name="_xlnm.Print_Area" localSheetId="1">Kuchyně!$C$114:$J$188</definedName>
    <definedName name="_xlnm.Print_Area" localSheetId="0">'Rekapitulace stavby'!$D$4:$AO$76,'Rekapitulace stavby'!$C$82:$AQ$96</definedName>
  </definedNames>
  <calcPr calcId="191029"/>
</workbook>
</file>

<file path=xl/calcChain.xml><?xml version="1.0" encoding="utf-8"?>
<calcChain xmlns="http://schemas.openxmlformats.org/spreadsheetml/2006/main">
  <c r="L85" i="1" l="1"/>
  <c r="J35" i="2"/>
  <c r="J34" i="2"/>
  <c r="AY95" i="1" s="1"/>
  <c r="J33" i="2"/>
  <c r="AX95" i="1" s="1"/>
  <c r="BI187" i="2"/>
  <c r="BH187" i="2"/>
  <c r="BG187" i="2"/>
  <c r="BF187" i="2"/>
  <c r="T187" i="2"/>
  <c r="T186" i="2" s="1"/>
  <c r="R187" i="2"/>
  <c r="R186" i="2" s="1"/>
  <c r="P187" i="2"/>
  <c r="P186" i="2" s="1"/>
  <c r="BI185" i="2"/>
  <c r="BH185" i="2"/>
  <c r="BG185" i="2"/>
  <c r="BF185" i="2"/>
  <c r="T185" i="2"/>
  <c r="T184" i="2" s="1"/>
  <c r="R185" i="2"/>
  <c r="R184" i="2" s="1"/>
  <c r="P185" i="2"/>
  <c r="P184" i="2" s="1"/>
  <c r="BI182" i="2"/>
  <c r="BH182" i="2"/>
  <c r="BG182" i="2"/>
  <c r="BF182" i="2"/>
  <c r="T182" i="2"/>
  <c r="T181" i="2" s="1"/>
  <c r="R182" i="2"/>
  <c r="R181" i="2" s="1"/>
  <c r="P182" i="2"/>
  <c r="P181" i="2" s="1"/>
  <c r="BI179" i="2"/>
  <c r="BH179" i="2"/>
  <c r="BG179" i="2"/>
  <c r="BF179" i="2"/>
  <c r="T179" i="2"/>
  <c r="T178" i="2" s="1"/>
  <c r="R179" i="2"/>
  <c r="R178" i="2" s="1"/>
  <c r="P179" i="2"/>
  <c r="P178" i="2" s="1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68" i="2"/>
  <c r="BH168" i="2"/>
  <c r="BG168" i="2"/>
  <c r="BF168" i="2"/>
  <c r="T168" i="2"/>
  <c r="R168" i="2"/>
  <c r="P168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58" i="2"/>
  <c r="BH158" i="2"/>
  <c r="BG158" i="2"/>
  <c r="BF158" i="2"/>
  <c r="T158" i="2"/>
  <c r="T157" i="2" s="1"/>
  <c r="R158" i="2"/>
  <c r="R157" i="2" s="1"/>
  <c r="P158" i="2"/>
  <c r="P157" i="2" s="1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T127" i="2" s="1"/>
  <c r="R128" i="2"/>
  <c r="R127" i="2" s="1"/>
  <c r="P128" i="2"/>
  <c r="P127" i="2" s="1"/>
  <c r="F119" i="2"/>
  <c r="E117" i="2"/>
  <c r="F87" i="2"/>
  <c r="E85" i="2"/>
  <c r="J22" i="2"/>
  <c r="E22" i="2"/>
  <c r="J90" i="2" s="1"/>
  <c r="J21" i="2"/>
  <c r="J19" i="2"/>
  <c r="E19" i="2"/>
  <c r="J121" i="2" s="1"/>
  <c r="J18" i="2"/>
  <c r="J16" i="2"/>
  <c r="E16" i="2"/>
  <c r="F90" i="2" s="1"/>
  <c r="J15" i="2"/>
  <c r="J13" i="2"/>
  <c r="E13" i="2"/>
  <c r="F121" i="2" s="1"/>
  <c r="J12" i="2"/>
  <c r="L90" i="1"/>
  <c r="AM90" i="1"/>
  <c r="AM89" i="1"/>
  <c r="L89" i="1"/>
  <c r="AM87" i="1"/>
  <c r="L87" i="1"/>
  <c r="L84" i="1"/>
  <c r="BK176" i="2"/>
  <c r="J130" i="2"/>
  <c r="BK154" i="2"/>
  <c r="J165" i="2"/>
  <c r="J185" i="2"/>
  <c r="J147" i="2"/>
  <c r="J187" i="2"/>
  <c r="BK128" i="2"/>
  <c r="J150" i="2"/>
  <c r="BK168" i="2"/>
  <c r="J135" i="2"/>
  <c r="J168" i="2"/>
  <c r="BK187" i="2"/>
  <c r="BK145" i="2"/>
  <c r="J174" i="2"/>
  <c r="BK135" i="2"/>
  <c r="BK152" i="2"/>
  <c r="BK162" i="2"/>
  <c r="BK131" i="2"/>
  <c r="J162" i="2"/>
  <c r="J128" i="2"/>
  <c r="J142" i="2"/>
  <c r="BK163" i="2"/>
  <c r="BK137" i="2"/>
  <c r="BK139" i="2"/>
  <c r="BK174" i="2"/>
  <c r="BK165" i="2"/>
  <c r="J141" i="2"/>
  <c r="BK185" i="2"/>
  <c r="J133" i="2"/>
  <c r="BK147" i="2"/>
  <c r="J154" i="2"/>
  <c r="J171" i="2"/>
  <c r="J137" i="2"/>
  <c r="J182" i="2"/>
  <c r="J163" i="2"/>
  <c r="J145" i="2"/>
  <c r="BK150" i="2"/>
  <c r="J179" i="2"/>
  <c r="J139" i="2"/>
  <c r="J152" i="2"/>
  <c r="AS94" i="1"/>
  <c r="BK130" i="2"/>
  <c r="J131" i="2"/>
  <c r="J158" i="2"/>
  <c r="BK179" i="2"/>
  <c r="BK141" i="2"/>
  <c r="J176" i="2"/>
  <c r="BK182" i="2"/>
  <c r="BK142" i="2"/>
  <c r="BK158" i="2"/>
  <c r="BK171" i="2"/>
  <c r="BK133" i="2"/>
  <c r="T180" i="2" l="1"/>
  <c r="P180" i="2"/>
  <c r="R180" i="2"/>
  <c r="BK149" i="2"/>
  <c r="J149" i="2" s="1"/>
  <c r="J98" i="2" s="1"/>
  <c r="T161" i="2"/>
  <c r="T129" i="2"/>
  <c r="BK164" i="2"/>
  <c r="J164" i="2" s="1"/>
  <c r="J102" i="2" s="1"/>
  <c r="P129" i="2"/>
  <c r="P149" i="2"/>
  <c r="P161" i="2"/>
  <c r="T164" i="2"/>
  <c r="BK129" i="2"/>
  <c r="J129" i="2" s="1"/>
  <c r="J97" i="2" s="1"/>
  <c r="R149" i="2"/>
  <c r="R161" i="2"/>
  <c r="R164" i="2"/>
  <c r="R129" i="2"/>
  <c r="T149" i="2"/>
  <c r="BK161" i="2"/>
  <c r="J161" i="2" s="1"/>
  <c r="J101" i="2" s="1"/>
  <c r="P164" i="2"/>
  <c r="BK178" i="2"/>
  <c r="J178" i="2" s="1"/>
  <c r="J103" i="2" s="1"/>
  <c r="BK127" i="2"/>
  <c r="BK181" i="2"/>
  <c r="BK157" i="2"/>
  <c r="J157" i="2" s="1"/>
  <c r="J99" i="2" s="1"/>
  <c r="BK184" i="2"/>
  <c r="J184" i="2" s="1"/>
  <c r="J106" i="2" s="1"/>
  <c r="BK186" i="2"/>
  <c r="J186" i="2" s="1"/>
  <c r="J107" i="2" s="1"/>
  <c r="J89" i="2"/>
  <c r="F122" i="2"/>
  <c r="BE130" i="2"/>
  <c r="BE142" i="2"/>
  <c r="BE158" i="2"/>
  <c r="BE135" i="2"/>
  <c r="BE150" i="2"/>
  <c r="BE171" i="2"/>
  <c r="BE176" i="2"/>
  <c r="BE179" i="2"/>
  <c r="BE131" i="2"/>
  <c r="BE133" i="2"/>
  <c r="BE154" i="2"/>
  <c r="BE165" i="2"/>
  <c r="BE168" i="2"/>
  <c r="BE187" i="2"/>
  <c r="F89" i="2"/>
  <c r="J122" i="2"/>
  <c r="BE128" i="2"/>
  <c r="BE141" i="2"/>
  <c r="BE162" i="2"/>
  <c r="BE137" i="2"/>
  <c r="BE145" i="2"/>
  <c r="BE152" i="2"/>
  <c r="BE182" i="2"/>
  <c r="BE185" i="2"/>
  <c r="BE139" i="2"/>
  <c r="BE147" i="2"/>
  <c r="BE163" i="2"/>
  <c r="BE174" i="2"/>
  <c r="F35" i="2"/>
  <c r="BD95" i="1" s="1"/>
  <c r="BD94" i="1" s="1"/>
  <c r="W33" i="1" s="1"/>
  <c r="F32" i="2"/>
  <c r="BA95" i="1" s="1"/>
  <c r="BA94" i="1" s="1"/>
  <c r="W30" i="1" s="1"/>
  <c r="J32" i="2"/>
  <c r="AW95" i="1" s="1"/>
  <c r="F34" i="2"/>
  <c r="BC95" i="1" s="1"/>
  <c r="BC94" i="1" s="1"/>
  <c r="W32" i="1" s="1"/>
  <c r="F33" i="2"/>
  <c r="BB95" i="1" s="1"/>
  <c r="BB94" i="1" s="1"/>
  <c r="W31" i="1" s="1"/>
  <c r="T126" i="2" l="1"/>
  <c r="R126" i="2"/>
  <c r="P126" i="2"/>
  <c r="BK126" i="2"/>
  <c r="J126" i="2" s="1"/>
  <c r="J95" i="2" s="1"/>
  <c r="P160" i="2"/>
  <c r="BK180" i="2"/>
  <c r="J180" i="2" s="1"/>
  <c r="J104" i="2" s="1"/>
  <c r="R160" i="2"/>
  <c r="T160" i="2"/>
  <c r="T125" i="2"/>
  <c r="J127" i="2"/>
  <c r="J96" i="2" s="1"/>
  <c r="BK160" i="2"/>
  <c r="J160" i="2" s="1"/>
  <c r="J100" i="2" s="1"/>
  <c r="J181" i="2"/>
  <c r="J105" i="2" s="1"/>
  <c r="J31" i="2"/>
  <c r="AV95" i="1" s="1"/>
  <c r="AT95" i="1" s="1"/>
  <c r="AW94" i="1"/>
  <c r="AK30" i="1" s="1"/>
  <c r="AY94" i="1"/>
  <c r="F31" i="2"/>
  <c r="AZ95" i="1" s="1"/>
  <c r="AZ94" i="1" s="1"/>
  <c r="AV94" i="1" s="1"/>
  <c r="AK29" i="1" s="1"/>
  <c r="AX94" i="1"/>
  <c r="R125" i="2" l="1"/>
  <c r="P125" i="2"/>
  <c r="AU95" i="1" s="1"/>
  <c r="AU94" i="1" s="1"/>
  <c r="BK125" i="2"/>
  <c r="J125" i="2" s="1"/>
  <c r="J28" i="2" s="1"/>
  <c r="AG95" i="1" s="1"/>
  <c r="AG94" i="1" s="1"/>
  <c r="AT94" i="1"/>
  <c r="W29" i="1"/>
  <c r="AN94" i="1" l="1"/>
  <c r="AK26" i="1"/>
  <c r="AK35" i="1" s="1"/>
  <c r="J37" i="2"/>
  <c r="J94" i="2"/>
  <c r="AN95" i="1"/>
</calcChain>
</file>

<file path=xl/sharedStrings.xml><?xml version="1.0" encoding="utf-8"?>
<sst xmlns="http://schemas.openxmlformats.org/spreadsheetml/2006/main" count="833" uniqueCount="265">
  <si>
    <t>Export Komplet</t>
  </si>
  <si>
    <t/>
  </si>
  <si>
    <t>2.0</t>
  </si>
  <si>
    <t>False</t>
  </si>
  <si>
    <t>{4980f234-07fa-4a27-88c0-281dde1c31f3}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</si>
  <si>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</si>
  <si>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</si>
  <si>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</si>
  <si>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</si>
  <si>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</si>
  <si>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</si>
  <si>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</si>
  <si>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</si>
  <si>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</si>
  <si>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</si>
  <si>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</si>
  <si>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</si>
  <si>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</si>
  <si>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</si>
  <si>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</si>
  <si>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</si>
  <si>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</si>
  <si>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</si>
  <si>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</si>
  <si>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</si>
  <si>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</si>
  <si>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</si>
  <si>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</si>
  <si>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</si>
  <si>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</si>
  <si>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</si>
  <si>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</si>
  <si>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</si>
  <si>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</si>
  <si>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</si>
  <si>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</si>
  <si>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</si>
  <si>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</si>
  <si>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</si>
  <si>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</si>
  <si>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</si>
  <si>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</si>
  <si>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</si>
  <si>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</si>
  <si>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</si>
  <si>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</si>
  <si>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</si>
  <si>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</si>
  <si>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</si>
  <si>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</si>
  <si>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</si>
  <si>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</si>
  <si>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</si>
  <si>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</si>
  <si>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</si>
  <si>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</si>
  <si>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</si>
  <si>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</si>
  <si>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</si>
  <si>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</si>
  <si>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</si>
  <si>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</si>
  <si>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</si>
  <si>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</si>
  <si>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</si>
  <si>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</si>
  <si>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</si>
  <si>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</si>
  <si>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</si>
  <si>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</si>
  <si>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</si>
  <si>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</si>
  <si>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</si>
  <si>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</si>
  <si>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</si>
  <si>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</si>
  <si>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</si>
  <si>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</si>
  <si>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</si>
  <si>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</si>
  <si>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</si>
  <si>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</si>
  <si>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</si>
  <si>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</si>
  <si>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</si>
  <si>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</si>
  <si>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</si>
  <si>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771 - Podlahy z dlaždic</t>
  </si>
  <si>
    <t>HZS - Hodinové zúčtovací sazby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</si>
  <si>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</si>
  <si>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</si>
  <si>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</si>
  <si>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</si>
  <si>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</si>
  <si>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</si>
  <si>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</si>
  <si>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</si>
  <si>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</si>
  <si>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</si>
  <si>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</si>
  <si>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</si>
  <si>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</si>
  <si>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</si>
  <si>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</si>
  <si>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</si>
  <si>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</si>
  <si>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</si>
  <si>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</si>
  <si>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</si>
  <si>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</si>
  <si>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K</t>
  </si>
  <si>
    <t>628613221</t>
  </si>
  <si>
    <t>Protikorozní ochrana ocelových nosníků</t>
  </si>
  <si>
    <t>kpl</t>
  </si>
  <si>
    <t>4</t>
  </si>
  <si>
    <t>-696220978</t>
  </si>
  <si>
    <t>PP</t>
  </si>
  <si>
    <t>9</t>
  </si>
  <si>
    <t>Ostatní konstrukce a práce, bourání</t>
  </si>
  <si>
    <t>952902021</t>
  </si>
  <si>
    <t>Čištění budov zametení hladkých podlah</t>
  </si>
  <si>
    <t>m2</t>
  </si>
  <si>
    <t>-308750288</t>
  </si>
  <si>
    <t>3</t>
  </si>
  <si>
    <t>965081213</t>
  </si>
  <si>
    <t>Bourání podlah z dlaždic keramických tl do 10 mm plochy přes 1 m2</t>
  </si>
  <si>
    <t>563366564</t>
  </si>
  <si>
    <t>VV</t>
  </si>
  <si>
    <t>80</t>
  </si>
  <si>
    <t>985111231</t>
  </si>
  <si>
    <t>Odsekání betonu rubu kleneb a podlah tl do 80 mm</t>
  </si>
  <si>
    <t>-1210089305</t>
  </si>
  <si>
    <t>Odsekání vrstev betonu rubu kleneb a podlah, tloušťka odsekané vrstvy do 80 mm</t>
  </si>
  <si>
    <t>5</t>
  </si>
  <si>
    <t>998701669</t>
  </si>
  <si>
    <t>985112192</t>
  </si>
  <si>
    <t>Příplatek k odsekání degradovaného betonu za práci ve stísněném prostoru</t>
  </si>
  <si>
    <t>326646577</t>
  </si>
  <si>
    <t>Odsekání degradovaného betonu Příplatek k cenám za práci ve stísněném prostoru</t>
  </si>
  <si>
    <t>7</t>
  </si>
  <si>
    <t>985311211</t>
  </si>
  <si>
    <t>Reprofilace líce kleneb a podhledů cementovou sanační maltou tl do 10 mm</t>
  </si>
  <si>
    <t>-2068327888</t>
  </si>
  <si>
    <t>Reprofilace betonu sanačními maltami na cementové bázi ručně líce kleneb a podhledů, tloušťky do 10 mm</t>
  </si>
  <si>
    <t>8</t>
  </si>
  <si>
    <t>985311315R</t>
  </si>
  <si>
    <t>Reprofilace podlah cementovou sanační maltou tl přes 40 do 50 mm včetně výztuže</t>
  </si>
  <si>
    <t>-125981817</t>
  </si>
  <si>
    <t>631319211</t>
  </si>
  <si>
    <t>Příplatek za přidání PP mikrovláken pro objemové vyztužení 0,9 kg/m3</t>
  </si>
  <si>
    <t>m3</t>
  </si>
  <si>
    <t>1378525819</t>
  </si>
  <si>
    <t>Příplatek k cenám betonových mazanin za vyztužení polypropylenovými mikrovlákny objemové vyztužení 0,9 kg/m3</t>
  </si>
  <si>
    <t>80*0,05</t>
  </si>
  <si>
    <t>10</t>
  </si>
  <si>
    <t>985312121</t>
  </si>
  <si>
    <t>Stěrka k vyrovnání betonových ploch líce kleneb a podhledů tl do 2 mm</t>
  </si>
  <si>
    <t>16</t>
  </si>
  <si>
    <t>-365978033</t>
  </si>
  <si>
    <t>Stěrka k vyrovnání ploch reprofilovaného betonu líce kleneb a podhledů, tloušťky do 2 mm</t>
  </si>
  <si>
    <t>11</t>
  </si>
  <si>
    <t>985324111</t>
  </si>
  <si>
    <t>Impregnační nátěr betonu dvojnásobný S1 (OS-A)</t>
  </si>
  <si>
    <t>-587186337</t>
  </si>
  <si>
    <t>Ochranný nátěr betonu na bázi silanu impregnační dvojnásobný S1 (OS-A)</t>
  </si>
  <si>
    <t>997</t>
  </si>
  <si>
    <t>Přesun sutě</t>
  </si>
  <si>
    <t>997013111</t>
  </si>
  <si>
    <t>Vnitrostaveništní doprava suti a vybouraných hmot pro budovy v do 6 m</t>
  </si>
  <si>
    <t>t</t>
  </si>
  <si>
    <t>373502171</t>
  </si>
  <si>
    <t>Vnitrostaveništní doprava suti a vybouraných hmot vodorovně do 50 m s naložením základní pro budovy a haly výšky do 6 m</t>
  </si>
  <si>
    <t>13</t>
  </si>
  <si>
    <t>997013501</t>
  </si>
  <si>
    <t>Odvoz suti a vybouraných hmot na skládku nebo meziskládku do 1 km se složením</t>
  </si>
  <si>
    <t>-1936135918</t>
  </si>
  <si>
    <t>Odvoz suti a vybouraných hmot na skládku nebo meziskládku se složením, na vzdálenost do 1 km</t>
  </si>
  <si>
    <t>14</t>
  </si>
  <si>
    <t>997013509</t>
  </si>
  <si>
    <t>Příplatek k odvozu suti a vybouraných hmot na skládku ZKD 1 km přes 1 km</t>
  </si>
  <si>
    <t>1161789107</t>
  </si>
  <si>
    <t>Odvoz suti a vybouraných hmot na skládku nebo meziskládku se složením, na vzdálenost Příplatek k ceně za každý další započatý 1 km přes 1 km</t>
  </si>
  <si>
    <t>17,84*9</t>
  </si>
  <si>
    <t>998</t>
  </si>
  <si>
    <t>Přesun hmot</t>
  </si>
  <si>
    <t>15</t>
  </si>
  <si>
    <t>998011001</t>
  </si>
  <si>
    <t>Přesun hmot pro budovy zděné v do 6 m</t>
  </si>
  <si>
    <t>1181134626</t>
  </si>
  <si>
    <t>Přesun hmot pro budovy občanské výstavby, bydlení, výrobu a služby s nosnou svislou konstrukcí zděnou z cihel, tvárnic nebo kamene vodorovná dopravní vzdálenost do 100 m základní pro budovy výšky do 6 m</t>
  </si>
  <si>
    <t>PSV</t>
  </si>
  <si>
    <t>Práce a dodávky PSV</t>
  </si>
  <si>
    <t>721</t>
  </si>
  <si>
    <t>Zdravotechnika - vnitřní kanalizace</t>
  </si>
  <si>
    <t>721140906</t>
  </si>
  <si>
    <t>kus</t>
  </si>
  <si>
    <t>-1813686997</t>
  </si>
  <si>
    <t>17</t>
  </si>
  <si>
    <t>721140916</t>
  </si>
  <si>
    <t>Propojení potrubí</t>
  </si>
  <si>
    <t>-888984993</t>
  </si>
  <si>
    <t>771</t>
  </si>
  <si>
    <t>Podlahy z dlaždic</t>
  </si>
  <si>
    <t>18</t>
  </si>
  <si>
    <t>771574615</t>
  </si>
  <si>
    <t>Montáž podlah keramických hladkých lepených cementovým standardním lepidlem přes 6 do 9 ks/m2</t>
  </si>
  <si>
    <t>-351485539</t>
  </si>
  <si>
    <t>Montáž podlah z dlaždic keramických lepených cementovým standardním lepidlem hladkých, tloušťky do 10 mm přes 6 do 9 ks/m2</t>
  </si>
  <si>
    <t>19</t>
  </si>
  <si>
    <t>M</t>
  </si>
  <si>
    <t>59761148</t>
  </si>
  <si>
    <t>dlažba keramická slinutá mrazuvzdorná R9/A povrch hladký/matný tl do 10mm přes 6 do 9ks/m2 - pro gastroprovoz</t>
  </si>
  <si>
    <t>32</t>
  </si>
  <si>
    <t>1153117262</t>
  </si>
  <si>
    <t>dlažba keramická slinutá mrazuvzdorná R9/A povrch hladký/matný tl do 10mm přes 6 do 9ks/m2</t>
  </si>
  <si>
    <t>80*1,1 'Přepočtené koeficientem množství</t>
  </si>
  <si>
    <t>20</t>
  </si>
  <si>
    <t>771591112</t>
  </si>
  <si>
    <t>Izolace pod dlažbu nátěrem nebo stěrkou ve dvou vrstvách</t>
  </si>
  <si>
    <t>-354830011</t>
  </si>
  <si>
    <t>Izolace podlahy pod dlažbu nátěrem nebo stěrkou ve dvou vrstvách</t>
  </si>
  <si>
    <t>771591416R</t>
  </si>
  <si>
    <t>Liniové odvodnění v úrovni podlahy s H nebo V odtokem s rámem pro gastronomické provozy</t>
  </si>
  <si>
    <t>-365993726</t>
  </si>
  <si>
    <t>22</t>
  </si>
  <si>
    <t>998771101</t>
  </si>
  <si>
    <t>Přesun hmot tonážní pro podlahy z dlaždic v objektech v do 6 m</t>
  </si>
  <si>
    <t>-1060938829</t>
  </si>
  <si>
    <t>Přesun hmot pro podlahy z dlaždic stanovený z hmotnosti přesunovaného materiálu vodorovná dopravní vzdálenost do 50 m základní v objektech výšky do 6 m</t>
  </si>
  <si>
    <t>HZS</t>
  </si>
  <si>
    <t>Hodinové zúčtovací sazby</t>
  </si>
  <si>
    <t>23</t>
  </si>
  <si>
    <t>HZS2232</t>
  </si>
  <si>
    <t>Hodinová zúčtovací sazba elektrikář odborný - odpojení a zapojení stávajících el. zařízení pro sanaci stropu</t>
  </si>
  <si>
    <t>hod</t>
  </si>
  <si>
    <t>512</t>
  </si>
  <si>
    <t>251621041</t>
  </si>
  <si>
    <t>VRN</t>
  </si>
  <si>
    <t>Vedlejší rozpočtové náklady</t>
  </si>
  <si>
    <t>VRN3</t>
  </si>
  <si>
    <t>Zařízení staveniště</t>
  </si>
  <si>
    <t>24</t>
  </si>
  <si>
    <t>030001000</t>
  </si>
  <si>
    <t>…</t>
  </si>
  <si>
    <t>1024</t>
  </si>
  <si>
    <t>561917950</t>
  </si>
  <si>
    <t>VRN4</t>
  </si>
  <si>
    <t>Inženýrská činnost</t>
  </si>
  <si>
    <t>25</t>
  </si>
  <si>
    <t>049103000</t>
  </si>
  <si>
    <t>Náklady vzniklé v souvislosti s realizací stavby</t>
  </si>
  <si>
    <t>790904886</t>
  </si>
  <si>
    <t>VRN7</t>
  </si>
  <si>
    <t>Provozní vlivy</t>
  </si>
  <si>
    <t>26</t>
  </si>
  <si>
    <t>070001000</t>
  </si>
  <si>
    <t>Provozní vlivy - hygienická opatření v průběhu oprav</t>
  </si>
  <si>
    <t>...</t>
  </si>
  <si>
    <t>261275424</t>
  </si>
  <si>
    <t>Opravy odpadního potrubí</t>
  </si>
  <si>
    <t>Odsekání degradovaného betonu líce kleneb a podlhledů tl do 10 mm</t>
  </si>
  <si>
    <t>985112121</t>
  </si>
  <si>
    <t>Oprava podlahových krytin kuchyně a sanace stropu v areálu DPMB - Hlinky 64/151, Brno</t>
  </si>
  <si>
    <t xml:space="preserve">    6 - Opravy povrchů, podlahy a osazování výplní</t>
  </si>
  <si>
    <t>Opravy povrchů, podlahy a osazování výplní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</si>
</sst>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4" fontId="20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0" fillId="0" borderId="0" xfId="0"/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AN8" sqref="AN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6.950000000000003" customHeight="1">
      <c r="AR2" s="157" t="s">
        <v>5</v>
      </c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ht="12" customHeight="1">
      <c r="B5" s="17"/>
      <c r="D5" s="20" t="s">
        <v>12</v>
      </c>
      <c r="K5" s="184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R5" s="17"/>
      <c r="BS5" s="14" t="s">
        <v>6</v>
      </c>
    </row>
    <row r="6" spans="1:74" ht="36.950000000000003" customHeight="1">
      <c r="B6" s="17"/>
      <c r="D6" s="22" t="s">
        <v>13</v>
      </c>
      <c r="K6" s="185" t="s">
        <v>262</v>
      </c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R6" s="17"/>
      <c r="BS6" s="14" t="s">
        <v>6</v>
      </c>
    </row>
    <row r="7" spans="1:74" ht="12" customHeight="1">
      <c r="B7" s="17"/>
      <c r="D7" s="23" t="s">
        <v>14</v>
      </c>
      <c r="K7" s="21" t="s">
        <v>1</v>
      </c>
      <c r="AK7" s="23" t="s">
        <v>15</v>
      </c>
      <c r="AN7" s="21" t="s">
        <v>1</v>
      </c>
      <c r="AR7" s="17"/>
      <c r="BS7" s="14" t="s">
        <v>6</v>
      </c>
    </row>
    <row r="8" spans="1:74" ht="12" customHeight="1">
      <c r="B8" s="17"/>
      <c r="D8" s="23" t="s">
        <v>16</v>
      </c>
      <c r="K8" s="21" t="s">
        <v>17</v>
      </c>
      <c r="AK8" s="23" t="s">
        <v>18</v>
      </c>
      <c r="AN8" s="21"/>
      <c r="AR8" s="17"/>
      <c r="BS8" s="14" t="s">
        <v>6</v>
      </c>
    </row>
    <row r="9" spans="1:74" ht="14.45" customHeight="1">
      <c r="B9" s="17"/>
      <c r="AR9" s="17"/>
      <c r="BS9" s="14" t="s">
        <v>6</v>
      </c>
    </row>
    <row r="10" spans="1:74" ht="12" customHeight="1">
      <c r="B10" s="17"/>
      <c r="D10" s="23" t="s">
        <v>19</v>
      </c>
      <c r="AK10" s="23" t="s">
        <v>20</v>
      </c>
      <c r="AN10" s="21" t="s">
        <v>1</v>
      </c>
      <c r="AR10" s="17"/>
      <c r="BS10" s="14" t="s">
        <v>6</v>
      </c>
    </row>
    <row r="11" spans="1:74" ht="18.399999999999999" customHeight="1">
      <c r="B11" s="17"/>
      <c r="E11" s="21" t="s">
        <v>17</v>
      </c>
      <c r="AK11" s="23" t="s">
        <v>21</v>
      </c>
      <c r="AN11" s="21" t="s">
        <v>1</v>
      </c>
      <c r="AR11" s="17"/>
      <c r="BS11" s="14" t="s">
        <v>6</v>
      </c>
    </row>
    <row r="12" spans="1:74" ht="6.95" customHeight="1">
      <c r="B12" s="17"/>
      <c r="AR12" s="17"/>
      <c r="BS12" s="14" t="s">
        <v>6</v>
      </c>
    </row>
    <row r="13" spans="1:74" ht="12" customHeight="1">
      <c r="B13" s="17"/>
      <c r="D13" s="23" t="s">
        <v>22</v>
      </c>
      <c r="AK13" s="23" t="s">
        <v>20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17</v>
      </c>
      <c r="AK14" s="23" t="s">
        <v>21</v>
      </c>
      <c r="AN14" s="21" t="s">
        <v>1</v>
      </c>
      <c r="AR14" s="17"/>
      <c r="BS14" s="14" t="s">
        <v>6</v>
      </c>
    </row>
    <row r="15" spans="1:74" ht="6.95" customHeight="1">
      <c r="B15" s="17"/>
      <c r="AR15" s="17"/>
      <c r="BS15" s="14" t="s">
        <v>3</v>
      </c>
    </row>
    <row r="16" spans="1:74" ht="12" customHeight="1">
      <c r="B16" s="17"/>
      <c r="D16" s="23" t="s">
        <v>23</v>
      </c>
      <c r="AK16" s="23" t="s">
        <v>20</v>
      </c>
      <c r="AN16" s="21" t="s">
        <v>1</v>
      </c>
      <c r="AR16" s="17"/>
      <c r="BS16" s="14" t="s">
        <v>3</v>
      </c>
    </row>
    <row r="17" spans="2:71" ht="18.399999999999999" customHeight="1">
      <c r="B17" s="17"/>
      <c r="E17" s="21" t="s">
        <v>17</v>
      </c>
      <c r="AK17" s="23" t="s">
        <v>21</v>
      </c>
      <c r="AN17" s="21" t="s">
        <v>1</v>
      </c>
      <c r="AR17" s="17"/>
      <c r="BS17" s="14" t="s">
        <v>24</v>
      </c>
    </row>
    <row r="18" spans="2:71" ht="6.95" customHeight="1">
      <c r="B18" s="17"/>
      <c r="AR18" s="17"/>
      <c r="BS18" s="14" t="s">
        <v>6</v>
      </c>
    </row>
    <row r="19" spans="2:71" ht="12" customHeight="1">
      <c r="B19" s="17"/>
      <c r="D19" s="23" t="s">
        <v>25</v>
      </c>
      <c r="AK19" s="23" t="s">
        <v>20</v>
      </c>
      <c r="AN19" s="21" t="s">
        <v>1</v>
      </c>
      <c r="AR19" s="17"/>
      <c r="BS19" s="14" t="s">
        <v>6</v>
      </c>
    </row>
    <row r="20" spans="2:71" ht="18.399999999999999" customHeight="1">
      <c r="B20" s="17"/>
      <c r="E20" s="21" t="s">
        <v>17</v>
      </c>
      <c r="AK20" s="23" t="s">
        <v>21</v>
      </c>
      <c r="AN20" s="21" t="s">
        <v>1</v>
      </c>
      <c r="AR20" s="17"/>
      <c r="BS20" s="14" t="s">
        <v>24</v>
      </c>
    </row>
    <row r="21" spans="2:71" ht="6.95" customHeight="1">
      <c r="B21" s="17"/>
      <c r="AR21" s="17"/>
    </row>
    <row r="22" spans="2:71" ht="12" customHeight="1">
      <c r="B22" s="17"/>
      <c r="D22" s="23" t="s">
        <v>26</v>
      </c>
      <c r="AR22" s="17"/>
    </row>
    <row r="23" spans="2:71" ht="16.5" customHeight="1">
      <c r="B23" s="17"/>
      <c r="E23" s="186" t="s">
        <v>1</v>
      </c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R23" s="17"/>
    </row>
    <row r="24" spans="2:71" ht="6.95" customHeight="1">
      <c r="B24" s="17"/>
      <c r="AR24" s="17"/>
    </row>
    <row r="25" spans="2:7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2:71" s="1" customFormat="1" ht="25.9" customHeight="1">
      <c r="B26" s="26"/>
      <c r="D26" s="27" t="s">
        <v>27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187">
        <f>ROUND(AG94,2)</f>
        <v>0</v>
      </c>
      <c r="AL26" s="188"/>
      <c r="AM26" s="188"/>
      <c r="AN26" s="188"/>
      <c r="AO26" s="188"/>
      <c r="AR26" s="26"/>
    </row>
    <row r="27" spans="2:71" s="1" customFormat="1" ht="6.95" customHeight="1">
      <c r="B27" s="26"/>
      <c r="AR27" s="26"/>
    </row>
    <row r="28" spans="2:71" s="1" customFormat="1" ht="12.75">
      <c r="B28" s="26"/>
      <c r="L28" s="189" t="s">
        <v>28</v>
      </c>
      <c r="M28" s="189"/>
      <c r="N28" s="189"/>
      <c r="O28" s="189"/>
      <c r="P28" s="189"/>
      <c r="W28" s="189" t="s">
        <v>29</v>
      </c>
      <c r="X28" s="189"/>
      <c r="Y28" s="189"/>
      <c r="Z28" s="189"/>
      <c r="AA28" s="189"/>
      <c r="AB28" s="189"/>
      <c r="AC28" s="189"/>
      <c r="AD28" s="189"/>
      <c r="AE28" s="189"/>
      <c r="AK28" s="189" t="s">
        <v>30</v>
      </c>
      <c r="AL28" s="189"/>
      <c r="AM28" s="189"/>
      <c r="AN28" s="189"/>
      <c r="AO28" s="189"/>
      <c r="AR28" s="26"/>
    </row>
    <row r="29" spans="2:71" s="2" customFormat="1" ht="14.45" customHeight="1">
      <c r="B29" s="30"/>
      <c r="D29" s="23" t="s">
        <v>31</v>
      </c>
      <c r="F29" s="23" t="s">
        <v>32</v>
      </c>
      <c r="L29" s="174">
        <v>0.21</v>
      </c>
      <c r="M29" s="173"/>
      <c r="N29" s="173"/>
      <c r="O29" s="173"/>
      <c r="P29" s="173"/>
      <c r="W29" s="172">
        <f>ROUND(AZ94, 2)</f>
        <v>0</v>
      </c>
      <c r="X29" s="173"/>
      <c r="Y29" s="173"/>
      <c r="Z29" s="173"/>
      <c r="AA29" s="173"/>
      <c r="AB29" s="173"/>
      <c r="AC29" s="173"/>
      <c r="AD29" s="173"/>
      <c r="AE29" s="173"/>
      <c r="AK29" s="172">
        <f>ROUND(AV94, 2)</f>
        <v>0</v>
      </c>
      <c r="AL29" s="173"/>
      <c r="AM29" s="173"/>
      <c r="AN29" s="173"/>
      <c r="AO29" s="173"/>
      <c r="AR29" s="30"/>
    </row>
    <row r="30" spans="2:71" s="2" customFormat="1" ht="14.45" customHeight="1">
      <c r="B30" s="30"/>
      <c r="F30" s="23" t="s">
        <v>33</v>
      </c>
      <c r="L30" s="174">
        <v>0.12</v>
      </c>
      <c r="M30" s="173"/>
      <c r="N30" s="173"/>
      <c r="O30" s="173"/>
      <c r="P30" s="173"/>
      <c r="W30" s="172">
        <f>ROUND(BA94, 2)</f>
        <v>0</v>
      </c>
      <c r="X30" s="173"/>
      <c r="Y30" s="173"/>
      <c r="Z30" s="173"/>
      <c r="AA30" s="173"/>
      <c r="AB30" s="173"/>
      <c r="AC30" s="173"/>
      <c r="AD30" s="173"/>
      <c r="AE30" s="173"/>
      <c r="AK30" s="172">
        <f>ROUND(AW94, 2)</f>
        <v>0</v>
      </c>
      <c r="AL30" s="173"/>
      <c r="AM30" s="173"/>
      <c r="AN30" s="173"/>
      <c r="AO30" s="173"/>
      <c r="AR30" s="30"/>
    </row>
    <row r="31" spans="2:71" s="2" customFormat="1" ht="14.45" hidden="1" customHeight="1">
      <c r="B31" s="30"/>
      <c r="F31" s="23" t="s">
        <v>34</v>
      </c>
      <c r="L31" s="174">
        <v>0.21</v>
      </c>
      <c r="M31" s="173"/>
      <c r="N31" s="173"/>
      <c r="O31" s="173"/>
      <c r="P31" s="173"/>
      <c r="W31" s="172">
        <f>ROUND(BB94, 2)</f>
        <v>0</v>
      </c>
      <c r="X31" s="173"/>
      <c r="Y31" s="173"/>
      <c r="Z31" s="173"/>
      <c r="AA31" s="173"/>
      <c r="AB31" s="173"/>
      <c r="AC31" s="173"/>
      <c r="AD31" s="173"/>
      <c r="AE31" s="173"/>
      <c r="AK31" s="172">
        <v>0</v>
      </c>
      <c r="AL31" s="173"/>
      <c r="AM31" s="173"/>
      <c r="AN31" s="173"/>
      <c r="AO31" s="173"/>
      <c r="AR31" s="30"/>
    </row>
    <row r="32" spans="2:71" s="2" customFormat="1" ht="14.45" hidden="1" customHeight="1">
      <c r="B32" s="30"/>
      <c r="F32" s="23" t="s">
        <v>35</v>
      </c>
      <c r="L32" s="174">
        <v>0.12</v>
      </c>
      <c r="M32" s="173"/>
      <c r="N32" s="173"/>
      <c r="O32" s="173"/>
      <c r="P32" s="173"/>
      <c r="W32" s="172">
        <f>ROUND(BC94, 2)</f>
        <v>0</v>
      </c>
      <c r="X32" s="173"/>
      <c r="Y32" s="173"/>
      <c r="Z32" s="173"/>
      <c r="AA32" s="173"/>
      <c r="AB32" s="173"/>
      <c r="AC32" s="173"/>
      <c r="AD32" s="173"/>
      <c r="AE32" s="173"/>
      <c r="AK32" s="172">
        <v>0</v>
      </c>
      <c r="AL32" s="173"/>
      <c r="AM32" s="173"/>
      <c r="AN32" s="173"/>
      <c r="AO32" s="173"/>
      <c r="AR32" s="30"/>
    </row>
    <row r="33" spans="2:44" s="2" customFormat="1" ht="14.45" hidden="1" customHeight="1">
      <c r="B33" s="30"/>
      <c r="F33" s="23" t="s">
        <v>36</v>
      </c>
      <c r="L33" s="174">
        <v>0</v>
      </c>
      <c r="M33" s="173"/>
      <c r="N33" s="173"/>
      <c r="O33" s="173"/>
      <c r="P33" s="173"/>
      <c r="W33" s="172">
        <f>ROUND(BD94, 2)</f>
        <v>0</v>
      </c>
      <c r="X33" s="173"/>
      <c r="Y33" s="173"/>
      <c r="Z33" s="173"/>
      <c r="AA33" s="173"/>
      <c r="AB33" s="173"/>
      <c r="AC33" s="173"/>
      <c r="AD33" s="173"/>
      <c r="AE33" s="173"/>
      <c r="AK33" s="172">
        <v>0</v>
      </c>
      <c r="AL33" s="173"/>
      <c r="AM33" s="173"/>
      <c r="AN33" s="173"/>
      <c r="AO33" s="173"/>
      <c r="AR33" s="30"/>
    </row>
    <row r="34" spans="2:44" s="1" customFormat="1" ht="6.95" customHeight="1">
      <c r="B34" s="26"/>
      <c r="AR34" s="26"/>
    </row>
    <row r="35" spans="2:44" s="1" customFormat="1" ht="25.9" customHeight="1">
      <c r="B35" s="26"/>
      <c r="C35" s="31"/>
      <c r="D35" s="32" t="s">
        <v>37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38</v>
      </c>
      <c r="U35" s="33"/>
      <c r="V35" s="33"/>
      <c r="W35" s="33"/>
      <c r="X35" s="175" t="s">
        <v>39</v>
      </c>
      <c r="Y35" s="176"/>
      <c r="Z35" s="176"/>
      <c r="AA35" s="176"/>
      <c r="AB35" s="176"/>
      <c r="AC35" s="33"/>
      <c r="AD35" s="33"/>
      <c r="AE35" s="33"/>
      <c r="AF35" s="33"/>
      <c r="AG35" s="33"/>
      <c r="AH35" s="33"/>
      <c r="AI35" s="33"/>
      <c r="AJ35" s="33"/>
      <c r="AK35" s="177">
        <f>SUM(AK26:AK33)</f>
        <v>0</v>
      </c>
      <c r="AL35" s="176"/>
      <c r="AM35" s="176"/>
      <c r="AN35" s="176"/>
      <c r="AO35" s="178"/>
      <c r="AP35" s="31"/>
      <c r="AQ35" s="31"/>
      <c r="AR35" s="26"/>
    </row>
    <row r="36" spans="2:44" s="1" customFormat="1" ht="6.95" customHeight="1">
      <c r="B36" s="26"/>
      <c r="AR36" s="26"/>
    </row>
    <row r="37" spans="2:44" s="1" customFormat="1" ht="14.45" customHeight="1">
      <c r="B37" s="26"/>
      <c r="AR37" s="26"/>
    </row>
    <row r="38" spans="2:44" ht="14.45" customHeight="1">
      <c r="B38" s="17"/>
      <c r="AR38" s="17"/>
    </row>
    <row r="39" spans="2:44" ht="14.45" customHeight="1">
      <c r="B39" s="17"/>
      <c r="AR39" s="17"/>
    </row>
    <row r="40" spans="2:44" ht="14.45" customHeight="1">
      <c r="B40" s="17"/>
      <c r="AR40" s="17"/>
    </row>
    <row r="41" spans="2:44" ht="14.45" customHeight="1">
      <c r="B41" s="17"/>
      <c r="AR41" s="17"/>
    </row>
    <row r="42" spans="2:44" ht="14.45" customHeight="1">
      <c r="B42" s="17"/>
      <c r="AR42" s="17"/>
    </row>
    <row r="43" spans="2:44" ht="14.45" customHeight="1">
      <c r="B43" s="17"/>
      <c r="AR43" s="17"/>
    </row>
    <row r="44" spans="2:44" ht="14.45" customHeight="1">
      <c r="B44" s="17"/>
      <c r="AR44" s="17"/>
    </row>
    <row r="45" spans="2:44" ht="14.45" customHeight="1">
      <c r="B45" s="17"/>
      <c r="AR45" s="17"/>
    </row>
    <row r="46" spans="2:44" ht="14.45" customHeight="1">
      <c r="B46" s="17"/>
      <c r="AR46" s="17"/>
    </row>
    <row r="47" spans="2:44" ht="14.45" customHeight="1">
      <c r="B47" s="17"/>
      <c r="AR47" s="17"/>
    </row>
    <row r="48" spans="2:44" ht="14.45" customHeight="1">
      <c r="B48" s="17"/>
      <c r="AR48" s="17"/>
    </row>
    <row r="49" spans="2:44" s="1" customFormat="1" ht="14.45" customHeight="1">
      <c r="B49" s="26"/>
      <c r="D49" s="35" t="s">
        <v>40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5" t="s">
        <v>41</v>
      </c>
      <c r="AI49" s="36"/>
      <c r="AJ49" s="36"/>
      <c r="AK49" s="36"/>
      <c r="AL49" s="36"/>
      <c r="AM49" s="36"/>
      <c r="AN49" s="36"/>
      <c r="AO49" s="36"/>
      <c r="AR49" s="26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1" customFormat="1" ht="12.75">
      <c r="B60" s="26"/>
      <c r="D60" s="37" t="s">
        <v>42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37" t="s">
        <v>43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37" t="s">
        <v>42</v>
      </c>
      <c r="AI60" s="28"/>
      <c r="AJ60" s="28"/>
      <c r="AK60" s="28"/>
      <c r="AL60" s="28"/>
      <c r="AM60" s="37" t="s">
        <v>43</v>
      </c>
      <c r="AN60" s="28"/>
      <c r="AO60" s="28"/>
      <c r="AR60" s="26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1" customFormat="1" ht="12.75">
      <c r="B64" s="26"/>
      <c r="D64" s="35" t="s">
        <v>44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5" t="s">
        <v>45</v>
      </c>
      <c r="AI64" s="36"/>
      <c r="AJ64" s="36"/>
      <c r="AK64" s="36"/>
      <c r="AL64" s="36"/>
      <c r="AM64" s="36"/>
      <c r="AN64" s="36"/>
      <c r="AO64" s="36"/>
      <c r="AR64" s="26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1" customFormat="1" ht="12.75">
      <c r="B75" s="26"/>
      <c r="D75" s="37" t="s">
        <v>42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37" t="s">
        <v>43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37" t="s">
        <v>42</v>
      </c>
      <c r="AI75" s="28"/>
      <c r="AJ75" s="28"/>
      <c r="AK75" s="28"/>
      <c r="AL75" s="28"/>
      <c r="AM75" s="37" t="s">
        <v>43</v>
      </c>
      <c r="AN75" s="28"/>
      <c r="AO75" s="28"/>
      <c r="AR75" s="26"/>
    </row>
    <row r="76" spans="2:44" s="1" customFormat="1">
      <c r="B76" s="26"/>
      <c r="AR76" s="26"/>
    </row>
    <row r="77" spans="2:44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26"/>
    </row>
    <row r="81" spans="1:90" s="1" customFormat="1" ht="6.9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26"/>
    </row>
    <row r="82" spans="1:90" s="1" customFormat="1" ht="24.95" customHeight="1">
      <c r="B82" s="26"/>
      <c r="C82" s="18" t="s">
        <v>46</v>
      </c>
      <c r="AR82" s="26"/>
    </row>
    <row r="83" spans="1:90" s="1" customFormat="1" ht="6.95" customHeight="1">
      <c r="B83" s="26"/>
      <c r="AR83" s="26"/>
    </row>
    <row r="84" spans="1:90" s="3" customFormat="1" ht="12" customHeight="1">
      <c r="B84" s="42"/>
      <c r="C84" s="23" t="s">
        <v>12</v>
      </c>
      <c r="L84" s="3">
        <f>K5</f>
        <v>0</v>
      </c>
      <c r="AR84" s="42"/>
    </row>
    <row r="85" spans="1:90" s="4" customFormat="1" ht="36.950000000000003" customHeight="1">
      <c r="B85" s="43"/>
      <c r="C85" s="44" t="s">
        <v>13</v>
      </c>
      <c r="L85" s="164" t="str">
        <f>K6</f>
        <v>Oprava podlahových krytin kuchyně a sanace stropu v areálu DPMB - Hlinky 64/151, Brno</v>
      </c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K85" s="164"/>
      <c r="AL85" s="164"/>
      <c r="AM85" s="164"/>
      <c r="AN85" s="164"/>
      <c r="AO85" s="164"/>
      <c r="AR85" s="43"/>
    </row>
    <row r="86" spans="1:90" s="1" customFormat="1" ht="6.95" customHeight="1">
      <c r="B86" s="26"/>
      <c r="AR86" s="26"/>
    </row>
    <row r="87" spans="1:90" s="1" customFormat="1" ht="12" customHeight="1">
      <c r="B87" s="26"/>
      <c r="C87" s="23" t="s">
        <v>16</v>
      </c>
      <c r="L87" s="45" t="str">
        <f>IF(K8="","",K8)</f>
        <v xml:space="preserve"> </v>
      </c>
      <c r="AI87" s="23" t="s">
        <v>18</v>
      </c>
      <c r="AM87" s="165" t="str">
        <f>IF(AN8= "","",AN8)</f>
        <v/>
      </c>
      <c r="AN87" s="165"/>
      <c r="AR87" s="26"/>
    </row>
    <row r="88" spans="1:90" s="1" customFormat="1" ht="6.95" customHeight="1">
      <c r="B88" s="26"/>
      <c r="AR88" s="26"/>
    </row>
    <row r="89" spans="1:90" s="1" customFormat="1" ht="15.2" customHeight="1">
      <c r="B89" s="26"/>
      <c r="C89" s="23" t="s">
        <v>19</v>
      </c>
      <c r="L89" s="3" t="str">
        <f>IF(E11= "","",E11)</f>
        <v xml:space="preserve"> </v>
      </c>
      <c r="AI89" s="23" t="s">
        <v>23</v>
      </c>
      <c r="AM89" s="166" t="str">
        <f>IF(E17="","",E17)</f>
        <v xml:space="preserve"> </v>
      </c>
      <c r="AN89" s="167"/>
      <c r="AO89" s="167"/>
      <c r="AP89" s="167"/>
      <c r="AR89" s="26"/>
      <c r="AS89" s="168" t="s">
        <v>47</v>
      </c>
      <c r="AT89" s="169"/>
      <c r="AU89" s="47"/>
      <c r="AV89" s="47"/>
      <c r="AW89" s="47"/>
      <c r="AX89" s="47"/>
      <c r="AY89" s="47"/>
      <c r="AZ89" s="47"/>
      <c r="BA89" s="47"/>
      <c r="BB89" s="47"/>
      <c r="BC89" s="47"/>
      <c r="BD89" s="48"/>
    </row>
    <row r="90" spans="1:90" s="1" customFormat="1" ht="15.2" customHeight="1">
      <c r="B90" s="26"/>
      <c r="C90" s="23" t="s">
        <v>22</v>
      </c>
      <c r="L90" s="3" t="str">
        <f>IF(E14="","",E14)</f>
        <v xml:space="preserve"> </v>
      </c>
      <c r="AI90" s="23" t="s">
        <v>25</v>
      </c>
      <c r="AM90" s="166" t="str">
        <f>IF(E20="","",E20)</f>
        <v xml:space="preserve"> </v>
      </c>
      <c r="AN90" s="167"/>
      <c r="AO90" s="167"/>
      <c r="AP90" s="167"/>
      <c r="AR90" s="26"/>
      <c r="AS90" s="170"/>
      <c r="AT90" s="171"/>
      <c r="BD90" s="50"/>
    </row>
    <row r="91" spans="1:90" s="1" customFormat="1" ht="10.9" customHeight="1">
      <c r="B91" s="26"/>
      <c r="AR91" s="26"/>
      <c r="AS91" s="170"/>
      <c r="AT91" s="171"/>
      <c r="BD91" s="50"/>
    </row>
    <row r="92" spans="1:90" s="1" customFormat="1" ht="29.25" customHeight="1">
      <c r="B92" s="26"/>
      <c r="C92" s="159" t="s">
        <v>48</v>
      </c>
      <c r="D92" s="160"/>
      <c r="E92" s="160"/>
      <c r="F92" s="160"/>
      <c r="G92" s="160"/>
      <c r="H92" s="51"/>
      <c r="I92" s="161" t="s">
        <v>49</v>
      </c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2" t="s">
        <v>50</v>
      </c>
      <c r="AH92" s="160"/>
      <c r="AI92" s="160"/>
      <c r="AJ92" s="160"/>
      <c r="AK92" s="160"/>
      <c r="AL92" s="160"/>
      <c r="AM92" s="160"/>
      <c r="AN92" s="161" t="s">
        <v>51</v>
      </c>
      <c r="AO92" s="160"/>
      <c r="AP92" s="163"/>
      <c r="AQ92" s="52" t="s">
        <v>52</v>
      </c>
      <c r="AR92" s="26"/>
      <c r="AS92" s="53" t="s">
        <v>53</v>
      </c>
      <c r="AT92" s="54" t="s">
        <v>54</v>
      </c>
      <c r="AU92" s="54" t="s">
        <v>55</v>
      </c>
      <c r="AV92" s="54" t="s">
        <v>56</v>
      </c>
      <c r="AW92" s="54" t="s">
        <v>57</v>
      </c>
      <c r="AX92" s="54" t="s">
        <v>58</v>
      </c>
      <c r="AY92" s="54" t="s">
        <v>59</v>
      </c>
      <c r="AZ92" s="54" t="s">
        <v>60</v>
      </c>
      <c r="BA92" s="54" t="s">
        <v>61</v>
      </c>
      <c r="BB92" s="54" t="s">
        <v>62</v>
      </c>
      <c r="BC92" s="54" t="s">
        <v>63</v>
      </c>
      <c r="BD92" s="55" t="s">
        <v>64</v>
      </c>
    </row>
    <row r="93" spans="1:90" s="1" customFormat="1" ht="10.9" customHeight="1">
      <c r="B93" s="26"/>
      <c r="AR93" s="26"/>
      <c r="AS93" s="56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8"/>
    </row>
    <row r="94" spans="1:90" s="5" customFormat="1" ht="32.450000000000003" customHeight="1">
      <c r="B94" s="57"/>
      <c r="C94" s="58" t="s">
        <v>65</v>
      </c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182">
        <f>ROUND(AG95,2)</f>
        <v>0</v>
      </c>
      <c r="AH94" s="182"/>
      <c r="AI94" s="182"/>
      <c r="AJ94" s="182"/>
      <c r="AK94" s="182"/>
      <c r="AL94" s="182"/>
      <c r="AM94" s="182"/>
      <c r="AN94" s="183">
        <f>SUM(AG94,AT94)</f>
        <v>0</v>
      </c>
      <c r="AO94" s="183"/>
      <c r="AP94" s="183"/>
      <c r="AQ94" s="61" t="s">
        <v>1</v>
      </c>
      <c r="AR94" s="57"/>
      <c r="AS94" s="62">
        <f>ROUND(AS95,2)</f>
        <v>0</v>
      </c>
      <c r="AT94" s="63">
        <f>ROUND(SUM(AV94:AW94),2)</f>
        <v>0</v>
      </c>
      <c r="AU94" s="64">
        <f>ROUND(AU95,5)</f>
        <v>823.07776999999999</v>
      </c>
      <c r="AV94" s="63">
        <f>ROUND(AZ94*L29,2)</f>
        <v>0</v>
      </c>
      <c r="AW94" s="63">
        <f>ROUND(BA94*L30,2)</f>
        <v>0</v>
      </c>
      <c r="AX94" s="63">
        <f>ROUND(BB94*L29,2)</f>
        <v>0</v>
      </c>
      <c r="AY94" s="63">
        <f>ROUND(BC94*L30,2)</f>
        <v>0</v>
      </c>
      <c r="AZ94" s="63">
        <f>ROUND(AZ95,2)</f>
        <v>0</v>
      </c>
      <c r="BA94" s="63">
        <f>ROUND(BA95,2)</f>
        <v>0</v>
      </c>
      <c r="BB94" s="63">
        <f>ROUND(BB95,2)</f>
        <v>0</v>
      </c>
      <c r="BC94" s="63">
        <f>ROUND(BC95,2)</f>
        <v>0</v>
      </c>
      <c r="BD94" s="65">
        <f>ROUND(BD95,2)</f>
        <v>0</v>
      </c>
      <c r="BS94" s="66" t="s">
        <v>66</v>
      </c>
      <c r="BT94" s="66" t="s">
        <v>67</v>
      </c>
      <c r="BV94" s="66" t="s">
        <v>68</v>
      </c>
      <c r="BW94" s="66" t="s">
        <v>4</v>
      </c>
      <c r="BX94" s="66" t="s">
        <v>69</v>
      </c>
      <c r="CL94" s="66" t="s">
        <v>1</v>
      </c>
    </row>
    <row r="95" spans="1:90" s="6" customFormat="1" ht="27.75" customHeight="1">
      <c r="A95" s="67" t="s">
        <v>70</v>
      </c>
      <c r="B95" s="68"/>
      <c r="C95" s="69"/>
      <c r="D95" s="181">
        <v>1</v>
      </c>
      <c r="E95" s="181"/>
      <c r="F95" s="181"/>
      <c r="G95" s="181"/>
      <c r="H95" s="181"/>
      <c r="I95" s="70"/>
      <c r="J95" s="181" t="s">
        <v>262</v>
      </c>
      <c r="K95" s="181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  <c r="AA95" s="181"/>
      <c r="AB95" s="181"/>
      <c r="AC95" s="181"/>
      <c r="AD95" s="181"/>
      <c r="AE95" s="181"/>
      <c r="AF95" s="181"/>
      <c r="AG95" s="179">
        <f>Kuchyně!J28</f>
        <v>0</v>
      </c>
      <c r="AH95" s="180"/>
      <c r="AI95" s="180"/>
      <c r="AJ95" s="180"/>
      <c r="AK95" s="180"/>
      <c r="AL95" s="180"/>
      <c r="AM95" s="180"/>
      <c r="AN95" s="179">
        <f>SUM(AG95,AT95)</f>
        <v>0</v>
      </c>
      <c r="AO95" s="180"/>
      <c r="AP95" s="180"/>
      <c r="AQ95" s="71" t="s">
        <v>71</v>
      </c>
      <c r="AR95" s="68"/>
      <c r="AS95" s="72">
        <v>0</v>
      </c>
      <c r="AT95" s="73">
        <f>ROUND(SUM(AV95:AW95),2)</f>
        <v>0</v>
      </c>
      <c r="AU95" s="74">
        <f>Kuchyně!P125</f>
        <v>823.07777300000009</v>
      </c>
      <c r="AV95" s="73">
        <f>Kuchyně!J31</f>
        <v>0</v>
      </c>
      <c r="AW95" s="73">
        <f>Kuchyně!J32</f>
        <v>0</v>
      </c>
      <c r="AX95" s="73">
        <f>Kuchyně!J33</f>
        <v>0</v>
      </c>
      <c r="AY95" s="73">
        <f>Kuchyně!J34</f>
        <v>0</v>
      </c>
      <c r="AZ95" s="73">
        <f>Kuchyně!F31</f>
        <v>0</v>
      </c>
      <c r="BA95" s="73">
        <f>Kuchyně!F32</f>
        <v>0</v>
      </c>
      <c r="BB95" s="73">
        <f>Kuchyně!F33</f>
        <v>0</v>
      </c>
      <c r="BC95" s="73">
        <f>Kuchyně!F34</f>
        <v>0</v>
      </c>
      <c r="BD95" s="75">
        <f>Kuchyně!F35</f>
        <v>0</v>
      </c>
      <c r="BT95" s="76" t="s">
        <v>72</v>
      </c>
      <c r="BU95" s="76" t="s">
        <v>73</v>
      </c>
      <c r="BV95" s="76" t="s">
        <v>68</v>
      </c>
      <c r="BW95" s="76" t="s">
        <v>4</v>
      </c>
      <c r="BX95" s="76" t="s">
        <v>69</v>
      </c>
      <c r="CL95" s="76" t="s">
        <v>1</v>
      </c>
    </row>
    <row r="96" spans="1:90" s="1" customFormat="1" ht="30" customHeight="1">
      <c r="B96" s="26"/>
      <c r="AR96" s="26"/>
    </row>
    <row r="97" spans="2:44" s="1" customFormat="1" ht="6.95" customHeight="1"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2417 - Kuchyně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89"/>
  <sheetViews>
    <sheetView showGridLines="0" topLeftCell="A169" workbookViewId="0">
      <selection activeCell="F134" sqref="F131:F13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>
      <c r="L2" s="157" t="s">
        <v>5</v>
      </c>
      <c r="M2" s="158"/>
      <c r="N2" s="158"/>
      <c r="O2" s="158"/>
      <c r="P2" s="158"/>
      <c r="Q2" s="158"/>
      <c r="R2" s="158"/>
      <c r="S2" s="158"/>
      <c r="T2" s="158"/>
      <c r="U2" s="158"/>
      <c r="V2" s="158"/>
      <c r="AT2" s="14" t="s">
        <v>4</v>
      </c>
    </row>
    <row r="3" spans="2:46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2:46" ht="18">
      <c r="B4" s="17"/>
      <c r="D4" s="18" t="s">
        <v>75</v>
      </c>
      <c r="L4" s="17"/>
      <c r="M4" s="77" t="s">
        <v>10</v>
      </c>
      <c r="AT4" s="14" t="s">
        <v>3</v>
      </c>
    </row>
    <row r="5" spans="2:46">
      <c r="B5" s="17"/>
      <c r="L5" s="17"/>
    </row>
    <row r="6" spans="2:46" s="1" customFormat="1" ht="12.75">
      <c r="B6" s="26"/>
      <c r="D6" s="23" t="s">
        <v>13</v>
      </c>
      <c r="L6" s="26"/>
    </row>
    <row r="7" spans="2:46" s="1" customFormat="1" ht="27.75" customHeight="1">
      <c r="B7" s="26"/>
      <c r="E7" s="164" t="s">
        <v>262</v>
      </c>
      <c r="F7" s="190"/>
      <c r="G7" s="190"/>
      <c r="H7" s="190"/>
      <c r="L7" s="26"/>
    </row>
    <row r="8" spans="2:46" s="1" customFormat="1">
      <c r="B8" s="26"/>
      <c r="L8" s="26"/>
    </row>
    <row r="9" spans="2:46" s="1" customFormat="1" ht="12.75">
      <c r="B9" s="26"/>
      <c r="D9" s="23" t="s">
        <v>14</v>
      </c>
      <c r="F9" s="21" t="s">
        <v>1</v>
      </c>
      <c r="I9" s="23" t="s">
        <v>15</v>
      </c>
      <c r="J9" s="21" t="s">
        <v>1</v>
      </c>
      <c r="L9" s="26"/>
    </row>
    <row r="10" spans="2:46" s="1" customFormat="1" ht="12.75">
      <c r="B10" s="26"/>
      <c r="D10" s="23" t="s">
        <v>16</v>
      </c>
      <c r="F10" s="21" t="s">
        <v>17</v>
      </c>
      <c r="I10" s="23" t="s">
        <v>18</v>
      </c>
      <c r="J10" s="46"/>
      <c r="L10" s="26"/>
    </row>
    <row r="11" spans="2:46" s="1" customFormat="1">
      <c r="B11" s="26"/>
      <c r="L11" s="26"/>
    </row>
    <row r="12" spans="2:46" s="1" customFormat="1" ht="12.75">
      <c r="B12" s="26"/>
      <c r="D12" s="23" t="s">
        <v>19</v>
      </c>
      <c r="I12" s="23" t="s">
        <v>20</v>
      </c>
      <c r="J12" s="21" t="str">
        <f>IF('Rekapitulace stavby'!AN10="","",'Rekapitulace stavby'!AN10)</f>
        <v/>
      </c>
      <c r="L12" s="26"/>
    </row>
    <row r="13" spans="2:46" s="1" customFormat="1" ht="12.75">
      <c r="B13" s="26"/>
      <c r="E13" s="21" t="str">
        <f>IF('Rekapitulace stavby'!E11="","",'Rekapitulace stavby'!E11)</f>
        <v xml:space="preserve"> </v>
      </c>
      <c r="I13" s="23" t="s">
        <v>21</v>
      </c>
      <c r="J13" s="21" t="str">
        <f>IF('Rekapitulace stavby'!AN11="","",'Rekapitulace stavby'!AN11)</f>
        <v/>
      </c>
      <c r="L13" s="26"/>
    </row>
    <row r="14" spans="2:46" s="1" customFormat="1">
      <c r="B14" s="26"/>
      <c r="L14" s="26"/>
    </row>
    <row r="15" spans="2:46" s="1" customFormat="1" ht="12.75">
      <c r="B15" s="26"/>
      <c r="D15" s="23" t="s">
        <v>22</v>
      </c>
      <c r="I15" s="23" t="s">
        <v>20</v>
      </c>
      <c r="J15" s="21" t="str">
        <f>'Rekapitulace stavby'!AN13</f>
        <v/>
      </c>
      <c r="L15" s="26"/>
    </row>
    <row r="16" spans="2:46" s="1" customFormat="1" ht="12.75">
      <c r="B16" s="26"/>
      <c r="E16" s="184" t="str">
        <f>'Rekapitulace stavby'!E14</f>
        <v xml:space="preserve"> </v>
      </c>
      <c r="F16" s="184"/>
      <c r="G16" s="184"/>
      <c r="H16" s="184"/>
      <c r="I16" s="23" t="s">
        <v>21</v>
      </c>
      <c r="J16" s="21" t="str">
        <f>'Rekapitulace stavby'!AN14</f>
        <v/>
      </c>
      <c r="L16" s="26"/>
    </row>
    <row r="17" spans="2:12" s="1" customFormat="1">
      <c r="B17" s="26"/>
      <c r="L17" s="26"/>
    </row>
    <row r="18" spans="2:12" s="1" customFormat="1" ht="12.75">
      <c r="B18" s="26"/>
      <c r="D18" s="23" t="s">
        <v>23</v>
      </c>
      <c r="I18" s="23" t="s">
        <v>20</v>
      </c>
      <c r="J18" s="21" t="str">
        <f>IF('Rekapitulace stavby'!AN16="","",'Rekapitulace stavby'!AN16)</f>
        <v/>
      </c>
      <c r="L18" s="26"/>
    </row>
    <row r="19" spans="2:12" s="1" customFormat="1" ht="12.75">
      <c r="B19" s="26"/>
      <c r="E19" s="21" t="str">
        <f>IF('Rekapitulace stavby'!E17="","",'Rekapitulace stavby'!E17)</f>
        <v xml:space="preserve"> </v>
      </c>
      <c r="I19" s="23" t="s">
        <v>21</v>
      </c>
      <c r="J19" s="21" t="str">
        <f>IF('Rekapitulace stavby'!AN17="","",'Rekapitulace stavby'!AN17)</f>
        <v/>
      </c>
      <c r="L19" s="26"/>
    </row>
    <row r="20" spans="2:12" s="1" customFormat="1">
      <c r="B20" s="26"/>
      <c r="L20" s="26"/>
    </row>
    <row r="21" spans="2:12" s="1" customFormat="1" ht="12.75">
      <c r="B21" s="26"/>
      <c r="D21" s="23" t="s">
        <v>25</v>
      </c>
      <c r="I21" s="23" t="s">
        <v>20</v>
      </c>
      <c r="J21" s="21" t="str">
        <f>IF('Rekapitulace stavby'!AN19="","",'Rekapitulace stavby'!AN19)</f>
        <v/>
      </c>
      <c r="L21" s="26"/>
    </row>
    <row r="22" spans="2:12" s="1" customFormat="1" ht="12.75">
      <c r="B22" s="26"/>
      <c r="E22" s="21" t="str">
        <f>IF('Rekapitulace stavby'!E20="","",'Rekapitulace stavby'!E20)</f>
        <v xml:space="preserve"> </v>
      </c>
      <c r="I22" s="23" t="s">
        <v>21</v>
      </c>
      <c r="J22" s="21" t="str">
        <f>IF('Rekapitulace stavby'!AN20="","",'Rekapitulace stavby'!AN20)</f>
        <v/>
      </c>
      <c r="L22" s="26"/>
    </row>
    <row r="23" spans="2:12" s="1" customFormat="1">
      <c r="B23" s="26"/>
      <c r="L23" s="26"/>
    </row>
    <row r="24" spans="2:12" s="1" customFormat="1" ht="12.75">
      <c r="B24" s="26"/>
      <c r="D24" s="23" t="s">
        <v>26</v>
      </c>
      <c r="L24" s="26"/>
    </row>
    <row r="25" spans="2:12" s="7" customFormat="1" ht="12.75">
      <c r="B25" s="78"/>
      <c r="E25" s="186" t="s">
        <v>1</v>
      </c>
      <c r="F25" s="186"/>
      <c r="G25" s="186"/>
      <c r="H25" s="186"/>
      <c r="L25" s="78"/>
    </row>
    <row r="26" spans="2:12" s="1" customFormat="1">
      <c r="B26" s="26"/>
      <c r="L26" s="26"/>
    </row>
    <row r="27" spans="2:12" s="1" customFormat="1">
      <c r="B27" s="26"/>
      <c r="D27" s="47"/>
      <c r="E27" s="47"/>
      <c r="F27" s="47"/>
      <c r="G27" s="47"/>
      <c r="H27" s="47"/>
      <c r="I27" s="47"/>
      <c r="J27" s="47"/>
      <c r="K27" s="47"/>
      <c r="L27" s="26"/>
    </row>
    <row r="28" spans="2:12" s="1" customFormat="1" ht="15.75">
      <c r="B28" s="26"/>
      <c r="D28" s="79" t="s">
        <v>27</v>
      </c>
      <c r="J28" s="60">
        <f>ROUND(J125, 2)</f>
        <v>0</v>
      </c>
      <c r="L28" s="26"/>
    </row>
    <row r="29" spans="2:12" s="1" customFormat="1">
      <c r="B29" s="26"/>
      <c r="D29" s="47"/>
      <c r="E29" s="47"/>
      <c r="F29" s="47"/>
      <c r="G29" s="47"/>
      <c r="H29" s="47"/>
      <c r="I29" s="47"/>
      <c r="J29" s="47"/>
      <c r="K29" s="47"/>
      <c r="L29" s="26"/>
    </row>
    <row r="30" spans="2:12" s="1" customFormat="1" ht="12.75">
      <c r="B30" s="26"/>
      <c r="F30" s="29" t="s">
        <v>29</v>
      </c>
      <c r="I30" s="29" t="s">
        <v>28</v>
      </c>
      <c r="J30" s="29" t="s">
        <v>30</v>
      </c>
      <c r="L30" s="26"/>
    </row>
    <row r="31" spans="2:12" s="1" customFormat="1" ht="12.75">
      <c r="B31" s="26"/>
      <c r="D31" s="49" t="s">
        <v>31</v>
      </c>
      <c r="E31" s="23" t="s">
        <v>32</v>
      </c>
      <c r="F31" s="80">
        <f>ROUND((SUM(BE125:BE188)),  2)</f>
        <v>0</v>
      </c>
      <c r="I31" s="81">
        <v>0.21</v>
      </c>
      <c r="J31" s="80">
        <f>ROUND(((SUM(BE125:BE188))*I31),  2)</f>
        <v>0</v>
      </c>
      <c r="L31" s="26"/>
    </row>
    <row r="32" spans="2:12" s="1" customFormat="1" ht="12.75">
      <c r="B32" s="26"/>
      <c r="E32" s="23" t="s">
        <v>33</v>
      </c>
      <c r="F32" s="80">
        <f>ROUND((SUM(BF125:BF188)),  2)</f>
        <v>0</v>
      </c>
      <c r="I32" s="81">
        <v>0.12</v>
      </c>
      <c r="J32" s="80">
        <f>ROUND(((SUM(BF125:BF188))*I32),  2)</f>
        <v>0</v>
      </c>
      <c r="L32" s="26"/>
    </row>
    <row r="33" spans="2:12" s="1" customFormat="1" ht="12.75">
      <c r="B33" s="26"/>
      <c r="E33" s="23" t="s">
        <v>34</v>
      </c>
      <c r="F33" s="80">
        <f>ROUND((SUM(BG125:BG188)),  2)</f>
        <v>0</v>
      </c>
      <c r="I33" s="81">
        <v>0.21</v>
      </c>
      <c r="J33" s="80">
        <f>0</f>
        <v>0</v>
      </c>
      <c r="L33" s="26"/>
    </row>
    <row r="34" spans="2:12" s="1" customFormat="1" ht="12.75">
      <c r="B34" s="26"/>
      <c r="E34" s="23" t="s">
        <v>35</v>
      </c>
      <c r="F34" s="80">
        <f>ROUND((SUM(BH125:BH188)),  2)</f>
        <v>0</v>
      </c>
      <c r="I34" s="81">
        <v>0.12</v>
      </c>
      <c r="J34" s="80">
        <f>0</f>
        <v>0</v>
      </c>
      <c r="L34" s="26"/>
    </row>
    <row r="35" spans="2:12" s="1" customFormat="1" ht="12.75">
      <c r="B35" s="26"/>
      <c r="E35" s="23" t="s">
        <v>36</v>
      </c>
      <c r="F35" s="80">
        <f>ROUND((SUM(BI125:BI188)),  2)</f>
        <v>0</v>
      </c>
      <c r="I35" s="81">
        <v>0</v>
      </c>
      <c r="J35" s="80">
        <f>0</f>
        <v>0</v>
      </c>
      <c r="L35" s="26"/>
    </row>
    <row r="36" spans="2:12" s="1" customFormat="1">
      <c r="B36" s="26"/>
      <c r="L36" s="26"/>
    </row>
    <row r="37" spans="2:12" s="1" customFormat="1" ht="15.75">
      <c r="B37" s="26"/>
      <c r="C37" s="82"/>
      <c r="D37" s="83" t="s">
        <v>37</v>
      </c>
      <c r="E37" s="51"/>
      <c r="F37" s="51"/>
      <c r="G37" s="84" t="s">
        <v>38</v>
      </c>
      <c r="H37" s="85" t="s">
        <v>39</v>
      </c>
      <c r="I37" s="51"/>
      <c r="J37" s="86">
        <f>SUM(J28:J35)</f>
        <v>0</v>
      </c>
      <c r="K37" s="87"/>
      <c r="L37" s="26"/>
    </row>
    <row r="38" spans="2:12" s="1" customFormat="1">
      <c r="B38" s="26"/>
      <c r="L38" s="26"/>
    </row>
    <row r="39" spans="2:12">
      <c r="B39" s="17"/>
      <c r="L39" s="17"/>
    </row>
    <row r="40" spans="2:12">
      <c r="B40" s="17"/>
      <c r="L40" s="17"/>
    </row>
    <row r="41" spans="2:12">
      <c r="B41" s="17"/>
      <c r="L41" s="17"/>
    </row>
    <row r="42" spans="2:12">
      <c r="B42" s="17"/>
      <c r="L42" s="17"/>
    </row>
    <row r="43" spans="2:12">
      <c r="B43" s="17"/>
      <c r="L43" s="17"/>
    </row>
    <row r="44" spans="2:12">
      <c r="B44" s="17"/>
      <c r="L44" s="17"/>
    </row>
    <row r="45" spans="2:12">
      <c r="B45" s="17"/>
      <c r="L45" s="17"/>
    </row>
    <row r="46" spans="2:12">
      <c r="B46" s="17"/>
      <c r="L46" s="17"/>
    </row>
    <row r="47" spans="2:12">
      <c r="B47" s="17"/>
      <c r="L47" s="17"/>
    </row>
    <row r="48" spans="2:12">
      <c r="B48" s="17"/>
      <c r="L48" s="17"/>
    </row>
    <row r="49" spans="2:12">
      <c r="B49" s="17"/>
      <c r="L49" s="17"/>
    </row>
    <row r="50" spans="2:12" s="1" customFormat="1" ht="12.75">
      <c r="B50" s="26"/>
      <c r="D50" s="35" t="s">
        <v>40</v>
      </c>
      <c r="E50" s="36"/>
      <c r="F50" s="36"/>
      <c r="G50" s="35" t="s">
        <v>41</v>
      </c>
      <c r="H50" s="36"/>
      <c r="I50" s="36"/>
      <c r="J50" s="36"/>
      <c r="K50" s="36"/>
      <c r="L50" s="26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2.75">
      <c r="B61" s="26"/>
      <c r="D61" s="37" t="s">
        <v>42</v>
      </c>
      <c r="E61" s="28"/>
      <c r="F61" s="88" t="s">
        <v>43</v>
      </c>
      <c r="G61" s="37" t="s">
        <v>42</v>
      </c>
      <c r="H61" s="28"/>
      <c r="I61" s="28"/>
      <c r="J61" s="89" t="s">
        <v>43</v>
      </c>
      <c r="K61" s="28"/>
      <c r="L61" s="26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2.75">
      <c r="B65" s="26"/>
      <c r="D65" s="35" t="s">
        <v>44</v>
      </c>
      <c r="E65" s="36"/>
      <c r="F65" s="36"/>
      <c r="G65" s="35" t="s">
        <v>45</v>
      </c>
      <c r="H65" s="36"/>
      <c r="I65" s="36"/>
      <c r="J65" s="36"/>
      <c r="K65" s="36"/>
      <c r="L65" s="26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2.75">
      <c r="B76" s="26"/>
      <c r="D76" s="37" t="s">
        <v>42</v>
      </c>
      <c r="E76" s="28"/>
      <c r="F76" s="88" t="s">
        <v>43</v>
      </c>
      <c r="G76" s="37" t="s">
        <v>42</v>
      </c>
      <c r="H76" s="28"/>
      <c r="I76" s="28"/>
      <c r="J76" s="89" t="s">
        <v>43</v>
      </c>
      <c r="K76" s="28"/>
      <c r="L76" s="26"/>
    </row>
    <row r="77" spans="2:12" s="1" customForma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26"/>
    </row>
    <row r="81" spans="2:47" s="1" customForma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26"/>
    </row>
    <row r="82" spans="2:47" s="1" customFormat="1" ht="18">
      <c r="B82" s="26"/>
      <c r="C82" s="18" t="s">
        <v>76</v>
      </c>
      <c r="L82" s="26"/>
    </row>
    <row r="83" spans="2:47" s="1" customFormat="1">
      <c r="B83" s="26"/>
      <c r="L83" s="26"/>
    </row>
    <row r="84" spans="2:47" s="1" customFormat="1" ht="12.75">
      <c r="B84" s="26"/>
      <c r="C84" s="23" t="s">
        <v>13</v>
      </c>
      <c r="L84" s="26"/>
    </row>
    <row r="85" spans="2:47" s="1" customFormat="1" ht="24" customHeight="1">
      <c r="B85" s="26"/>
      <c r="E85" s="164" t="str">
        <f>E7</f>
        <v>Oprava podlahových krytin kuchyně a sanace stropu v areálu DPMB - Hlinky 64/151, Brno</v>
      </c>
      <c r="F85" s="190"/>
      <c r="G85" s="190"/>
      <c r="H85" s="190"/>
      <c r="L85" s="26"/>
    </row>
    <row r="86" spans="2:47" s="1" customFormat="1">
      <c r="B86" s="26"/>
      <c r="L86" s="26"/>
    </row>
    <row r="87" spans="2:47" s="1" customFormat="1" ht="12.75">
      <c r="B87" s="26"/>
      <c r="C87" s="23" t="s">
        <v>16</v>
      </c>
      <c r="F87" s="21" t="str">
        <f>F10</f>
        <v xml:space="preserve"> </v>
      </c>
      <c r="I87" s="23" t="s">
        <v>18</v>
      </c>
      <c r="J87" s="46"/>
      <c r="L87" s="26"/>
    </row>
    <row r="88" spans="2:47" s="1" customFormat="1">
      <c r="B88" s="26"/>
      <c r="L88" s="26"/>
    </row>
    <row r="89" spans="2:47" s="1" customFormat="1" ht="12.75">
      <c r="B89" s="26"/>
      <c r="C89" s="23" t="s">
        <v>19</v>
      </c>
      <c r="F89" s="21" t="str">
        <f>E13</f>
        <v xml:space="preserve"> </v>
      </c>
      <c r="I89" s="23" t="s">
        <v>23</v>
      </c>
      <c r="J89" s="24" t="str">
        <f>E19</f>
        <v xml:space="preserve"> </v>
      </c>
      <c r="L89" s="26"/>
    </row>
    <row r="90" spans="2:47" s="1" customFormat="1" ht="12.75">
      <c r="B90" s="26"/>
      <c r="C90" s="23" t="s">
        <v>22</v>
      </c>
      <c r="F90" s="21" t="str">
        <f>IF(E16="","",E16)</f>
        <v xml:space="preserve"> </v>
      </c>
      <c r="I90" s="23" t="s">
        <v>25</v>
      </c>
      <c r="J90" s="24" t="str">
        <f>E22</f>
        <v xml:space="preserve"> </v>
      </c>
      <c r="L90" s="26"/>
    </row>
    <row r="91" spans="2:47" s="1" customFormat="1">
      <c r="B91" s="26"/>
      <c r="L91" s="26"/>
    </row>
    <row r="92" spans="2:47" s="1" customFormat="1" ht="12">
      <c r="B92" s="26"/>
      <c r="C92" s="90" t="s">
        <v>77</v>
      </c>
      <c r="D92" s="82"/>
      <c r="E92" s="82"/>
      <c r="F92" s="82"/>
      <c r="G92" s="82"/>
      <c r="H92" s="82"/>
      <c r="I92" s="82"/>
      <c r="J92" s="91" t="s">
        <v>78</v>
      </c>
      <c r="K92" s="82"/>
      <c r="L92" s="26"/>
    </row>
    <row r="93" spans="2:47" s="1" customFormat="1">
      <c r="B93" s="26"/>
      <c r="L93" s="26"/>
    </row>
    <row r="94" spans="2:47" s="1" customFormat="1" ht="15.75">
      <c r="B94" s="26"/>
      <c r="C94" s="92" t="s">
        <v>79</v>
      </c>
      <c r="J94" s="60">
        <f>J125</f>
        <v>0</v>
      </c>
      <c r="L94" s="26"/>
      <c r="AU94" s="14" t="s">
        <v>80</v>
      </c>
    </row>
    <row r="95" spans="2:47" s="8" customFormat="1" ht="15">
      <c r="B95" s="93"/>
      <c r="D95" s="94" t="s">
        <v>81</v>
      </c>
      <c r="E95" s="95"/>
      <c r="F95" s="95"/>
      <c r="G95" s="95"/>
      <c r="H95" s="95"/>
      <c r="I95" s="95"/>
      <c r="J95" s="96">
        <f>J126</f>
        <v>0</v>
      </c>
      <c r="L95" s="93"/>
    </row>
    <row r="96" spans="2:47" s="9" customFormat="1" ht="12.75">
      <c r="B96" s="97"/>
      <c r="D96" s="98" t="s">
        <v>263</v>
      </c>
      <c r="E96" s="99"/>
      <c r="F96" s="99"/>
      <c r="G96" s="99"/>
      <c r="H96" s="99"/>
      <c r="I96" s="99"/>
      <c r="J96" s="100">
        <f>J127</f>
        <v>0</v>
      </c>
      <c r="L96" s="97"/>
    </row>
    <row r="97" spans="2:12" s="9" customFormat="1" ht="12.75">
      <c r="B97" s="97"/>
      <c r="D97" s="98" t="s">
        <v>82</v>
      </c>
      <c r="E97" s="99"/>
      <c r="F97" s="99"/>
      <c r="G97" s="99"/>
      <c r="H97" s="99"/>
      <c r="I97" s="99"/>
      <c r="J97" s="100">
        <f>J129</f>
        <v>0</v>
      </c>
      <c r="L97" s="97"/>
    </row>
    <row r="98" spans="2:12" s="9" customFormat="1" ht="12.75">
      <c r="B98" s="97"/>
      <c r="D98" s="98" t="s">
        <v>83</v>
      </c>
      <c r="E98" s="99"/>
      <c r="F98" s="99"/>
      <c r="G98" s="99"/>
      <c r="H98" s="99"/>
      <c r="I98" s="99"/>
      <c r="J98" s="100">
        <f>J149</f>
        <v>0</v>
      </c>
      <c r="L98" s="97"/>
    </row>
    <row r="99" spans="2:12" s="9" customFormat="1" ht="12.75">
      <c r="B99" s="97"/>
      <c r="D99" s="98" t="s">
        <v>84</v>
      </c>
      <c r="E99" s="99"/>
      <c r="F99" s="99"/>
      <c r="G99" s="99"/>
      <c r="H99" s="99"/>
      <c r="I99" s="99"/>
      <c r="J99" s="100">
        <f>J157</f>
        <v>0</v>
      </c>
      <c r="L99" s="97"/>
    </row>
    <row r="100" spans="2:12" s="8" customFormat="1" ht="15">
      <c r="B100" s="93"/>
      <c r="D100" s="94" t="s">
        <v>85</v>
      </c>
      <c r="E100" s="95"/>
      <c r="F100" s="95"/>
      <c r="G100" s="95"/>
      <c r="H100" s="95"/>
      <c r="I100" s="95"/>
      <c r="J100" s="96">
        <f>J160</f>
        <v>0</v>
      </c>
      <c r="L100" s="93"/>
    </row>
    <row r="101" spans="2:12" s="9" customFormat="1" ht="12.75">
      <c r="B101" s="97"/>
      <c r="D101" s="98" t="s">
        <v>86</v>
      </c>
      <c r="E101" s="99"/>
      <c r="F101" s="99"/>
      <c r="G101" s="99"/>
      <c r="H101" s="99"/>
      <c r="I101" s="99"/>
      <c r="J101" s="100">
        <f>J161</f>
        <v>0</v>
      </c>
      <c r="L101" s="97"/>
    </row>
    <row r="102" spans="2:12" s="9" customFormat="1" ht="12.75">
      <c r="B102" s="97"/>
      <c r="D102" s="98" t="s">
        <v>87</v>
      </c>
      <c r="E102" s="99"/>
      <c r="F102" s="99"/>
      <c r="G102" s="99"/>
      <c r="H102" s="99"/>
      <c r="I102" s="99"/>
      <c r="J102" s="100">
        <f>J164</f>
        <v>0</v>
      </c>
      <c r="L102" s="97"/>
    </row>
    <row r="103" spans="2:12" s="8" customFormat="1" ht="15">
      <c r="B103" s="93"/>
      <c r="D103" s="94" t="s">
        <v>88</v>
      </c>
      <c r="E103" s="95"/>
      <c r="F103" s="95"/>
      <c r="G103" s="95"/>
      <c r="H103" s="95"/>
      <c r="I103" s="95"/>
      <c r="J103" s="96">
        <f>J178</f>
        <v>0</v>
      </c>
      <c r="L103" s="93"/>
    </row>
    <row r="104" spans="2:12" s="8" customFormat="1" ht="15">
      <c r="B104" s="93"/>
      <c r="D104" s="94" t="s">
        <v>89</v>
      </c>
      <c r="E104" s="95"/>
      <c r="F104" s="95"/>
      <c r="G104" s="95"/>
      <c r="H104" s="95"/>
      <c r="I104" s="95"/>
      <c r="J104" s="96">
        <f>J180</f>
        <v>0</v>
      </c>
      <c r="L104" s="93"/>
    </row>
    <row r="105" spans="2:12" s="9" customFormat="1" ht="12.75">
      <c r="B105" s="97"/>
      <c r="D105" s="98" t="s">
        <v>90</v>
      </c>
      <c r="E105" s="99"/>
      <c r="F105" s="99"/>
      <c r="G105" s="99"/>
      <c r="H105" s="99"/>
      <c r="I105" s="99"/>
      <c r="J105" s="100">
        <f>J181</f>
        <v>0</v>
      </c>
      <c r="L105" s="97"/>
    </row>
    <row r="106" spans="2:12" s="9" customFormat="1" ht="12.75">
      <c r="B106" s="97"/>
      <c r="D106" s="98" t="s">
        <v>91</v>
      </c>
      <c r="E106" s="99"/>
      <c r="F106" s="99"/>
      <c r="G106" s="99"/>
      <c r="H106" s="99"/>
      <c r="I106" s="99"/>
      <c r="J106" s="100">
        <f>J184</f>
        <v>0</v>
      </c>
      <c r="L106" s="97"/>
    </row>
    <row r="107" spans="2:12" s="9" customFormat="1" ht="12.75">
      <c r="B107" s="97"/>
      <c r="D107" s="98" t="s">
        <v>92</v>
      </c>
      <c r="E107" s="99"/>
      <c r="F107" s="99"/>
      <c r="G107" s="99"/>
      <c r="H107" s="99"/>
      <c r="I107" s="99"/>
      <c r="J107" s="100">
        <f>J186</f>
        <v>0</v>
      </c>
      <c r="L107" s="97"/>
    </row>
    <row r="108" spans="2:12" s="1" customFormat="1">
      <c r="B108" s="26"/>
      <c r="L108" s="26"/>
    </row>
    <row r="109" spans="2:12" s="1" customFormat="1"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26"/>
    </row>
    <row r="113" spans="2:65" s="1" customFormat="1" ht="6.95" customHeight="1"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26"/>
    </row>
    <row r="114" spans="2:65" s="1" customFormat="1" ht="24.95" customHeight="1">
      <c r="B114" s="26"/>
      <c r="C114" s="18" t="s">
        <v>93</v>
      </c>
      <c r="L114" s="26"/>
    </row>
    <row r="115" spans="2:65" s="1" customFormat="1" ht="6.95" customHeight="1">
      <c r="B115" s="26"/>
      <c r="L115" s="26"/>
    </row>
    <row r="116" spans="2:65" s="1" customFormat="1" ht="12" customHeight="1">
      <c r="B116" s="26"/>
      <c r="C116" s="23" t="s">
        <v>13</v>
      </c>
      <c r="L116" s="26"/>
    </row>
    <row r="117" spans="2:65" s="1" customFormat="1" ht="27.75" customHeight="1">
      <c r="B117" s="26"/>
      <c r="E117" s="164" t="str">
        <f>E7</f>
        <v>Oprava podlahových krytin kuchyně a sanace stropu v areálu DPMB - Hlinky 64/151, Brno</v>
      </c>
      <c r="F117" s="190"/>
      <c r="G117" s="190"/>
      <c r="H117" s="190"/>
      <c r="L117" s="26"/>
    </row>
    <row r="118" spans="2:65" s="1" customFormat="1">
      <c r="B118" s="26"/>
      <c r="L118" s="26"/>
    </row>
    <row r="119" spans="2:65" s="1" customFormat="1" ht="12" customHeight="1">
      <c r="B119" s="26"/>
      <c r="C119" s="23" t="s">
        <v>16</v>
      </c>
      <c r="F119" s="21" t="str">
        <f>F10</f>
        <v xml:space="preserve"> </v>
      </c>
      <c r="I119" s="23" t="s">
        <v>18</v>
      </c>
      <c r="J119" s="46"/>
      <c r="L119" s="26"/>
    </row>
    <row r="120" spans="2:65" s="1" customFormat="1" ht="6.95" customHeight="1">
      <c r="B120" s="26"/>
      <c r="L120" s="26"/>
    </row>
    <row r="121" spans="2:65" s="1" customFormat="1" ht="15.2" customHeight="1">
      <c r="B121" s="26"/>
      <c r="C121" s="23" t="s">
        <v>19</v>
      </c>
      <c r="F121" s="21" t="str">
        <f>E13</f>
        <v xml:space="preserve"> </v>
      </c>
      <c r="I121" s="23" t="s">
        <v>23</v>
      </c>
      <c r="J121" s="24" t="str">
        <f>E19</f>
        <v xml:space="preserve"> </v>
      </c>
      <c r="L121" s="26"/>
    </row>
    <row r="122" spans="2:65" s="1" customFormat="1" ht="15.2" customHeight="1">
      <c r="B122" s="26"/>
      <c r="C122" s="23" t="s">
        <v>22</v>
      </c>
      <c r="F122" s="21" t="str">
        <f>IF(E16="","",E16)</f>
        <v xml:space="preserve"> </v>
      </c>
      <c r="I122" s="23" t="s">
        <v>25</v>
      </c>
      <c r="J122" s="24" t="str">
        <f>E22</f>
        <v xml:space="preserve"> </v>
      </c>
      <c r="L122" s="26"/>
    </row>
    <row r="123" spans="2:65" s="1" customFormat="1" ht="10.35" customHeight="1">
      <c r="B123" s="26"/>
      <c r="L123" s="26"/>
    </row>
    <row r="124" spans="2:65" s="10" customFormat="1" ht="29.25" customHeight="1">
      <c r="B124" s="101"/>
      <c r="C124" s="102" t="s">
        <v>94</v>
      </c>
      <c r="D124" s="103" t="s">
        <v>52</v>
      </c>
      <c r="E124" s="103" t="s">
        <v>48</v>
      </c>
      <c r="F124" s="103" t="s">
        <v>49</v>
      </c>
      <c r="G124" s="103" t="s">
        <v>95</v>
      </c>
      <c r="H124" s="103" t="s">
        <v>96</v>
      </c>
      <c r="I124" s="103" t="s">
        <v>97</v>
      </c>
      <c r="J124" s="104" t="s">
        <v>78</v>
      </c>
      <c r="K124" s="105" t="s">
        <v>98</v>
      </c>
      <c r="L124" s="101"/>
      <c r="M124" s="53" t="s">
        <v>1</v>
      </c>
      <c r="N124" s="54" t="s">
        <v>31</v>
      </c>
      <c r="O124" s="54" t="s">
        <v>99</v>
      </c>
      <c r="P124" s="54" t="s">
        <v>100</v>
      </c>
      <c r="Q124" s="54" t="s">
        <v>101</v>
      </c>
      <c r="R124" s="54" t="s">
        <v>102</v>
      </c>
      <c r="S124" s="54" t="s">
        <v>103</v>
      </c>
      <c r="T124" s="55" t="s">
        <v>104</v>
      </c>
    </row>
    <row r="125" spans="2:65" s="1" customFormat="1" ht="22.9" customHeight="1">
      <c r="B125" s="26"/>
      <c r="C125" s="58" t="s">
        <v>105</v>
      </c>
      <c r="J125" s="106">
        <f>BK125</f>
        <v>0</v>
      </c>
      <c r="L125" s="26"/>
      <c r="M125" s="56"/>
      <c r="N125" s="47"/>
      <c r="O125" s="47"/>
      <c r="P125" s="107">
        <f>P126+P160+P178+P180</f>
        <v>823.07777300000009</v>
      </c>
      <c r="Q125" s="47"/>
      <c r="R125" s="107">
        <f>R126+R160+R178+R180</f>
        <v>12.965070000000001</v>
      </c>
      <c r="S125" s="47"/>
      <c r="T125" s="108">
        <f>T126+T160+T178+T180</f>
        <v>19.738000000000003</v>
      </c>
      <c r="AT125" s="14" t="s">
        <v>66</v>
      </c>
      <c r="AU125" s="14" t="s">
        <v>80</v>
      </c>
      <c r="BK125" s="109">
        <f>BK126+BK160+BK178+BK180</f>
        <v>0</v>
      </c>
    </row>
    <row r="126" spans="2:65" s="11" customFormat="1" ht="25.9" customHeight="1">
      <c r="B126" s="110"/>
      <c r="D126" s="111" t="s">
        <v>66</v>
      </c>
      <c r="E126" s="112" t="s">
        <v>106</v>
      </c>
      <c r="F126" s="112" t="s">
        <v>107</v>
      </c>
      <c r="J126" s="113">
        <f>BK126</f>
        <v>0</v>
      </c>
      <c r="L126" s="110"/>
      <c r="M126" s="114"/>
      <c r="P126" s="115">
        <f>P127+P129+P149+P157</f>
        <v>706.23364200000003</v>
      </c>
      <c r="R126" s="115">
        <f>R127+R129+R149+R157</f>
        <v>10.179650000000001</v>
      </c>
      <c r="T126" s="116">
        <f>T127+T129+T149+T157</f>
        <v>19.738000000000003</v>
      </c>
      <c r="AR126" s="111" t="s">
        <v>72</v>
      </c>
      <c r="AT126" s="117" t="s">
        <v>66</v>
      </c>
      <c r="AU126" s="117" t="s">
        <v>67</v>
      </c>
      <c r="AY126" s="111" t="s">
        <v>108</v>
      </c>
      <c r="BK126" s="118">
        <f>BK127+BK129+BK149+BK157</f>
        <v>0</v>
      </c>
    </row>
    <row r="127" spans="2:65" s="11" customFormat="1" ht="22.9" customHeight="1">
      <c r="B127" s="110"/>
      <c r="D127" s="111" t="s">
        <v>66</v>
      </c>
      <c r="E127" s="119" t="s">
        <v>109</v>
      </c>
      <c r="F127" s="119" t="s">
        <v>264</v>
      </c>
      <c r="J127" s="120">
        <f>BK127</f>
        <v>0</v>
      </c>
      <c r="L127" s="110"/>
      <c r="M127" s="114"/>
      <c r="P127" s="115">
        <f>SUM(P128:P128)</f>
        <v>1.905</v>
      </c>
      <c r="R127" s="115">
        <f>SUM(R128:R128)</f>
        <v>0.12881000000000001</v>
      </c>
      <c r="T127" s="116">
        <f>SUM(T128:T128)</f>
        <v>0.13800000000000001</v>
      </c>
      <c r="AR127" s="111" t="s">
        <v>72</v>
      </c>
      <c r="AT127" s="117" t="s">
        <v>66</v>
      </c>
      <c r="AU127" s="117" t="s">
        <v>72</v>
      </c>
      <c r="AY127" s="111" t="s">
        <v>108</v>
      </c>
      <c r="BK127" s="118">
        <f>SUM(BK128:BK128)</f>
        <v>0</v>
      </c>
    </row>
    <row r="128" spans="2:65" s="1" customFormat="1" ht="16.5" customHeight="1">
      <c r="B128" s="121"/>
      <c r="C128" s="122" t="s">
        <v>72</v>
      </c>
      <c r="D128" s="122" t="s">
        <v>110</v>
      </c>
      <c r="E128" s="123" t="s">
        <v>111</v>
      </c>
      <c r="F128" s="124" t="s">
        <v>112</v>
      </c>
      <c r="G128" s="125" t="s">
        <v>113</v>
      </c>
      <c r="H128" s="126">
        <v>1</v>
      </c>
      <c r="I128" s="127">
        <v>0</v>
      </c>
      <c r="J128" s="127">
        <f>ROUND(I128*H128,2)</f>
        <v>0</v>
      </c>
      <c r="K128" s="128"/>
      <c r="L128" s="26"/>
      <c r="M128" s="129" t="s">
        <v>1</v>
      </c>
      <c r="N128" s="130" t="s">
        <v>32</v>
      </c>
      <c r="O128" s="131">
        <v>1.905</v>
      </c>
      <c r="P128" s="131">
        <f>O128*H128</f>
        <v>1.905</v>
      </c>
      <c r="Q128" s="131">
        <v>0.12881000000000001</v>
      </c>
      <c r="R128" s="131">
        <f>Q128*H128</f>
        <v>0.12881000000000001</v>
      </c>
      <c r="S128" s="131">
        <v>0.13800000000000001</v>
      </c>
      <c r="T128" s="132">
        <f>S128*H128</f>
        <v>0.13800000000000001</v>
      </c>
      <c r="AR128" s="133" t="s">
        <v>114</v>
      </c>
      <c r="AT128" s="133" t="s">
        <v>110</v>
      </c>
      <c r="AU128" s="133" t="s">
        <v>74</v>
      </c>
      <c r="AY128" s="14" t="s">
        <v>108</v>
      </c>
      <c r="BE128" s="134">
        <f>IF(N128="základní",J128,0)</f>
        <v>0</v>
      </c>
      <c r="BF128" s="134">
        <f>IF(N128="snížená",J128,0)</f>
        <v>0</v>
      </c>
      <c r="BG128" s="134">
        <f>IF(N128="zákl. přenesená",J128,0)</f>
        <v>0</v>
      </c>
      <c r="BH128" s="134">
        <f>IF(N128="sníž. přenesená",J128,0)</f>
        <v>0</v>
      </c>
      <c r="BI128" s="134">
        <f>IF(N128="nulová",J128,0)</f>
        <v>0</v>
      </c>
      <c r="BJ128" s="14" t="s">
        <v>72</v>
      </c>
      <c r="BK128" s="134">
        <f>ROUND(I128*H128,2)</f>
        <v>0</v>
      </c>
      <c r="BL128" s="14" t="s">
        <v>114</v>
      </c>
      <c r="BM128" s="133" t="s">
        <v>115</v>
      </c>
    </row>
    <row r="129" spans="2:65" s="11" customFormat="1" ht="22.9" customHeight="1">
      <c r="B129" s="110"/>
      <c r="D129" s="111" t="s">
        <v>66</v>
      </c>
      <c r="E129" s="119" t="s">
        <v>117</v>
      </c>
      <c r="F129" s="119" t="s">
        <v>118</v>
      </c>
      <c r="J129" s="120">
        <f>BK129</f>
        <v>0</v>
      </c>
      <c r="L129" s="110"/>
      <c r="M129" s="114"/>
      <c r="P129" s="115">
        <f>SUM(P130:P148)</f>
        <v>669.32</v>
      </c>
      <c r="R129" s="115">
        <f>SUM(R130:R148)</f>
        <v>10.050840000000001</v>
      </c>
      <c r="T129" s="116">
        <f>SUM(T130:T148)</f>
        <v>19.600000000000001</v>
      </c>
      <c r="AR129" s="111" t="s">
        <v>72</v>
      </c>
      <c r="AT129" s="117" t="s">
        <v>66</v>
      </c>
      <c r="AU129" s="117" t="s">
        <v>72</v>
      </c>
      <c r="AY129" s="111" t="s">
        <v>108</v>
      </c>
      <c r="BK129" s="118">
        <f>SUM(BK130:BK148)</f>
        <v>0</v>
      </c>
    </row>
    <row r="130" spans="2:65" s="1" customFormat="1" ht="16.5" customHeight="1">
      <c r="B130" s="121"/>
      <c r="C130" s="122" t="s">
        <v>74</v>
      </c>
      <c r="D130" s="122" t="s">
        <v>110</v>
      </c>
      <c r="E130" s="123" t="s">
        <v>119</v>
      </c>
      <c r="F130" s="124" t="s">
        <v>120</v>
      </c>
      <c r="G130" s="125" t="s">
        <v>121</v>
      </c>
      <c r="H130" s="126">
        <v>80</v>
      </c>
      <c r="I130" s="127">
        <v>0</v>
      </c>
      <c r="J130" s="127">
        <f>ROUND(I130*H130,2)</f>
        <v>0</v>
      </c>
      <c r="K130" s="128"/>
      <c r="L130" s="26"/>
      <c r="M130" s="129" t="s">
        <v>1</v>
      </c>
      <c r="N130" s="130" t="s">
        <v>32</v>
      </c>
      <c r="O130" s="131">
        <v>8.9999999999999993E-3</v>
      </c>
      <c r="P130" s="131">
        <f>O130*H130</f>
        <v>0.72</v>
      </c>
      <c r="Q130" s="131">
        <v>0</v>
      </c>
      <c r="R130" s="131">
        <f>Q130*H130</f>
        <v>0</v>
      </c>
      <c r="S130" s="131">
        <v>0</v>
      </c>
      <c r="T130" s="132">
        <f>S130*H130</f>
        <v>0</v>
      </c>
      <c r="AR130" s="133" t="s">
        <v>114</v>
      </c>
      <c r="AT130" s="133" t="s">
        <v>110</v>
      </c>
      <c r="AU130" s="133" t="s">
        <v>74</v>
      </c>
      <c r="AY130" s="14" t="s">
        <v>108</v>
      </c>
      <c r="BE130" s="134">
        <f>IF(N130="základní",J130,0)</f>
        <v>0</v>
      </c>
      <c r="BF130" s="134">
        <f>IF(N130="snížená",J130,0)</f>
        <v>0</v>
      </c>
      <c r="BG130" s="134">
        <f>IF(N130="zákl. přenesená",J130,0)</f>
        <v>0</v>
      </c>
      <c r="BH130" s="134">
        <f>IF(N130="sníž. přenesená",J130,0)</f>
        <v>0</v>
      </c>
      <c r="BI130" s="134">
        <f>IF(N130="nulová",J130,0)</f>
        <v>0</v>
      </c>
      <c r="BJ130" s="14" t="s">
        <v>72</v>
      </c>
      <c r="BK130" s="134">
        <f>ROUND(I130*H130,2)</f>
        <v>0</v>
      </c>
      <c r="BL130" s="14" t="s">
        <v>114</v>
      </c>
      <c r="BM130" s="133" t="s">
        <v>122</v>
      </c>
    </row>
    <row r="131" spans="2:65" s="1" customFormat="1" ht="24.2" customHeight="1">
      <c r="B131" s="121"/>
      <c r="C131" s="122" t="s">
        <v>123</v>
      </c>
      <c r="D131" s="122" t="s">
        <v>110</v>
      </c>
      <c r="E131" s="123" t="s">
        <v>124</v>
      </c>
      <c r="F131" s="124" t="s">
        <v>125</v>
      </c>
      <c r="G131" s="125" t="s">
        <v>121</v>
      </c>
      <c r="H131" s="126">
        <v>80</v>
      </c>
      <c r="I131" s="127">
        <v>0</v>
      </c>
      <c r="J131" s="127">
        <f>ROUND(I131*H131,2)</f>
        <v>0</v>
      </c>
      <c r="K131" s="128"/>
      <c r="L131" s="26"/>
      <c r="M131" s="129" t="s">
        <v>1</v>
      </c>
      <c r="N131" s="130" t="s">
        <v>32</v>
      </c>
      <c r="O131" s="131">
        <v>0.16200000000000001</v>
      </c>
      <c r="P131" s="131">
        <f>O131*H131</f>
        <v>12.96</v>
      </c>
      <c r="Q131" s="131">
        <v>0</v>
      </c>
      <c r="R131" s="131">
        <f>Q131*H131</f>
        <v>0</v>
      </c>
      <c r="S131" s="131">
        <v>3.5000000000000003E-2</v>
      </c>
      <c r="T131" s="132">
        <f>S131*H131</f>
        <v>2.8000000000000003</v>
      </c>
      <c r="AR131" s="133" t="s">
        <v>114</v>
      </c>
      <c r="AT131" s="133" t="s">
        <v>110</v>
      </c>
      <c r="AU131" s="133" t="s">
        <v>74</v>
      </c>
      <c r="AY131" s="14" t="s">
        <v>108</v>
      </c>
      <c r="BE131" s="134">
        <f>IF(N131="základní",J131,0)</f>
        <v>0</v>
      </c>
      <c r="BF131" s="134">
        <f>IF(N131="snížená",J131,0)</f>
        <v>0</v>
      </c>
      <c r="BG131" s="134">
        <f>IF(N131="zákl. přenesená",J131,0)</f>
        <v>0</v>
      </c>
      <c r="BH131" s="134">
        <f>IF(N131="sníž. přenesená",J131,0)</f>
        <v>0</v>
      </c>
      <c r="BI131" s="134">
        <f>IF(N131="nulová",J131,0)</f>
        <v>0</v>
      </c>
      <c r="BJ131" s="14" t="s">
        <v>72</v>
      </c>
      <c r="BK131" s="134">
        <f>ROUND(I131*H131,2)</f>
        <v>0</v>
      </c>
      <c r="BL131" s="14" t="s">
        <v>114</v>
      </c>
      <c r="BM131" s="133" t="s">
        <v>126</v>
      </c>
    </row>
    <row r="132" spans="2:65" s="12" customFormat="1">
      <c r="B132" s="138"/>
      <c r="D132" s="135" t="s">
        <v>127</v>
      </c>
      <c r="E132" s="139" t="s">
        <v>1</v>
      </c>
      <c r="F132" s="140" t="s">
        <v>128</v>
      </c>
      <c r="H132" s="141">
        <v>80</v>
      </c>
      <c r="L132" s="138"/>
      <c r="M132" s="142"/>
      <c r="T132" s="143"/>
      <c r="AT132" s="139" t="s">
        <v>127</v>
      </c>
      <c r="AU132" s="139" t="s">
        <v>74</v>
      </c>
      <c r="AV132" s="12" t="s">
        <v>74</v>
      </c>
      <c r="AW132" s="12" t="s">
        <v>24</v>
      </c>
      <c r="AX132" s="12" t="s">
        <v>72</v>
      </c>
      <c r="AY132" s="139" t="s">
        <v>108</v>
      </c>
    </row>
    <row r="133" spans="2:65" s="1" customFormat="1" ht="21.75" customHeight="1">
      <c r="B133" s="121"/>
      <c r="C133" s="122" t="s">
        <v>114</v>
      </c>
      <c r="D133" s="122" t="s">
        <v>110</v>
      </c>
      <c r="E133" s="123" t="s">
        <v>129</v>
      </c>
      <c r="F133" s="124" t="s">
        <v>130</v>
      </c>
      <c r="G133" s="125" t="s">
        <v>121</v>
      </c>
      <c r="H133" s="126">
        <v>80</v>
      </c>
      <c r="I133" s="127">
        <v>0</v>
      </c>
      <c r="J133" s="127">
        <f>ROUND(I133*H133,2)</f>
        <v>0</v>
      </c>
      <c r="K133" s="128"/>
      <c r="L133" s="26"/>
      <c r="M133" s="129" t="s">
        <v>1</v>
      </c>
      <c r="N133" s="130" t="s">
        <v>32</v>
      </c>
      <c r="O133" s="131">
        <v>1.9790000000000001</v>
      </c>
      <c r="P133" s="131">
        <f>O133*H133</f>
        <v>158.32</v>
      </c>
      <c r="Q133" s="131">
        <v>0</v>
      </c>
      <c r="R133" s="131">
        <f>Q133*H133</f>
        <v>0</v>
      </c>
      <c r="S133" s="131">
        <v>0.188</v>
      </c>
      <c r="T133" s="132">
        <f>S133*H133</f>
        <v>15.04</v>
      </c>
      <c r="AR133" s="133" t="s">
        <v>114</v>
      </c>
      <c r="AT133" s="133" t="s">
        <v>110</v>
      </c>
      <c r="AU133" s="133" t="s">
        <v>74</v>
      </c>
      <c r="AY133" s="14" t="s">
        <v>108</v>
      </c>
      <c r="BE133" s="134">
        <f>IF(N133="základní",J133,0)</f>
        <v>0</v>
      </c>
      <c r="BF133" s="134">
        <f>IF(N133="snížená",J133,0)</f>
        <v>0</v>
      </c>
      <c r="BG133" s="134">
        <f>IF(N133="zákl. přenesená",J133,0)</f>
        <v>0</v>
      </c>
      <c r="BH133" s="134">
        <f>IF(N133="sníž. přenesená",J133,0)</f>
        <v>0</v>
      </c>
      <c r="BI133" s="134">
        <f>IF(N133="nulová",J133,0)</f>
        <v>0</v>
      </c>
      <c r="BJ133" s="14" t="s">
        <v>72</v>
      </c>
      <c r="BK133" s="134">
        <f>ROUND(I133*H133,2)</f>
        <v>0</v>
      </c>
      <c r="BL133" s="14" t="s">
        <v>114</v>
      </c>
      <c r="BM133" s="133" t="s">
        <v>131</v>
      </c>
    </row>
    <row r="134" spans="2:65" s="1" customFormat="1" ht="19.5">
      <c r="B134" s="26"/>
      <c r="D134" s="135" t="s">
        <v>116</v>
      </c>
      <c r="F134" s="136" t="s">
        <v>132</v>
      </c>
      <c r="L134" s="26"/>
      <c r="M134" s="137"/>
      <c r="T134" s="50"/>
      <c r="AT134" s="14" t="s">
        <v>116</v>
      </c>
      <c r="AU134" s="14" t="s">
        <v>74</v>
      </c>
    </row>
    <row r="135" spans="2:65" s="1" customFormat="1" ht="24.2" customHeight="1">
      <c r="B135" s="121"/>
      <c r="C135" s="122" t="s">
        <v>133</v>
      </c>
      <c r="D135" s="122" t="s">
        <v>110</v>
      </c>
      <c r="E135" s="123" t="s">
        <v>261</v>
      </c>
      <c r="F135" s="124" t="s">
        <v>260</v>
      </c>
      <c r="G135" s="125" t="s">
        <v>121</v>
      </c>
      <c r="H135" s="126">
        <v>80</v>
      </c>
      <c r="I135" s="127">
        <v>0</v>
      </c>
      <c r="J135" s="127">
        <f>ROUND(I135*H135,2)</f>
        <v>0</v>
      </c>
      <c r="K135" s="128"/>
      <c r="L135" s="26"/>
      <c r="M135" s="129" t="s">
        <v>1</v>
      </c>
      <c r="N135" s="130" t="s">
        <v>32</v>
      </c>
      <c r="O135" s="131">
        <v>0.55200000000000005</v>
      </c>
      <c r="P135" s="131">
        <f>O135*H135</f>
        <v>44.160000000000004</v>
      </c>
      <c r="Q135" s="131">
        <v>0</v>
      </c>
      <c r="R135" s="131">
        <f>Q135*H135</f>
        <v>0</v>
      </c>
      <c r="S135" s="131">
        <v>2.1999999999999999E-2</v>
      </c>
      <c r="T135" s="132">
        <f>S135*H135</f>
        <v>1.7599999999999998</v>
      </c>
      <c r="AR135" s="133" t="s">
        <v>114</v>
      </c>
      <c r="AT135" s="133" t="s">
        <v>110</v>
      </c>
      <c r="AU135" s="133" t="s">
        <v>74</v>
      </c>
      <c r="AY135" s="14" t="s">
        <v>108</v>
      </c>
      <c r="BE135" s="134">
        <f>IF(N135="základní",J135,0)</f>
        <v>0</v>
      </c>
      <c r="BF135" s="134">
        <f>IF(N135="snížená",J135,0)</f>
        <v>0</v>
      </c>
      <c r="BG135" s="134">
        <f>IF(N135="zákl. přenesená",J135,0)</f>
        <v>0</v>
      </c>
      <c r="BH135" s="134">
        <f>IF(N135="sníž. přenesená",J135,0)</f>
        <v>0</v>
      </c>
      <c r="BI135" s="134">
        <f>IF(N135="nulová",J135,0)</f>
        <v>0</v>
      </c>
      <c r="BJ135" s="14" t="s">
        <v>72</v>
      </c>
      <c r="BK135" s="134">
        <f>ROUND(I135*H135,2)</f>
        <v>0</v>
      </c>
      <c r="BL135" s="14" t="s">
        <v>114</v>
      </c>
      <c r="BM135" s="133" t="s">
        <v>134</v>
      </c>
    </row>
    <row r="136" spans="2:65" s="12" customFormat="1">
      <c r="B136" s="138"/>
      <c r="D136" s="135" t="s">
        <v>127</v>
      </c>
      <c r="E136" s="139" t="s">
        <v>1</v>
      </c>
      <c r="F136" s="140" t="s">
        <v>128</v>
      </c>
      <c r="H136" s="141">
        <v>80</v>
      </c>
      <c r="L136" s="138"/>
      <c r="M136" s="142"/>
      <c r="T136" s="143"/>
      <c r="AT136" s="139" t="s">
        <v>127</v>
      </c>
      <c r="AU136" s="139" t="s">
        <v>74</v>
      </c>
      <c r="AV136" s="12" t="s">
        <v>74</v>
      </c>
      <c r="AW136" s="12" t="s">
        <v>24</v>
      </c>
      <c r="AX136" s="12" t="s">
        <v>72</v>
      </c>
      <c r="AY136" s="139" t="s">
        <v>108</v>
      </c>
    </row>
    <row r="137" spans="2:65" s="1" customFormat="1" ht="24.2" customHeight="1">
      <c r="B137" s="121"/>
      <c r="C137" s="122" t="s">
        <v>109</v>
      </c>
      <c r="D137" s="122" t="s">
        <v>110</v>
      </c>
      <c r="E137" s="123" t="s">
        <v>135</v>
      </c>
      <c r="F137" s="124" t="s">
        <v>136</v>
      </c>
      <c r="G137" s="125" t="s">
        <v>121</v>
      </c>
      <c r="H137" s="126">
        <v>80</v>
      </c>
      <c r="I137" s="127">
        <v>0</v>
      </c>
      <c r="J137" s="127">
        <f>ROUND(I137*H137,2)</f>
        <v>0</v>
      </c>
      <c r="K137" s="128"/>
      <c r="L137" s="26"/>
      <c r="M137" s="129" t="s">
        <v>1</v>
      </c>
      <c r="N137" s="130" t="s">
        <v>32</v>
      </c>
      <c r="O137" s="131">
        <v>0.40699999999999997</v>
      </c>
      <c r="P137" s="131">
        <f>O137*H137</f>
        <v>32.559999999999995</v>
      </c>
      <c r="Q137" s="131">
        <v>0</v>
      </c>
      <c r="R137" s="131">
        <f>Q137*H137</f>
        <v>0</v>
      </c>
      <c r="S137" s="131">
        <v>0</v>
      </c>
      <c r="T137" s="132">
        <f>S137*H137</f>
        <v>0</v>
      </c>
      <c r="AR137" s="133" t="s">
        <v>114</v>
      </c>
      <c r="AT137" s="133" t="s">
        <v>110</v>
      </c>
      <c r="AU137" s="133" t="s">
        <v>74</v>
      </c>
      <c r="AY137" s="14" t="s">
        <v>108</v>
      </c>
      <c r="BE137" s="134">
        <f>IF(N137="základní",J137,0)</f>
        <v>0</v>
      </c>
      <c r="BF137" s="134">
        <f>IF(N137="snížená",J137,0)</f>
        <v>0</v>
      </c>
      <c r="BG137" s="134">
        <f>IF(N137="zákl. přenesená",J137,0)</f>
        <v>0</v>
      </c>
      <c r="BH137" s="134">
        <f>IF(N137="sníž. přenesená",J137,0)</f>
        <v>0</v>
      </c>
      <c r="BI137" s="134">
        <f>IF(N137="nulová",J137,0)</f>
        <v>0</v>
      </c>
      <c r="BJ137" s="14" t="s">
        <v>72</v>
      </c>
      <c r="BK137" s="134">
        <f>ROUND(I137*H137,2)</f>
        <v>0</v>
      </c>
      <c r="BL137" s="14" t="s">
        <v>114</v>
      </c>
      <c r="BM137" s="133" t="s">
        <v>137</v>
      </c>
    </row>
    <row r="138" spans="2:65" s="1" customFormat="1" ht="19.5">
      <c r="B138" s="26"/>
      <c r="D138" s="135" t="s">
        <v>116</v>
      </c>
      <c r="F138" s="136" t="s">
        <v>138</v>
      </c>
      <c r="L138" s="26"/>
      <c r="M138" s="137"/>
      <c r="T138" s="50"/>
      <c r="AT138" s="14" t="s">
        <v>116</v>
      </c>
      <c r="AU138" s="14" t="s">
        <v>74</v>
      </c>
    </row>
    <row r="139" spans="2:65" s="1" customFormat="1" ht="24.2" customHeight="1">
      <c r="B139" s="121"/>
      <c r="C139" s="122" t="s">
        <v>139</v>
      </c>
      <c r="D139" s="122" t="s">
        <v>110</v>
      </c>
      <c r="E139" s="123" t="s">
        <v>140</v>
      </c>
      <c r="F139" s="124" t="s">
        <v>141</v>
      </c>
      <c r="G139" s="125" t="s">
        <v>121</v>
      </c>
      <c r="H139" s="126">
        <v>80</v>
      </c>
      <c r="I139" s="127">
        <v>0</v>
      </c>
      <c r="J139" s="127">
        <f>ROUND(I139*H139,2)</f>
        <v>0</v>
      </c>
      <c r="K139" s="128"/>
      <c r="L139" s="26"/>
      <c r="M139" s="129" t="s">
        <v>1</v>
      </c>
      <c r="N139" s="130" t="s">
        <v>32</v>
      </c>
      <c r="O139" s="131">
        <v>1.26</v>
      </c>
      <c r="P139" s="131">
        <f>O139*H139</f>
        <v>100.8</v>
      </c>
      <c r="Q139" s="131">
        <v>2.1100000000000001E-2</v>
      </c>
      <c r="R139" s="131">
        <f>Q139*H139</f>
        <v>1.6880000000000002</v>
      </c>
      <c r="S139" s="131">
        <v>0</v>
      </c>
      <c r="T139" s="132">
        <f>S139*H139</f>
        <v>0</v>
      </c>
      <c r="AR139" s="133" t="s">
        <v>114</v>
      </c>
      <c r="AT139" s="133" t="s">
        <v>110</v>
      </c>
      <c r="AU139" s="133" t="s">
        <v>74</v>
      </c>
      <c r="AY139" s="14" t="s">
        <v>108</v>
      </c>
      <c r="BE139" s="134">
        <f>IF(N139="základní",J139,0)</f>
        <v>0</v>
      </c>
      <c r="BF139" s="134">
        <f>IF(N139="snížená",J139,0)</f>
        <v>0</v>
      </c>
      <c r="BG139" s="134">
        <f>IF(N139="zákl. přenesená",J139,0)</f>
        <v>0</v>
      </c>
      <c r="BH139" s="134">
        <f>IF(N139="sníž. přenesená",J139,0)</f>
        <v>0</v>
      </c>
      <c r="BI139" s="134">
        <f>IF(N139="nulová",J139,0)</f>
        <v>0</v>
      </c>
      <c r="BJ139" s="14" t="s">
        <v>72</v>
      </c>
      <c r="BK139" s="134">
        <f>ROUND(I139*H139,2)</f>
        <v>0</v>
      </c>
      <c r="BL139" s="14" t="s">
        <v>114</v>
      </c>
      <c r="BM139" s="133" t="s">
        <v>142</v>
      </c>
    </row>
    <row r="140" spans="2:65" s="1" customFormat="1" ht="19.5">
      <c r="B140" s="26"/>
      <c r="D140" s="135" t="s">
        <v>116</v>
      </c>
      <c r="F140" s="136" t="s">
        <v>143</v>
      </c>
      <c r="L140" s="26"/>
      <c r="M140" s="137"/>
      <c r="T140" s="50"/>
      <c r="AT140" s="14" t="s">
        <v>116</v>
      </c>
      <c r="AU140" s="14" t="s">
        <v>74</v>
      </c>
    </row>
    <row r="141" spans="2:65" s="1" customFormat="1" ht="24.2" customHeight="1">
      <c r="B141" s="121"/>
      <c r="C141" s="122" t="s">
        <v>144</v>
      </c>
      <c r="D141" s="122" t="s">
        <v>110</v>
      </c>
      <c r="E141" s="123" t="s">
        <v>145</v>
      </c>
      <c r="F141" s="124" t="s">
        <v>146</v>
      </c>
      <c r="G141" s="125" t="s">
        <v>121</v>
      </c>
      <c r="H141" s="126">
        <v>80</v>
      </c>
      <c r="I141" s="127">
        <v>0</v>
      </c>
      <c r="J141" s="127">
        <f>ROUND(I141*H141,2)</f>
        <v>0</v>
      </c>
      <c r="K141" s="128"/>
      <c r="L141" s="26"/>
      <c r="M141" s="129" t="s">
        <v>1</v>
      </c>
      <c r="N141" s="130" t="s">
        <v>32</v>
      </c>
      <c r="O141" s="131">
        <v>3.036</v>
      </c>
      <c r="P141" s="131">
        <f>O141*H141</f>
        <v>242.88</v>
      </c>
      <c r="Q141" s="131">
        <v>9.9750000000000005E-2</v>
      </c>
      <c r="R141" s="131">
        <f>Q141*H141</f>
        <v>7.98</v>
      </c>
      <c r="S141" s="131">
        <v>0</v>
      </c>
      <c r="T141" s="132">
        <f>S141*H141</f>
        <v>0</v>
      </c>
      <c r="AR141" s="133" t="s">
        <v>114</v>
      </c>
      <c r="AT141" s="133" t="s">
        <v>110</v>
      </c>
      <c r="AU141" s="133" t="s">
        <v>74</v>
      </c>
      <c r="AY141" s="14" t="s">
        <v>108</v>
      </c>
      <c r="BE141" s="134">
        <f>IF(N141="základní",J141,0)</f>
        <v>0</v>
      </c>
      <c r="BF141" s="134">
        <f>IF(N141="snížená",J141,0)</f>
        <v>0</v>
      </c>
      <c r="BG141" s="134">
        <f>IF(N141="zákl. přenesená",J141,0)</f>
        <v>0</v>
      </c>
      <c r="BH141" s="134">
        <f>IF(N141="sníž. přenesená",J141,0)</f>
        <v>0</v>
      </c>
      <c r="BI141" s="134">
        <f>IF(N141="nulová",J141,0)</f>
        <v>0</v>
      </c>
      <c r="BJ141" s="14" t="s">
        <v>72</v>
      </c>
      <c r="BK141" s="134">
        <f>ROUND(I141*H141,2)</f>
        <v>0</v>
      </c>
      <c r="BL141" s="14" t="s">
        <v>114</v>
      </c>
      <c r="BM141" s="133" t="s">
        <v>147</v>
      </c>
    </row>
    <row r="142" spans="2:65" s="1" customFormat="1" ht="24.2" customHeight="1">
      <c r="B142" s="121"/>
      <c r="C142" s="122" t="s">
        <v>117</v>
      </c>
      <c r="D142" s="122" t="s">
        <v>110</v>
      </c>
      <c r="E142" s="123" t="s">
        <v>148</v>
      </c>
      <c r="F142" s="124" t="s">
        <v>149</v>
      </c>
      <c r="G142" s="125" t="s">
        <v>150</v>
      </c>
      <c r="H142" s="126">
        <v>4</v>
      </c>
      <c r="I142" s="127">
        <v>0</v>
      </c>
      <c r="J142" s="127">
        <f>ROUND(I142*H142,2)</f>
        <v>0</v>
      </c>
      <c r="K142" s="128"/>
      <c r="L142" s="26"/>
      <c r="M142" s="129" t="s">
        <v>1</v>
      </c>
      <c r="N142" s="130" t="s">
        <v>32</v>
      </c>
      <c r="O142" s="131">
        <v>0.03</v>
      </c>
      <c r="P142" s="131">
        <f>O142*H142</f>
        <v>0.12</v>
      </c>
      <c r="Q142" s="131">
        <v>9.1E-4</v>
      </c>
      <c r="R142" s="131">
        <f>Q142*H142</f>
        <v>3.64E-3</v>
      </c>
      <c r="S142" s="131">
        <v>0</v>
      </c>
      <c r="T142" s="132">
        <f>S142*H142</f>
        <v>0</v>
      </c>
      <c r="AR142" s="133" t="s">
        <v>114</v>
      </c>
      <c r="AT142" s="133" t="s">
        <v>110</v>
      </c>
      <c r="AU142" s="133" t="s">
        <v>74</v>
      </c>
      <c r="AY142" s="14" t="s">
        <v>108</v>
      </c>
      <c r="BE142" s="134">
        <f>IF(N142="základní",J142,0)</f>
        <v>0</v>
      </c>
      <c r="BF142" s="134">
        <f>IF(N142="snížená",J142,0)</f>
        <v>0</v>
      </c>
      <c r="BG142" s="134">
        <f>IF(N142="zákl. přenesená",J142,0)</f>
        <v>0</v>
      </c>
      <c r="BH142" s="134">
        <f>IF(N142="sníž. přenesená",J142,0)</f>
        <v>0</v>
      </c>
      <c r="BI142" s="134">
        <f>IF(N142="nulová",J142,0)</f>
        <v>0</v>
      </c>
      <c r="BJ142" s="14" t="s">
        <v>72</v>
      </c>
      <c r="BK142" s="134">
        <f>ROUND(I142*H142,2)</f>
        <v>0</v>
      </c>
      <c r="BL142" s="14" t="s">
        <v>114</v>
      </c>
      <c r="BM142" s="133" t="s">
        <v>151</v>
      </c>
    </row>
    <row r="143" spans="2:65" s="1" customFormat="1" ht="19.5">
      <c r="B143" s="26"/>
      <c r="D143" s="135" t="s">
        <v>116</v>
      </c>
      <c r="F143" s="136" t="s">
        <v>152</v>
      </c>
      <c r="L143" s="26"/>
      <c r="M143" s="137"/>
      <c r="T143" s="50"/>
      <c r="AT143" s="14" t="s">
        <v>116</v>
      </c>
      <c r="AU143" s="14" t="s">
        <v>74</v>
      </c>
    </row>
    <row r="144" spans="2:65" s="12" customFormat="1">
      <c r="B144" s="138"/>
      <c r="D144" s="135" t="s">
        <v>127</v>
      </c>
      <c r="E144" s="139" t="s">
        <v>1</v>
      </c>
      <c r="F144" s="140" t="s">
        <v>153</v>
      </c>
      <c r="H144" s="141">
        <v>4</v>
      </c>
      <c r="L144" s="138"/>
      <c r="M144" s="142"/>
      <c r="T144" s="143"/>
      <c r="AT144" s="139" t="s">
        <v>127</v>
      </c>
      <c r="AU144" s="139" t="s">
        <v>74</v>
      </c>
      <c r="AV144" s="12" t="s">
        <v>74</v>
      </c>
      <c r="AW144" s="12" t="s">
        <v>24</v>
      </c>
      <c r="AX144" s="12" t="s">
        <v>72</v>
      </c>
      <c r="AY144" s="139" t="s">
        <v>108</v>
      </c>
    </row>
    <row r="145" spans="2:65" s="1" customFormat="1" ht="24.2" customHeight="1">
      <c r="B145" s="121"/>
      <c r="C145" s="122" t="s">
        <v>154</v>
      </c>
      <c r="D145" s="122" t="s">
        <v>110</v>
      </c>
      <c r="E145" s="123" t="s">
        <v>155</v>
      </c>
      <c r="F145" s="124" t="s">
        <v>156</v>
      </c>
      <c r="G145" s="125" t="s">
        <v>121</v>
      </c>
      <c r="H145" s="126">
        <v>80</v>
      </c>
      <c r="I145" s="127">
        <v>0</v>
      </c>
      <c r="J145" s="127">
        <f>ROUND(I145*H145,2)</f>
        <v>0</v>
      </c>
      <c r="K145" s="128"/>
      <c r="L145" s="26"/>
      <c r="M145" s="129" t="s">
        <v>1</v>
      </c>
      <c r="N145" s="130" t="s">
        <v>32</v>
      </c>
      <c r="O145" s="131">
        <v>0.59499999999999997</v>
      </c>
      <c r="P145" s="131">
        <f>O145*H145</f>
        <v>47.599999999999994</v>
      </c>
      <c r="Q145" s="131">
        <v>4.2700000000000004E-3</v>
      </c>
      <c r="R145" s="131">
        <f>Q145*H145</f>
        <v>0.34160000000000001</v>
      </c>
      <c r="S145" s="131">
        <v>0</v>
      </c>
      <c r="T145" s="132">
        <f>S145*H145</f>
        <v>0</v>
      </c>
      <c r="AR145" s="133" t="s">
        <v>157</v>
      </c>
      <c r="AT145" s="133" t="s">
        <v>110</v>
      </c>
      <c r="AU145" s="133" t="s">
        <v>74</v>
      </c>
      <c r="AY145" s="14" t="s">
        <v>108</v>
      </c>
      <c r="BE145" s="134">
        <f>IF(N145="základní",J145,0)</f>
        <v>0</v>
      </c>
      <c r="BF145" s="134">
        <f>IF(N145="snížená",J145,0)</f>
        <v>0</v>
      </c>
      <c r="BG145" s="134">
        <f>IF(N145="zákl. přenesená",J145,0)</f>
        <v>0</v>
      </c>
      <c r="BH145" s="134">
        <f>IF(N145="sníž. přenesená",J145,0)</f>
        <v>0</v>
      </c>
      <c r="BI145" s="134">
        <f>IF(N145="nulová",J145,0)</f>
        <v>0</v>
      </c>
      <c r="BJ145" s="14" t="s">
        <v>72</v>
      </c>
      <c r="BK145" s="134">
        <f>ROUND(I145*H145,2)</f>
        <v>0</v>
      </c>
      <c r="BL145" s="14" t="s">
        <v>157</v>
      </c>
      <c r="BM145" s="133" t="s">
        <v>158</v>
      </c>
    </row>
    <row r="146" spans="2:65" s="1" customFormat="1" ht="19.5">
      <c r="B146" s="26"/>
      <c r="D146" s="135" t="s">
        <v>116</v>
      </c>
      <c r="F146" s="136" t="s">
        <v>159</v>
      </c>
      <c r="L146" s="26"/>
      <c r="M146" s="137"/>
      <c r="T146" s="50"/>
      <c r="AT146" s="14" t="s">
        <v>116</v>
      </c>
      <c r="AU146" s="14" t="s">
        <v>74</v>
      </c>
    </row>
    <row r="147" spans="2:65" s="1" customFormat="1" ht="16.5" customHeight="1">
      <c r="B147" s="121"/>
      <c r="C147" s="122" t="s">
        <v>160</v>
      </c>
      <c r="D147" s="122" t="s">
        <v>110</v>
      </c>
      <c r="E147" s="123" t="s">
        <v>161</v>
      </c>
      <c r="F147" s="124" t="s">
        <v>162</v>
      </c>
      <c r="G147" s="125" t="s">
        <v>121</v>
      </c>
      <c r="H147" s="126">
        <v>80</v>
      </c>
      <c r="I147" s="127">
        <v>0</v>
      </c>
      <c r="J147" s="127">
        <f>ROUND(I147*H147,2)</f>
        <v>0</v>
      </c>
      <c r="K147" s="128"/>
      <c r="L147" s="26"/>
      <c r="M147" s="129" t="s">
        <v>1</v>
      </c>
      <c r="N147" s="130" t="s">
        <v>32</v>
      </c>
      <c r="O147" s="131">
        <v>0.36499999999999999</v>
      </c>
      <c r="P147" s="131">
        <f>O147*H147</f>
        <v>29.2</v>
      </c>
      <c r="Q147" s="131">
        <v>4.6999999999999999E-4</v>
      </c>
      <c r="R147" s="131">
        <f>Q147*H147</f>
        <v>3.7600000000000001E-2</v>
      </c>
      <c r="S147" s="131">
        <v>0</v>
      </c>
      <c r="T147" s="132">
        <f>S147*H147</f>
        <v>0</v>
      </c>
      <c r="AR147" s="133" t="s">
        <v>114</v>
      </c>
      <c r="AT147" s="133" t="s">
        <v>110</v>
      </c>
      <c r="AU147" s="133" t="s">
        <v>74</v>
      </c>
      <c r="AY147" s="14" t="s">
        <v>108</v>
      </c>
      <c r="BE147" s="134">
        <f>IF(N147="základní",J147,0)</f>
        <v>0</v>
      </c>
      <c r="BF147" s="134">
        <f>IF(N147="snížená",J147,0)</f>
        <v>0</v>
      </c>
      <c r="BG147" s="134">
        <f>IF(N147="zákl. přenesená",J147,0)</f>
        <v>0</v>
      </c>
      <c r="BH147" s="134">
        <f>IF(N147="sníž. přenesená",J147,0)</f>
        <v>0</v>
      </c>
      <c r="BI147" s="134">
        <f>IF(N147="nulová",J147,0)</f>
        <v>0</v>
      </c>
      <c r="BJ147" s="14" t="s">
        <v>72</v>
      </c>
      <c r="BK147" s="134">
        <f>ROUND(I147*H147,2)</f>
        <v>0</v>
      </c>
      <c r="BL147" s="14" t="s">
        <v>114</v>
      </c>
      <c r="BM147" s="133" t="s">
        <v>163</v>
      </c>
    </row>
    <row r="148" spans="2:65" s="1" customFormat="1" ht="19.5">
      <c r="B148" s="26"/>
      <c r="D148" s="135" t="s">
        <v>116</v>
      </c>
      <c r="F148" s="136" t="s">
        <v>164</v>
      </c>
      <c r="L148" s="26"/>
      <c r="M148" s="137"/>
      <c r="T148" s="50"/>
      <c r="AT148" s="14" t="s">
        <v>116</v>
      </c>
      <c r="AU148" s="14" t="s">
        <v>74</v>
      </c>
    </row>
    <row r="149" spans="2:65" s="11" customFormat="1" ht="22.9" customHeight="1">
      <c r="B149" s="110"/>
      <c r="D149" s="111" t="s">
        <v>66</v>
      </c>
      <c r="E149" s="119" t="s">
        <v>165</v>
      </c>
      <c r="F149" s="119" t="s">
        <v>166</v>
      </c>
      <c r="J149" s="120">
        <f>BK149</f>
        <v>0</v>
      </c>
      <c r="L149" s="110"/>
      <c r="M149" s="114"/>
      <c r="P149" s="115">
        <f>SUM(P150:P156)</f>
        <v>26.484593999999998</v>
      </c>
      <c r="R149" s="115">
        <f>SUM(R150:R156)</f>
        <v>0</v>
      </c>
      <c r="T149" s="116">
        <f>SUM(T150:T156)</f>
        <v>0</v>
      </c>
      <c r="AR149" s="111" t="s">
        <v>72</v>
      </c>
      <c r="AT149" s="117" t="s">
        <v>66</v>
      </c>
      <c r="AU149" s="117" t="s">
        <v>72</v>
      </c>
      <c r="AY149" s="111" t="s">
        <v>108</v>
      </c>
      <c r="BK149" s="118">
        <f>SUM(BK150:BK156)</f>
        <v>0</v>
      </c>
    </row>
    <row r="150" spans="2:65" s="1" customFormat="1" ht="24.2" customHeight="1">
      <c r="B150" s="121"/>
      <c r="C150" s="122" t="s">
        <v>8</v>
      </c>
      <c r="D150" s="122" t="s">
        <v>110</v>
      </c>
      <c r="E150" s="123" t="s">
        <v>167</v>
      </c>
      <c r="F150" s="124" t="s">
        <v>168</v>
      </c>
      <c r="G150" s="125" t="s">
        <v>169</v>
      </c>
      <c r="H150" s="126">
        <v>19.738</v>
      </c>
      <c r="I150" s="127">
        <v>0</v>
      </c>
      <c r="J150" s="127">
        <f>ROUND(I150*H150,2)</f>
        <v>0</v>
      </c>
      <c r="K150" s="128"/>
      <c r="L150" s="26"/>
      <c r="M150" s="129" t="s">
        <v>1</v>
      </c>
      <c r="N150" s="130" t="s">
        <v>32</v>
      </c>
      <c r="O150" s="131">
        <v>1.1679999999999999</v>
      </c>
      <c r="P150" s="131">
        <f>O150*H150</f>
        <v>23.053983999999996</v>
      </c>
      <c r="Q150" s="131">
        <v>0</v>
      </c>
      <c r="R150" s="131">
        <f>Q150*H150</f>
        <v>0</v>
      </c>
      <c r="S150" s="131">
        <v>0</v>
      </c>
      <c r="T150" s="132">
        <f>S150*H150</f>
        <v>0</v>
      </c>
      <c r="AR150" s="133" t="s">
        <v>114</v>
      </c>
      <c r="AT150" s="133" t="s">
        <v>110</v>
      </c>
      <c r="AU150" s="133" t="s">
        <v>74</v>
      </c>
      <c r="AY150" s="14" t="s">
        <v>108</v>
      </c>
      <c r="BE150" s="134">
        <f>IF(N150="základní",J150,0)</f>
        <v>0</v>
      </c>
      <c r="BF150" s="134">
        <f>IF(N150="snížená",J150,0)</f>
        <v>0</v>
      </c>
      <c r="BG150" s="134">
        <f>IF(N150="zákl. přenesená",J150,0)</f>
        <v>0</v>
      </c>
      <c r="BH150" s="134">
        <f>IF(N150="sníž. přenesená",J150,0)</f>
        <v>0</v>
      </c>
      <c r="BI150" s="134">
        <f>IF(N150="nulová",J150,0)</f>
        <v>0</v>
      </c>
      <c r="BJ150" s="14" t="s">
        <v>72</v>
      </c>
      <c r="BK150" s="134">
        <f>ROUND(I150*H150,2)</f>
        <v>0</v>
      </c>
      <c r="BL150" s="14" t="s">
        <v>114</v>
      </c>
      <c r="BM150" s="133" t="s">
        <v>170</v>
      </c>
    </row>
    <row r="151" spans="2:65" s="1" customFormat="1" ht="19.5">
      <c r="B151" s="26"/>
      <c r="D151" s="135" t="s">
        <v>116</v>
      </c>
      <c r="F151" s="136" t="s">
        <v>171</v>
      </c>
      <c r="L151" s="26"/>
      <c r="M151" s="137"/>
      <c r="T151" s="50"/>
      <c r="AT151" s="14" t="s">
        <v>116</v>
      </c>
      <c r="AU151" s="14" t="s">
        <v>74</v>
      </c>
    </row>
    <row r="152" spans="2:65" s="1" customFormat="1" ht="24.2" customHeight="1">
      <c r="B152" s="121"/>
      <c r="C152" s="122" t="s">
        <v>172</v>
      </c>
      <c r="D152" s="122" t="s">
        <v>110</v>
      </c>
      <c r="E152" s="123" t="s">
        <v>173</v>
      </c>
      <c r="F152" s="124" t="s">
        <v>174</v>
      </c>
      <c r="G152" s="125" t="s">
        <v>169</v>
      </c>
      <c r="H152" s="126">
        <v>19.738</v>
      </c>
      <c r="I152" s="127">
        <v>0</v>
      </c>
      <c r="J152" s="127">
        <f>ROUND(I152*H152,2)</f>
        <v>0</v>
      </c>
      <c r="K152" s="128"/>
      <c r="L152" s="26"/>
      <c r="M152" s="129" t="s">
        <v>1</v>
      </c>
      <c r="N152" s="130" t="s">
        <v>32</v>
      </c>
      <c r="O152" s="131">
        <v>0.125</v>
      </c>
      <c r="P152" s="131">
        <f>O152*H152</f>
        <v>2.4672499999999999</v>
      </c>
      <c r="Q152" s="131">
        <v>0</v>
      </c>
      <c r="R152" s="131">
        <f>Q152*H152</f>
        <v>0</v>
      </c>
      <c r="S152" s="131">
        <v>0</v>
      </c>
      <c r="T152" s="132">
        <f>S152*H152</f>
        <v>0</v>
      </c>
      <c r="AR152" s="133" t="s">
        <v>114</v>
      </c>
      <c r="AT152" s="133" t="s">
        <v>110</v>
      </c>
      <c r="AU152" s="133" t="s">
        <v>74</v>
      </c>
      <c r="AY152" s="14" t="s">
        <v>108</v>
      </c>
      <c r="BE152" s="134">
        <f>IF(N152="základní",J152,0)</f>
        <v>0</v>
      </c>
      <c r="BF152" s="134">
        <f>IF(N152="snížená",J152,0)</f>
        <v>0</v>
      </c>
      <c r="BG152" s="134">
        <f>IF(N152="zákl. přenesená",J152,0)</f>
        <v>0</v>
      </c>
      <c r="BH152" s="134">
        <f>IF(N152="sníž. přenesená",J152,0)</f>
        <v>0</v>
      </c>
      <c r="BI152" s="134">
        <f>IF(N152="nulová",J152,0)</f>
        <v>0</v>
      </c>
      <c r="BJ152" s="14" t="s">
        <v>72</v>
      </c>
      <c r="BK152" s="134">
        <f>ROUND(I152*H152,2)</f>
        <v>0</v>
      </c>
      <c r="BL152" s="14" t="s">
        <v>114</v>
      </c>
      <c r="BM152" s="133" t="s">
        <v>175</v>
      </c>
    </row>
    <row r="153" spans="2:65" s="1" customFormat="1" ht="19.5">
      <c r="B153" s="26"/>
      <c r="D153" s="135" t="s">
        <v>116</v>
      </c>
      <c r="F153" s="136" t="s">
        <v>176</v>
      </c>
      <c r="L153" s="26"/>
      <c r="M153" s="137"/>
      <c r="T153" s="50"/>
      <c r="AT153" s="14" t="s">
        <v>116</v>
      </c>
      <c r="AU153" s="14" t="s">
        <v>74</v>
      </c>
    </row>
    <row r="154" spans="2:65" s="1" customFormat="1" ht="24.2" customHeight="1">
      <c r="B154" s="121"/>
      <c r="C154" s="122" t="s">
        <v>177</v>
      </c>
      <c r="D154" s="122" t="s">
        <v>110</v>
      </c>
      <c r="E154" s="123" t="s">
        <v>178</v>
      </c>
      <c r="F154" s="124" t="s">
        <v>179</v>
      </c>
      <c r="G154" s="125" t="s">
        <v>169</v>
      </c>
      <c r="H154" s="126">
        <v>160.56</v>
      </c>
      <c r="I154" s="127">
        <v>0</v>
      </c>
      <c r="J154" s="127">
        <f>ROUND(I154*H154,2)</f>
        <v>0</v>
      </c>
      <c r="K154" s="128"/>
      <c r="L154" s="26"/>
      <c r="M154" s="129" t="s">
        <v>1</v>
      </c>
      <c r="N154" s="130" t="s">
        <v>32</v>
      </c>
      <c r="O154" s="131">
        <v>6.0000000000000001E-3</v>
      </c>
      <c r="P154" s="131">
        <f>O154*H154</f>
        <v>0.96335999999999999</v>
      </c>
      <c r="Q154" s="131">
        <v>0</v>
      </c>
      <c r="R154" s="131">
        <f>Q154*H154</f>
        <v>0</v>
      </c>
      <c r="S154" s="131">
        <v>0</v>
      </c>
      <c r="T154" s="132">
        <f>S154*H154</f>
        <v>0</v>
      </c>
      <c r="AR154" s="133" t="s">
        <v>114</v>
      </c>
      <c r="AT154" s="133" t="s">
        <v>110</v>
      </c>
      <c r="AU154" s="133" t="s">
        <v>74</v>
      </c>
      <c r="AY154" s="14" t="s">
        <v>108</v>
      </c>
      <c r="BE154" s="134">
        <f>IF(N154="základní",J154,0)</f>
        <v>0</v>
      </c>
      <c r="BF154" s="134">
        <f>IF(N154="snížená",J154,0)</f>
        <v>0</v>
      </c>
      <c r="BG154" s="134">
        <f>IF(N154="zákl. přenesená",J154,0)</f>
        <v>0</v>
      </c>
      <c r="BH154" s="134">
        <f>IF(N154="sníž. přenesená",J154,0)</f>
        <v>0</v>
      </c>
      <c r="BI154" s="134">
        <f>IF(N154="nulová",J154,0)</f>
        <v>0</v>
      </c>
      <c r="BJ154" s="14" t="s">
        <v>72</v>
      </c>
      <c r="BK154" s="134">
        <f>ROUND(I154*H154,2)</f>
        <v>0</v>
      </c>
      <c r="BL154" s="14" t="s">
        <v>114</v>
      </c>
      <c r="BM154" s="133" t="s">
        <v>180</v>
      </c>
    </row>
    <row r="155" spans="2:65" s="1" customFormat="1" ht="29.25">
      <c r="B155" s="26"/>
      <c r="D155" s="135" t="s">
        <v>116</v>
      </c>
      <c r="F155" s="136" t="s">
        <v>181</v>
      </c>
      <c r="L155" s="26"/>
      <c r="M155" s="137"/>
      <c r="T155" s="50"/>
      <c r="AT155" s="14" t="s">
        <v>116</v>
      </c>
      <c r="AU155" s="14" t="s">
        <v>74</v>
      </c>
    </row>
    <row r="156" spans="2:65" s="12" customFormat="1">
      <c r="B156" s="138"/>
      <c r="D156" s="135" t="s">
        <v>127</v>
      </c>
      <c r="E156" s="139" t="s">
        <v>1</v>
      </c>
      <c r="F156" s="140" t="s">
        <v>182</v>
      </c>
      <c r="H156" s="141">
        <v>160.56</v>
      </c>
      <c r="L156" s="138"/>
      <c r="M156" s="142"/>
      <c r="T156" s="143"/>
      <c r="AT156" s="139" t="s">
        <v>127</v>
      </c>
      <c r="AU156" s="139" t="s">
        <v>74</v>
      </c>
      <c r="AV156" s="12" t="s">
        <v>74</v>
      </c>
      <c r="AW156" s="12" t="s">
        <v>24</v>
      </c>
      <c r="AX156" s="12" t="s">
        <v>72</v>
      </c>
      <c r="AY156" s="139" t="s">
        <v>108</v>
      </c>
    </row>
    <row r="157" spans="2:65" s="11" customFormat="1" ht="22.9" customHeight="1">
      <c r="B157" s="110"/>
      <c r="D157" s="111" t="s">
        <v>66</v>
      </c>
      <c r="E157" s="119" t="s">
        <v>183</v>
      </c>
      <c r="F157" s="119" t="s">
        <v>184</v>
      </c>
      <c r="J157" s="120">
        <f>BK157</f>
        <v>0</v>
      </c>
      <c r="L157" s="110"/>
      <c r="M157" s="114"/>
      <c r="P157" s="115">
        <f>SUM(P158:P159)</f>
        <v>8.5240480000000005</v>
      </c>
      <c r="R157" s="115">
        <f>SUM(R158:R159)</f>
        <v>0</v>
      </c>
      <c r="T157" s="116">
        <f>SUM(T158:T159)</f>
        <v>0</v>
      </c>
      <c r="AR157" s="111" t="s">
        <v>72</v>
      </c>
      <c r="AT157" s="117" t="s">
        <v>66</v>
      </c>
      <c r="AU157" s="117" t="s">
        <v>72</v>
      </c>
      <c r="AY157" s="111" t="s">
        <v>108</v>
      </c>
      <c r="BK157" s="118">
        <f>SUM(BK158:BK159)</f>
        <v>0</v>
      </c>
    </row>
    <row r="158" spans="2:65" s="1" customFormat="1" ht="16.5" customHeight="1">
      <c r="B158" s="121"/>
      <c r="C158" s="122" t="s">
        <v>185</v>
      </c>
      <c r="D158" s="122" t="s">
        <v>110</v>
      </c>
      <c r="E158" s="123" t="s">
        <v>186</v>
      </c>
      <c r="F158" s="124" t="s">
        <v>187</v>
      </c>
      <c r="G158" s="125" t="s">
        <v>169</v>
      </c>
      <c r="H158" s="126">
        <v>9.9580000000000002</v>
      </c>
      <c r="I158" s="127">
        <v>0</v>
      </c>
      <c r="J158" s="127">
        <f>ROUND(I158*H158,2)</f>
        <v>0</v>
      </c>
      <c r="K158" s="128"/>
      <c r="L158" s="26"/>
      <c r="M158" s="129" t="s">
        <v>1</v>
      </c>
      <c r="N158" s="130" t="s">
        <v>32</v>
      </c>
      <c r="O158" s="131">
        <v>0.85599999999999998</v>
      </c>
      <c r="P158" s="131">
        <f>O158*H158</f>
        <v>8.5240480000000005</v>
      </c>
      <c r="Q158" s="131">
        <v>0</v>
      </c>
      <c r="R158" s="131">
        <f>Q158*H158</f>
        <v>0</v>
      </c>
      <c r="S158" s="131">
        <v>0</v>
      </c>
      <c r="T158" s="132">
        <f>S158*H158</f>
        <v>0</v>
      </c>
      <c r="AR158" s="133" t="s">
        <v>114</v>
      </c>
      <c r="AT158" s="133" t="s">
        <v>110</v>
      </c>
      <c r="AU158" s="133" t="s">
        <v>74</v>
      </c>
      <c r="AY158" s="14" t="s">
        <v>108</v>
      </c>
      <c r="BE158" s="134">
        <f>IF(N158="základní",J158,0)</f>
        <v>0</v>
      </c>
      <c r="BF158" s="134">
        <f>IF(N158="snížená",J158,0)</f>
        <v>0</v>
      </c>
      <c r="BG158" s="134">
        <f>IF(N158="zákl. přenesená",J158,0)</f>
        <v>0</v>
      </c>
      <c r="BH158" s="134">
        <f>IF(N158="sníž. přenesená",J158,0)</f>
        <v>0</v>
      </c>
      <c r="BI158" s="134">
        <f>IF(N158="nulová",J158,0)</f>
        <v>0</v>
      </c>
      <c r="BJ158" s="14" t="s">
        <v>72</v>
      </c>
      <c r="BK158" s="134">
        <f>ROUND(I158*H158,2)</f>
        <v>0</v>
      </c>
      <c r="BL158" s="14" t="s">
        <v>114</v>
      </c>
      <c r="BM158" s="133" t="s">
        <v>188</v>
      </c>
    </row>
    <row r="159" spans="2:65" s="1" customFormat="1" ht="39">
      <c r="B159" s="26"/>
      <c r="D159" s="135" t="s">
        <v>116</v>
      </c>
      <c r="F159" s="136" t="s">
        <v>189</v>
      </c>
      <c r="L159" s="26"/>
      <c r="M159" s="137"/>
      <c r="T159" s="50"/>
      <c r="AT159" s="14" t="s">
        <v>116</v>
      </c>
      <c r="AU159" s="14" t="s">
        <v>74</v>
      </c>
    </row>
    <row r="160" spans="2:65" s="11" customFormat="1" ht="25.9" customHeight="1">
      <c r="B160" s="110"/>
      <c r="D160" s="111" t="s">
        <v>66</v>
      </c>
      <c r="E160" s="112" t="s">
        <v>190</v>
      </c>
      <c r="F160" s="112" t="s">
        <v>191</v>
      </c>
      <c r="J160" s="113">
        <f>BK160</f>
        <v>0</v>
      </c>
      <c r="L160" s="110"/>
      <c r="M160" s="114"/>
      <c r="P160" s="115">
        <f>P161+P164</f>
        <v>92.844131000000019</v>
      </c>
      <c r="R160" s="115">
        <f>R161+R164</f>
        <v>2.7854200000000002</v>
      </c>
      <c r="T160" s="116">
        <f>T161+T164</f>
        <v>0</v>
      </c>
      <c r="AR160" s="111" t="s">
        <v>74</v>
      </c>
      <c r="AT160" s="117" t="s">
        <v>66</v>
      </c>
      <c r="AU160" s="117" t="s">
        <v>67</v>
      </c>
      <c r="AY160" s="111" t="s">
        <v>108</v>
      </c>
      <c r="BK160" s="118">
        <f>BK161+BK164</f>
        <v>0</v>
      </c>
    </row>
    <row r="161" spans="2:65" s="11" customFormat="1" ht="22.9" customHeight="1">
      <c r="B161" s="110"/>
      <c r="D161" s="111" t="s">
        <v>66</v>
      </c>
      <c r="E161" s="119" t="s">
        <v>192</v>
      </c>
      <c r="F161" s="119" t="s">
        <v>193</v>
      </c>
      <c r="J161" s="120">
        <f>BK161</f>
        <v>0</v>
      </c>
      <c r="L161" s="110"/>
      <c r="M161" s="114"/>
      <c r="P161" s="115">
        <f>SUM(P162:P163)</f>
        <v>10.247999999999999</v>
      </c>
      <c r="R161" s="115">
        <f>SUM(R162:R163)</f>
        <v>4.8920000000000005E-2</v>
      </c>
      <c r="T161" s="116">
        <f>SUM(T162:T163)</f>
        <v>0</v>
      </c>
      <c r="AR161" s="111" t="s">
        <v>74</v>
      </c>
      <c r="AT161" s="117" t="s">
        <v>66</v>
      </c>
      <c r="AU161" s="117" t="s">
        <v>72</v>
      </c>
      <c r="AY161" s="111" t="s">
        <v>108</v>
      </c>
      <c r="BK161" s="118">
        <f>SUM(BK162:BK163)</f>
        <v>0</v>
      </c>
    </row>
    <row r="162" spans="2:65" s="1" customFormat="1" ht="16.5" customHeight="1">
      <c r="B162" s="121"/>
      <c r="C162" s="122" t="s">
        <v>157</v>
      </c>
      <c r="D162" s="122" t="s">
        <v>110</v>
      </c>
      <c r="E162" s="123" t="s">
        <v>194</v>
      </c>
      <c r="F162" s="124" t="s">
        <v>259</v>
      </c>
      <c r="G162" s="125" t="s">
        <v>195</v>
      </c>
      <c r="H162" s="126">
        <v>2</v>
      </c>
      <c r="I162" s="127">
        <v>0</v>
      </c>
      <c r="J162" s="127">
        <f>ROUND(I162*H162,2)</f>
        <v>0</v>
      </c>
      <c r="K162" s="128"/>
      <c r="L162" s="26"/>
      <c r="M162" s="129" t="s">
        <v>1</v>
      </c>
      <c r="N162" s="130" t="s">
        <v>32</v>
      </c>
      <c r="O162" s="131">
        <v>3.956</v>
      </c>
      <c r="P162" s="131">
        <f>O162*H162</f>
        <v>7.9119999999999999</v>
      </c>
      <c r="Q162" s="131">
        <v>2.2200000000000001E-2</v>
      </c>
      <c r="R162" s="131">
        <f>Q162*H162</f>
        <v>4.4400000000000002E-2</v>
      </c>
      <c r="S162" s="131">
        <v>0</v>
      </c>
      <c r="T162" s="132">
        <f>S162*H162</f>
        <v>0</v>
      </c>
      <c r="AR162" s="133" t="s">
        <v>157</v>
      </c>
      <c r="AT162" s="133" t="s">
        <v>110</v>
      </c>
      <c r="AU162" s="133" t="s">
        <v>74</v>
      </c>
      <c r="AY162" s="14" t="s">
        <v>108</v>
      </c>
      <c r="BE162" s="134">
        <f>IF(N162="základní",J162,0)</f>
        <v>0</v>
      </c>
      <c r="BF162" s="134">
        <f>IF(N162="snížená",J162,0)</f>
        <v>0</v>
      </c>
      <c r="BG162" s="134">
        <f>IF(N162="zákl. přenesená",J162,0)</f>
        <v>0</v>
      </c>
      <c r="BH162" s="134">
        <f>IF(N162="sníž. přenesená",J162,0)</f>
        <v>0</v>
      </c>
      <c r="BI162" s="134">
        <f>IF(N162="nulová",J162,0)</f>
        <v>0</v>
      </c>
      <c r="BJ162" s="14" t="s">
        <v>72</v>
      </c>
      <c r="BK162" s="134">
        <f>ROUND(I162*H162,2)</f>
        <v>0</v>
      </c>
      <c r="BL162" s="14" t="s">
        <v>157</v>
      </c>
      <c r="BM162" s="133" t="s">
        <v>196</v>
      </c>
    </row>
    <row r="163" spans="2:65" s="1" customFormat="1" ht="16.5" customHeight="1">
      <c r="B163" s="121"/>
      <c r="C163" s="122" t="s">
        <v>197</v>
      </c>
      <c r="D163" s="122" t="s">
        <v>110</v>
      </c>
      <c r="E163" s="123" t="s">
        <v>198</v>
      </c>
      <c r="F163" s="124" t="s">
        <v>199</v>
      </c>
      <c r="G163" s="125" t="s">
        <v>195</v>
      </c>
      <c r="H163" s="126">
        <v>2</v>
      </c>
      <c r="I163" s="127">
        <v>0</v>
      </c>
      <c r="J163" s="127">
        <f>ROUND(I163*H163,2)</f>
        <v>0</v>
      </c>
      <c r="K163" s="128"/>
      <c r="L163" s="26"/>
      <c r="M163" s="129" t="s">
        <v>1</v>
      </c>
      <c r="N163" s="130" t="s">
        <v>32</v>
      </c>
      <c r="O163" s="131">
        <v>1.1679999999999999</v>
      </c>
      <c r="P163" s="131">
        <f>O163*H163</f>
        <v>2.3359999999999999</v>
      </c>
      <c r="Q163" s="131">
        <v>2.2599999999999999E-3</v>
      </c>
      <c r="R163" s="131">
        <f>Q163*H163</f>
        <v>4.5199999999999997E-3</v>
      </c>
      <c r="S163" s="131">
        <v>0</v>
      </c>
      <c r="T163" s="132">
        <f>S163*H163</f>
        <v>0</v>
      </c>
      <c r="AR163" s="133" t="s">
        <v>157</v>
      </c>
      <c r="AT163" s="133" t="s">
        <v>110</v>
      </c>
      <c r="AU163" s="133" t="s">
        <v>74</v>
      </c>
      <c r="AY163" s="14" t="s">
        <v>108</v>
      </c>
      <c r="BE163" s="134">
        <f>IF(N163="základní",J163,0)</f>
        <v>0</v>
      </c>
      <c r="BF163" s="134">
        <f>IF(N163="snížená",J163,0)</f>
        <v>0</v>
      </c>
      <c r="BG163" s="134">
        <f>IF(N163="zákl. přenesená",J163,0)</f>
        <v>0</v>
      </c>
      <c r="BH163" s="134">
        <f>IF(N163="sníž. přenesená",J163,0)</f>
        <v>0</v>
      </c>
      <c r="BI163" s="134">
        <f>IF(N163="nulová",J163,0)</f>
        <v>0</v>
      </c>
      <c r="BJ163" s="14" t="s">
        <v>72</v>
      </c>
      <c r="BK163" s="134">
        <f>ROUND(I163*H163,2)</f>
        <v>0</v>
      </c>
      <c r="BL163" s="14" t="s">
        <v>157</v>
      </c>
      <c r="BM163" s="133" t="s">
        <v>200</v>
      </c>
    </row>
    <row r="164" spans="2:65" s="11" customFormat="1" ht="22.9" customHeight="1">
      <c r="B164" s="110"/>
      <c r="D164" s="111" t="s">
        <v>66</v>
      </c>
      <c r="E164" s="119" t="s">
        <v>201</v>
      </c>
      <c r="F164" s="119" t="s">
        <v>202</v>
      </c>
      <c r="J164" s="120">
        <f>BK164</f>
        <v>0</v>
      </c>
      <c r="L164" s="110"/>
      <c r="M164" s="114"/>
      <c r="P164" s="115">
        <f>SUM(P165:P177)</f>
        <v>82.596131000000014</v>
      </c>
      <c r="R164" s="115">
        <f>SUM(R165:R177)</f>
        <v>2.7365000000000004</v>
      </c>
      <c r="T164" s="116">
        <f>SUM(T165:T177)</f>
        <v>0</v>
      </c>
      <c r="AR164" s="111" t="s">
        <v>74</v>
      </c>
      <c r="AT164" s="117" t="s">
        <v>66</v>
      </c>
      <c r="AU164" s="117" t="s">
        <v>72</v>
      </c>
      <c r="AY164" s="111" t="s">
        <v>108</v>
      </c>
      <c r="BK164" s="118">
        <f>SUM(BK165:BK177)</f>
        <v>0</v>
      </c>
    </row>
    <row r="165" spans="2:65" s="1" customFormat="1" ht="33" customHeight="1">
      <c r="B165" s="121"/>
      <c r="C165" s="122" t="s">
        <v>203</v>
      </c>
      <c r="D165" s="122" t="s">
        <v>110</v>
      </c>
      <c r="E165" s="123" t="s">
        <v>204</v>
      </c>
      <c r="F165" s="124" t="s">
        <v>205</v>
      </c>
      <c r="G165" s="125" t="s">
        <v>121</v>
      </c>
      <c r="H165" s="126">
        <v>80</v>
      </c>
      <c r="I165" s="127">
        <v>0</v>
      </c>
      <c r="J165" s="127">
        <f>ROUND(I165*H165,2)</f>
        <v>0</v>
      </c>
      <c r="K165" s="128"/>
      <c r="L165" s="26"/>
      <c r="M165" s="129" t="s">
        <v>1</v>
      </c>
      <c r="N165" s="130" t="s">
        <v>32</v>
      </c>
      <c r="O165" s="131">
        <v>0.68</v>
      </c>
      <c r="P165" s="131">
        <f>O165*H165</f>
        <v>54.400000000000006</v>
      </c>
      <c r="Q165" s="131">
        <v>7.5500000000000003E-3</v>
      </c>
      <c r="R165" s="131">
        <f>Q165*H165</f>
        <v>0.60399999999999998</v>
      </c>
      <c r="S165" s="131">
        <v>0</v>
      </c>
      <c r="T165" s="132">
        <f>S165*H165</f>
        <v>0</v>
      </c>
      <c r="AR165" s="133" t="s">
        <v>157</v>
      </c>
      <c r="AT165" s="133" t="s">
        <v>110</v>
      </c>
      <c r="AU165" s="133" t="s">
        <v>74</v>
      </c>
      <c r="AY165" s="14" t="s">
        <v>108</v>
      </c>
      <c r="BE165" s="134">
        <f>IF(N165="základní",J165,0)</f>
        <v>0</v>
      </c>
      <c r="BF165" s="134">
        <f>IF(N165="snížená",J165,0)</f>
        <v>0</v>
      </c>
      <c r="BG165" s="134">
        <f>IF(N165="zákl. přenesená",J165,0)</f>
        <v>0</v>
      </c>
      <c r="BH165" s="134">
        <f>IF(N165="sníž. přenesená",J165,0)</f>
        <v>0</v>
      </c>
      <c r="BI165" s="134">
        <f>IF(N165="nulová",J165,0)</f>
        <v>0</v>
      </c>
      <c r="BJ165" s="14" t="s">
        <v>72</v>
      </c>
      <c r="BK165" s="134">
        <f>ROUND(I165*H165,2)</f>
        <v>0</v>
      </c>
      <c r="BL165" s="14" t="s">
        <v>157</v>
      </c>
      <c r="BM165" s="133" t="s">
        <v>206</v>
      </c>
    </row>
    <row r="166" spans="2:65" s="1" customFormat="1" ht="29.25">
      <c r="B166" s="26"/>
      <c r="D166" s="135" t="s">
        <v>116</v>
      </c>
      <c r="F166" s="136" t="s">
        <v>207</v>
      </c>
      <c r="L166" s="26"/>
      <c r="M166" s="137"/>
      <c r="T166" s="50"/>
      <c r="AT166" s="14" t="s">
        <v>116</v>
      </c>
      <c r="AU166" s="14" t="s">
        <v>74</v>
      </c>
    </row>
    <row r="167" spans="2:65" s="12" customFormat="1">
      <c r="B167" s="138"/>
      <c r="D167" s="135" t="s">
        <v>127</v>
      </c>
      <c r="E167" s="139" t="s">
        <v>1</v>
      </c>
      <c r="F167" s="140" t="s">
        <v>128</v>
      </c>
      <c r="H167" s="141">
        <v>80</v>
      </c>
      <c r="L167" s="138"/>
      <c r="M167" s="142"/>
      <c r="T167" s="143"/>
      <c r="AT167" s="139" t="s">
        <v>127</v>
      </c>
      <c r="AU167" s="139" t="s">
        <v>74</v>
      </c>
      <c r="AV167" s="12" t="s">
        <v>74</v>
      </c>
      <c r="AW167" s="12" t="s">
        <v>24</v>
      </c>
      <c r="AX167" s="12" t="s">
        <v>72</v>
      </c>
      <c r="AY167" s="139" t="s">
        <v>108</v>
      </c>
    </row>
    <row r="168" spans="2:65" s="1" customFormat="1" ht="37.9" customHeight="1">
      <c r="B168" s="121"/>
      <c r="C168" s="144" t="s">
        <v>208</v>
      </c>
      <c r="D168" s="144" t="s">
        <v>209</v>
      </c>
      <c r="E168" s="145" t="s">
        <v>210</v>
      </c>
      <c r="F168" s="146" t="s">
        <v>211</v>
      </c>
      <c r="G168" s="147" t="s">
        <v>121</v>
      </c>
      <c r="H168" s="148">
        <v>88</v>
      </c>
      <c r="I168" s="149">
        <v>0</v>
      </c>
      <c r="J168" s="149">
        <f>ROUND(I168*H168,2)</f>
        <v>0</v>
      </c>
      <c r="K168" s="150"/>
      <c r="L168" s="151"/>
      <c r="M168" s="152" t="s">
        <v>1</v>
      </c>
      <c r="N168" s="153" t="s">
        <v>32</v>
      </c>
      <c r="O168" s="131">
        <v>0</v>
      </c>
      <c r="P168" s="131">
        <f>O168*H168</f>
        <v>0</v>
      </c>
      <c r="Q168" s="131">
        <v>2.1999999999999999E-2</v>
      </c>
      <c r="R168" s="131">
        <f>Q168*H168</f>
        <v>1.9359999999999999</v>
      </c>
      <c r="S168" s="131">
        <v>0</v>
      </c>
      <c r="T168" s="132">
        <f>S168*H168</f>
        <v>0</v>
      </c>
      <c r="AR168" s="133" t="s">
        <v>212</v>
      </c>
      <c r="AT168" s="133" t="s">
        <v>209</v>
      </c>
      <c r="AU168" s="133" t="s">
        <v>74</v>
      </c>
      <c r="AY168" s="14" t="s">
        <v>108</v>
      </c>
      <c r="BE168" s="134">
        <f>IF(N168="základní",J168,0)</f>
        <v>0</v>
      </c>
      <c r="BF168" s="134">
        <f>IF(N168="snížená",J168,0)</f>
        <v>0</v>
      </c>
      <c r="BG168" s="134">
        <f>IF(N168="zákl. přenesená",J168,0)</f>
        <v>0</v>
      </c>
      <c r="BH168" s="134">
        <f>IF(N168="sníž. přenesená",J168,0)</f>
        <v>0</v>
      </c>
      <c r="BI168" s="134">
        <f>IF(N168="nulová",J168,0)</f>
        <v>0</v>
      </c>
      <c r="BJ168" s="14" t="s">
        <v>72</v>
      </c>
      <c r="BK168" s="134">
        <f>ROUND(I168*H168,2)</f>
        <v>0</v>
      </c>
      <c r="BL168" s="14" t="s">
        <v>157</v>
      </c>
      <c r="BM168" s="133" t="s">
        <v>213</v>
      </c>
    </row>
    <row r="169" spans="2:65" s="1" customFormat="1" ht="19.5">
      <c r="B169" s="26"/>
      <c r="D169" s="135" t="s">
        <v>116</v>
      </c>
      <c r="F169" s="136" t="s">
        <v>214</v>
      </c>
      <c r="L169" s="26"/>
      <c r="M169" s="137"/>
      <c r="T169" s="50"/>
      <c r="AT169" s="14" t="s">
        <v>116</v>
      </c>
      <c r="AU169" s="14" t="s">
        <v>74</v>
      </c>
    </row>
    <row r="170" spans="2:65" s="12" customFormat="1">
      <c r="B170" s="138"/>
      <c r="D170" s="135" t="s">
        <v>127</v>
      </c>
      <c r="F170" s="140" t="s">
        <v>215</v>
      </c>
      <c r="H170" s="141">
        <v>88</v>
      </c>
      <c r="L170" s="138"/>
      <c r="M170" s="142"/>
      <c r="T170" s="143"/>
      <c r="AT170" s="139" t="s">
        <v>127</v>
      </c>
      <c r="AU170" s="139" t="s">
        <v>74</v>
      </c>
      <c r="AV170" s="12" t="s">
        <v>74</v>
      </c>
      <c r="AW170" s="12" t="s">
        <v>3</v>
      </c>
      <c r="AX170" s="12" t="s">
        <v>72</v>
      </c>
      <c r="AY170" s="139" t="s">
        <v>108</v>
      </c>
    </row>
    <row r="171" spans="2:65" s="1" customFormat="1" ht="24.2" customHeight="1">
      <c r="B171" s="121"/>
      <c r="C171" s="122" t="s">
        <v>216</v>
      </c>
      <c r="D171" s="122" t="s">
        <v>110</v>
      </c>
      <c r="E171" s="123" t="s">
        <v>217</v>
      </c>
      <c r="F171" s="124" t="s">
        <v>218</v>
      </c>
      <c r="G171" s="125" t="s">
        <v>121</v>
      </c>
      <c r="H171" s="126">
        <v>80</v>
      </c>
      <c r="I171" s="127">
        <v>0</v>
      </c>
      <c r="J171" s="127">
        <f>ROUND(I171*H171,2)</f>
        <v>0</v>
      </c>
      <c r="K171" s="128"/>
      <c r="L171" s="26"/>
      <c r="M171" s="129" t="s">
        <v>1</v>
      </c>
      <c r="N171" s="130" t="s">
        <v>32</v>
      </c>
      <c r="O171" s="131">
        <v>0.27800000000000002</v>
      </c>
      <c r="P171" s="131">
        <f>O171*H171</f>
        <v>22.240000000000002</v>
      </c>
      <c r="Q171" s="131">
        <v>1.5E-3</v>
      </c>
      <c r="R171" s="131">
        <f>Q171*H171</f>
        <v>0.12</v>
      </c>
      <c r="S171" s="131">
        <v>0</v>
      </c>
      <c r="T171" s="132">
        <f>S171*H171</f>
        <v>0</v>
      </c>
      <c r="AR171" s="133" t="s">
        <v>114</v>
      </c>
      <c r="AT171" s="133" t="s">
        <v>110</v>
      </c>
      <c r="AU171" s="133" t="s">
        <v>74</v>
      </c>
      <c r="AY171" s="14" t="s">
        <v>108</v>
      </c>
      <c r="BE171" s="134">
        <f>IF(N171="základní",J171,0)</f>
        <v>0</v>
      </c>
      <c r="BF171" s="134">
        <f>IF(N171="snížená",J171,0)</f>
        <v>0</v>
      </c>
      <c r="BG171" s="134">
        <f>IF(N171="zákl. přenesená",J171,0)</f>
        <v>0</v>
      </c>
      <c r="BH171" s="134">
        <f>IF(N171="sníž. přenesená",J171,0)</f>
        <v>0</v>
      </c>
      <c r="BI171" s="134">
        <f>IF(N171="nulová",J171,0)</f>
        <v>0</v>
      </c>
      <c r="BJ171" s="14" t="s">
        <v>72</v>
      </c>
      <c r="BK171" s="134">
        <f>ROUND(I171*H171,2)</f>
        <v>0</v>
      </c>
      <c r="BL171" s="14" t="s">
        <v>114</v>
      </c>
      <c r="BM171" s="133" t="s">
        <v>219</v>
      </c>
    </row>
    <row r="172" spans="2:65" s="1" customFormat="1">
      <c r="B172" s="26"/>
      <c r="D172" s="135" t="s">
        <v>116</v>
      </c>
      <c r="F172" s="136" t="s">
        <v>220</v>
      </c>
      <c r="L172" s="26"/>
      <c r="M172" s="137"/>
      <c r="T172" s="50"/>
      <c r="AT172" s="14" t="s">
        <v>116</v>
      </c>
      <c r="AU172" s="14" t="s">
        <v>74</v>
      </c>
    </row>
    <row r="173" spans="2:65" s="12" customFormat="1">
      <c r="B173" s="138"/>
      <c r="D173" s="135" t="s">
        <v>127</v>
      </c>
      <c r="E173" s="139" t="s">
        <v>1</v>
      </c>
      <c r="F173" s="140" t="s">
        <v>128</v>
      </c>
      <c r="H173" s="141">
        <v>80</v>
      </c>
      <c r="L173" s="138"/>
      <c r="M173" s="142"/>
      <c r="T173" s="143"/>
      <c r="AT173" s="139" t="s">
        <v>127</v>
      </c>
      <c r="AU173" s="139" t="s">
        <v>74</v>
      </c>
      <c r="AV173" s="12" t="s">
        <v>74</v>
      </c>
      <c r="AW173" s="12" t="s">
        <v>24</v>
      </c>
      <c r="AX173" s="12" t="s">
        <v>72</v>
      </c>
      <c r="AY173" s="139" t="s">
        <v>108</v>
      </c>
    </row>
    <row r="174" spans="2:65" s="1" customFormat="1" ht="24.2" customHeight="1">
      <c r="B174" s="121"/>
      <c r="C174" s="122" t="s">
        <v>7</v>
      </c>
      <c r="D174" s="122" t="s">
        <v>110</v>
      </c>
      <c r="E174" s="123" t="s">
        <v>221</v>
      </c>
      <c r="F174" s="124" t="s">
        <v>222</v>
      </c>
      <c r="G174" s="125" t="s">
        <v>195</v>
      </c>
      <c r="H174" s="126">
        <v>15</v>
      </c>
      <c r="I174" s="127">
        <v>0</v>
      </c>
      <c r="J174" s="127">
        <f>ROUND(I174*H174,2)</f>
        <v>0</v>
      </c>
      <c r="K174" s="128"/>
      <c r="L174" s="26"/>
      <c r="M174" s="129" t="s">
        <v>1</v>
      </c>
      <c r="N174" s="130" t="s">
        <v>32</v>
      </c>
      <c r="O174" s="131">
        <v>0.25</v>
      </c>
      <c r="P174" s="131">
        <f>O174*H174</f>
        <v>3.75</v>
      </c>
      <c r="Q174" s="131">
        <v>5.1000000000000004E-3</v>
      </c>
      <c r="R174" s="131">
        <f>Q174*H174</f>
        <v>7.6500000000000012E-2</v>
      </c>
      <c r="S174" s="131">
        <v>0</v>
      </c>
      <c r="T174" s="132">
        <f>S174*H174</f>
        <v>0</v>
      </c>
      <c r="AR174" s="133" t="s">
        <v>157</v>
      </c>
      <c r="AT174" s="133" t="s">
        <v>110</v>
      </c>
      <c r="AU174" s="133" t="s">
        <v>74</v>
      </c>
      <c r="AY174" s="14" t="s">
        <v>108</v>
      </c>
      <c r="BE174" s="134">
        <f>IF(N174="základní",J174,0)</f>
        <v>0</v>
      </c>
      <c r="BF174" s="134">
        <f>IF(N174="snížená",J174,0)</f>
        <v>0</v>
      </c>
      <c r="BG174" s="134">
        <f>IF(N174="zákl. přenesená",J174,0)</f>
        <v>0</v>
      </c>
      <c r="BH174" s="134">
        <f>IF(N174="sníž. přenesená",J174,0)</f>
        <v>0</v>
      </c>
      <c r="BI174" s="134">
        <f>IF(N174="nulová",J174,0)</f>
        <v>0</v>
      </c>
      <c r="BJ174" s="14" t="s">
        <v>72</v>
      </c>
      <c r="BK174" s="134">
        <f>ROUND(I174*H174,2)</f>
        <v>0</v>
      </c>
      <c r="BL174" s="14" t="s">
        <v>157</v>
      </c>
      <c r="BM174" s="133" t="s">
        <v>223</v>
      </c>
    </row>
    <row r="175" spans="2:65" s="12" customFormat="1">
      <c r="B175" s="138"/>
      <c r="D175" s="135" t="s">
        <v>127</v>
      </c>
      <c r="E175" s="139" t="s">
        <v>1</v>
      </c>
      <c r="F175" s="140" t="s">
        <v>185</v>
      </c>
      <c r="H175" s="141">
        <v>15</v>
      </c>
      <c r="L175" s="138"/>
      <c r="M175" s="142"/>
      <c r="T175" s="143"/>
      <c r="AT175" s="139" t="s">
        <v>127</v>
      </c>
      <c r="AU175" s="139" t="s">
        <v>74</v>
      </c>
      <c r="AV175" s="12" t="s">
        <v>74</v>
      </c>
      <c r="AW175" s="12" t="s">
        <v>24</v>
      </c>
      <c r="AX175" s="12" t="s">
        <v>72</v>
      </c>
      <c r="AY175" s="139" t="s">
        <v>108</v>
      </c>
    </row>
    <row r="176" spans="2:65" s="1" customFormat="1" ht="24.2" customHeight="1">
      <c r="B176" s="121"/>
      <c r="C176" s="122" t="s">
        <v>224</v>
      </c>
      <c r="D176" s="122" t="s">
        <v>110</v>
      </c>
      <c r="E176" s="123" t="s">
        <v>225</v>
      </c>
      <c r="F176" s="124" t="s">
        <v>226</v>
      </c>
      <c r="G176" s="125" t="s">
        <v>169</v>
      </c>
      <c r="H176" s="126">
        <v>2.617</v>
      </c>
      <c r="I176" s="127">
        <v>0</v>
      </c>
      <c r="J176" s="127">
        <f>ROUND(I176*H176,2)</f>
        <v>0</v>
      </c>
      <c r="K176" s="128"/>
      <c r="L176" s="26"/>
      <c r="M176" s="129" t="s">
        <v>1</v>
      </c>
      <c r="N176" s="130" t="s">
        <v>32</v>
      </c>
      <c r="O176" s="131">
        <v>0.84299999999999997</v>
      </c>
      <c r="P176" s="131">
        <f>O176*H176</f>
        <v>2.2061310000000001</v>
      </c>
      <c r="Q176" s="131">
        <v>0</v>
      </c>
      <c r="R176" s="131">
        <f>Q176*H176</f>
        <v>0</v>
      </c>
      <c r="S176" s="131">
        <v>0</v>
      </c>
      <c r="T176" s="132">
        <f>S176*H176</f>
        <v>0</v>
      </c>
      <c r="AR176" s="133" t="s">
        <v>157</v>
      </c>
      <c r="AT176" s="133" t="s">
        <v>110</v>
      </c>
      <c r="AU176" s="133" t="s">
        <v>74</v>
      </c>
      <c r="AY176" s="14" t="s">
        <v>108</v>
      </c>
      <c r="BE176" s="134">
        <f>IF(N176="základní",J176,0)</f>
        <v>0</v>
      </c>
      <c r="BF176" s="134">
        <f>IF(N176="snížená",J176,0)</f>
        <v>0</v>
      </c>
      <c r="BG176" s="134">
        <f>IF(N176="zákl. přenesená",J176,0)</f>
        <v>0</v>
      </c>
      <c r="BH176" s="134">
        <f>IF(N176="sníž. přenesená",J176,0)</f>
        <v>0</v>
      </c>
      <c r="BI176" s="134">
        <f>IF(N176="nulová",J176,0)</f>
        <v>0</v>
      </c>
      <c r="BJ176" s="14" t="s">
        <v>72</v>
      </c>
      <c r="BK176" s="134">
        <f>ROUND(I176*H176,2)</f>
        <v>0</v>
      </c>
      <c r="BL176" s="14" t="s">
        <v>157</v>
      </c>
      <c r="BM176" s="133" t="s">
        <v>227</v>
      </c>
    </row>
    <row r="177" spans="2:65" s="1" customFormat="1" ht="29.25">
      <c r="B177" s="26"/>
      <c r="D177" s="135" t="s">
        <v>116</v>
      </c>
      <c r="F177" s="136" t="s">
        <v>228</v>
      </c>
      <c r="L177" s="26"/>
      <c r="M177" s="137"/>
      <c r="T177" s="50"/>
      <c r="AT177" s="14" t="s">
        <v>116</v>
      </c>
      <c r="AU177" s="14" t="s">
        <v>74</v>
      </c>
    </row>
    <row r="178" spans="2:65" s="11" customFormat="1" ht="25.9" customHeight="1">
      <c r="B178" s="110"/>
      <c r="D178" s="111" t="s">
        <v>66</v>
      </c>
      <c r="E178" s="112" t="s">
        <v>229</v>
      </c>
      <c r="F178" s="112" t="s">
        <v>230</v>
      </c>
      <c r="J178" s="113">
        <f>BK178</f>
        <v>0</v>
      </c>
      <c r="L178" s="110"/>
      <c r="M178" s="114"/>
      <c r="P178" s="115">
        <f>SUM(P179:P179)</f>
        <v>24</v>
      </c>
      <c r="R178" s="115">
        <f>SUM(R179:R179)</f>
        <v>0</v>
      </c>
      <c r="T178" s="116">
        <f>SUM(T179:T179)</f>
        <v>0</v>
      </c>
      <c r="AR178" s="111" t="s">
        <v>114</v>
      </c>
      <c r="AT178" s="117" t="s">
        <v>66</v>
      </c>
      <c r="AU178" s="117" t="s">
        <v>67</v>
      </c>
      <c r="AY178" s="111" t="s">
        <v>108</v>
      </c>
      <c r="BK178" s="118">
        <f>SUM(BK179:BK179)</f>
        <v>0</v>
      </c>
    </row>
    <row r="179" spans="2:65" s="1" customFormat="1" ht="33" customHeight="1">
      <c r="B179" s="121"/>
      <c r="C179" s="122" t="s">
        <v>231</v>
      </c>
      <c r="D179" s="122" t="s">
        <v>110</v>
      </c>
      <c r="E179" s="123" t="s">
        <v>232</v>
      </c>
      <c r="F179" s="124" t="s">
        <v>233</v>
      </c>
      <c r="G179" s="125" t="s">
        <v>234</v>
      </c>
      <c r="H179" s="126">
        <v>24</v>
      </c>
      <c r="I179" s="127">
        <v>0</v>
      </c>
      <c r="J179" s="127">
        <f>ROUND(I179*H179,2)</f>
        <v>0</v>
      </c>
      <c r="K179" s="128"/>
      <c r="L179" s="26"/>
      <c r="M179" s="129" t="s">
        <v>1</v>
      </c>
      <c r="N179" s="130" t="s">
        <v>32</v>
      </c>
      <c r="O179" s="131">
        <v>1</v>
      </c>
      <c r="P179" s="131">
        <f>O179*H179</f>
        <v>24</v>
      </c>
      <c r="Q179" s="131">
        <v>0</v>
      </c>
      <c r="R179" s="131">
        <f>Q179*H179</f>
        <v>0</v>
      </c>
      <c r="S179" s="131">
        <v>0</v>
      </c>
      <c r="T179" s="132">
        <f>S179*H179</f>
        <v>0</v>
      </c>
      <c r="AR179" s="133" t="s">
        <v>235</v>
      </c>
      <c r="AT179" s="133" t="s">
        <v>110</v>
      </c>
      <c r="AU179" s="133" t="s">
        <v>72</v>
      </c>
      <c r="AY179" s="14" t="s">
        <v>108</v>
      </c>
      <c r="BE179" s="134">
        <f>IF(N179="základní",J179,0)</f>
        <v>0</v>
      </c>
      <c r="BF179" s="134">
        <f>IF(N179="snížená",J179,0)</f>
        <v>0</v>
      </c>
      <c r="BG179" s="134">
        <f>IF(N179="zákl. přenesená",J179,0)</f>
        <v>0</v>
      </c>
      <c r="BH179" s="134">
        <f>IF(N179="sníž. přenesená",J179,0)</f>
        <v>0</v>
      </c>
      <c r="BI179" s="134">
        <f>IF(N179="nulová",J179,0)</f>
        <v>0</v>
      </c>
      <c r="BJ179" s="14" t="s">
        <v>72</v>
      </c>
      <c r="BK179" s="134">
        <f>ROUND(I179*H179,2)</f>
        <v>0</v>
      </c>
      <c r="BL179" s="14" t="s">
        <v>235</v>
      </c>
      <c r="BM179" s="133" t="s">
        <v>236</v>
      </c>
    </row>
    <row r="180" spans="2:65" s="11" customFormat="1" ht="25.9" customHeight="1">
      <c r="B180" s="110"/>
      <c r="D180" s="111" t="s">
        <v>66</v>
      </c>
      <c r="E180" s="112" t="s">
        <v>237</v>
      </c>
      <c r="F180" s="112" t="s">
        <v>238</v>
      </c>
      <c r="J180" s="113">
        <f>BK180</f>
        <v>0</v>
      </c>
      <c r="L180" s="110"/>
      <c r="M180" s="114"/>
      <c r="P180" s="115">
        <f>P181+P184+P186</f>
        <v>0</v>
      </c>
      <c r="R180" s="115">
        <f>R181+R184+R186</f>
        <v>0</v>
      </c>
      <c r="T180" s="116">
        <f>T181+T184+T186</f>
        <v>0</v>
      </c>
      <c r="AR180" s="111" t="s">
        <v>133</v>
      </c>
      <c r="AT180" s="117" t="s">
        <v>66</v>
      </c>
      <c r="AU180" s="117" t="s">
        <v>67</v>
      </c>
      <c r="AY180" s="111" t="s">
        <v>108</v>
      </c>
      <c r="BK180" s="118">
        <f>BK181+BK184+BK186</f>
        <v>0</v>
      </c>
    </row>
    <row r="181" spans="2:65" s="11" customFormat="1" ht="22.9" customHeight="1">
      <c r="B181" s="110"/>
      <c r="D181" s="111" t="s">
        <v>66</v>
      </c>
      <c r="E181" s="119" t="s">
        <v>239</v>
      </c>
      <c r="F181" s="119" t="s">
        <v>240</v>
      </c>
      <c r="J181" s="120">
        <f>BK181</f>
        <v>0</v>
      </c>
      <c r="L181" s="110"/>
      <c r="M181" s="114"/>
      <c r="P181" s="115">
        <f>SUM(P182:P183)</f>
        <v>0</v>
      </c>
      <c r="R181" s="115">
        <f>SUM(R182:R183)</f>
        <v>0</v>
      </c>
      <c r="T181" s="116">
        <f>SUM(T182:T183)</f>
        <v>0</v>
      </c>
      <c r="AR181" s="111" t="s">
        <v>133</v>
      </c>
      <c r="AT181" s="117" t="s">
        <v>66</v>
      </c>
      <c r="AU181" s="117" t="s">
        <v>72</v>
      </c>
      <c r="AY181" s="111" t="s">
        <v>108</v>
      </c>
      <c r="BK181" s="118">
        <f>SUM(BK182:BK183)</f>
        <v>0</v>
      </c>
    </row>
    <row r="182" spans="2:65" s="1" customFormat="1" ht="16.5" customHeight="1">
      <c r="B182" s="121"/>
      <c r="C182" s="122" t="s">
        <v>241</v>
      </c>
      <c r="D182" s="122" t="s">
        <v>110</v>
      </c>
      <c r="E182" s="123" t="s">
        <v>242</v>
      </c>
      <c r="F182" s="124" t="s">
        <v>240</v>
      </c>
      <c r="G182" s="125" t="s">
        <v>243</v>
      </c>
      <c r="H182" s="126">
        <v>1</v>
      </c>
      <c r="I182" s="127">
        <v>0</v>
      </c>
      <c r="J182" s="127">
        <f>ROUND(I182*H182,2)</f>
        <v>0</v>
      </c>
      <c r="K182" s="128"/>
      <c r="L182" s="26"/>
      <c r="M182" s="129" t="s">
        <v>1</v>
      </c>
      <c r="N182" s="130" t="s">
        <v>32</v>
      </c>
      <c r="O182" s="131">
        <v>0</v>
      </c>
      <c r="P182" s="131">
        <f>O182*H182</f>
        <v>0</v>
      </c>
      <c r="Q182" s="131">
        <v>0</v>
      </c>
      <c r="R182" s="131">
        <f>Q182*H182</f>
        <v>0</v>
      </c>
      <c r="S182" s="131">
        <v>0</v>
      </c>
      <c r="T182" s="132">
        <f>S182*H182</f>
        <v>0</v>
      </c>
      <c r="AR182" s="133" t="s">
        <v>244</v>
      </c>
      <c r="AT182" s="133" t="s">
        <v>110</v>
      </c>
      <c r="AU182" s="133" t="s">
        <v>74</v>
      </c>
      <c r="AY182" s="14" t="s">
        <v>108</v>
      </c>
      <c r="BE182" s="134">
        <f>IF(N182="základní",J182,0)</f>
        <v>0</v>
      </c>
      <c r="BF182" s="134">
        <f>IF(N182="snížená",J182,0)</f>
        <v>0</v>
      </c>
      <c r="BG182" s="134">
        <f>IF(N182="zákl. přenesená",J182,0)</f>
        <v>0</v>
      </c>
      <c r="BH182" s="134">
        <f>IF(N182="sníž. přenesená",J182,0)</f>
        <v>0</v>
      </c>
      <c r="BI182" s="134">
        <f>IF(N182="nulová",J182,0)</f>
        <v>0</v>
      </c>
      <c r="BJ182" s="14" t="s">
        <v>72</v>
      </c>
      <c r="BK182" s="134">
        <f>ROUND(I182*H182,2)</f>
        <v>0</v>
      </c>
      <c r="BL182" s="14" t="s">
        <v>244</v>
      </c>
      <c r="BM182" s="133" t="s">
        <v>245</v>
      </c>
    </row>
    <row r="183" spans="2:65" s="1" customFormat="1">
      <c r="B183" s="26"/>
      <c r="D183" s="135" t="s">
        <v>116</v>
      </c>
      <c r="F183" s="136" t="s">
        <v>240</v>
      </c>
      <c r="L183" s="26"/>
      <c r="M183" s="137"/>
      <c r="T183" s="50"/>
      <c r="AT183" s="14" t="s">
        <v>116</v>
      </c>
      <c r="AU183" s="14" t="s">
        <v>74</v>
      </c>
    </row>
    <row r="184" spans="2:65" s="11" customFormat="1" ht="22.9" customHeight="1">
      <c r="B184" s="110"/>
      <c r="D184" s="111" t="s">
        <v>66</v>
      </c>
      <c r="E184" s="119" t="s">
        <v>246</v>
      </c>
      <c r="F184" s="119" t="s">
        <v>247</v>
      </c>
      <c r="J184" s="120">
        <f>BK184</f>
        <v>0</v>
      </c>
      <c r="L184" s="110"/>
      <c r="M184" s="114"/>
      <c r="P184" s="115">
        <f>P185</f>
        <v>0</v>
      </c>
      <c r="R184" s="115">
        <f>R185</f>
        <v>0</v>
      </c>
      <c r="T184" s="116">
        <f>T185</f>
        <v>0</v>
      </c>
      <c r="AR184" s="111" t="s">
        <v>133</v>
      </c>
      <c r="AT184" s="117" t="s">
        <v>66</v>
      </c>
      <c r="AU184" s="117" t="s">
        <v>72</v>
      </c>
      <c r="AY184" s="111" t="s">
        <v>108</v>
      </c>
      <c r="BK184" s="118">
        <f>BK185</f>
        <v>0</v>
      </c>
    </row>
    <row r="185" spans="2:65" s="1" customFormat="1" ht="16.5" customHeight="1">
      <c r="B185" s="121"/>
      <c r="C185" s="122" t="s">
        <v>248</v>
      </c>
      <c r="D185" s="122" t="s">
        <v>110</v>
      </c>
      <c r="E185" s="123" t="s">
        <v>249</v>
      </c>
      <c r="F185" s="124" t="s">
        <v>250</v>
      </c>
      <c r="G185" s="125" t="s">
        <v>243</v>
      </c>
      <c r="H185" s="126">
        <v>1</v>
      </c>
      <c r="I185" s="127">
        <v>0</v>
      </c>
      <c r="J185" s="127">
        <f>ROUND(I185*H185,2)</f>
        <v>0</v>
      </c>
      <c r="K185" s="128"/>
      <c r="L185" s="26"/>
      <c r="M185" s="129" t="s">
        <v>1</v>
      </c>
      <c r="N185" s="130" t="s">
        <v>32</v>
      </c>
      <c r="O185" s="131">
        <v>0</v>
      </c>
      <c r="P185" s="131">
        <f>O185*H185</f>
        <v>0</v>
      </c>
      <c r="Q185" s="131">
        <v>0</v>
      </c>
      <c r="R185" s="131">
        <f>Q185*H185</f>
        <v>0</v>
      </c>
      <c r="S185" s="131">
        <v>0</v>
      </c>
      <c r="T185" s="132">
        <f>S185*H185</f>
        <v>0</v>
      </c>
      <c r="AR185" s="133" t="s">
        <v>244</v>
      </c>
      <c r="AT185" s="133" t="s">
        <v>110</v>
      </c>
      <c r="AU185" s="133" t="s">
        <v>74</v>
      </c>
      <c r="AY185" s="14" t="s">
        <v>108</v>
      </c>
      <c r="BE185" s="134">
        <f>IF(N185="základní",J185,0)</f>
        <v>0</v>
      </c>
      <c r="BF185" s="134">
        <f>IF(N185="snížená",J185,0)</f>
        <v>0</v>
      </c>
      <c r="BG185" s="134">
        <f>IF(N185="zákl. přenesená",J185,0)</f>
        <v>0</v>
      </c>
      <c r="BH185" s="134">
        <f>IF(N185="sníž. přenesená",J185,0)</f>
        <v>0</v>
      </c>
      <c r="BI185" s="134">
        <f>IF(N185="nulová",J185,0)</f>
        <v>0</v>
      </c>
      <c r="BJ185" s="14" t="s">
        <v>72</v>
      </c>
      <c r="BK185" s="134">
        <f>ROUND(I185*H185,2)</f>
        <v>0</v>
      </c>
      <c r="BL185" s="14" t="s">
        <v>244</v>
      </c>
      <c r="BM185" s="133" t="s">
        <v>251</v>
      </c>
    </row>
    <row r="186" spans="2:65" s="11" customFormat="1" ht="22.9" customHeight="1">
      <c r="B186" s="110"/>
      <c r="D186" s="111" t="s">
        <v>66</v>
      </c>
      <c r="E186" s="119" t="s">
        <v>252</v>
      </c>
      <c r="F186" s="119" t="s">
        <v>253</v>
      </c>
      <c r="J186" s="120">
        <f>BK186</f>
        <v>0</v>
      </c>
      <c r="L186" s="110"/>
      <c r="M186" s="114"/>
      <c r="P186" s="115">
        <f>SUM(P187:P188)</f>
        <v>0</v>
      </c>
      <c r="R186" s="115">
        <f>SUM(R187:R188)</f>
        <v>0</v>
      </c>
      <c r="T186" s="116">
        <f>SUM(T187:T188)</f>
        <v>0</v>
      </c>
      <c r="AR186" s="111" t="s">
        <v>133</v>
      </c>
      <c r="AT186" s="117" t="s">
        <v>66</v>
      </c>
      <c r="AU186" s="117" t="s">
        <v>72</v>
      </c>
      <c r="AY186" s="111" t="s">
        <v>108</v>
      </c>
      <c r="BK186" s="118">
        <f>SUM(BK187:BK188)</f>
        <v>0</v>
      </c>
    </row>
    <row r="187" spans="2:65" s="1" customFormat="1" ht="21.75" customHeight="1">
      <c r="B187" s="121"/>
      <c r="C187" s="122" t="s">
        <v>254</v>
      </c>
      <c r="D187" s="122" t="s">
        <v>110</v>
      </c>
      <c r="E187" s="123" t="s">
        <v>255</v>
      </c>
      <c r="F187" s="124" t="s">
        <v>256</v>
      </c>
      <c r="G187" s="125" t="s">
        <v>257</v>
      </c>
      <c r="H187" s="126">
        <v>1</v>
      </c>
      <c r="I187" s="127">
        <v>0</v>
      </c>
      <c r="J187" s="127">
        <f>ROUND(I187*H187,2)</f>
        <v>0</v>
      </c>
      <c r="K187" s="128"/>
      <c r="L187" s="26"/>
      <c r="M187" s="129" t="s">
        <v>1</v>
      </c>
      <c r="N187" s="130" t="s">
        <v>32</v>
      </c>
      <c r="O187" s="131">
        <v>0</v>
      </c>
      <c r="P187" s="131">
        <f>O187*H187</f>
        <v>0</v>
      </c>
      <c r="Q187" s="131">
        <v>0</v>
      </c>
      <c r="R187" s="131">
        <f>Q187*H187</f>
        <v>0</v>
      </c>
      <c r="S187" s="131">
        <v>0</v>
      </c>
      <c r="T187" s="132">
        <f>S187*H187</f>
        <v>0</v>
      </c>
      <c r="AR187" s="133" t="s">
        <v>244</v>
      </c>
      <c r="AT187" s="133" t="s">
        <v>110</v>
      </c>
      <c r="AU187" s="133" t="s">
        <v>74</v>
      </c>
      <c r="AY187" s="14" t="s">
        <v>108</v>
      </c>
      <c r="BE187" s="134">
        <f>IF(N187="základní",J187,0)</f>
        <v>0</v>
      </c>
      <c r="BF187" s="134">
        <f>IF(N187="snížená",J187,0)</f>
        <v>0</v>
      </c>
      <c r="BG187" s="134">
        <f>IF(N187="zákl. přenesená",J187,0)</f>
        <v>0</v>
      </c>
      <c r="BH187" s="134">
        <f>IF(N187="sníž. přenesená",J187,0)</f>
        <v>0</v>
      </c>
      <c r="BI187" s="134">
        <f>IF(N187="nulová",J187,0)</f>
        <v>0</v>
      </c>
      <c r="BJ187" s="14" t="s">
        <v>72</v>
      </c>
      <c r="BK187" s="134">
        <f>ROUND(I187*H187,2)</f>
        <v>0</v>
      </c>
      <c r="BL187" s="14" t="s">
        <v>244</v>
      </c>
      <c r="BM187" s="133" t="s">
        <v>258</v>
      </c>
    </row>
    <row r="188" spans="2:65" s="1" customFormat="1">
      <c r="B188" s="26"/>
      <c r="D188" s="135" t="s">
        <v>116</v>
      </c>
      <c r="F188" s="136" t="s">
        <v>253</v>
      </c>
      <c r="L188" s="26"/>
      <c r="M188" s="154"/>
      <c r="N188" s="155"/>
      <c r="O188" s="155"/>
      <c r="P188" s="155"/>
      <c r="Q188" s="155"/>
      <c r="R188" s="155"/>
      <c r="S188" s="155"/>
      <c r="T188" s="156"/>
      <c r="AT188" s="14" t="s">
        <v>116</v>
      </c>
      <c r="AU188" s="14" t="s">
        <v>74</v>
      </c>
    </row>
    <row r="189" spans="2:65" s="1" customFormat="1" ht="6.95" customHeight="1">
      <c r="B189" s="38"/>
      <c r="C189" s="39"/>
      <c r="D189" s="39"/>
      <c r="E189" s="39"/>
      <c r="F189" s="39"/>
      <c r="G189" s="39"/>
      <c r="H189" s="39"/>
      <c r="I189" s="39"/>
      <c r="J189" s="39"/>
      <c r="K189" s="39"/>
      <c r="L189" s="26"/>
    </row>
  </sheetData>
  <autoFilter ref="C124:K188" xr:uid="{00000000-0009-0000-0000-000001000000}"/>
  <mergeCells count="6">
    <mergeCell ref="E117:H117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Kuchyně</vt:lpstr>
      <vt:lpstr>Kuchyně!Názvy_tisku</vt:lpstr>
      <vt:lpstr>'Rekapitulace stavby'!Názvy_tisku</vt:lpstr>
      <vt:lpstr>Kuchyně!Oblast_tisku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Horák Martin</cp:lastModifiedBy>
  <cp:lastPrinted>2024-09-26T11:04:31Z</cp:lastPrinted>
  <dcterms:created xsi:type="dcterms:W3CDTF">2024-09-26T11:04:14Z</dcterms:created>
  <dcterms:modified xsi:type="dcterms:W3CDTF">2025-03-14T12:47:53Z</dcterms:modified>
</cp:coreProperties>
</file>