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CE0074B4-8727-432D-A469-2D9DBE961A34}" xr6:coauthVersionLast="47" xr6:coauthVersionMax="47" xr10:uidLastSave="{00000000-0000-0000-0000-000000000000}"/>
  <bookViews>
    <workbookView xWindow="-110" yWindow="-110" windowWidth="19420" windowHeight="10300" activeTab="1" xr2:uid="{8A8C7D06-8F33-4AE3-9426-68F2A672E18F}"/>
  </bookViews>
  <sheets>
    <sheet name="Vypocet bodov Ksoft" sheetId="9" r:id="rId1"/>
    <sheet name="Vypocet bodov Kcon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9" l="1"/>
  <c r="J17" i="9"/>
  <c r="J16" i="9"/>
  <c r="J15" i="9"/>
  <c r="J14" i="9"/>
  <c r="J13" i="9"/>
  <c r="G14" i="9"/>
  <c r="G15" i="9"/>
  <c r="G16" i="9"/>
  <c r="G13" i="9"/>
  <c r="C16" i="9"/>
  <c r="C15" i="9"/>
  <c r="C14" i="9"/>
  <c r="C17" i="9"/>
  <c r="C18" i="9"/>
  <c r="I18" i="9"/>
  <c r="K18" i="9" s="1"/>
  <c r="M18" i="9" s="1"/>
  <c r="N18" i="9" s="1"/>
  <c r="H18" i="9"/>
  <c r="I17" i="9"/>
  <c r="K17" i="9" s="1"/>
  <c r="M17" i="9" s="1"/>
  <c r="N17" i="9" s="1"/>
  <c r="H17" i="9"/>
  <c r="I16" i="9"/>
  <c r="K16" i="9" s="1"/>
  <c r="M16" i="9" s="1"/>
  <c r="N16" i="9" s="1"/>
  <c r="H16" i="9"/>
  <c r="I15" i="9"/>
  <c r="K15" i="9" s="1"/>
  <c r="M15" i="9" s="1"/>
  <c r="N15" i="9" s="1"/>
  <c r="H15" i="9"/>
  <c r="I14" i="9"/>
  <c r="K14" i="9" s="1"/>
  <c r="M14" i="9" s="1"/>
  <c r="N14" i="9" s="1"/>
  <c r="H14" i="9"/>
  <c r="I13" i="9"/>
  <c r="K13" i="9" s="1"/>
  <c r="M13" i="9" s="1"/>
  <c r="N13" i="9" s="1"/>
  <c r="H13" i="9"/>
  <c r="H15" i="8"/>
  <c r="I15" i="8"/>
  <c r="I18" i="8"/>
  <c r="K18" i="8" s="1"/>
  <c r="H18" i="8"/>
  <c r="I17" i="8"/>
  <c r="K17" i="8" s="1"/>
  <c r="M17" i="8" s="1"/>
  <c r="H17" i="8"/>
  <c r="I16" i="8"/>
  <c r="H16" i="8"/>
  <c r="I14" i="8"/>
  <c r="K14" i="8" s="1"/>
  <c r="H14" i="8"/>
  <c r="I13" i="8"/>
  <c r="K13" i="8" s="1"/>
  <c r="H13" i="8"/>
  <c r="M14" i="8" l="1"/>
  <c r="N14" i="8" s="1"/>
  <c r="M18" i="8"/>
  <c r="N18" i="8" s="1"/>
  <c r="M13" i="8"/>
  <c r="N13" i="8" s="1"/>
  <c r="K16" i="8"/>
  <c r="K15" i="8"/>
  <c r="M15" i="8" s="1"/>
  <c r="N15" i="8" s="1"/>
  <c r="N17" i="8"/>
  <c r="M16" i="8" l="1"/>
  <c r="N16" i="8" s="1"/>
</calcChain>
</file>

<file path=xl/sharedStrings.xml><?xml version="1.0" encoding="utf-8"?>
<sst xmlns="http://schemas.openxmlformats.org/spreadsheetml/2006/main" count="69" uniqueCount="45">
  <si>
    <t>Tabuľka prepočtov k hodnoteniu kritériá K1 podkritériá Ksoft</t>
  </si>
  <si>
    <t>vložiť ponukovú cenu v danej cenovej kategórii</t>
  </si>
  <si>
    <t>KONTROLA rozsahu čísiel podľa kategórií (cenových rozpätí a riadkov)</t>
  </si>
  <si>
    <t>vzorec automaticky vypočíta  body pre konkrétnu ponuku</t>
  </si>
  <si>
    <t>Podkritérium Ksoft</t>
  </si>
  <si>
    <t>horná hranica úrovne 
cena bez DPH</t>
  </si>
  <si>
    <t>dolná hranica úrovne 
cena bez DPH</t>
  </si>
  <si>
    <t>koeficient</t>
  </si>
  <si>
    <t>základné body</t>
  </si>
  <si>
    <t>ponuka v € (bez DPH)</t>
  </si>
  <si>
    <t>KONTROLA rozsahu čísiel podľa kategórii (cenových rozpätí a riadkov)</t>
  </si>
  <si>
    <t>vnútorný vzorec/prenos čísla iba ak je v povolenom rozsahu</t>
  </si>
  <si>
    <t>OCP bez DPH*</t>
  </si>
  <si>
    <t>základ pre výpočet                (viď pozn.***)</t>
  </si>
  <si>
    <t>1 bod za 5000€</t>
  </si>
  <si>
    <t>body za ponuku</t>
  </si>
  <si>
    <t>úroveň ponukových cien</t>
  </si>
  <si>
    <t>nad 240 001</t>
  </si>
  <si>
    <t>PRÍLIŠ VYSOKÁ</t>
  </si>
  <si>
    <t>VEĽMI VYSOKÁ</t>
  </si>
  <si>
    <t>VYSOKÁ</t>
  </si>
  <si>
    <t>NAD OČAKÁVANIA</t>
  </si>
  <si>
    <t>OČAKÁVANÁ</t>
  </si>
  <si>
    <t>NÍZKA2</t>
  </si>
  <si>
    <t>poznámka *</t>
  </si>
  <si>
    <t>očakávaná cenová ponuka  60.000,00 € bez DPH  (ďalej len "OCP")</t>
  </si>
  <si>
    <t>poznámka ***</t>
  </si>
  <si>
    <t>VO bude prideľovať body nasledovne:</t>
  </si>
  <si>
    <r>
      <rPr>
        <sz val="11"/>
        <color rgb="FF000000"/>
        <rFont val="Calibri"/>
      </rPr>
      <t xml:space="preserve">V prípade vyššej ponukovej ceny ako je OCP, bude rozdiel medzi ponukou a OCP </t>
    </r>
    <r>
      <rPr>
        <sz val="11"/>
        <color rgb="FFFF0000"/>
        <rFont val="Calibri"/>
      </rPr>
      <t xml:space="preserve">(teda po odpočítaní OCP od ponuky uchádzača) </t>
    </r>
    <r>
      <rPr>
        <sz val="11"/>
        <color rgb="FF000000"/>
        <rFont val="Calibri"/>
      </rPr>
      <t xml:space="preserve">delený 5000 a potom bude vynásobený koeficientom pre príslušnú kategóriu ponukovej ceny. </t>
    </r>
  </si>
  <si>
    <r>
      <rPr>
        <sz val="11"/>
        <color rgb="FF000000"/>
        <rFont val="Calibri"/>
      </rPr>
      <t xml:space="preserve">V prípade ponukovej ceny nižšej ako je OCP, bude rozdiel medzi OCP a ponukou </t>
    </r>
    <r>
      <rPr>
        <sz val="11"/>
        <color rgb="FFFF0000"/>
        <rFont val="Calibri"/>
      </rPr>
      <t>(teda po odpočítaní ponuky uchádzača od OCP)</t>
    </r>
    <r>
      <rPr>
        <sz val="11"/>
        <color rgb="FF000000"/>
        <rFont val="Calibri"/>
      </rPr>
      <t xml:space="preserve"> delený 5000 a potom vynásobený koeficientom pre príslušnú kategóriu ponukovej ceny. </t>
    </r>
  </si>
  <si>
    <r>
      <rPr>
        <b/>
        <sz val="11"/>
        <color rgb="FF000000"/>
        <rFont val="Calibri"/>
      </rPr>
      <t>Maximálny počet bodov,</t>
    </r>
    <r>
      <rPr>
        <sz val="11"/>
        <color rgb="FF000000"/>
        <rFont val="Calibri"/>
      </rPr>
      <t xml:space="preserve"> ktoré môže uchádzač získať za toto podkritérium, </t>
    </r>
    <r>
      <rPr>
        <b/>
        <sz val="11"/>
        <color rgb="FF000000"/>
        <rFont val="Calibri"/>
      </rPr>
      <t>je 12 bodov</t>
    </r>
  </si>
  <si>
    <t>V prípade ponukovej ceny nad 240 001 € bez DPH bude ponuke pridelených - 100 bodov.</t>
  </si>
  <si>
    <t>V prípade predloženia nulovej ponuky bude ponuke pridelených  +12 bodov</t>
  </si>
  <si>
    <t>Podkritérium Kcon</t>
  </si>
  <si>
    <t>1 bod za 1000€</t>
  </si>
  <si>
    <t>body za ponuku***</t>
  </si>
  <si>
    <t>nad 500 001</t>
  </si>
  <si>
    <t>neprijateľná ponuka</t>
  </si>
  <si>
    <t>očakávaná cenová ponuka  299 999,99 € bez DPH  (ďalej len "OCP")</t>
  </si>
  <si>
    <r>
      <rPr>
        <sz val="11"/>
        <color rgb="FF000000"/>
        <rFont val="Calibri"/>
      </rPr>
      <t xml:space="preserve">V prípade vyššej ponukovej ceny ako je OCP, bude rozdiel medzi ponukou a OCP </t>
    </r>
    <r>
      <rPr>
        <sz val="11"/>
        <color rgb="FFFF0000"/>
        <rFont val="Calibri"/>
      </rPr>
      <t xml:space="preserve">(teda po odpočítaní OCP od ponuky uchádzača) </t>
    </r>
    <r>
      <rPr>
        <sz val="11"/>
        <color rgb="FF000000"/>
        <rFont val="Calibri"/>
      </rPr>
      <t>delený 1000 a potom bude vynásobený koeficientom pre príslušnú kategóriu ponukovej ceny.</t>
    </r>
  </si>
  <si>
    <r>
      <rPr>
        <sz val="11"/>
        <color rgb="FF000000"/>
        <rFont val="Calibri"/>
      </rPr>
      <t xml:space="preserve">V prípade ponukovej ceny nižšej ako je OCP, bude rozdiel medzi OCP a ponukou </t>
    </r>
    <r>
      <rPr>
        <sz val="11"/>
        <color rgb="FFFF0000"/>
        <rFont val="Calibri"/>
      </rPr>
      <t>(teda po odpočítaní ponuky uchádzača od OCP)</t>
    </r>
    <r>
      <rPr>
        <sz val="11"/>
        <color rgb="FF000000"/>
        <rFont val="Calibri"/>
      </rPr>
      <t xml:space="preserve"> delený 1000 a potom vynásobený koeficientom pre príslušnú kategóriu ponukovej ceny. </t>
    </r>
  </si>
  <si>
    <r>
      <rPr>
        <b/>
        <sz val="11"/>
        <color rgb="FF000000"/>
        <rFont val="Calibri"/>
      </rPr>
      <t>Maximálny počet bodov,</t>
    </r>
    <r>
      <rPr>
        <sz val="11"/>
        <color rgb="FF000000"/>
        <rFont val="Calibri"/>
      </rPr>
      <t xml:space="preserve"> ktoré môže uchádzač získať za toto podkritérium, je </t>
    </r>
    <r>
      <rPr>
        <b/>
        <sz val="11"/>
        <color rgb="FF000000"/>
        <rFont val="Calibri"/>
      </rPr>
      <t>50 bodov</t>
    </r>
  </si>
  <si>
    <t>V prípade ponukovej ceny nad 500 000 € bez DPH nebudú pridelené body a ponuka bude považovaná za neprijateľnú.</t>
  </si>
  <si>
    <t>V prípade predloženia nulovej alebo mínusovej ponuky bude ponuke pridelených -225 bodov</t>
  </si>
  <si>
    <t>Príloha č. 8 - Tabuľka prepočtov k hodnoteniu kritériá K1 podkritériá Kcon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</si>
</sst>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E6280"/>
        <bgColor indexed="64"/>
      </patternFill>
    </fill>
    <fill>
      <patternFill patternType="solid">
        <fgColor rgb="FFFE2A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6" xfId="2" applyFont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2" fillId="4" borderId="6" xfId="0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2" fillId="4" borderId="9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43" fontId="2" fillId="0" borderId="5" xfId="2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0" fillId="15" borderId="0" xfId="0" applyFill="1"/>
    <xf numFmtId="0" fontId="0" fillId="15" borderId="0" xfId="0" applyFill="1" applyAlignment="1">
      <alignment horizontal="center" vertical="center"/>
    </xf>
    <xf numFmtId="0" fontId="0" fillId="16" borderId="0" xfId="0" applyFill="1"/>
    <xf numFmtId="0" fontId="0" fillId="16" borderId="0" xfId="0" applyFill="1" applyAlignment="1">
      <alignment horizontal="center" vertical="center"/>
    </xf>
    <xf numFmtId="44" fontId="1" fillId="3" borderId="5" xfId="1" applyFont="1" applyFill="1" applyBorder="1" applyAlignment="1" applyProtection="1">
      <alignment vertical="center"/>
      <protection locked="0"/>
    </xf>
    <xf numFmtId="44" fontId="1" fillId="9" borderId="5" xfId="1" applyFont="1" applyFill="1" applyBorder="1" applyAlignment="1" applyProtection="1">
      <alignment vertical="center"/>
      <protection locked="0"/>
    </xf>
    <xf numFmtId="44" fontId="1" fillId="12" borderId="5" xfId="1" applyFont="1" applyFill="1" applyBorder="1" applyAlignment="1" applyProtection="1">
      <alignment vertical="center"/>
      <protection locked="0"/>
    </xf>
    <xf numFmtId="44" fontId="1" fillId="10" borderId="5" xfId="1" applyFont="1" applyFill="1" applyBorder="1" applyAlignment="1" applyProtection="1">
      <alignment vertical="center"/>
      <protection locked="0"/>
    </xf>
    <xf numFmtId="44" fontId="1" fillId="11" borderId="5" xfId="1" applyFont="1" applyFill="1" applyBorder="1" applyAlignment="1" applyProtection="1">
      <alignment vertical="center"/>
      <protection locked="0"/>
    </xf>
    <xf numFmtId="44" fontId="1" fillId="5" borderId="8" xfId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8" fillId="3" borderId="4" xfId="0" applyFont="1" applyFill="1" applyBorder="1" applyAlignment="1">
      <alignment horizontal="center" wrapText="1"/>
    </xf>
    <xf numFmtId="0" fontId="8" fillId="17" borderId="4" xfId="0" applyFont="1" applyFill="1" applyBorder="1" applyAlignment="1">
      <alignment horizontal="center" wrapText="1"/>
    </xf>
    <xf numFmtId="0" fontId="8" fillId="18" borderId="4" xfId="0" applyFont="1" applyFill="1" applyBorder="1" applyAlignment="1">
      <alignment horizontal="center" wrapText="1"/>
    </xf>
    <xf numFmtId="0" fontId="8" fillId="19" borderId="4" xfId="0" applyFont="1" applyFill="1" applyBorder="1" applyAlignment="1">
      <alignment horizontal="center" wrapText="1"/>
    </xf>
    <xf numFmtId="0" fontId="7" fillId="20" borderId="4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8" fontId="7" fillId="3" borderId="5" xfId="0" applyNumberFormat="1" applyFont="1" applyFill="1" applyBorder="1"/>
    <xf numFmtId="8" fontId="7" fillId="3" borderId="13" xfId="0" applyNumberFormat="1" applyFont="1" applyFill="1" applyBorder="1"/>
    <xf numFmtId="8" fontId="7" fillId="17" borderId="5" xfId="0" applyNumberFormat="1" applyFont="1" applyFill="1" applyBorder="1"/>
    <xf numFmtId="8" fontId="7" fillId="18" borderId="5" xfId="0" applyNumberFormat="1" applyFont="1" applyFill="1" applyBorder="1"/>
    <xf numFmtId="8" fontId="7" fillId="19" borderId="5" xfId="0" applyNumberFormat="1" applyFont="1" applyFill="1" applyBorder="1"/>
    <xf numFmtId="8" fontId="7" fillId="20" borderId="5" xfId="0" applyNumberFormat="1" applyFont="1" applyFill="1" applyBorder="1"/>
    <xf numFmtId="8" fontId="7" fillId="5" borderId="8" xfId="0" applyNumberFormat="1" applyFont="1" applyFill="1" applyBorder="1"/>
    <xf numFmtId="43" fontId="0" fillId="0" borderId="0" xfId="0" applyNumberFormat="1"/>
    <xf numFmtId="8" fontId="1" fillId="3" borderId="5" xfId="1" applyNumberFormat="1" applyFont="1" applyFill="1" applyBorder="1" applyAlignment="1" applyProtection="1">
      <alignment vertical="center"/>
      <protection locked="0"/>
    </xf>
    <xf numFmtId="8" fontId="0" fillId="0" borderId="5" xfId="0" applyNumberFormat="1" applyBorder="1" applyAlignment="1">
      <alignment vertical="center"/>
    </xf>
    <xf numFmtId="0" fontId="0" fillId="21" borderId="0" xfId="0" applyFill="1"/>
    <xf numFmtId="165" fontId="2" fillId="4" borderId="6" xfId="2" applyNumberFormat="1" applyFont="1" applyFill="1" applyBorder="1" applyAlignment="1">
      <alignment horizontal="right" vertical="center" wrapText="1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</cellXfs>
  <cellStyles count="3">
    <cellStyle name="Čiarka" xfId="2" builtinId="3"/>
    <cellStyle name="Mena" xfId="1" builtinId="4"/>
    <cellStyle name="Normálna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2A52"/>
      <color rgb="FFFE6280"/>
      <color rgb="FFC11717"/>
      <color rgb="FFFF9933"/>
      <color rgb="FFCF0128"/>
      <color rgb="FFC80871"/>
      <color rgb="FF6A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338803</xdr:colOff>
      <xdr:row>7</xdr:row>
      <xdr:rowOff>89981</xdr:rowOff>
    </xdr:from>
    <xdr:to>
      <xdr:col>6</xdr:col>
      <xdr:colOff>672178</xdr:colOff>
      <xdr:row>9</xdr:row>
      <xdr:rowOff>159587</xdr:rowOff>
    </xdr:to>
    <xdr:sp macro="" textlink="">
      <xdr:nvSpPr>
        <xdr:cNvPr id="2" name="Šípka: nadol 2">
          <a:extLst>
            <a:ext uri="{FF2B5EF4-FFF2-40B4-BE49-F238E27FC236}">
              <a16:creationId xmlns:a16="http://schemas.microsoft.com/office/drawing/2014/main" id="{1000B018-516F-44B7-982D-477007B300E4}"/>
            </a:ext>
          </a:extLst>
        </xdr:cNvPr>
        <xdr:cNvSpPr/>
      </xdr:nvSpPr>
      <xdr:spPr>
        <a:xfrm>
          <a:off x="5396578" y="2099756"/>
          <a:ext cx="333375" cy="43155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397362</xdr:colOff>
      <xdr:row>7</xdr:row>
      <xdr:rowOff>99101</xdr:rowOff>
    </xdr:from>
    <xdr:to>
      <xdr:col>13</xdr:col>
      <xdr:colOff>730737</xdr:colOff>
      <xdr:row>9</xdr:row>
      <xdr:rowOff>168707</xdr:rowOff>
    </xdr:to>
    <xdr:sp macro="" textlink="">
      <xdr:nvSpPr>
        <xdr:cNvPr id="3" name="Šípka: nadol 3">
          <a:extLst>
            <a:ext uri="{FF2B5EF4-FFF2-40B4-BE49-F238E27FC236}">
              <a16:creationId xmlns:a16="http://schemas.microsoft.com/office/drawing/2014/main" id="{C426629B-96D2-41EF-8F39-5D8EE6160F3A}"/>
            </a:ext>
            <a:ext uri="{147F2762-F138-4A5C-976F-8EAC2B608ADB}">
              <a16:predDERef xmlns:a16="http://schemas.microsoft.com/office/drawing/2014/main" pred="{1000B018-516F-44B7-982D-477007B300E4}"/>
            </a:ext>
          </a:extLst>
        </xdr:cNvPr>
        <xdr:cNvSpPr/>
      </xdr:nvSpPr>
      <xdr:spPr>
        <a:xfrm>
          <a:off x="10074762" y="2108876"/>
          <a:ext cx="333375" cy="431556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7</xdr:col>
      <xdr:colOff>520237</xdr:colOff>
      <xdr:row>7</xdr:row>
      <xdr:rowOff>53918</xdr:rowOff>
    </xdr:from>
    <xdr:to>
      <xdr:col>7</xdr:col>
      <xdr:colOff>853612</xdr:colOff>
      <xdr:row>9</xdr:row>
      <xdr:rowOff>123524</xdr:rowOff>
    </xdr:to>
    <xdr:sp macro="" textlink="">
      <xdr:nvSpPr>
        <xdr:cNvPr id="4" name="Šípka: nadol 7">
          <a:extLst>
            <a:ext uri="{FF2B5EF4-FFF2-40B4-BE49-F238E27FC236}">
              <a16:creationId xmlns:a16="http://schemas.microsoft.com/office/drawing/2014/main" id="{C4E62A82-8B79-4F17-802D-7C2822A618B8}"/>
            </a:ext>
            <a:ext uri="{147F2762-F138-4A5C-976F-8EAC2B608ADB}">
              <a16:predDERef xmlns:a16="http://schemas.microsoft.com/office/drawing/2014/main" pred="{C426629B-96D2-41EF-8F39-5D8EE6160F3A}"/>
            </a:ext>
          </a:extLst>
        </xdr:cNvPr>
        <xdr:cNvSpPr/>
      </xdr:nvSpPr>
      <xdr:spPr>
        <a:xfrm>
          <a:off x="6654337" y="2063693"/>
          <a:ext cx="333375" cy="431556"/>
        </a:xfrm>
        <a:prstGeom prst="downArrow">
          <a:avLst/>
        </a:prstGeom>
        <a:solidFill>
          <a:srgbClr val="FE2A5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338803</xdr:colOff>
      <xdr:row>7</xdr:row>
      <xdr:rowOff>89981</xdr:rowOff>
    </xdr:from>
    <xdr:to>
      <xdr:col>6</xdr:col>
      <xdr:colOff>672178</xdr:colOff>
      <xdr:row>9</xdr:row>
      <xdr:rowOff>159587</xdr:rowOff>
    </xdr:to>
    <xdr:sp macro="" textlink="">
      <xdr:nvSpPr>
        <xdr:cNvPr id="3" name="Šípka: nadol 2">
          <a:extLst>
            <a:ext uri="{FF2B5EF4-FFF2-40B4-BE49-F238E27FC236}">
              <a16:creationId xmlns:a16="http://schemas.microsoft.com/office/drawing/2014/main" id="{DC1F1383-6701-4C47-9DEB-3B5CAFD2C075}"/>
            </a:ext>
          </a:extLst>
        </xdr:cNvPr>
        <xdr:cNvSpPr/>
      </xdr:nvSpPr>
      <xdr:spPr>
        <a:xfrm>
          <a:off x="5444203" y="2490281"/>
          <a:ext cx="333375" cy="4379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397362</xdr:colOff>
      <xdr:row>7</xdr:row>
      <xdr:rowOff>99101</xdr:rowOff>
    </xdr:from>
    <xdr:to>
      <xdr:col>13</xdr:col>
      <xdr:colOff>730737</xdr:colOff>
      <xdr:row>9</xdr:row>
      <xdr:rowOff>168707</xdr:rowOff>
    </xdr:to>
    <xdr:sp macro="" textlink="">
      <xdr:nvSpPr>
        <xdr:cNvPr id="4" name="Šípka: nadol 3">
          <a:extLst>
            <a:ext uri="{FF2B5EF4-FFF2-40B4-BE49-F238E27FC236}">
              <a16:creationId xmlns:a16="http://schemas.microsoft.com/office/drawing/2014/main" id="{BE81C234-9C4B-449B-911D-3A0DCA340F40}"/>
            </a:ext>
          </a:extLst>
        </xdr:cNvPr>
        <xdr:cNvSpPr/>
      </xdr:nvSpPr>
      <xdr:spPr>
        <a:xfrm>
          <a:off x="12544912" y="2499401"/>
          <a:ext cx="333375" cy="437906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7</xdr:col>
      <xdr:colOff>520237</xdr:colOff>
      <xdr:row>7</xdr:row>
      <xdr:rowOff>53918</xdr:rowOff>
    </xdr:from>
    <xdr:to>
      <xdr:col>7</xdr:col>
      <xdr:colOff>853612</xdr:colOff>
      <xdr:row>9</xdr:row>
      <xdr:rowOff>123524</xdr:rowOff>
    </xdr:to>
    <xdr:sp macro="" textlink="">
      <xdr:nvSpPr>
        <xdr:cNvPr id="8" name="Šípka: nadol 7">
          <a:extLst>
            <a:ext uri="{FF2B5EF4-FFF2-40B4-BE49-F238E27FC236}">
              <a16:creationId xmlns:a16="http://schemas.microsoft.com/office/drawing/2014/main" id="{6A35B258-15B6-4973-B26D-A034E68165E3}"/>
            </a:ext>
          </a:extLst>
        </xdr:cNvPr>
        <xdr:cNvSpPr/>
      </xdr:nvSpPr>
      <xdr:spPr>
        <a:xfrm>
          <a:off x="6749587" y="2454218"/>
          <a:ext cx="333375" cy="437906"/>
        </a:xfrm>
        <a:prstGeom prst="downArrow">
          <a:avLst/>
        </a:prstGeom>
        <a:solidFill>
          <a:srgbClr val="FE2A5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44E4-D895-4354-80FE-8A648A4F6398}">
  <sheetPr>
    <pageSetUpPr fitToPage="1"/>
  </sheetPr>
  <dimension ref="B1:R28"/>
  <sheetViews>
    <sheetView zoomScaleNormal="100" workbookViewId="0">
      <selection activeCell="G14" sqref="G14"/>
    </sheetView>
  </sheetViews>
  <sheetFormatPr defaultRowHeight="14.5" x14ac:dyDescent="0.35"/>
  <cols>
    <col min="2" max="2" width="18.81640625" customWidth="1"/>
    <col min="3" max="3" width="16.08984375" customWidth="1"/>
    <col min="4" max="4" width="13.26953125" customWidth="1"/>
    <col min="5" max="5" width="11" customWidth="1"/>
    <col min="6" max="6" width="10.26953125" style="1" hidden="1" customWidth="1"/>
    <col min="7" max="7" width="16.08984375" customWidth="1"/>
    <col min="8" max="8" width="18.7265625" hidden="1" customWidth="1"/>
    <col min="9" max="9" width="18" hidden="1" customWidth="1"/>
    <col min="10" max="10" width="14.26953125" customWidth="1"/>
    <col min="11" max="11" width="13.7265625" hidden="1" customWidth="1"/>
    <col min="12" max="12" width="9" customWidth="1"/>
    <col min="13" max="13" width="11.08984375" customWidth="1"/>
    <col min="14" max="14" width="15.7265625" customWidth="1"/>
  </cols>
  <sheetData>
    <row r="1" spans="2:18" x14ac:dyDescent="0.35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2:18" x14ac:dyDescent="0.3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2:18" x14ac:dyDescent="0.35">
      <c r="F3"/>
    </row>
    <row r="4" spans="2:18" x14ac:dyDescent="0.35">
      <c r="C4" s="56"/>
      <c r="D4" s="56"/>
      <c r="E4" s="56"/>
      <c r="F4"/>
    </row>
    <row r="7" spans="2:18" ht="72.5" x14ac:dyDescent="0.35">
      <c r="F7"/>
      <c r="G7" s="10" t="s">
        <v>1</v>
      </c>
      <c r="H7" s="27" t="s">
        <v>2</v>
      </c>
      <c r="N7" s="11" t="s">
        <v>3</v>
      </c>
    </row>
    <row r="11" spans="2:18" ht="58" x14ac:dyDescent="0.35">
      <c r="B11" s="15" t="s">
        <v>4</v>
      </c>
      <c r="C11" s="29" t="s">
        <v>5</v>
      </c>
      <c r="D11" s="29" t="s">
        <v>6</v>
      </c>
      <c r="E11" s="29" t="s">
        <v>7</v>
      </c>
      <c r="F11" s="29" t="s">
        <v>8</v>
      </c>
      <c r="G11" s="29" t="s">
        <v>9</v>
      </c>
      <c r="H11" s="29" t="s">
        <v>10</v>
      </c>
      <c r="I11" s="29" t="s">
        <v>11</v>
      </c>
      <c r="J11" s="29" t="s">
        <v>12</v>
      </c>
      <c r="K11" s="29" t="s">
        <v>13</v>
      </c>
      <c r="L11" s="29" t="s">
        <v>14</v>
      </c>
      <c r="M11" s="29" t="s">
        <v>15</v>
      </c>
      <c r="N11" s="31" t="s">
        <v>15</v>
      </c>
    </row>
    <row r="12" spans="2:18" ht="29" x14ac:dyDescent="0.35">
      <c r="B12" s="2" t="s">
        <v>16</v>
      </c>
      <c r="C12" s="17" t="s">
        <v>17</v>
      </c>
      <c r="D12" s="61"/>
      <c r="E12" s="62"/>
      <c r="F12" s="3"/>
      <c r="G12" s="3"/>
      <c r="H12" s="3"/>
      <c r="I12" s="3"/>
      <c r="J12" s="3"/>
      <c r="K12" s="3"/>
      <c r="L12" s="3"/>
      <c r="M12" s="4"/>
      <c r="N12" s="60">
        <v>-100</v>
      </c>
    </row>
    <row r="13" spans="2:18" ht="23.65" customHeight="1" x14ac:dyDescent="0.35">
      <c r="B13" s="43" t="s">
        <v>18</v>
      </c>
      <c r="C13" s="49">
        <v>240000</v>
      </c>
      <c r="D13" s="50">
        <v>210000</v>
      </c>
      <c r="E13" s="6">
        <v>-2</v>
      </c>
      <c r="F13" s="14"/>
      <c r="G13" s="57">
        <f>D13</f>
        <v>210000</v>
      </c>
      <c r="H13" s="25" t="str">
        <f>IF($G$13&gt;$C$13,"neprijateľná ponuka",IF($G$13&lt;$D$13,"číslo mimo povolený rozsah kategórie","číslo OK"))</f>
        <v>číslo OK</v>
      </c>
      <c r="I13" s="28">
        <f>IF($G$13&gt;$C$13,"číslo mimo povolený rozsah",IF($G$13&lt;$D$13,"číslo mimo povolený rozsah",G13))</f>
        <v>210000</v>
      </c>
      <c r="J13" s="58">
        <f>D17</f>
        <v>60000</v>
      </c>
      <c r="K13" s="19">
        <f>I13-J13</f>
        <v>150000</v>
      </c>
      <c r="L13" s="5">
        <v>5000</v>
      </c>
      <c r="M13" s="20">
        <f>ROUND((K13*E13)/L13,4)</f>
        <v>-60</v>
      </c>
      <c r="N13" s="21">
        <f t="shared" ref="N13:N18" si="0">F13+M13</f>
        <v>-60</v>
      </c>
      <c r="P13" s="42"/>
      <c r="R13" s="42"/>
    </row>
    <row r="14" spans="2:18" ht="19.149999999999999" customHeight="1" x14ac:dyDescent="0.35">
      <c r="B14" s="44" t="s">
        <v>19</v>
      </c>
      <c r="C14" s="51">
        <f>D13-1</f>
        <v>209999</v>
      </c>
      <c r="D14" s="51">
        <v>180000</v>
      </c>
      <c r="E14" s="7">
        <v>-1.5</v>
      </c>
      <c r="F14" s="14"/>
      <c r="G14" s="57">
        <f t="shared" ref="G14:G16" si="1">D14</f>
        <v>180000</v>
      </c>
      <c r="H14" s="25" t="str">
        <f>IF($G$14&gt;$C$14,"POZOR číslo mimo povolený rozsah",IF($G$14&lt;$D$14,"POZOR číslo mimo povolený rozsah","číslo OK"))</f>
        <v>číslo OK</v>
      </c>
      <c r="I14" s="28">
        <f>IF($G$14&gt;$C$14,"POZOR číslo mimo povolený rozsah",IF($G$14&lt;$D$14,"POZOR číslo mimo povolený rozsah",G14))</f>
        <v>180000</v>
      </c>
      <c r="J14" s="58">
        <f>D17</f>
        <v>60000</v>
      </c>
      <c r="K14" s="19">
        <f>I14-J14</f>
        <v>120000</v>
      </c>
      <c r="L14" s="5">
        <v>5000</v>
      </c>
      <c r="M14" s="20">
        <f>ROUND((K14*E14)/L14,4)</f>
        <v>-36</v>
      </c>
      <c r="N14" s="21">
        <f t="shared" si="0"/>
        <v>-36</v>
      </c>
      <c r="P14" s="42"/>
      <c r="R14" s="42"/>
    </row>
    <row r="15" spans="2:18" ht="25.5" customHeight="1" x14ac:dyDescent="0.35">
      <c r="B15" s="45" t="s">
        <v>20</v>
      </c>
      <c r="C15" s="52">
        <f>D14-1</f>
        <v>179999</v>
      </c>
      <c r="D15" s="52">
        <v>120000</v>
      </c>
      <c r="E15" s="8">
        <v>-1</v>
      </c>
      <c r="F15" s="14"/>
      <c r="G15" s="57">
        <f t="shared" si="1"/>
        <v>120000</v>
      </c>
      <c r="H15" s="25" t="str">
        <f>IF($G$15&gt;$C$15,"číslo mimo povolený rozsah",IF($G$15&lt;$D$15,"číslo mimo povolený rozsah","číslo OK"))</f>
        <v>číslo OK</v>
      </c>
      <c r="I15" s="28">
        <f>IF($G$15&gt;$C$15,"číslo mimo povolený rozsah",IF($G$15&lt;$D$15,"číslo mimo povolený rozsah",G15))</f>
        <v>120000</v>
      </c>
      <c r="J15" s="58">
        <f>D17</f>
        <v>60000</v>
      </c>
      <c r="K15" s="19">
        <f>I15-J15</f>
        <v>60000</v>
      </c>
      <c r="L15" s="5">
        <v>5000</v>
      </c>
      <c r="M15" s="20">
        <f t="shared" ref="M15:M18" si="2">ROUND((K15*E15)/L15,4)</f>
        <v>-12</v>
      </c>
      <c r="N15" s="21">
        <f t="shared" si="0"/>
        <v>-12</v>
      </c>
      <c r="P15" s="42"/>
    </row>
    <row r="16" spans="2:18" ht="24.75" customHeight="1" x14ac:dyDescent="0.35">
      <c r="B16" s="46" t="s">
        <v>21</v>
      </c>
      <c r="C16" s="53">
        <f>D15-1</f>
        <v>119999</v>
      </c>
      <c r="D16" s="53">
        <v>90000</v>
      </c>
      <c r="E16" s="12">
        <v>-0.5</v>
      </c>
      <c r="F16" s="14"/>
      <c r="G16" s="57">
        <f t="shared" si="1"/>
        <v>90000</v>
      </c>
      <c r="H16" s="25" t="str">
        <f>IF($G$16&gt;$C$16,"číslo mimo povolený rozsah",IF($G$16&lt;$D$16,"číslo mimo povolený rozsah","číslo OK"))</f>
        <v>číslo OK</v>
      </c>
      <c r="I16" s="28">
        <f>IF($G$16&gt;$C$16,"číslo mimo povolený rozsah",IF($G$16&lt;$D$16,"číslo mimo povolený rozsah",G16))</f>
        <v>90000</v>
      </c>
      <c r="J16" s="58">
        <f>D17</f>
        <v>60000</v>
      </c>
      <c r="K16" s="19">
        <f>I16-J16</f>
        <v>30000</v>
      </c>
      <c r="L16" s="5">
        <v>5000</v>
      </c>
      <c r="M16" s="20">
        <f t="shared" si="2"/>
        <v>-3</v>
      </c>
      <c r="N16" s="21">
        <f t="shared" si="0"/>
        <v>-3</v>
      </c>
      <c r="P16" s="42"/>
    </row>
    <row r="17" spans="2:16" ht="30.4" customHeight="1" x14ac:dyDescent="0.35">
      <c r="B17" s="47" t="s">
        <v>22</v>
      </c>
      <c r="C17" s="54">
        <f>D16-1</f>
        <v>89999</v>
      </c>
      <c r="D17" s="54">
        <v>60000</v>
      </c>
      <c r="E17" s="13">
        <v>1</v>
      </c>
      <c r="F17" s="14"/>
      <c r="G17" s="57">
        <v>60000</v>
      </c>
      <c r="H17" s="25" t="str">
        <f>IF($G$17&gt;$C$17,"číslo mimo povolený rozsah",IF($G$17&lt;$D$17,"číslo mimo povolený rozsah","číslo OK"))</f>
        <v>číslo OK</v>
      </c>
      <c r="I17" s="28">
        <f>IF($G$17&gt;$C$17,"číslo mimo povolený rozsah",IF($G$17&lt;$D$17,"číslo mimo povolený rozsah",G17))</f>
        <v>60000</v>
      </c>
      <c r="J17" s="58">
        <f>D17</f>
        <v>60000</v>
      </c>
      <c r="K17" s="19">
        <f>J17-I17</f>
        <v>0</v>
      </c>
      <c r="L17" s="5">
        <v>5000</v>
      </c>
      <c r="M17" s="20">
        <f>ROUND((K17*E17)/L17,4)</f>
        <v>0</v>
      </c>
      <c r="N17" s="21">
        <f t="shared" si="0"/>
        <v>0</v>
      </c>
      <c r="P17" s="42"/>
    </row>
    <row r="18" spans="2:16" ht="25.9" customHeight="1" x14ac:dyDescent="0.35">
      <c r="B18" s="48" t="s">
        <v>23</v>
      </c>
      <c r="C18" s="55">
        <f>D17-1</f>
        <v>59999</v>
      </c>
      <c r="D18" s="55">
        <v>0.01</v>
      </c>
      <c r="E18" s="9">
        <v>1</v>
      </c>
      <c r="F18" s="14"/>
      <c r="G18" s="57">
        <v>0.01</v>
      </c>
      <c r="H18" s="26" t="str">
        <f>IF($G$18&gt;$C$18,"číslo mimo povolený rozsah",IF($G$18&lt;$D$18,"číslo mimo povolený rozsah","číslo OK"))</f>
        <v>číslo OK</v>
      </c>
      <c r="I18" s="30">
        <f>IF($G$18&gt;$C$18,"číslo mimo povolený rozsah",IF($G$18&lt;$D$18,"číslo mimo povolený rozsah",G18))</f>
        <v>0.01</v>
      </c>
      <c r="J18" s="58">
        <f>D17</f>
        <v>60000</v>
      </c>
      <c r="K18" s="22">
        <f>J18-I18</f>
        <v>59999.99</v>
      </c>
      <c r="L18" s="5">
        <v>5000</v>
      </c>
      <c r="M18" s="23">
        <f t="shared" si="2"/>
        <v>12</v>
      </c>
      <c r="N18" s="24">
        <f t="shared" si="0"/>
        <v>12</v>
      </c>
      <c r="P18" s="42"/>
    </row>
    <row r="19" spans="2:16" x14ac:dyDescent="0.35">
      <c r="B19" s="59"/>
      <c r="C19" s="59"/>
    </row>
    <row r="21" spans="2:16" x14ac:dyDescent="0.35">
      <c r="B21" t="s">
        <v>24</v>
      </c>
      <c r="C21" t="s">
        <v>25</v>
      </c>
    </row>
    <row r="22" spans="2:16" x14ac:dyDescent="0.35">
      <c r="B22" t="s">
        <v>26</v>
      </c>
      <c r="C22" t="s">
        <v>27</v>
      </c>
    </row>
    <row r="23" spans="2:16" ht="50.25" customHeight="1" x14ac:dyDescent="0.35">
      <c r="C23" s="63" t="s">
        <v>28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2:16" ht="28.9" customHeight="1" x14ac:dyDescent="0.35">
      <c r="C24" s="65" t="s">
        <v>29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2:16" x14ac:dyDescent="0.35">
      <c r="C25" s="67" t="s">
        <v>30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6" x14ac:dyDescent="0.35">
      <c r="C26" s="32" t="s">
        <v>31</v>
      </c>
      <c r="D26" s="32"/>
      <c r="E26" s="32"/>
      <c r="F26" s="33"/>
      <c r="G26" s="32"/>
      <c r="H26" s="32"/>
      <c r="I26" s="32"/>
    </row>
    <row r="27" spans="2:16" x14ac:dyDescent="0.35">
      <c r="C27" s="34" t="s">
        <v>32</v>
      </c>
      <c r="D27" s="34"/>
      <c r="E27" s="34"/>
      <c r="F27" s="35"/>
      <c r="G27" s="34"/>
      <c r="H27" s="34"/>
      <c r="I27" s="34"/>
      <c r="J27" s="34"/>
    </row>
    <row r="28" spans="2:16" x14ac:dyDescent="0.35">
      <c r="F28"/>
    </row>
  </sheetData>
  <mergeCells count="5">
    <mergeCell ref="D12:E12"/>
    <mergeCell ref="C23:N23"/>
    <mergeCell ref="C24:N24"/>
    <mergeCell ref="C25:N25"/>
    <mergeCell ref="B1:N2"/>
  </mergeCells>
  <conditionalFormatting sqref="G13:G18">
    <cfRule type="cellIs" dxfId="17" priority="13" operator="lessThan">
      <formula>255000</formula>
    </cfRule>
    <cfRule type="cellIs" dxfId="16" priority="14" operator="greaterThan">
      <formula>300000</formula>
    </cfRule>
  </conditionalFormatting>
  <conditionalFormatting sqref="H13">
    <cfRule type="containsText" dxfId="15" priority="2" operator="containsText" text="neprijateľná">
      <formula>NOT(ISERROR(SEARCH("neprijateľná",H13)))</formula>
    </cfRule>
  </conditionalFormatting>
  <conditionalFormatting sqref="H13:I18">
    <cfRule type="containsText" dxfId="14" priority="1" operator="containsText" text="mimo">
      <formula>NOT(ISERROR(SEARCH("mimo",H13)))</formula>
    </cfRule>
  </conditionalFormatting>
  <pageMargins left="0.7" right="0.7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7369-4AD7-4ACA-8AAD-154D8934A4A1}">
  <sheetPr>
    <pageSetUpPr fitToPage="1"/>
  </sheetPr>
  <dimension ref="B1:R28"/>
  <sheetViews>
    <sheetView tabSelected="1" zoomScaleNormal="100" workbookViewId="0">
      <selection activeCell="B1" sqref="B1:N2"/>
    </sheetView>
  </sheetViews>
  <sheetFormatPr defaultRowHeight="14.5" x14ac:dyDescent="0.35"/>
  <cols>
    <col min="2" max="2" width="21.81640625" customWidth="1"/>
    <col min="3" max="3" width="16.08984375" customWidth="1"/>
    <col min="4" max="4" width="13.26953125" customWidth="1"/>
    <col min="5" max="5" width="11" customWidth="1"/>
    <col min="6" max="6" width="10.26953125" style="1" hidden="1" customWidth="1"/>
    <col min="7" max="7" width="16.08984375" customWidth="1"/>
    <col min="8" max="8" width="18.7265625" customWidth="1"/>
    <col min="9" max="9" width="18" hidden="1" customWidth="1"/>
    <col min="10" max="10" width="14.26953125" customWidth="1"/>
    <col min="11" max="11" width="13.7265625" hidden="1" customWidth="1"/>
    <col min="12" max="12" width="9" customWidth="1"/>
    <col min="13" max="13" width="11.08984375" customWidth="1"/>
    <col min="14" max="14" width="20" customWidth="1"/>
  </cols>
  <sheetData>
    <row r="1" spans="2:18" ht="14.5" customHeight="1" x14ac:dyDescent="0.35">
      <c r="B1" s="69" t="s">
        <v>44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2:18" ht="14.5" customHeight="1" x14ac:dyDescent="0.3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2:18" x14ac:dyDescent="0.35">
      <c r="F3"/>
    </row>
    <row r="4" spans="2:18" x14ac:dyDescent="0.35">
      <c r="F4"/>
    </row>
    <row r="6" spans="2:18" ht="15" thickBot="1" x14ac:dyDescent="0.4"/>
    <row r="7" spans="2:18" ht="58.5" thickBot="1" x14ac:dyDescent="0.4">
      <c r="F7"/>
      <c r="G7" s="10" t="s">
        <v>1</v>
      </c>
      <c r="H7" s="27" t="s">
        <v>2</v>
      </c>
      <c r="N7" s="11" t="s">
        <v>3</v>
      </c>
    </row>
    <row r="10" spans="2:18" ht="15" thickBot="1" x14ac:dyDescent="0.4"/>
    <row r="11" spans="2:18" ht="58" x14ac:dyDescent="0.35">
      <c r="B11" s="15" t="s">
        <v>33</v>
      </c>
      <c r="C11" s="29" t="s">
        <v>5</v>
      </c>
      <c r="D11" s="29" t="s">
        <v>6</v>
      </c>
      <c r="E11" s="29" t="s">
        <v>7</v>
      </c>
      <c r="F11" s="29" t="s">
        <v>8</v>
      </c>
      <c r="G11" s="29" t="s">
        <v>9</v>
      </c>
      <c r="H11" s="29" t="s">
        <v>10</v>
      </c>
      <c r="I11" s="29" t="s">
        <v>11</v>
      </c>
      <c r="J11" s="29" t="s">
        <v>12</v>
      </c>
      <c r="K11" s="29" t="s">
        <v>13</v>
      </c>
      <c r="L11" s="29" t="s">
        <v>34</v>
      </c>
      <c r="M11" s="29" t="s">
        <v>15</v>
      </c>
      <c r="N11" s="31" t="s">
        <v>35</v>
      </c>
    </row>
    <row r="12" spans="2:18" x14ac:dyDescent="0.35">
      <c r="B12" s="2" t="s">
        <v>16</v>
      </c>
      <c r="C12" s="17" t="s">
        <v>36</v>
      </c>
      <c r="D12" s="61" t="s">
        <v>37</v>
      </c>
      <c r="E12" s="62"/>
      <c r="F12" s="3">
        <v>0</v>
      </c>
      <c r="G12" s="3"/>
      <c r="H12" s="3"/>
      <c r="I12" s="3"/>
      <c r="J12" s="3"/>
      <c r="K12" s="3"/>
      <c r="L12" s="3"/>
      <c r="M12" s="4"/>
      <c r="N12" s="16"/>
    </row>
    <row r="13" spans="2:18" ht="23.65" customHeight="1" x14ac:dyDescent="0.35">
      <c r="B13" s="43" t="s">
        <v>18</v>
      </c>
      <c r="C13" s="49">
        <v>500000</v>
      </c>
      <c r="D13" s="50">
        <v>450000</v>
      </c>
      <c r="E13" s="6">
        <v>-1.5</v>
      </c>
      <c r="F13" s="14"/>
      <c r="G13" s="36">
        <v>450000</v>
      </c>
      <c r="H13" s="25" t="str">
        <f>IF($G$13&gt;$C$13,"neprijateľná ponuka",IF($G$13&lt;$D$13,"číslo mimo povolený rozsah kategórie","číslo OK"))</f>
        <v>číslo OK</v>
      </c>
      <c r="I13" s="28">
        <f>IF($G$13&gt;$C$13,"číslo mimo povolený rozsah",IF($G$13&lt;$D$13,"číslo mimo povolený rozsah",G13))</f>
        <v>450000</v>
      </c>
      <c r="J13" s="18">
        <v>299999.99</v>
      </c>
      <c r="K13" s="19">
        <f>I13-J13</f>
        <v>150000.01</v>
      </c>
      <c r="L13" s="5">
        <v>1000</v>
      </c>
      <c r="M13" s="20">
        <f t="shared" ref="M13:M18" si="0">ROUND((K13*E13)/L13,4)+F13</f>
        <v>-225</v>
      </c>
      <c r="N13" s="21">
        <f t="shared" ref="N13:N18" si="1">F13+M13</f>
        <v>-225</v>
      </c>
      <c r="P13" s="42"/>
      <c r="R13" s="42"/>
    </row>
    <row r="14" spans="2:18" ht="19.149999999999999" customHeight="1" x14ac:dyDescent="0.35">
      <c r="B14" s="44" t="s">
        <v>19</v>
      </c>
      <c r="C14" s="51">
        <v>449999.99</v>
      </c>
      <c r="D14" s="51">
        <v>400000</v>
      </c>
      <c r="E14" s="7">
        <v>-1.5</v>
      </c>
      <c r="F14" s="14"/>
      <c r="G14" s="37">
        <v>400000</v>
      </c>
      <c r="H14" s="25" t="str">
        <f>IF($G$14&gt;$C$14,"POZOR číslo mimo povolený rozsah",IF($G$14&lt;$D$14,"POZOR číslo mimo povolený rozsah","číslo OK"))</f>
        <v>číslo OK</v>
      </c>
      <c r="I14" s="28">
        <f>IF($G$14&gt;$C$14,"POZOR číslo mimo povolený rozsah",IF($G$14&lt;$D$14,"POZOR číslo mimo povolený rozsah",G14))</f>
        <v>400000</v>
      </c>
      <c r="J14" s="18">
        <v>299999.99</v>
      </c>
      <c r="K14" s="19">
        <f>I14-J14</f>
        <v>100000.01000000001</v>
      </c>
      <c r="L14" s="5">
        <v>1000</v>
      </c>
      <c r="M14" s="20">
        <f t="shared" si="0"/>
        <v>-150</v>
      </c>
      <c r="N14" s="21">
        <f t="shared" si="1"/>
        <v>-150</v>
      </c>
      <c r="P14" s="42"/>
      <c r="R14" s="42"/>
    </row>
    <row r="15" spans="2:18" ht="25.5" customHeight="1" x14ac:dyDescent="0.35">
      <c r="B15" s="45" t="s">
        <v>20</v>
      </c>
      <c r="C15" s="52">
        <v>399999.99</v>
      </c>
      <c r="D15" s="52">
        <v>350000</v>
      </c>
      <c r="E15" s="8">
        <v>-1</v>
      </c>
      <c r="F15" s="14"/>
      <c r="G15" s="38">
        <v>350000</v>
      </c>
      <c r="H15" s="25" t="str">
        <f>IF($G$15&gt;$C$15,"číslo mimo povolený rozsah",IF($G$15&lt;$D$15,"číslo mimo povolený rozsah","číslo OK"))</f>
        <v>číslo OK</v>
      </c>
      <c r="I15" s="28">
        <f>IF($G$15&gt;$C$15,"číslo mimo povolený rozsah",IF($G$15&lt;$D$15,"číslo mimo povolený rozsah",G15))</f>
        <v>350000</v>
      </c>
      <c r="J15" s="18">
        <v>299999.99</v>
      </c>
      <c r="K15" s="19">
        <f>I15-J15</f>
        <v>50000.010000000009</v>
      </c>
      <c r="L15" s="5">
        <v>1000</v>
      </c>
      <c r="M15" s="20">
        <f t="shared" si="0"/>
        <v>-50</v>
      </c>
      <c r="N15" s="21">
        <f>F15+M15</f>
        <v>-50</v>
      </c>
      <c r="P15" s="42"/>
    </row>
    <row r="16" spans="2:18" ht="24.75" customHeight="1" x14ac:dyDescent="0.35">
      <c r="B16" s="46" t="s">
        <v>21</v>
      </c>
      <c r="C16" s="53">
        <v>349999.99</v>
      </c>
      <c r="D16" s="53">
        <v>300000</v>
      </c>
      <c r="E16" s="12">
        <v>-0.5</v>
      </c>
      <c r="F16" s="14"/>
      <c r="G16" s="39">
        <v>300000</v>
      </c>
      <c r="H16" s="25" t="str">
        <f>IF($G$16&gt;$C$16,"číslo mimo povolený rozsah",IF($G$16&lt;$D$16,"číslo mimo povolený rozsah","číslo OK"))</f>
        <v>číslo OK</v>
      </c>
      <c r="I16" s="28">
        <f>IF($G$16&gt;$C$16,"číslo mimo povolený rozsah",IF($G$16&lt;$D$16,"číslo mimo povolený rozsah",G16))</f>
        <v>300000</v>
      </c>
      <c r="J16" s="18">
        <v>299999.99</v>
      </c>
      <c r="K16" s="19">
        <f>I16-J16</f>
        <v>1.0000000009313226E-2</v>
      </c>
      <c r="L16" s="5">
        <v>1000</v>
      </c>
      <c r="M16" s="20">
        <f t="shared" si="0"/>
        <v>0</v>
      </c>
      <c r="N16" s="21">
        <f t="shared" si="1"/>
        <v>0</v>
      </c>
      <c r="P16" s="42"/>
    </row>
    <row r="17" spans="2:16" ht="30.4" customHeight="1" x14ac:dyDescent="0.35">
      <c r="B17" s="47" t="s">
        <v>22</v>
      </c>
      <c r="C17" s="54">
        <v>299999.99</v>
      </c>
      <c r="D17" s="54">
        <v>250000</v>
      </c>
      <c r="E17" s="13">
        <v>1</v>
      </c>
      <c r="F17" s="14"/>
      <c r="G17" s="40">
        <v>250000</v>
      </c>
      <c r="H17" s="25" t="str">
        <f>IF($G$17&gt;$C$17,"číslo mimo povolený rozsah",IF($G$17&lt;$D$17,"číslo mimo povolený rozsah","číslo OK"))</f>
        <v>číslo OK</v>
      </c>
      <c r="I17" s="28">
        <f>IF($G$17&gt;$C$17,"číslo mimo povolený rozsah",IF($G$17&lt;$D$17,"číslo mimo povolený rozsah",G17))</f>
        <v>250000</v>
      </c>
      <c r="J17" s="18">
        <v>299999.99</v>
      </c>
      <c r="K17" s="19">
        <f>J17-I17</f>
        <v>49999.989999999991</v>
      </c>
      <c r="L17" s="5">
        <v>1000</v>
      </c>
      <c r="M17" s="20">
        <f t="shared" si="0"/>
        <v>50</v>
      </c>
      <c r="N17" s="21">
        <f t="shared" si="1"/>
        <v>50</v>
      </c>
      <c r="P17" s="42"/>
    </row>
    <row r="18" spans="2:16" ht="25.9" customHeight="1" x14ac:dyDescent="0.35">
      <c r="B18" s="48" t="s">
        <v>23</v>
      </c>
      <c r="C18" s="55">
        <v>249999.99</v>
      </c>
      <c r="D18" s="55">
        <v>0.01</v>
      </c>
      <c r="E18" s="9">
        <v>-0.5</v>
      </c>
      <c r="F18" s="14"/>
      <c r="G18" s="41">
        <v>249000</v>
      </c>
      <c r="H18" s="26" t="str">
        <f>IF($G$18&gt;$C$18,"číslo mimo povolený rozsah",IF($G$18&lt;$D$18,"číslo mimo povolený rozsah","číslo OK"))</f>
        <v>číslo OK</v>
      </c>
      <c r="I18" s="30">
        <f>IF($G$18&gt;$C$18,"číslo mimo povolený rozsah",IF($G$18&lt;$D$18,"číslo mimo povolený rozsah",G18))</f>
        <v>249000</v>
      </c>
      <c r="J18" s="18">
        <v>299999.99</v>
      </c>
      <c r="K18" s="22">
        <f>J18-I18</f>
        <v>50999.989999999991</v>
      </c>
      <c r="L18" s="5">
        <v>1000</v>
      </c>
      <c r="M18" s="23">
        <f t="shared" si="0"/>
        <v>-25.5</v>
      </c>
      <c r="N18" s="24">
        <f t="shared" si="1"/>
        <v>-25.5</v>
      </c>
      <c r="P18" s="42"/>
    </row>
    <row r="21" spans="2:16" x14ac:dyDescent="0.35">
      <c r="B21" t="s">
        <v>24</v>
      </c>
      <c r="C21" t="s">
        <v>38</v>
      </c>
    </row>
    <row r="22" spans="2:16" x14ac:dyDescent="0.35">
      <c r="B22" t="s">
        <v>26</v>
      </c>
      <c r="C22" t="s">
        <v>27</v>
      </c>
    </row>
    <row r="23" spans="2:16" ht="44.25" customHeight="1" x14ac:dyDescent="0.35">
      <c r="C23" s="63" t="s">
        <v>39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2:16" ht="28.9" customHeight="1" x14ac:dyDescent="0.35">
      <c r="C24" s="65" t="s">
        <v>40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2:16" x14ac:dyDescent="0.35">
      <c r="C25" s="67" t="s">
        <v>41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6" x14ac:dyDescent="0.35">
      <c r="C26" s="32" t="s">
        <v>42</v>
      </c>
      <c r="D26" s="32"/>
      <c r="E26" s="32"/>
      <c r="F26" s="33"/>
      <c r="G26" s="32"/>
      <c r="H26" s="32"/>
      <c r="I26" s="32"/>
    </row>
    <row r="27" spans="2:16" x14ac:dyDescent="0.35">
      <c r="C27" s="34" t="s">
        <v>43</v>
      </c>
      <c r="D27" s="34"/>
      <c r="E27" s="34"/>
      <c r="F27" s="35"/>
      <c r="G27" s="34"/>
      <c r="H27" s="34"/>
      <c r="I27" s="34"/>
      <c r="J27" s="34"/>
    </row>
    <row r="28" spans="2:16" x14ac:dyDescent="0.35">
      <c r="F28"/>
    </row>
  </sheetData>
  <mergeCells count="5">
    <mergeCell ref="C25:N25"/>
    <mergeCell ref="D12:E12"/>
    <mergeCell ref="C23:N23"/>
    <mergeCell ref="C24:N24"/>
    <mergeCell ref="B1:N2"/>
  </mergeCells>
  <conditionalFormatting sqref="G13">
    <cfRule type="cellIs" dxfId="13" priority="13" operator="lessThan">
      <formula>255000</formula>
    </cfRule>
    <cfRule type="cellIs" dxfId="12" priority="14" operator="greaterThan">
      <formula>300000</formula>
    </cfRule>
  </conditionalFormatting>
  <conditionalFormatting sqref="G14">
    <cfRule type="cellIs" dxfId="11" priority="11" operator="greaterThan">
      <formula>254999.99</formula>
    </cfRule>
    <cfRule type="cellIs" dxfId="10" priority="12" operator="lessThan">
      <formula>235000</formula>
    </cfRule>
  </conditionalFormatting>
  <conditionalFormatting sqref="G15">
    <cfRule type="cellIs" dxfId="9" priority="9" operator="lessThan">
      <formula>200000</formula>
    </cfRule>
    <cfRule type="cellIs" dxfId="8" priority="10" operator="greaterThan">
      <formula>244999.99</formula>
    </cfRule>
  </conditionalFormatting>
  <conditionalFormatting sqref="G16">
    <cfRule type="cellIs" dxfId="7" priority="7" operator="lessThan">
      <formula>150000</formula>
    </cfRule>
    <cfRule type="cellIs" dxfId="6" priority="8" operator="greaterThan">
      <formula>199999.99</formula>
    </cfRule>
  </conditionalFormatting>
  <conditionalFormatting sqref="G17">
    <cfRule type="cellIs" dxfId="5" priority="5" operator="greaterThan">
      <formula>149999.99</formula>
    </cfRule>
    <cfRule type="cellIs" dxfId="4" priority="6" operator="lessThan">
      <formula>50000</formula>
    </cfRule>
  </conditionalFormatting>
  <conditionalFormatting sqref="G18">
    <cfRule type="cellIs" dxfId="3" priority="3" operator="lessThan">
      <formula>0.01</formula>
    </cfRule>
    <cfRule type="cellIs" dxfId="2" priority="4" operator="greaterThan">
      <formula>49999.99</formula>
    </cfRule>
  </conditionalFormatting>
  <conditionalFormatting sqref="H13">
    <cfRule type="containsText" dxfId="1" priority="2" operator="containsText" text="neprijateľná">
      <formula>NOT(ISERROR(SEARCH("neprijateľná",H13)))</formula>
    </cfRule>
  </conditionalFormatting>
  <conditionalFormatting sqref="H13:I18">
    <cfRule type="containsText" dxfId="0" priority="1" operator="containsText" text="mimo">
      <formula>NOT(ISERROR(SEARCH("mimo",H13)))</formula>
    </cfRule>
  </conditionalFormatting>
  <pageMargins left="0.7" right="0.7" top="0.75" bottom="0.75" header="0.3" footer="0.3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CB3F5-3406-42E1-B16C-8D5B4337B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D8CCF-7058-45A7-8EF7-920A505D1AE9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100f25a-e9d7-4098-9493-e61bb0d50cd9"/>
    <ds:schemaRef ds:uri="edcf0ff6-4ad5-4024-a3b9-5fb58e035e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B49B9E0-0AE0-44DB-BA4F-65354E40E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Vypocet bodov Ksoft</vt:lpstr>
      <vt:lpstr>Vypocet bodov Kcon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2024-12-18T16:02:09Z</dcterms:created>
  <dcterms:modified xsi:type="dcterms:W3CDTF">2025-08-15T08:11:35Z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