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S_Ošetrenie drevín\IS JOSEPHINE\IS Josephine\"/>
    </mc:Choice>
  </mc:AlternateContent>
  <xr:revisionPtr revIDLastSave="0" documentId="13_ncr:1_{DC236A35-1D58-458E-A8D2-EBD321D1B692}" xr6:coauthVersionLast="47" xr6:coauthVersionMax="47" xr10:uidLastSave="{00000000-0000-0000-0000-000000000000}"/>
  <workbookProtection workbookAlgorithmName="SHA-512" workbookHashValue="ZbKCjVtI42DAt87nt80rEDStzXQTs0P1DBQsm4CwA+7f0qWHYGqwrtZdrtb/kdMxJXVz97kgKgd3q8TUmXwoOg==" workbookSaltValue="GV6fodIyaQXZxy8jiwJpKQ==" workbookSpinCount="100000" lockStructure="1"/>
  <bookViews>
    <workbookView xWindow="-120" yWindow="-120" windowWidth="29040" windowHeight="15720" firstSheet="1" activeTab="1" xr2:uid="{89D3062A-3E8C-407B-A16C-9D1AA0F43D56}"/>
  </bookViews>
  <sheets>
    <sheet name="Zákl. nastavenie" sheetId="7" state="hidden" r:id="rId1"/>
    <sheet name="Ponuka" sheetId="13" r:id="rId2"/>
    <sheet name="Cenová ponuka" sheetId="14" r:id="rId3"/>
    <sheet name="Osobné postavenie" sheetId="11" r:id="rId4"/>
    <sheet name="Koneční užívatelia výhod" sheetId="5" r:id="rId5"/>
    <sheet name="Medzinárodné sankcie" sheetId="2" r:id="rId6"/>
  </sheets>
  <definedNames>
    <definedName name="_xlnm.Print_Area" localSheetId="4">'Koneční užívatelia výhod'!$B$1:$B$28</definedName>
    <definedName name="_xlnm.Print_Area" localSheetId="5">'Medzinárodné sankcie'!$B$1:$B$22</definedName>
    <definedName name="_xlnm.Print_Area" localSheetId="3">'Osobné postavenie'!$B$1:$B$19</definedName>
    <definedName name="_xlnm.Print_Area" localSheetId="1">Ponuka!$A$2:$J$100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7" l="1"/>
  <c r="D5" i="14"/>
  <c r="M23" i="14" s="1"/>
  <c r="D4" i="14"/>
  <c r="G9" i="14"/>
  <c r="K9" i="14"/>
  <c r="O9" i="14"/>
  <c r="S9" i="14"/>
  <c r="W9" i="14"/>
  <c r="AA9" i="14"/>
  <c r="AE9" i="14"/>
  <c r="AI9" i="14"/>
  <c r="AM9" i="14"/>
  <c r="AQ9" i="14"/>
  <c r="AU9" i="14"/>
  <c r="AY9" i="14"/>
  <c r="BC9" i="14"/>
  <c r="BG9" i="14"/>
  <c r="BK9" i="14"/>
  <c r="BO9" i="14"/>
  <c r="BS9" i="14"/>
  <c r="BW9" i="14"/>
  <c r="E10" i="14"/>
  <c r="G10" i="14"/>
  <c r="K10" i="14"/>
  <c r="O10" i="14"/>
  <c r="S10" i="14"/>
  <c r="W10" i="14"/>
  <c r="AA10" i="14"/>
  <c r="AE10" i="14"/>
  <c r="AI10" i="14"/>
  <c r="AM10" i="14"/>
  <c r="AQ10" i="14"/>
  <c r="AU10" i="14"/>
  <c r="AY10" i="14"/>
  <c r="BC10" i="14"/>
  <c r="BG10" i="14"/>
  <c r="BK10" i="14"/>
  <c r="BO10" i="14"/>
  <c r="BS10" i="14"/>
  <c r="BW10" i="14"/>
  <c r="G11" i="14"/>
  <c r="K11" i="14"/>
  <c r="O11" i="14"/>
  <c r="S11" i="14"/>
  <c r="W11" i="14"/>
  <c r="AA11" i="14"/>
  <c r="AE11" i="14"/>
  <c r="AI11" i="14"/>
  <c r="AM11" i="14"/>
  <c r="AQ11" i="14"/>
  <c r="AU11" i="14"/>
  <c r="AY11" i="14"/>
  <c r="BC11" i="14"/>
  <c r="BG11" i="14"/>
  <c r="BK11" i="14"/>
  <c r="BO11" i="14"/>
  <c r="BS11" i="14"/>
  <c r="BW11" i="14"/>
  <c r="G12" i="14"/>
  <c r="K12" i="14"/>
  <c r="O12" i="14"/>
  <c r="S12" i="14"/>
  <c r="W12" i="14"/>
  <c r="AA12" i="14"/>
  <c r="AE12" i="14"/>
  <c r="AI12" i="14"/>
  <c r="AK12" i="14"/>
  <c r="AM12" i="14"/>
  <c r="AQ12" i="14"/>
  <c r="AU12" i="14"/>
  <c r="AY12" i="14"/>
  <c r="BC12" i="14"/>
  <c r="BG12" i="14"/>
  <c r="BK12" i="14"/>
  <c r="BO12" i="14"/>
  <c r="BS12" i="14"/>
  <c r="BW12" i="14"/>
  <c r="G13" i="14"/>
  <c r="K13" i="14"/>
  <c r="O13" i="14"/>
  <c r="S13" i="14"/>
  <c r="W13" i="14"/>
  <c r="AA13" i="14"/>
  <c r="AE13" i="14"/>
  <c r="AG13" i="14"/>
  <c r="AI13" i="14"/>
  <c r="AM13" i="14"/>
  <c r="AQ13" i="14"/>
  <c r="AU13" i="14"/>
  <c r="AY13" i="14"/>
  <c r="BC13" i="14"/>
  <c r="BG13" i="14"/>
  <c r="BK13" i="14"/>
  <c r="BO13" i="14"/>
  <c r="BS13" i="14"/>
  <c r="BW13" i="14"/>
  <c r="G14" i="14"/>
  <c r="K14" i="14"/>
  <c r="O14" i="14"/>
  <c r="S14" i="14"/>
  <c r="U14" i="14"/>
  <c r="W14" i="14"/>
  <c r="AA14" i="14"/>
  <c r="AE14" i="14"/>
  <c r="AI14" i="14"/>
  <c r="AM14" i="14"/>
  <c r="AQ14" i="14"/>
  <c r="AU14" i="14"/>
  <c r="AY14" i="14"/>
  <c r="BC14" i="14"/>
  <c r="BG14" i="14"/>
  <c r="BK14" i="14"/>
  <c r="BO14" i="14"/>
  <c r="BS14" i="14"/>
  <c r="BW14" i="14"/>
  <c r="G15" i="14"/>
  <c r="K15" i="14"/>
  <c r="O15" i="14"/>
  <c r="S15" i="14"/>
  <c r="W15" i="14"/>
  <c r="AA15" i="14"/>
  <c r="AE15" i="14"/>
  <c r="AI15" i="14"/>
  <c r="AM15" i="14"/>
  <c r="AQ15" i="14"/>
  <c r="AU15" i="14"/>
  <c r="AY15" i="14"/>
  <c r="BC15" i="14"/>
  <c r="BG15" i="14"/>
  <c r="BK15" i="14"/>
  <c r="BO15" i="14"/>
  <c r="BS15" i="14"/>
  <c r="BW15" i="14"/>
  <c r="G16" i="14"/>
  <c r="K16" i="14"/>
  <c r="O16" i="14"/>
  <c r="S16" i="14"/>
  <c r="W16" i="14"/>
  <c r="Y16" i="14"/>
  <c r="AA16" i="14"/>
  <c r="AE16" i="14"/>
  <c r="AI16" i="14"/>
  <c r="AM16" i="14"/>
  <c r="AQ16" i="14"/>
  <c r="AS16" i="14"/>
  <c r="AU16" i="14"/>
  <c r="AY16" i="14"/>
  <c r="BC16" i="14"/>
  <c r="BG16" i="14"/>
  <c r="BK16" i="14"/>
  <c r="BO16" i="14"/>
  <c r="BS16" i="14"/>
  <c r="BW16" i="14"/>
  <c r="G17" i="14"/>
  <c r="K17" i="14"/>
  <c r="O17" i="14"/>
  <c r="Q17" i="14"/>
  <c r="S17" i="14"/>
  <c r="W17" i="14"/>
  <c r="AA17" i="14"/>
  <c r="AE17" i="14"/>
  <c r="AI17" i="14"/>
  <c r="AK17" i="14"/>
  <c r="AM17" i="14"/>
  <c r="AQ17" i="14"/>
  <c r="AU17" i="14"/>
  <c r="AY17" i="14"/>
  <c r="BC17" i="14"/>
  <c r="BG17" i="14"/>
  <c r="BK17" i="14"/>
  <c r="BO17" i="14"/>
  <c r="BS17" i="14"/>
  <c r="BW17" i="14"/>
  <c r="G18" i="14"/>
  <c r="I18" i="14"/>
  <c r="K18" i="14"/>
  <c r="O18" i="14"/>
  <c r="S18" i="14"/>
  <c r="W18" i="14"/>
  <c r="AA18" i="14"/>
  <c r="AC18" i="14"/>
  <c r="AE18" i="14"/>
  <c r="AI18" i="14"/>
  <c r="AM18" i="14"/>
  <c r="AQ18" i="14"/>
  <c r="AU18" i="14"/>
  <c r="AY18" i="14"/>
  <c r="BC18" i="14"/>
  <c r="BG18" i="14"/>
  <c r="BK18" i="14"/>
  <c r="BO18" i="14"/>
  <c r="BS18" i="14"/>
  <c r="BU18" i="14"/>
  <c r="BW18" i="14"/>
  <c r="F19" i="14"/>
  <c r="J19" i="14"/>
  <c r="N19" i="14"/>
  <c r="R19" i="14"/>
  <c r="S19" i="14"/>
  <c r="V19" i="14"/>
  <c r="Z19" i="14"/>
  <c r="AD19" i="14"/>
  <c r="AH19" i="14"/>
  <c r="AL19" i="14"/>
  <c r="AP19" i="14"/>
  <c r="AT19" i="14"/>
  <c r="AX19" i="14"/>
  <c r="BB19" i="14"/>
  <c r="BF19" i="14"/>
  <c r="BJ19" i="14"/>
  <c r="BN19" i="14"/>
  <c r="BR19" i="14"/>
  <c r="BV19" i="14"/>
  <c r="G23" i="14"/>
  <c r="K23" i="14"/>
  <c r="O23" i="14"/>
  <c r="S23" i="14"/>
  <c r="E24" i="14"/>
  <c r="G24" i="14"/>
  <c r="K24" i="14"/>
  <c r="O24" i="14"/>
  <c r="S24" i="14"/>
  <c r="G25" i="14"/>
  <c r="K25" i="14"/>
  <c r="O25" i="14"/>
  <c r="S25" i="14"/>
  <c r="G26" i="14"/>
  <c r="K26" i="14"/>
  <c r="O26" i="14"/>
  <c r="S26" i="14"/>
  <c r="F27" i="14"/>
  <c r="J27" i="14"/>
  <c r="N27" i="14"/>
  <c r="R27" i="14"/>
  <c r="G31" i="14"/>
  <c r="K31" i="14"/>
  <c r="G32" i="14"/>
  <c r="K32" i="14"/>
  <c r="G33" i="14"/>
  <c r="K33" i="14"/>
  <c r="G34" i="14"/>
  <c r="K34" i="14"/>
  <c r="G35" i="14"/>
  <c r="K35" i="14"/>
  <c r="G36" i="14"/>
  <c r="K36" i="14"/>
  <c r="G37" i="14"/>
  <c r="K37" i="14"/>
  <c r="F38" i="14"/>
  <c r="J38" i="14"/>
  <c r="K41" i="14"/>
  <c r="K42" i="14"/>
  <c r="K43" i="14"/>
  <c r="I44" i="14"/>
  <c r="K44" i="14"/>
  <c r="K45" i="14"/>
  <c r="I46" i="14"/>
  <c r="K46" i="14"/>
  <c r="K47" i="14"/>
  <c r="I48" i="14"/>
  <c r="K48" i="14"/>
  <c r="K49" i="14"/>
  <c r="I50" i="14"/>
  <c r="K50" i="14"/>
  <c r="K51" i="14"/>
  <c r="J52" i="14"/>
  <c r="I56" i="14"/>
  <c r="K56" i="14"/>
  <c r="I57" i="14"/>
  <c r="K57" i="14"/>
  <c r="J58" i="14"/>
  <c r="K66" i="14"/>
  <c r="I70" i="14"/>
  <c r="I71" i="14"/>
  <c r="AG15" i="14" l="1"/>
  <c r="AW11" i="14"/>
  <c r="BA15" i="14"/>
  <c r="BI14" i="14"/>
  <c r="BE18" i="14"/>
  <c r="M18" i="14"/>
  <c r="BM17" i="14"/>
  <c r="U17" i="14"/>
  <c r="BU16" i="14"/>
  <c r="AC16" i="14"/>
  <c r="I16" i="14"/>
  <c r="AK15" i="14"/>
  <c r="Q15" i="14"/>
  <c r="M13" i="14"/>
  <c r="BE12" i="14"/>
  <c r="AC11" i="14"/>
  <c r="BU10" i="14"/>
  <c r="AC13" i="14"/>
  <c r="AS11" i="14"/>
  <c r="AS9" i="14"/>
  <c r="AS18" i="14"/>
  <c r="Y18" i="14"/>
  <c r="BA17" i="14"/>
  <c r="AG17" i="14"/>
  <c r="BI16" i="14"/>
  <c r="AO16" i="14"/>
  <c r="BQ15" i="14"/>
  <c r="AW15" i="14"/>
  <c r="E15" i="14"/>
  <c r="BE14" i="14"/>
  <c r="E14" i="14"/>
  <c r="AW13" i="14"/>
  <c r="U12" i="14"/>
  <c r="BM11" i="14"/>
  <c r="Y14" i="14"/>
  <c r="AO12" i="14"/>
  <c r="BI18" i="14"/>
  <c r="AO18" i="14"/>
  <c r="BQ17" i="14"/>
  <c r="AW17" i="14"/>
  <c r="E17" i="14"/>
  <c r="BE16" i="14"/>
  <c r="M16" i="14"/>
  <c r="BM15" i="14"/>
  <c r="U15" i="14"/>
  <c r="BU14" i="14"/>
  <c r="E36" i="14"/>
  <c r="AO14" i="14"/>
  <c r="BA10" i="14"/>
  <c r="E32" i="14"/>
  <c r="E25" i="14"/>
  <c r="AK14" i="14"/>
  <c r="U10" i="14"/>
  <c r="BQ18" i="14"/>
  <c r="BA18" i="14"/>
  <c r="AK18" i="14"/>
  <c r="U18" i="14"/>
  <c r="E18" i="14"/>
  <c r="BI17" i="14"/>
  <c r="AS17" i="14"/>
  <c r="AC17" i="14"/>
  <c r="M17" i="14"/>
  <c r="BQ16" i="14"/>
  <c r="BA16" i="14"/>
  <c r="AK16" i="14"/>
  <c r="U16" i="14"/>
  <c r="E16" i="14"/>
  <c r="BI15" i="14"/>
  <c r="AS15" i="14"/>
  <c r="AC15" i="14"/>
  <c r="M15" i="14"/>
  <c r="BQ14" i="14"/>
  <c r="BA14" i="14"/>
  <c r="BM13" i="14"/>
  <c r="AS13" i="14"/>
  <c r="BU12" i="14"/>
  <c r="BA12" i="14"/>
  <c r="I12" i="14"/>
  <c r="BI11" i="14"/>
  <c r="Q11" i="14"/>
  <c r="BQ10" i="14"/>
  <c r="M9" i="14"/>
  <c r="E23" i="14"/>
  <c r="BI9" i="14"/>
  <c r="E34" i="14"/>
  <c r="E26" i="14"/>
  <c r="BM18" i="14"/>
  <c r="AW18" i="14"/>
  <c r="AG18" i="14"/>
  <c r="Q18" i="14"/>
  <c r="BU17" i="14"/>
  <c r="BE17" i="14"/>
  <c r="AO17" i="14"/>
  <c r="Y17" i="14"/>
  <c r="I17" i="14"/>
  <c r="BM16" i="14"/>
  <c r="AW16" i="14"/>
  <c r="AG16" i="14"/>
  <c r="Q16" i="14"/>
  <c r="BU15" i="14"/>
  <c r="BE15" i="14"/>
  <c r="AO15" i="14"/>
  <c r="Y15" i="14"/>
  <c r="I15" i="14"/>
  <c r="BM14" i="14"/>
  <c r="AC14" i="14"/>
  <c r="I14" i="14"/>
  <c r="BI13" i="14"/>
  <c r="Q13" i="14"/>
  <c r="BQ12" i="14"/>
  <c r="Y12" i="14"/>
  <c r="E12" i="14"/>
  <c r="AG11" i="14"/>
  <c r="M11" i="14"/>
  <c r="AK10" i="14"/>
  <c r="AS14" i="14"/>
  <c r="AC9" i="14"/>
  <c r="BE10" i="14"/>
  <c r="AO10" i="14"/>
  <c r="Y10" i="14"/>
  <c r="I10" i="14"/>
  <c r="BM9" i="14"/>
  <c r="AW9" i="14"/>
  <c r="AG9" i="14"/>
  <c r="Q9" i="14"/>
  <c r="I49" i="14"/>
  <c r="I45" i="14"/>
  <c r="I41" i="14"/>
  <c r="I36" i="14"/>
  <c r="I34" i="14"/>
  <c r="I32" i="14"/>
  <c r="I26" i="14"/>
  <c r="I25" i="14"/>
  <c r="I24" i="14"/>
  <c r="I23" i="14"/>
  <c r="AG14" i="14"/>
  <c r="BU13" i="14"/>
  <c r="AO13" i="14"/>
  <c r="Y13" i="14"/>
  <c r="I13" i="14"/>
  <c r="BM12" i="14"/>
  <c r="AW12" i="14"/>
  <c r="Q12" i="14"/>
  <c r="BU11" i="14"/>
  <c r="BE11" i="14"/>
  <c r="AO11" i="14"/>
  <c r="Y11" i="14"/>
  <c r="I11" i="14"/>
  <c r="BM10" i="14"/>
  <c r="AW10" i="14"/>
  <c r="AG10" i="14"/>
  <c r="Q10" i="14"/>
  <c r="BU9" i="14"/>
  <c r="BE9" i="14"/>
  <c r="AO9" i="14"/>
  <c r="Y9" i="14"/>
  <c r="I9" i="14"/>
  <c r="AW14" i="14"/>
  <c r="Q14" i="14"/>
  <c r="BE13" i="14"/>
  <c r="AG12" i="14"/>
  <c r="I66" i="14"/>
  <c r="I51" i="14"/>
  <c r="I47" i="14"/>
  <c r="I43" i="14"/>
  <c r="I37" i="14"/>
  <c r="I35" i="14"/>
  <c r="I33" i="14"/>
  <c r="I31" i="14"/>
  <c r="Q26" i="14"/>
  <c r="Q25" i="14"/>
  <c r="Q24" i="14"/>
  <c r="Q23" i="14"/>
  <c r="M14" i="14"/>
  <c r="BQ13" i="14"/>
  <c r="BA13" i="14"/>
  <c r="AK13" i="14"/>
  <c r="U13" i="14"/>
  <c r="E13" i="14"/>
  <c r="BI12" i="14"/>
  <c r="AS12" i="14"/>
  <c r="AC12" i="14"/>
  <c r="M12" i="14"/>
  <c r="BQ11" i="14"/>
  <c r="BA11" i="14"/>
  <c r="AK11" i="14"/>
  <c r="U11" i="14"/>
  <c r="E11" i="14"/>
  <c r="BI10" i="14"/>
  <c r="AS10" i="14"/>
  <c r="AC10" i="14"/>
  <c r="M10" i="14"/>
  <c r="BQ9" i="14"/>
  <c r="BA9" i="14"/>
  <c r="AK9" i="14"/>
  <c r="U9" i="14"/>
  <c r="E9" i="14"/>
  <c r="I42" i="14"/>
  <c r="E37" i="14"/>
  <c r="E35" i="14"/>
  <c r="E33" i="14"/>
  <c r="E31" i="14"/>
  <c r="M26" i="14"/>
  <c r="M25" i="14"/>
  <c r="M24" i="14"/>
  <c r="G27" i="14"/>
  <c r="BO19" i="14"/>
  <c r="AY19" i="14"/>
  <c r="AU19" i="14"/>
  <c r="AM19" i="14"/>
  <c r="G38" i="14"/>
  <c r="AI19" i="14"/>
  <c r="BC19" i="14"/>
  <c r="AE19" i="14"/>
  <c r="BK19" i="14"/>
  <c r="O19" i="14"/>
  <c r="O27" i="14"/>
  <c r="K58" i="14"/>
  <c r="BS19" i="14"/>
  <c r="W19" i="14"/>
  <c r="K38" i="14"/>
  <c r="S27" i="14"/>
  <c r="K52" i="14"/>
  <c r="U26" i="14"/>
  <c r="BY18" i="14"/>
  <c r="K27" i="14"/>
  <c r="BW19" i="14"/>
  <c r="BG19" i="14"/>
  <c r="AQ19" i="14"/>
  <c r="AA19" i="14"/>
  <c r="K19" i="14"/>
  <c r="G19" i="14"/>
  <c r="I73" i="13"/>
  <c r="H73" i="13"/>
  <c r="I64" i="13"/>
  <c r="H64" i="13"/>
  <c r="I66" i="13"/>
  <c r="M38" i="14" l="1"/>
  <c r="U27" i="14"/>
  <c r="BY19" i="14"/>
  <c r="I86" i="13"/>
  <c r="E35" i="7"/>
  <c r="E36" i="7"/>
  <c r="E50" i="7"/>
  <c r="E49" i="7"/>
  <c r="E37" i="7"/>
  <c r="G34" i="7"/>
  <c r="H34" i="7" s="1"/>
  <c r="K9" i="7"/>
  <c r="K10" i="7"/>
  <c r="K11" i="7"/>
  <c r="K12" i="7"/>
  <c r="K13" i="7"/>
  <c r="K4" i="7"/>
  <c r="K5" i="7"/>
  <c r="K6" i="7"/>
  <c r="K7" i="7"/>
  <c r="K8" i="7"/>
  <c r="I36" i="7"/>
  <c r="I50" i="7"/>
  <c r="I51" i="7"/>
  <c r="I52" i="7"/>
  <c r="I53" i="7"/>
  <c r="I54" i="7"/>
  <c r="I55" i="7"/>
  <c r="I56" i="7"/>
  <c r="I57" i="7"/>
  <c r="I58" i="7"/>
  <c r="I49" i="7"/>
  <c r="G50" i="7"/>
  <c r="G51" i="7"/>
  <c r="G52" i="7"/>
  <c r="G53" i="7"/>
  <c r="G54" i="7"/>
  <c r="G55" i="7"/>
  <c r="G56" i="7"/>
  <c r="G57" i="7"/>
  <c r="G58" i="7"/>
  <c r="G49" i="7"/>
  <c r="I35" i="7"/>
  <c r="I37" i="7"/>
  <c r="I38" i="7"/>
  <c r="I39" i="7"/>
  <c r="I40" i="7"/>
  <c r="I41" i="7"/>
  <c r="I42" i="7"/>
  <c r="I43" i="7"/>
  <c r="I34" i="7"/>
  <c r="J34" i="7" s="1"/>
  <c r="G35" i="7"/>
  <c r="G36" i="7"/>
  <c r="G37" i="7"/>
  <c r="G38" i="7"/>
  <c r="G39" i="7"/>
  <c r="G40" i="7"/>
  <c r="G41" i="7"/>
  <c r="G42" i="7"/>
  <c r="G43" i="7"/>
  <c r="E51" i="7"/>
  <c r="E52" i="7"/>
  <c r="E53" i="7"/>
  <c r="E54" i="7"/>
  <c r="E55" i="7"/>
  <c r="E56" i="7"/>
  <c r="E57" i="7"/>
  <c r="E58" i="7"/>
  <c r="E38" i="7"/>
  <c r="E39" i="7"/>
  <c r="E40" i="7"/>
  <c r="E41" i="7"/>
  <c r="E42" i="7"/>
  <c r="E43" i="7"/>
  <c r="E34" i="7"/>
  <c r="C19" i="7" a="1"/>
  <c r="C19" i="7" s="1"/>
  <c r="C34" i="7" s="1" a="1"/>
  <c r="C34" i="7" s="1"/>
  <c r="C49" i="7" s="1" a="1"/>
  <c r="C49" i="7" s="1"/>
  <c r="B19" i="7" a="1"/>
  <c r="B19" i="7" s="1"/>
  <c r="B34" i="7" s="1" a="1"/>
  <c r="B34" i="7" s="1"/>
  <c r="B49" i="7" s="1" a="1"/>
  <c r="B49" i="7" s="1"/>
  <c r="G75" i="14" l="1"/>
  <c r="J75" i="14" s="1"/>
  <c r="G76" i="14"/>
  <c r="J49" i="7"/>
  <c r="F34" i="7"/>
  <c r="F49" i="7"/>
  <c r="J76" i="14" l="1"/>
  <c r="D58" i="13"/>
  <c r="G58" i="13" s="1"/>
  <c r="H58" i="13" s="1"/>
  <c r="I88" i="13" s="1"/>
  <c r="H14" i="7"/>
  <c r="I7" i="7" s="1"/>
  <c r="H49" i="7"/>
  <c r="J52" i="7" l="1"/>
  <c r="J7" i="7"/>
  <c r="H52" i="7"/>
  <c r="H22" i="7"/>
  <c r="F22" i="7"/>
  <c r="J37" i="7"/>
  <c r="H37" i="7"/>
  <c r="F52" i="7"/>
  <c r="F37" i="7"/>
  <c r="J22" i="7"/>
  <c r="I10" i="7"/>
  <c r="I11" i="7"/>
  <c r="I13" i="7"/>
  <c r="I5" i="7"/>
  <c r="I9" i="7"/>
  <c r="I6" i="7"/>
  <c r="I4" i="7"/>
  <c r="I12" i="7"/>
  <c r="I8" i="7"/>
  <c r="J8" i="7" l="1"/>
  <c r="J24" i="7"/>
  <c r="F24" i="7"/>
  <c r="J9" i="7"/>
  <c r="H54" i="7"/>
  <c r="H24" i="7"/>
  <c r="F54" i="7"/>
  <c r="J54" i="7"/>
  <c r="H39" i="7"/>
  <c r="F39" i="7"/>
  <c r="J39" i="7"/>
  <c r="F40" i="7"/>
  <c r="H25" i="7"/>
  <c r="F55" i="7"/>
  <c r="J55" i="7"/>
  <c r="J25" i="7"/>
  <c r="F25" i="7"/>
  <c r="J10" i="7"/>
  <c r="H55" i="7"/>
  <c r="J40" i="7"/>
  <c r="H40" i="7"/>
  <c r="J51" i="7"/>
  <c r="H51" i="7"/>
  <c r="H21" i="7"/>
  <c r="F21" i="7"/>
  <c r="F51" i="7"/>
  <c r="H36" i="7"/>
  <c r="J36" i="7"/>
  <c r="F36" i="7"/>
  <c r="J21" i="7"/>
  <c r="J6" i="7"/>
  <c r="H41" i="7"/>
  <c r="F26" i="7"/>
  <c r="H26" i="7"/>
  <c r="F41" i="7"/>
  <c r="J11" i="7"/>
  <c r="J26" i="7"/>
  <c r="H56" i="7"/>
  <c r="F56" i="7"/>
  <c r="J41" i="7"/>
  <c r="J56" i="7"/>
  <c r="J23" i="7"/>
  <c r="J38" i="7"/>
  <c r="H38" i="7"/>
  <c r="J53" i="7"/>
  <c r="F23" i="7"/>
  <c r="H53" i="7"/>
  <c r="H23" i="7"/>
  <c r="F53" i="7"/>
  <c r="F38" i="7"/>
  <c r="J42" i="7"/>
  <c r="H42" i="7"/>
  <c r="F42" i="7"/>
  <c r="J27" i="7"/>
  <c r="F27" i="7"/>
  <c r="J57" i="7"/>
  <c r="H57" i="7"/>
  <c r="H27" i="7"/>
  <c r="F57" i="7"/>
  <c r="J12" i="7"/>
  <c r="H50" i="7"/>
  <c r="H35" i="7"/>
  <c r="F50" i="7"/>
  <c r="J35" i="7"/>
  <c r="J5" i="7"/>
  <c r="J50" i="7"/>
  <c r="H20" i="7"/>
  <c r="F20" i="7"/>
  <c r="F35" i="7"/>
  <c r="J20" i="7"/>
  <c r="F58" i="7"/>
  <c r="J13" i="7"/>
  <c r="J43" i="7"/>
  <c r="F43" i="7"/>
  <c r="H43" i="7"/>
  <c r="J28" i="7"/>
  <c r="J58" i="7"/>
  <c r="H58" i="7"/>
  <c r="H28" i="7"/>
  <c r="F28" i="7"/>
  <c r="H19" i="7"/>
  <c r="J4" i="7"/>
  <c r="J19" i="7"/>
  <c r="F19" i="7"/>
  <c r="I14" i="7"/>
  <c r="D19" i="7" a="1"/>
  <c r="D19" i="7" s="1"/>
  <c r="D29" i="7" s="1"/>
  <c r="J29" i="7" l="1"/>
  <c r="H29" i="7"/>
  <c r="J44" i="7"/>
  <c r="H44" i="7"/>
  <c r="J59" i="7"/>
  <c r="F59" i="7"/>
  <c r="H59" i="7"/>
  <c r="F29" i="7"/>
  <c r="F4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<sst xmlns="http://schemas.openxmlformats.org/spreadsheetml/2006/main" count="432" uniqueCount="243">
  <si>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</si>
  <si>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</si>
  <si>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</si>
  <si>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</si>
  <si>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</si>
  <si>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</si>
  <si>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</si>
  <si>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</si>
  <si>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</si>
  <si>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</si>
  <si>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</si>
  <si>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</si>
  <si>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</si>
  <si>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</si>
  <si>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</si>
  <si>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</si>
  <si>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</si>
  <si>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</si>
  <si>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</si>
  <si>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</si>
  <si>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</si>
  <si>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</si>
  <si>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</si>
  <si>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</si>
  <si>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</si>
  <si>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</si>
  <si>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</si>
  <si>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</si>
  <si>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</si>
  <si>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</si>
  <si>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</si>
  <si>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</si>
  <si>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</si>
  <si>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</si>
  <si>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</si>
  <si>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</si>
  <si>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</si>
  <si>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</si>
  <si>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</si>
  <si>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</si>
  <si>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</si>
  <si>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</si>
  <si>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</si>
  <si>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</si>
  <si>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</si>
  <si>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</si>
  <si>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</si>
  <si>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</si>
  <si>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</si>
  <si>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</si>
  <si>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</si>
  <si>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</si>
  <si>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</si>
  <si>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</si>
  <si>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</si>
  <si>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</si>
  <si>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</si>
  <si>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</si>
  <si>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</si>
  <si>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</si>
  <si>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</si>
  <si>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</si>
  <si>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</si>
  <si>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</si>
  <si>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</si>
  <si>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</si>
  <si>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</si>
  <si>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</si>
  <si>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</si>
  <si>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</si>
  <si>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</si>
  <si>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</si>
  <si>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</si>
  <si>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Čestné vyhlásenie podľa § 32 ods. 7 ZVO</t>
  </si>
  <si>
    <t>že v spoločnosti uchádazača pôsobia nasledovné osoby splňajúce podmienky stanovené v § 32 ods. 8 ZVO:</t>
  </si>
  <si>
    <t>Zároveň čestne vhylasujem, že všetky vyššie uvedené osoby spĺňajú podmienky účasti osobného postavenia podľa § 32 ods. 1 písm. a) ZVO.</t>
  </si>
  <si>
    <t>1. Meno Priezvisko, funkcia v spoločnosti</t>
  </si>
  <si>
    <t>2. Meno Priezvisko, funkcia v spoločnosti</t>
  </si>
  <si>
    <t>3. Meno Priezvisko, funkcia v spoločnosti</t>
  </si>
  <si>
    <t>4. ... v prípade potreby doplňte ďalšie riadky</t>
  </si>
  <si>
    <t>V prípade, že vyššie nie sú uvedené žiadne osoby, čestne prehlasujem, že žiadne takéto osoby v našej spoločnosti nepôsobia.</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</si>
  <si>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</si>
  <si>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</si>
  <si>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</si>
  <si>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</si>
  <si>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</si>
  <si>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</si>
  <si>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</si>
  <si>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</si>
  <si>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áno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</si>
  <si>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obvykleého pobytu.</t>
    </r>
  </si>
  <si>
    <t>Podmienky účasti technickej alebo odbornej spôsobilosti</t>
  </si>
  <si>
    <t>P.č.</t>
  </si>
  <si>
    <t>Lehota uskutočnenia</t>
  </si>
  <si>
    <t xml:space="preserve">Kontaktné údaje odberateľa (email, tel. č.) </t>
  </si>
  <si>
    <t>meno a priezvisko</t>
  </si>
  <si>
    <t>Maximálny finančný malus na účely hodnotenia ponúk</t>
  </si>
  <si>
    <t xml:space="preserve">Ponuka uchádzača </t>
  </si>
  <si>
    <t>Navýšenie hodnotenej ponuky:</t>
  </si>
  <si>
    <t>Suma pre hodnotenie ponuky celkom:</t>
  </si>
  <si>
    <t>Kritériá na vyhodnotenie ponúk</t>
  </si>
  <si>
    <t xml:space="preserve">K1: Ponuková cena v eurách s DPH za predmet zákazky </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</si>
  <si>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</si>
  <si>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Zoznam poskytnutých služieb: Podmienka účasti podľa § 34 ods. 1 písm. a) ZVO</t>
  </si>
  <si>
    <t>Vedúci arborista</t>
  </si>
  <si>
    <t>Zástupca vedúceho arboristu</t>
  </si>
  <si>
    <t xml:space="preserve">Spôsob preukázania </t>
  </si>
  <si>
    <t>Je vedúci arborista internou kapacitou (zamestnancom) uchádzača?</t>
  </si>
  <si>
    <t>Je zástupca vedúceho arboristu internou kapacitou (zamestnancom) uchádzača?</t>
  </si>
  <si>
    <t>Arborista (vedúci a zástupca): Podmienka účasti podľa § 34 ods. 1 písm. g) ZVO</t>
  </si>
  <si>
    <t>Názov a stručný popis zákazky z ktorého bude vyplývať poskytnutie služieb obdobného charakteru ako je predmet zákazky</t>
  </si>
  <si>
    <t>počet ošetrení drevín</t>
  </si>
  <si>
    <t>Minimálny počet vyučovacích hodín</t>
  </si>
  <si>
    <t>Maximálne počet vyučovacích hodín</t>
  </si>
  <si>
    <t>Verejný obstarávateľ počet vyučovacích hodín preverí na základe potvrdení o účasti vystavených organizátorom vzdelávacích podujatí (napr. ISA, ISA Slovensko, Spoločnosť pre záhradnú a krajinnú tvorbu, Společnost pro záhradní a krajinářskou tvorbu, resp. iná organizácia združujúca arboristov na národnej úrovni v členskom štáte Európskej únie alebo European Arborical Council). Postačuje scan dokumentu.
UPOZORNENIE: Ak uchádzač nebude na plnenie predmetu zákazky využívať arboristov deklarovaných v Ponuke, tak sa uplatní zmluvná pokuta uvedená v čl. XVIII ods. 1 písm g) Rámcovej dohody.</t>
  </si>
  <si>
    <t xml:space="preserve">vedúci </t>
  </si>
  <si>
    <t>malus na účely hodnotenia ponúk</t>
  </si>
  <si>
    <t>vedúci arborista</t>
  </si>
  <si>
    <t>zástupca vedúceho arboristu</t>
  </si>
  <si>
    <t>maximálny malus SPOLU</t>
  </si>
  <si>
    <t xml:space="preserve">V rámci kritéria budú hodnotené skúsenosti arboristov – vedúceho a zástupcu vedúceho (ktorými uchádzač preukazuje splnenie podmienky účasti technickej alebo odbornej spôsobilosti) na zákazkách, ktorých predmetom boli služby obdobného charakteru, ako je predmet zákazky  realizovaných za rozhodné obdobie 4 rokov (za rozhodné obdobie sa považujú posledné 4 priebežné roky, ktoré sa rátajú spätne odo dňa vyhlásenia verejného obstarávania). Musí byť zároveň splnená podmienka, že arborista na zákazke bol v pozícii vedúceho zásahu alebo ošetrenie dreviny sám vykonával. Rozhodujúcim pri K3 bude počet drevín, na ktorých bolo vykonané ošetrenie v rozmedzí od 0 do 1 200 drevín u každého arboristu (vedúci, zástupca vedúceho) zvlášť. </t>
  </si>
  <si>
    <t>K3: Skúsenosti arboristu (ošetrovanie drevín), ktorými uchádzač preukazuje podmienku účasti podľa § 34 ods. 1 písm. g) ZVO</t>
  </si>
  <si>
    <t>Minimálny počet ošetrených drevín</t>
  </si>
  <si>
    <t>Maximálny počet ošetrených drevín</t>
  </si>
  <si>
    <t>lokalita, kde bolo ošetrenie na drevine vykonané (webový odkaz s lokáciou/ GPS súradnice)</t>
  </si>
  <si>
    <r>
      <t xml:space="preserve">Predložením tejto ponuky čestne vyhlasujem, že postupujem v súlade s etickým kódexom uchádzača vydaným Úradom pre verejné obstarávanie: </t>
    </r>
    <r>
      <rPr>
        <sz val="11"/>
        <color theme="4" tint="-0.249977111117893"/>
        <rFont val="Calibri"/>
        <family val="2"/>
        <charset val="238"/>
        <scheme val="minor"/>
      </rPr>
      <t>https://www.uvo.gov.sk/zaujemca-uchadzac/eticky-kodex-zaujemcu-uchadzaca</t>
    </r>
  </si>
  <si>
    <t>Zákazky budú v priebehu hodnotenia ponúk preverené a o výslednej pričítanej sume rozhodne komisia na vyhodnotenie ponúk. Verejný obstarávateľ počet ošetrení drevín preverí na základe vystavených potvrdení od odberateľov (postačuje scan dokumentu) v rozsahu vyžadovanom vyššie. Verejný obstarávateľ si vyhradzuje právo v prípade pochybností vyžiadať doplnenie písomného potvrdenia o zásahu od odberateľa vrátane identifikácie miesta zásahu a fyzicky preveriť, či bol zásah vykonaný.</t>
  </si>
  <si>
    <t>vyučovacie hodiny</t>
  </si>
  <si>
    <t>počet stromov</t>
  </si>
  <si>
    <t>SUMA CELKOM za 4 roky</t>
  </si>
  <si>
    <t>SUMA CELKOM za 1 rok</t>
  </si>
  <si>
    <t>SUMA S DPH</t>
  </si>
  <si>
    <t>SUMA BEZ DPH</t>
  </si>
  <si>
    <t>energetické zhodnotenie odpadu</t>
  </si>
  <si>
    <t>materiálové zhodnotenie odpadu</t>
  </si>
  <si>
    <t>vyška DPH</t>
  </si>
  <si>
    <t>suma bez DPH / t</t>
  </si>
  <si>
    <t>Zhodnotenie odpadu</t>
  </si>
  <si>
    <t>hodinová zúčtovacia sadzba - zahŕňa špecifické práce mimo horeuvedený cenník</t>
  </si>
  <si>
    <t>cena spolu bez DPH</t>
  </si>
  <si>
    <t>Predpokl. počet hodín / rok</t>
  </si>
  <si>
    <t xml:space="preserve">navrhovaná hodinová sadzba bez DPH </t>
  </si>
  <si>
    <t xml:space="preserve">Ošetrenie </t>
  </si>
  <si>
    <t>v cestnej zeleni (30% zásahov) sa celková cena násobí koeficientom (napr. 1,2..1,5)</t>
  </si>
  <si>
    <t xml:space="preserve">koeficient musí byť nižší ako 1 </t>
  </si>
  <si>
    <t>pri dvoch a viac ošetreniach na jednom strome sa násobí celková cena koeficientom (napr. 0,8..0,6)</t>
  </si>
  <si>
    <t>koeficient sa do "sumy celkom" nezaratáva, bude zohľadňovaný pri jednotlivých zadaniach</t>
  </si>
  <si>
    <t>koeficient</t>
  </si>
  <si>
    <t>SPOLU:</t>
  </si>
  <si>
    <t>Odstránenie výmladkov</t>
  </si>
  <si>
    <t>S-OV</t>
  </si>
  <si>
    <t>Detailná revízia už inštalovanej väzby s využitím lezeckej techniky</t>
  </si>
  <si>
    <t>S-VK</t>
  </si>
  <si>
    <t>Predpokl. počet ošetrení / strom / rok</t>
  </si>
  <si>
    <t xml:space="preserve">navrhovaná cena bez DPH </t>
  </si>
  <si>
    <t xml:space="preserve">             Ošetrenie </t>
  </si>
  <si>
    <t>Kód</t>
  </si>
  <si>
    <t>Konzervačné ošetrenie dutín spočívajúce v ich zastrešení alebo znepristúpení</t>
  </si>
  <si>
    <t>PB-KZ</t>
  </si>
  <si>
    <t>Konzervačné ošetrenie čerstvých alebo starých poranení na kmeni stromu</t>
  </si>
  <si>
    <t>PB-KO</t>
  </si>
  <si>
    <t>Inštalácia podpery koruny alebo kostrových konárov</t>
  </si>
  <si>
    <t>S-VP</t>
  </si>
  <si>
    <t>Inštalácia obruče</t>
  </si>
  <si>
    <t>S-VO</t>
  </si>
  <si>
    <t>Inštalacia nedeštruktívnej statickej väzby</t>
  </si>
  <si>
    <t>Inštalácia statickej väzby podkladnicovej</t>
  </si>
  <si>
    <t>S-VSP</t>
  </si>
  <si>
    <t>Inštalácia statickej väzby vŕtanej</t>
  </si>
  <si>
    <t>S-VSV</t>
  </si>
  <si>
    <t>Inštalácia dynamickej väzby v hornej úrovni, 8t väzba</t>
  </si>
  <si>
    <t>Inštalácia dynamickej väzby v hornej úrovni, 2-4t väzba</t>
  </si>
  <si>
    <t>S-VDH</t>
  </si>
  <si>
    <t>Inštalácia dynamickej väzby v dolnej úrovni, 8t väzba</t>
  </si>
  <si>
    <t>Inštalácia dynamickej väzby v dolnej úrovni, 2-4t väzba</t>
  </si>
  <si>
    <t>S-VDD</t>
  </si>
  <si>
    <t>Predpokl. počet ošetrení / rok</t>
  </si>
  <si>
    <t>Ošetrenie + materiál</t>
  </si>
  <si>
    <t>SPOLU CENA:</t>
  </si>
  <si>
    <t xml:space="preserve">1,1 - 1,5 </t>
  </si>
  <si>
    <t>1,71 - 2,5</t>
  </si>
  <si>
    <t>0,61 - 1,0</t>
  </si>
  <si>
    <t>1,21 - 1,7</t>
  </si>
  <si>
    <t>0,51 - 1,2</t>
  </si>
  <si>
    <t>0,31 - 0,6</t>
  </si>
  <si>
    <t>0,31 -0,6</t>
  </si>
  <si>
    <t>0-0,5</t>
  </si>
  <si>
    <t>0-0,3</t>
  </si>
  <si>
    <t>Predpokl. počet bm / rok</t>
  </si>
  <si>
    <t>navrhovaná cena bez DPH / bm</t>
  </si>
  <si>
    <t>šírka plotu od - do (bm)</t>
  </si>
  <si>
    <t>výška živého plotu od-do  (bm)</t>
  </si>
  <si>
    <t>zmladenie / rekonštrukcia živých plotov a stien</t>
  </si>
  <si>
    <t>S-RTZP  Rez živých plotov a stien</t>
  </si>
  <si>
    <t xml:space="preserve">SPOLU ZÁSAHOV: </t>
  </si>
  <si>
    <t>predpokl. počet zásahov / rok</t>
  </si>
  <si>
    <t>navrhovaná cena bez DPH / strom</t>
  </si>
  <si>
    <t>výška stromu  do</t>
  </si>
  <si>
    <t xml:space="preserve">výška stromu od </t>
  </si>
  <si>
    <t>PB-RT Predpestovanie koruny zosadených stromov (torz)</t>
  </si>
  <si>
    <t>PB-SSK Zosadenie sekundárnej koruny senescentných stromov (torz)</t>
  </si>
  <si>
    <t>S-RTPP Rez tvarovací</t>
  </si>
  <si>
    <t>S-RV Rez výchovný</t>
  </si>
  <si>
    <t>výška DPH</t>
  </si>
  <si>
    <t>predpokl. počet zásahov / strom / rok</t>
  </si>
  <si>
    <t>Predpokl. počet zásahov / rok</t>
  </si>
  <si>
    <t>Plocha koruny do</t>
  </si>
  <si>
    <t>Plocha koruny od</t>
  </si>
  <si>
    <t>PB-LO Odstránenie lián vrastajúcich do koruny hostiteľkých stromov vrátane ich strhania z kmeňa a kostrových konárov</t>
  </si>
  <si>
    <t>S-TVL Specializovaný průzkum stromu s využitím lezecké techniky</t>
  </si>
  <si>
    <t>PB-LR Redukcia (podrezanie) lián vrastajúcich do koruny hostiteľských stromov</t>
  </si>
  <si>
    <t>PB-JO Odstraňovanie poloparazitických a parazitických krov z koruny masívne napadnutých stromov</t>
  </si>
  <si>
    <t>PB-ST Zosadenie stromu na torzo</t>
  </si>
  <si>
    <t>PB-RLLR Lokálna redukcia senescentných stromov za účelom zabezpečenia ich stability</t>
  </si>
  <si>
    <t>PB-RB Bezpečnostný rez senescentných stromov</t>
  </si>
  <si>
    <t>PB-RR Riadená obvodová redukcia za účelom revitalizácie senescentného stromu</t>
  </si>
  <si>
    <t>PB-RO  Riadená obvodová redukcia za účelom zvýšenia stability senescentného stromu</t>
  </si>
  <si>
    <t>S-RTHL Rez na hlavu</t>
  </si>
  <si>
    <t>S-RS Rez zosadzovací</t>
  </si>
  <si>
    <t>S-SSK  Stabilizácia sekundárnej koruny</t>
  </si>
  <si>
    <t xml:space="preserve">S-RO Redukcia obvodová </t>
  </si>
  <si>
    <t>S-RLPV Úprava priechodného alebo podchodného profilu</t>
  </si>
  <si>
    <t xml:space="preserve"> S-RLLR Lokálna redukcia z dôvodu stabilizácie</t>
  </si>
  <si>
    <t xml:space="preserve"> S-RLSP Lokálna redukcia smerom k prekážke</t>
  </si>
  <si>
    <t>S-RB Rez bezpečnostný</t>
  </si>
  <si>
    <t xml:space="preserve"> S-RZ Rez zdravotný</t>
  </si>
  <si>
    <t xml:space="preserve">Obchodné meno spoločnosti: </t>
  </si>
  <si>
    <t>Uchádzač vypĺňa iba modro vyznačené bunky</t>
  </si>
  <si>
    <t>Celková suma v EUR s DPH</t>
  </si>
  <si>
    <t>Výška DPH</t>
  </si>
  <si>
    <t xml:space="preserve">Celková cena v EUR bez DPH </t>
  </si>
  <si>
    <t>Cena za predmet zákazky za 4 roky v zmysle cenovenej ponuky v Hárku 2</t>
  </si>
  <si>
    <t>Lehota uskutočnenia (mesiac, rok)</t>
  </si>
  <si>
    <t>Skúsenosti arboristu počet ošetrení</t>
  </si>
  <si>
    <t>Kontinuálne vzdelávanie arboristu</t>
  </si>
  <si>
    <t>Uchádzač predloží zoznam poskytnutých služieb za predchádzajúce štyri roky od vyhlásenia verejného obstarávania. Verejný obstarávateľ požaduje v zozname preukázať minimálne dve (2) zákazky obdobného charakteru tzn. ošetrovanie drevín s použitím vysokozdvižnej plošiny - v kumulatívnom objeme minimálne 50 vykonaných zásahov ošetrenia dreviny, pričom zároveň platí, že do uvedeného počtu sa nezarátavajú zásahy, ktoré boli vykonané na totožnej drevine (nie je možné zarátať zásah na tej istej drevine dva a viac krát).</t>
  </si>
  <si>
    <t>Uchádzač predloží zoznam poskytnutých služieb za predchádzajúce štyri roky od vyhlásenia verejného obstarávania. Verejný obstarávateľ požaduje v zozname preukázať minimálne tri (3) zákazky obdobného charakteru tzn. ošetrovanie drevín stromolezeckou technikou - v kumulatívnom objeme minimálne 120 vykonaných zásahov ošetrenia dreviny, pričom zároveň platí, že do uvedeného počtu sa nezarátavajú zásahy, ktoré boli vykonané na tej istej drevine (nie je možné zarátať zásah na tej istej drevine dva a viac krát).</t>
  </si>
  <si>
    <t xml:space="preserve">Uchádzač v zmylse bodu 3.7, časť B. Podmienky účasti súťažných podkladov  preukáže dispozíciu s dvoma (2) odborníkmi (vedúci, zástupca vedúceho), ktorý sú držiteľom aspoň jedného dokladu o odbornej spôsobilosti (certifikátom) v papierovej (scan) alebo elektronickej forme vydaným European arboricultural council (EAC) alebo príslušným partnerom EAC alebo národným certifikačným centrom alebo International society of arboriculture: 
- ETT European Tree Technician 
- ISA Board, Certified Master Arborist 
- ETW European Tree Worker
- ČCA Český certifikovaný arborista - úroveń konzultant, úroveň stromolezec. 
Verejný obstarávateľ uzná aj ekvivalentný dokument, ktorý preukazuje splnenie požiadaviek na odbornú spôsobilosť v zmysle bodu 3.6, ak bude uchádzač schopný preukázať, že tento dokument spĺňa rovnaké kvalitatívne a odborné kritériá ako doklady uvedené vyššie. Uchádzač je povinný v takom prípade predložiť aj podpornú dokumentáciu a vysvetlenie, ktorými preukáže, že predložený dokument je obsahovo a kvalitatívne rovnocenný s požadovaným dokladom o odbornej spôsobilosti.
Verejný obstarávateľ uzná miesto dokladu o odbornej spôsobilosti vyššie aj záznam vo verejne dostupnom registri na jednom z nasledovných odkazov:
-	https://www.eac-arboriculture.com/certified-european-tree-workers.aspx
-	https://www.treesaregood.org/findanarborist/verify 
-	https://www.ceskycertifikovanyarborista.cz/certifikovani-arboriste                                                                                                                                                                                                                                                                                                                                                                                            </t>
  </si>
  <si>
    <t xml:space="preserve">V súlade s § 38 ods. 4 ZVO verejný obstarávateľ určuje, že podstatné úlohy pri plnení predmetu zákazky, najmä činnosti súvisiace s projektovým riadením, výkonom odborného dozoru, posudzovaním zdravotného stavu drevín, realizáciou arboristických zásahov a odborným dohľadom, musia byť vykonané priamo hlavným dodávateľom (v prípade spoločnej účasti konkrétnym členom skupiny dodávateľov). Verejný obstarávateľ neumožňuje preukazovanie odbornej spôsobilosti prostredníctvom iných osôb podľa § 34 ods. 3 ZVO, keďže ide o odborné činnosti predstavujúce podstatné úlohy v rámci realizácie zákazky.
Odborníci (vedúci a zástupca arboristu) musia byť preto vlastnými kapacitami uchádzača, t. j. v pracovnom, mandátnom alebo inom priamom zmluvnom vzťahu s uchádzačom, ktorý zaručuje ich osobnú účasť na plnení zmluvy. Uchádzač, ktorý nepreukáže, že uvedení odborníci sú jeho vlastnými kapacitami, alebo ktorý preukazuje odbornú spôsobilosť prostredníctvom iných osôb podľa § 34 ods. 3 ZVO, bude vylúčený z verejného obstarávania z dôvodu nesplnenia podmienky účasti. </t>
  </si>
  <si>
    <t xml:space="preserve">koeficient musí byť 1 alebo vyšší  </t>
  </si>
  <si>
    <t>Cenová Ponuka v zákazke „Komplexné ošetrenie drevín na území Bratislavy“</t>
  </si>
  <si>
    <t>Príloha č. 1 - Ponuka v zákazke "Komplexné ošetrenie drevín na území Bratislavy"</t>
  </si>
  <si>
    <t>K2: Kontinuálne vzdelávania arboristov,  ktorými uchádzač preukazuje podmienku účasti podľa § 34 ods. 1 písm. g) ZVO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</si>
</sst>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0.000"/>
    <numFmt numFmtId="165" formatCode="#,##0.00\ &quot;€&quot;"/>
  </numFmts>
  <fonts count="3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1"/>
      <color theme="4" tint="-0.249977111117893"/>
      <name val="Calibri"/>
      <family val="2"/>
      <charset val="238"/>
      <scheme val="minor"/>
    </font>
    <font>
      <sz val="16"/>
      <color theme="0"/>
      <name val="Calibri Light"/>
      <family val="2"/>
      <charset val="238"/>
      <scheme val="major"/>
    </font>
    <font>
      <u/>
      <sz val="11"/>
      <color theme="10"/>
      <name val="Calibri"/>
      <family val="2"/>
      <charset val="238"/>
      <scheme val="minor"/>
    </font>
    <font>
      <b/>
      <sz val="14"/>
      <color theme="1"/>
      <name val="Calibri"/>
      <family val="2"/>
      <charset val="238"/>
      <scheme val="minor"/>
    </font>
    <font>
      <b/>
      <sz val="18"/>
      <color theme="4" tint="-0.249977111117893"/>
      <name val="Calibri Light"/>
      <family val="2"/>
      <charset val="238"/>
      <scheme val="major"/>
    </font>
    <font>
      <b/>
      <sz val="16"/>
      <color theme="4" tint="-0.249977111117893"/>
      <name val="Calibri Light"/>
      <family val="2"/>
      <charset val="238"/>
      <scheme val="major"/>
    </font>
    <font>
      <b/>
      <sz val="11"/>
      <name val="Calibri"/>
      <family val="2"/>
      <charset val="238"/>
    </font>
    <font>
      <b/>
      <sz val="11"/>
      <color rgb="FF000000"/>
      <name val="Calibri"/>
      <family val="2"/>
      <charset val="238"/>
    </font>
    <font>
      <b/>
      <sz val="16"/>
      <name val="Calibri"/>
      <family val="2"/>
      <charset val="238"/>
      <scheme val="minor"/>
    </font>
    <font>
      <b/>
      <sz val="18"/>
      <name val="Calibri"/>
      <family val="2"/>
      <charset val="238"/>
      <scheme val="minor"/>
    </font>
    <font>
      <sz val="11"/>
      <color theme="1"/>
      <name val="Calibri"/>
      <family val="2"/>
      <scheme val="minor"/>
    </font>
    <font>
      <sz val="14"/>
      <color theme="3" tint="0.249977111117893"/>
      <name val="Calibri Light"/>
      <family val="2"/>
      <charset val="238"/>
      <scheme val="major"/>
    </font>
    <font>
      <sz val="16"/>
      <color theme="3" tint="0.249977111117893"/>
      <name val="Calibri Light"/>
      <family val="2"/>
      <charset val="238"/>
      <scheme val="major"/>
    </font>
    <font>
      <b/>
      <sz val="11"/>
      <color theme="1"/>
      <name val="Calibri"/>
      <family val="2"/>
      <scheme val="minor"/>
    </font>
    <font>
      <sz val="11"/>
      <color rgb="FF242424"/>
      <name val="Aptos Narrow"/>
      <family val="2"/>
    </font>
    <font>
      <sz val="11"/>
      <color theme="1"/>
      <name val="Aptos Narrow"/>
      <family val="2"/>
    </font>
    <font>
      <b/>
      <sz val="11"/>
      <color rgb="FF242424"/>
      <name val="Aptos Narrow"/>
      <family val="2"/>
    </font>
    <font>
      <sz val="11"/>
      <color rgb="FF000000"/>
      <name val="Calibri"/>
      <family val="2"/>
      <scheme val="minor"/>
    </font>
    <font>
      <sz val="10"/>
      <name val="Arial"/>
      <family val="2"/>
      <charset val="238"/>
    </font>
    <font>
      <sz val="14"/>
      <color theme="4" tint="-0.249977111117893"/>
      <name val="Calibri"/>
      <family val="2"/>
      <scheme val="minor"/>
    </font>
  </fonts>
  <fills count="49">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theme="9" tint="0.79998168889431442"/>
      </patternFill>
    </fill>
    <fill>
      <patternFill patternType="solid">
        <fgColor theme="2"/>
        <bgColor indexed="64"/>
      </patternFill>
    </fill>
    <fill>
      <patternFill patternType="solid">
        <fgColor rgb="FFB1F0BB"/>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AFAB1"/>
        <bgColor indexed="64"/>
      </patternFill>
    </fill>
    <fill>
      <patternFill patternType="solid">
        <fgColor theme="3" tint="0.59999389629810485"/>
        <bgColor indexed="64"/>
      </patternFill>
    </fill>
    <fill>
      <patternFill patternType="solid">
        <fgColor rgb="FFFC7C51"/>
        <bgColor indexed="64"/>
      </patternFill>
    </fill>
    <fill>
      <patternFill patternType="solid">
        <fgColor rgb="FFFAFA96"/>
        <bgColor indexed="64"/>
      </patternFill>
    </fill>
    <fill>
      <patternFill patternType="solid">
        <fgColor theme="3" tint="0.39997558519241921"/>
        <bgColor indexed="64"/>
      </patternFill>
    </fill>
    <fill>
      <patternFill patternType="solid">
        <fgColor rgb="FF68F74F"/>
        <bgColor indexed="64"/>
      </patternFill>
    </fill>
    <fill>
      <patternFill patternType="solid">
        <fgColor rgb="FFFCD358"/>
        <bgColor indexed="64"/>
      </patternFill>
    </fill>
    <fill>
      <patternFill patternType="solid">
        <fgColor theme="8" tint="0.79998168889431442"/>
        <bgColor indexed="64"/>
      </patternFill>
    </fill>
    <fill>
      <patternFill patternType="solid">
        <fgColor rgb="FFF29B9B"/>
        <bgColor indexed="64"/>
      </patternFill>
    </fill>
    <fill>
      <patternFill patternType="solid">
        <fgColor rgb="FFF6E3FA"/>
        <bgColor indexed="64"/>
      </patternFill>
    </fill>
    <fill>
      <patternFill patternType="solid">
        <fgColor rgb="FFA4EBAF"/>
        <bgColor indexed="64"/>
      </patternFill>
    </fill>
    <fill>
      <patternFill patternType="solid">
        <fgColor rgb="FFFCBBBB"/>
        <bgColor indexed="64"/>
      </patternFill>
    </fill>
    <fill>
      <patternFill patternType="solid">
        <fgColor rgb="FF9CE6CB"/>
        <bgColor indexed="64"/>
      </patternFill>
    </fill>
    <fill>
      <patternFill patternType="solid">
        <fgColor rgb="FFF7F7D5"/>
        <bgColor indexed="64"/>
      </patternFill>
    </fill>
    <fill>
      <patternFill patternType="solid">
        <fgColor theme="7" tint="0.59999389629810485"/>
        <bgColor indexed="64"/>
      </patternFill>
    </fill>
    <fill>
      <patternFill patternType="solid">
        <fgColor rgb="FFFFC000"/>
        <bgColor indexed="64"/>
      </patternFill>
    </fill>
    <fill>
      <patternFill patternType="solid">
        <fgColor rgb="FFDCCEF2"/>
        <bgColor indexed="64"/>
      </patternFill>
    </fill>
    <fill>
      <patternFill patternType="solid">
        <fgColor rgb="FFFFFF8C"/>
        <bgColor indexed="64"/>
      </patternFill>
    </fill>
    <fill>
      <patternFill patternType="solid">
        <fgColor rgb="FF68D1F7"/>
        <bgColor indexed="64"/>
      </patternFill>
    </fill>
    <fill>
      <patternFill patternType="solid">
        <fgColor rgb="FFF78686"/>
        <bgColor indexed="64"/>
      </patternFill>
    </fill>
    <fill>
      <patternFill patternType="solid">
        <fgColor rgb="FFB3F5B7"/>
        <bgColor indexed="64"/>
      </patternFill>
    </fill>
    <fill>
      <patternFill patternType="solid">
        <fgColor rgb="FFF0B88B"/>
        <bgColor indexed="64"/>
      </patternFill>
    </fill>
    <fill>
      <patternFill patternType="solid">
        <fgColor rgb="FF537FB5"/>
        <bgColor indexed="64"/>
      </patternFill>
    </fill>
    <fill>
      <patternFill patternType="solid">
        <fgColor rgb="FF36D19E"/>
        <bgColor indexed="64"/>
      </patternFill>
    </fill>
    <fill>
      <patternFill patternType="solid">
        <fgColor rgb="FF00B050"/>
        <bgColor indexed="64"/>
      </patternFill>
    </fill>
    <fill>
      <patternFill patternType="solid">
        <fgColor rgb="FFFAFAC3"/>
        <bgColor indexed="64"/>
      </patternFill>
    </fill>
    <fill>
      <patternFill patternType="solid">
        <fgColor rgb="FF499C28"/>
        <bgColor indexed="64"/>
      </patternFill>
    </fill>
    <fill>
      <patternFill patternType="solid">
        <fgColor theme="7" tint="0.39997558519241921"/>
        <bgColor indexed="64"/>
      </patternFill>
    </fill>
    <fill>
      <patternFill patternType="solid">
        <fgColor theme="8" tint="0.59999389629810485"/>
        <bgColor indexed="64"/>
      </patternFill>
    </fill>
  </fills>
  <borders count="208">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medium">
        <color indexed="64"/>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style="medium">
        <color indexed="64"/>
      </top>
      <bottom style="thin">
        <color rgb="FFB2B2B2"/>
      </bottom>
      <diagonal/>
    </border>
    <border>
      <left/>
      <right style="medium">
        <color indexed="64"/>
      </right>
      <top/>
      <bottom style="medium">
        <color indexed="64"/>
      </bottom>
      <diagonal/>
    </border>
    <border>
      <left/>
      <right style="medium">
        <color indexed="64"/>
      </right>
      <top style="thin">
        <color rgb="FFB2B2B2"/>
      </top>
      <bottom/>
      <diagonal/>
    </border>
    <border>
      <left/>
      <right style="medium">
        <color indexed="64"/>
      </right>
      <top/>
      <bottom/>
      <diagonal/>
    </border>
    <border>
      <left/>
      <right style="medium">
        <color indexed="64"/>
      </right>
      <top style="thin">
        <color rgb="FFB2B2B2"/>
      </top>
      <bottom style="thin">
        <color rgb="FFB2B2B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rgb="FFB2B2B2"/>
      </top>
      <bottom style="thin">
        <color theme="6"/>
      </bottom>
      <diagonal/>
    </border>
    <border>
      <left/>
      <right style="thin">
        <color rgb="FFB2B2B2"/>
      </right>
      <top style="thin">
        <color rgb="FFB2B2B2"/>
      </top>
      <bottom style="thin">
        <color theme="6"/>
      </bottom>
      <diagonal/>
    </border>
    <border>
      <left style="medium">
        <color indexed="64"/>
      </left>
      <right/>
      <top style="thin">
        <color theme="6"/>
      </top>
      <bottom style="medium">
        <color indexed="64"/>
      </bottom>
      <diagonal/>
    </border>
    <border>
      <left/>
      <right style="thin">
        <color rgb="FFB2B2B2"/>
      </right>
      <top style="thin">
        <color theme="6"/>
      </top>
      <bottom style="medium">
        <color indexed="64"/>
      </bottom>
      <diagonal/>
    </border>
    <border>
      <left style="thin">
        <color rgb="FFB2B2B2"/>
      </left>
      <right/>
      <top/>
      <bottom style="medium">
        <color indexed="64"/>
      </bottom>
      <diagonal/>
    </border>
    <border>
      <left/>
      <right style="thin">
        <color rgb="FFB2B2B2"/>
      </right>
      <top/>
      <bottom style="medium">
        <color indexed="64"/>
      </bottom>
      <diagonal/>
    </border>
    <border>
      <left style="thin">
        <color rgb="FFB2B2B2"/>
      </left>
      <right style="thin">
        <color rgb="FFB2B2B2"/>
      </right>
      <top/>
      <bottom style="medium">
        <color indexed="64"/>
      </bottom>
      <diagonal/>
    </border>
    <border>
      <left style="medium">
        <color indexed="64"/>
      </left>
      <right/>
      <top style="thin">
        <color theme="0" tint="-0.24994659260841701"/>
      </top>
      <bottom style="thin">
        <color rgb="FFB2B2B2"/>
      </bottom>
      <diagonal/>
    </border>
    <border>
      <left style="thin">
        <color rgb="FFB2B2B2"/>
      </left>
      <right/>
      <top style="thin">
        <color rgb="FFB2B2B2"/>
      </top>
      <bottom/>
      <diagonal/>
    </border>
    <border>
      <left style="medium">
        <color indexed="64"/>
      </left>
      <right/>
      <top style="thin">
        <color rgb="FFB2B2B2"/>
      </top>
      <bottom style="thin">
        <color theme="0" tint="-0.24994659260841701"/>
      </bottom>
      <diagonal/>
    </border>
    <border>
      <left/>
      <right/>
      <top style="thin">
        <color rgb="FFB2B2B2"/>
      </top>
      <bottom style="thin">
        <color theme="0" tint="-0.24994659260841701"/>
      </bottom>
      <diagonal/>
    </border>
    <border>
      <left style="thin">
        <color rgb="FFB2B2B2"/>
      </left>
      <right/>
      <top style="medium">
        <color indexed="64"/>
      </top>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top style="thin">
        <color indexed="64"/>
      </top>
      <bottom/>
      <diagonal/>
    </border>
    <border>
      <left/>
      <right/>
      <top style="thin">
        <color indexed="64"/>
      </top>
      <bottom/>
      <diagonal/>
    </border>
    <border>
      <left style="thin">
        <color rgb="FFB2B2B2"/>
      </left>
      <right/>
      <top style="thin">
        <color indexed="64"/>
      </top>
      <bottom/>
      <diagonal/>
    </border>
    <border>
      <left/>
      <right style="thin">
        <color rgb="FFB2B2B2"/>
      </right>
      <top style="thin">
        <color indexed="64"/>
      </top>
      <bottom style="thin">
        <color indexed="64"/>
      </bottom>
      <diagonal/>
    </border>
    <border>
      <left style="thin">
        <color rgb="FFB2B2B2"/>
      </left>
      <right style="thin">
        <color rgb="FFB2B2B2"/>
      </right>
      <top style="thin">
        <color indexed="64"/>
      </top>
      <bottom style="thin">
        <color indexed="64"/>
      </bottom>
      <diagonal/>
    </border>
    <border>
      <left/>
      <right/>
      <top/>
      <bottom style="thin">
        <color theme="6" tint="0.39994506668294322"/>
      </bottom>
      <diagonal/>
    </border>
    <border>
      <left style="thin">
        <color theme="6" tint="0.39994506668294322"/>
      </left>
      <right style="thin">
        <color theme="6" tint="0.39994506668294322"/>
      </right>
      <top style="thin">
        <color theme="6" tint="0.39994506668294322"/>
      </top>
      <bottom style="thin">
        <color auto="1"/>
      </bottom>
      <diagonal/>
    </border>
    <border>
      <left style="thin">
        <color rgb="FFB2B2B2"/>
      </left>
      <right style="thin">
        <color rgb="FFB2B2B2"/>
      </right>
      <top style="thin">
        <color rgb="FFB2B2B2"/>
      </top>
      <bottom style="medium">
        <color theme="1"/>
      </bottom>
      <diagonal/>
    </border>
    <border>
      <left style="thin">
        <color rgb="FFB2B2B2"/>
      </left>
      <right/>
      <top style="thin">
        <color rgb="FFB2B2B2"/>
      </top>
      <bottom style="medium">
        <color theme="1"/>
      </bottom>
      <diagonal/>
    </border>
    <border>
      <left/>
      <right style="thin">
        <color rgb="FFB2B2B2"/>
      </right>
      <top style="thin">
        <color rgb="FFB2B2B2"/>
      </top>
      <bottom style="medium">
        <color theme="1"/>
      </bottom>
      <diagonal/>
    </border>
    <border>
      <left/>
      <right style="medium">
        <color auto="1"/>
      </right>
      <top/>
      <bottom style="thin">
        <color theme="2" tint="-9.9948118533890809E-2"/>
      </bottom>
      <diagonal/>
    </border>
    <border>
      <left style="thin">
        <color theme="6" tint="0.39994506668294322"/>
      </left>
      <right/>
      <top style="thin">
        <color theme="6" tint="0.39994506668294322"/>
      </top>
      <bottom style="thin">
        <color theme="6" tint="0.39994506668294322"/>
      </bottom>
      <diagonal/>
    </border>
    <border>
      <left/>
      <right style="thin">
        <color theme="6" tint="0.39994506668294322"/>
      </right>
      <top style="thin">
        <color theme="6" tint="0.39994506668294322"/>
      </top>
      <bottom style="thin">
        <color theme="6" tint="0.39994506668294322"/>
      </bottom>
      <diagonal/>
    </border>
    <border>
      <left style="medium">
        <color indexed="64"/>
      </left>
      <right/>
      <top/>
      <bottom style="thin">
        <color indexed="64"/>
      </bottom>
      <diagonal/>
    </border>
    <border>
      <left style="thin">
        <color theme="6" tint="0.39994506668294322"/>
      </left>
      <right/>
      <top style="thin">
        <color theme="6" tint="0.39994506668294322"/>
      </top>
      <bottom style="thin">
        <color indexed="64"/>
      </bottom>
      <diagonal/>
    </border>
    <border>
      <left/>
      <right style="thin">
        <color theme="6" tint="0.39994506668294322"/>
      </right>
      <top style="thin">
        <color theme="6" tint="0.39994506668294322"/>
      </top>
      <bottom style="thin">
        <color indexed="64"/>
      </bottom>
      <diagonal/>
    </border>
    <border>
      <left style="thin">
        <color theme="6" tint="0.39994506668294322"/>
      </left>
      <right style="thin">
        <color theme="6" tint="0.39994506668294322"/>
      </right>
      <top style="thin">
        <color theme="6" tint="0.39994506668294322"/>
      </top>
      <bottom/>
      <diagonal/>
    </border>
    <border>
      <left/>
      <right style="medium">
        <color indexed="64"/>
      </right>
      <top style="thin">
        <color theme="6" tint="0.39994506668294322"/>
      </top>
      <bottom style="thin">
        <color theme="6" tint="0.39994506668294322"/>
      </bottom>
      <diagonal/>
    </border>
    <border>
      <left/>
      <right style="medium">
        <color auto="1"/>
      </right>
      <top style="thin">
        <color indexed="64"/>
      </top>
      <bottom/>
      <diagonal/>
    </border>
    <border>
      <left style="thin">
        <color theme="2"/>
      </left>
      <right style="medium">
        <color indexed="64"/>
      </right>
      <top/>
      <bottom style="medium">
        <color indexed="64"/>
      </bottom>
      <diagonal/>
    </border>
    <border>
      <left style="thin">
        <color theme="2"/>
      </left>
      <right style="medium">
        <color indexed="64"/>
      </right>
      <top style="thin">
        <color theme="2"/>
      </top>
      <bottom style="medium">
        <color indexed="64"/>
      </bottom>
      <diagonal/>
    </border>
    <border>
      <left style="medium">
        <color indexed="64"/>
      </left>
      <right/>
      <top style="thin">
        <color indexed="64"/>
      </top>
      <bottom style="medium">
        <color indexed="64"/>
      </bottom>
      <diagonal/>
    </border>
    <border>
      <left/>
      <right style="thin">
        <color rgb="FFB2B2B2"/>
      </right>
      <top style="thin">
        <color indexed="64"/>
      </top>
      <bottom style="medium">
        <color indexed="64"/>
      </bottom>
      <diagonal/>
    </border>
    <border>
      <left/>
      <right style="medium">
        <color indexed="64"/>
      </right>
      <top style="thin">
        <color rgb="FFB2B2B2"/>
      </top>
      <bottom style="medium">
        <color indexed="64"/>
      </bottom>
      <diagonal/>
    </border>
    <border>
      <left/>
      <right style="medium">
        <color indexed="64"/>
      </right>
      <top/>
      <bottom style="thin">
        <color theme="6" tint="0.39994506668294322"/>
      </bottom>
      <diagonal/>
    </border>
    <border>
      <left/>
      <right style="medium">
        <color theme="1"/>
      </right>
      <top style="thin">
        <color rgb="FFB2B2B2"/>
      </top>
      <bottom style="thin">
        <color rgb="FFB2B2B2"/>
      </bottom>
      <diagonal/>
    </border>
    <border>
      <left/>
      <right style="medium">
        <color indexed="64"/>
      </right>
      <top style="thin">
        <color theme="6" tint="0.39994506668294322"/>
      </top>
      <bottom style="thin">
        <color auto="1"/>
      </bottom>
      <diagonal/>
    </border>
    <border>
      <left/>
      <right style="medium">
        <color theme="1"/>
      </right>
      <top style="thin">
        <color rgb="FFB2B2B2"/>
      </top>
      <bottom style="medium">
        <color theme="1"/>
      </bottom>
      <diagonal/>
    </border>
    <border>
      <left/>
      <right style="thin">
        <color rgb="FFB2B2B2"/>
      </right>
      <top style="thin">
        <color theme="0" tint="-0.24994659260841701"/>
      </top>
      <bottom style="thin">
        <color rgb="FFB2B2B2"/>
      </bottom>
      <diagonal/>
    </border>
    <border>
      <left/>
      <right style="thin">
        <color theme="2"/>
      </right>
      <top/>
      <bottom style="medium">
        <color indexed="64"/>
      </bottom>
      <diagonal/>
    </border>
    <border>
      <left/>
      <right style="thin">
        <color rgb="FFB2B2B2"/>
      </right>
      <top style="medium">
        <color indexed="64"/>
      </top>
      <bottom/>
      <diagonal/>
    </border>
    <border>
      <left style="medium">
        <color indexed="64"/>
      </left>
      <right style="thin">
        <color rgb="FFB2B2B2"/>
      </right>
      <top style="medium">
        <color indexed="64"/>
      </top>
      <bottom/>
      <diagonal/>
    </border>
    <border>
      <left style="medium">
        <color indexed="64"/>
      </left>
      <right style="thin">
        <color rgb="FFB2B2B2"/>
      </right>
      <top/>
      <bottom style="medium">
        <color indexed="64"/>
      </bottom>
      <diagonal/>
    </border>
    <border>
      <left style="thin">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indexed="64"/>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style="thin">
        <color indexed="64"/>
      </top>
      <bottom style="medium">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bottom style="thin">
        <color indexed="64"/>
      </bottom>
      <diagonal/>
    </border>
    <border>
      <left style="medium">
        <color rgb="FF000000"/>
      </left>
      <right/>
      <top/>
      <bottom style="thin">
        <color indexed="64"/>
      </bottom>
      <diagonal/>
    </border>
    <border>
      <left/>
      <right/>
      <top/>
      <bottom style="thin">
        <color rgb="FF000000"/>
      </bottom>
      <diagonal/>
    </border>
    <border>
      <left style="thin">
        <color rgb="FF000000"/>
      </left>
      <right/>
      <top/>
      <bottom style="thin">
        <color rgb="FF000000"/>
      </bottom>
      <diagonal/>
    </border>
    <border>
      <left style="thin">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medium">
        <color rgb="FF000000"/>
      </bottom>
      <diagonal/>
    </border>
    <border>
      <left/>
      <right style="thin">
        <color rgb="FF000000"/>
      </right>
      <top style="thin">
        <color rgb="FF000000"/>
      </top>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medium">
        <color indexed="64"/>
      </left>
      <right/>
      <top style="thin">
        <color rgb="FF000000"/>
      </top>
      <bottom style="medium">
        <color indexed="64"/>
      </bottom>
      <diagonal/>
    </border>
    <border>
      <left style="thin">
        <color rgb="FF000000"/>
      </left>
      <right style="medium">
        <color indexed="64"/>
      </right>
      <top/>
      <bottom style="thin">
        <color rgb="FF000000"/>
      </bottom>
      <diagonal/>
    </border>
    <border>
      <left style="medium">
        <color indexed="64"/>
      </left>
      <right/>
      <top style="thin">
        <color rgb="FF000000"/>
      </top>
      <bottom style="thin">
        <color rgb="FF000000"/>
      </bottom>
      <diagonal/>
    </border>
    <border>
      <left style="medium">
        <color indexed="64"/>
      </left>
      <right/>
      <top style="medium">
        <color indexed="64"/>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bottom/>
      <diagonal/>
    </border>
    <border>
      <left/>
      <right style="thin">
        <color rgb="FF000000"/>
      </right>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top style="thin">
        <color rgb="FFB2B2B2"/>
      </top>
      <bottom style="medium">
        <color theme="1"/>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1">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0" fontId="15" fillId="0" borderId="0" applyNumberFormat="0" applyFill="0" applyBorder="0" applyAlignment="0" applyProtection="0"/>
    <xf numFmtId="44" fontId="1" fillId="0" borderId="0" applyFont="0" applyFill="0" applyBorder="0" applyAlignment="0" applyProtection="0"/>
    <xf numFmtId="0" fontId="23" fillId="0" borderId="0"/>
    <xf numFmtId="0" fontId="23" fillId="3" borderId="2" applyNumberFormat="0" applyFont="0" applyAlignment="0" applyProtection="0"/>
    <xf numFmtId="44" fontId="23" fillId="0" borderId="0" applyFont="0" applyFill="0" applyBorder="0" applyAlignment="0" applyProtection="0"/>
    <xf numFmtId="0" fontId="31" fillId="0" borderId="0"/>
  </cellStyleXfs>
  <cellXfs count="702">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58" xfId="0" applyFont="1" applyBorder="1" applyAlignment="1">
      <alignment horizontal="center" vertical="center"/>
    </xf>
    <xf numFmtId="0" fontId="6" fillId="0" borderId="39" xfId="0" applyFont="1" applyBorder="1" applyAlignment="1">
      <alignment horizontal="justify" vertical="center"/>
    </xf>
    <xf numFmtId="0" fontId="0" fillId="0" borderId="39" xfId="0" applyBorder="1" applyAlignment="1">
      <alignment horizontal="left" vertical="center" wrapText="1" indent="1"/>
    </xf>
    <xf numFmtId="0" fontId="6" fillId="0" borderId="39" xfId="0" applyFont="1" applyBorder="1" applyAlignment="1">
      <alignment horizontal="left" vertical="center" wrapText="1" indent="1"/>
    </xf>
    <xf numFmtId="0" fontId="2" fillId="0" borderId="39" xfId="0" applyFont="1" applyBorder="1" applyAlignment="1">
      <alignment horizontal="center" vertical="center" wrapText="1"/>
    </xf>
    <xf numFmtId="0" fontId="0" fillId="0" borderId="39" xfId="0" applyBorder="1" applyAlignment="1">
      <alignment horizontal="left" wrapText="1" indent="1"/>
    </xf>
    <xf numFmtId="0" fontId="6" fillId="0" borderId="40" xfId="0" applyFont="1" applyBorder="1" applyAlignment="1">
      <alignment vertical="center"/>
    </xf>
    <xf numFmtId="0" fontId="0" fillId="0" borderId="39" xfId="0" applyBorder="1" applyAlignment="1">
      <alignment horizontal="left" vertical="center" indent="1"/>
    </xf>
    <xf numFmtId="0" fontId="2" fillId="0" borderId="39" xfId="0" applyFont="1" applyBorder="1" applyAlignment="1">
      <alignment horizontal="center" vertical="center"/>
    </xf>
    <xf numFmtId="0" fontId="0" fillId="0" borderId="39" xfId="0" applyBorder="1" applyAlignment="1">
      <alignment horizontal="justify" vertical="center"/>
    </xf>
    <xf numFmtId="0" fontId="0" fillId="0" borderId="40" xfId="0" applyBorder="1"/>
    <xf numFmtId="0" fontId="0" fillId="0" borderId="0" xfId="0" applyProtection="1">
      <protection hidden="1"/>
    </xf>
    <xf numFmtId="0" fontId="0" fillId="0" borderId="0" xfId="0" applyAlignment="1" applyProtection="1">
      <alignment wrapText="1"/>
      <protection hidden="1"/>
    </xf>
    <xf numFmtId="0" fontId="0" fillId="5" borderId="44" xfId="0" applyFill="1" applyBorder="1" applyAlignment="1" applyProtection="1">
      <alignment horizontal="center" wrapText="1"/>
      <protection hidden="1"/>
    </xf>
    <xf numFmtId="0" fontId="2" fillId="5" borderId="45" xfId="0" applyFont="1" applyFill="1" applyBorder="1" applyAlignment="1" applyProtection="1">
      <alignment wrapText="1"/>
      <protection hidden="1"/>
    </xf>
    <xf numFmtId="0" fontId="2" fillId="5" borderId="46"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2" xfId="0" applyFont="1" applyFill="1" applyBorder="1" applyAlignment="1" applyProtection="1">
      <alignment wrapText="1"/>
      <protection hidden="1"/>
    </xf>
    <xf numFmtId="0" fontId="2" fillId="5" borderId="44" xfId="0" applyFont="1" applyFill="1" applyBorder="1" applyAlignment="1" applyProtection="1">
      <alignment wrapText="1"/>
      <protection hidden="1"/>
    </xf>
    <xf numFmtId="0" fontId="0" fillId="5" borderId="39" xfId="0" applyFill="1" applyBorder="1" applyAlignment="1" applyProtection="1">
      <alignment horizontal="center"/>
      <protection hidden="1"/>
    </xf>
    <xf numFmtId="0" fontId="0" fillId="0" borderId="32" xfId="0" applyBorder="1" applyAlignment="1" applyProtection="1">
      <alignment wrapText="1"/>
      <protection locked="0" hidden="1"/>
    </xf>
    <xf numFmtId="0" fontId="0" fillId="0" borderId="33" xfId="0" applyBorder="1" applyAlignment="1" applyProtection="1">
      <alignment wrapText="1"/>
      <protection locked="0" hidden="1"/>
    </xf>
    <xf numFmtId="2" fontId="0" fillId="0" borderId="33" xfId="4" applyNumberFormat="1" applyFont="1" applyFill="1" applyBorder="1" applyAlignment="1" applyProtection="1">
      <alignment wrapText="1"/>
      <protection locked="0" hidden="1"/>
    </xf>
    <xf numFmtId="0" fontId="1" fillId="0" borderId="33" xfId="2" applyFont="1" applyFill="1" applyBorder="1" applyProtection="1">
      <protection locked="0" hidden="1"/>
    </xf>
    <xf numFmtId="2" fontId="0" fillId="0" borderId="49" xfId="4" applyNumberFormat="1" applyFont="1" applyFill="1" applyBorder="1" applyAlignment="1" applyProtection="1">
      <alignment wrapText="1"/>
      <protection locked="0" hidden="1"/>
    </xf>
    <xf numFmtId="2" fontId="0" fillId="5" borderId="49" xfId="0" applyNumberFormat="1" applyFill="1" applyBorder="1" applyProtection="1">
      <protection hidden="1"/>
    </xf>
    <xf numFmtId="2" fontId="0" fillId="5" borderId="22" xfId="0" applyNumberFormat="1" applyFill="1" applyBorder="1" applyProtection="1">
      <protection hidden="1"/>
    </xf>
    <xf numFmtId="2" fontId="0" fillId="5" borderId="56" xfId="0" applyNumberFormat="1" applyFill="1" applyBorder="1" applyProtection="1">
      <protection hidden="1"/>
    </xf>
    <xf numFmtId="0" fontId="0" fillId="0" borderId="23" xfId="0" applyBorder="1" applyAlignment="1" applyProtection="1">
      <alignment wrapText="1"/>
      <protection locked="0" hidden="1"/>
    </xf>
    <xf numFmtId="0" fontId="0" fillId="0" borderId="22" xfId="0" applyBorder="1" applyAlignment="1" applyProtection="1">
      <alignment wrapText="1"/>
      <protection locked="0" hidden="1"/>
    </xf>
    <xf numFmtId="2" fontId="0" fillId="0" borderId="22" xfId="4" applyNumberFormat="1" applyFont="1" applyFill="1"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5" borderId="36" xfId="0" applyNumberFormat="1" applyFill="1" applyBorder="1" applyProtection="1">
      <protection hidden="1"/>
    </xf>
    <xf numFmtId="0" fontId="0" fillId="0" borderId="30" xfId="0" applyBorder="1" applyAlignment="1" applyProtection="1">
      <alignment wrapText="1"/>
      <protection locked="0" hidden="1"/>
    </xf>
    <xf numFmtId="0" fontId="0" fillId="0" borderId="31" xfId="0" applyBorder="1" applyAlignment="1" applyProtection="1">
      <alignment wrapText="1"/>
      <protection locked="0" hidden="1"/>
    </xf>
    <xf numFmtId="2" fontId="0" fillId="0" borderId="31" xfId="4" applyNumberFormat="1" applyFont="1" applyFill="1" applyBorder="1" applyAlignment="1" applyProtection="1">
      <alignment wrapText="1"/>
      <protection locked="0" hidden="1"/>
    </xf>
    <xf numFmtId="2" fontId="0" fillId="0" borderId="48" xfId="4" applyNumberFormat="1" applyFont="1" applyFill="1" applyBorder="1" applyAlignment="1" applyProtection="1">
      <alignment wrapText="1"/>
      <protection locked="0" hidden="1"/>
    </xf>
    <xf numFmtId="0" fontId="0" fillId="5" borderId="40" xfId="0" applyFill="1" applyBorder="1" applyProtection="1">
      <protection hidden="1"/>
    </xf>
    <xf numFmtId="0" fontId="0" fillId="5" borderId="25" xfId="0" applyFill="1" applyBorder="1" applyAlignment="1" applyProtection="1">
      <alignment wrapText="1"/>
      <protection hidden="1"/>
    </xf>
    <xf numFmtId="0" fontId="0" fillId="5" borderId="26" xfId="0" applyFill="1" applyBorder="1" applyAlignment="1" applyProtection="1">
      <alignment wrapText="1"/>
      <protection hidden="1"/>
    </xf>
    <xf numFmtId="2" fontId="0" fillId="5" borderId="50" xfId="0" applyNumberFormat="1" applyFill="1" applyBorder="1" applyAlignment="1" applyProtection="1">
      <alignment wrapText="1"/>
      <protection hidden="1"/>
    </xf>
    <xf numFmtId="2" fontId="0" fillId="5" borderId="50" xfId="0" applyNumberFormat="1" applyFill="1" applyBorder="1" applyProtection="1">
      <protection hidden="1"/>
    </xf>
    <xf numFmtId="2" fontId="0" fillId="5" borderId="26" xfId="0" applyNumberFormat="1" applyFill="1" applyBorder="1" applyProtection="1">
      <protection hidden="1"/>
    </xf>
    <xf numFmtId="0" fontId="0" fillId="5" borderId="57" xfId="0" applyFill="1" applyBorder="1" applyProtection="1">
      <protection hidden="1"/>
    </xf>
    <xf numFmtId="0" fontId="0" fillId="6" borderId="23" xfId="0" applyFill="1" applyBorder="1" applyProtection="1">
      <protection hidden="1"/>
    </xf>
    <xf numFmtId="0" fontId="0" fillId="6" borderId="24" xfId="0" applyFill="1" applyBorder="1" applyProtection="1">
      <protection hidden="1"/>
    </xf>
    <xf numFmtId="0" fontId="0" fillId="5" borderId="23" xfId="0" applyFill="1" applyBorder="1" applyProtection="1">
      <protection hidden="1"/>
    </xf>
    <xf numFmtId="0" fontId="0" fillId="5" borderId="24" xfId="0" applyFill="1" applyBorder="1" applyProtection="1">
      <protection hidden="1"/>
    </xf>
    <xf numFmtId="0" fontId="0" fillId="6" borderId="35" xfId="0" applyFill="1" applyBorder="1" applyProtection="1">
      <protection hidden="1"/>
    </xf>
    <xf numFmtId="0" fontId="0" fillId="5" borderId="22" xfId="0" applyFill="1" applyBorder="1" applyProtection="1">
      <protection hidden="1"/>
    </xf>
    <xf numFmtId="0" fontId="0" fillId="5" borderId="36" xfId="0" applyFill="1" applyBorder="1" applyAlignment="1" applyProtection="1">
      <alignment horizontal="center"/>
      <protection hidden="1"/>
    </xf>
    <xf numFmtId="2" fontId="0" fillId="0" borderId="23" xfId="0" applyNumberFormat="1" applyBorder="1" applyProtection="1">
      <protection locked="0" hidden="1"/>
    </xf>
    <xf numFmtId="2" fontId="0" fillId="6" borderId="24" xfId="0" applyNumberFormat="1" applyFill="1" applyBorder="1" applyProtection="1">
      <protection hidden="1"/>
    </xf>
    <xf numFmtId="2" fontId="0" fillId="5" borderId="24" xfId="0" applyNumberFormat="1" applyFill="1" applyBorder="1" applyProtection="1">
      <protection hidden="1"/>
    </xf>
    <xf numFmtId="0" fontId="0" fillId="6" borderId="25" xfId="0" applyFill="1" applyBorder="1" applyProtection="1">
      <protection hidden="1"/>
    </xf>
    <xf numFmtId="0" fontId="0" fillId="5" borderId="26" xfId="0" applyFill="1" applyBorder="1" applyProtection="1">
      <protection hidden="1"/>
    </xf>
    <xf numFmtId="0" fontId="0" fillId="5" borderId="50" xfId="0" applyFill="1" applyBorder="1" applyAlignment="1" applyProtection="1">
      <alignment horizontal="center"/>
      <protection hidden="1"/>
    </xf>
    <xf numFmtId="0" fontId="0" fillId="6" borderId="45" xfId="0" applyFill="1" applyBorder="1" applyProtection="1">
      <protection hidden="1"/>
    </xf>
    <xf numFmtId="0" fontId="0" fillId="6" borderId="46" xfId="0" applyFill="1" applyBorder="1" applyAlignment="1" applyProtection="1">
      <alignment wrapText="1"/>
      <protection hidden="1"/>
    </xf>
    <xf numFmtId="0" fontId="0" fillId="6" borderId="46" xfId="0" applyFill="1" applyBorder="1" applyAlignment="1" applyProtection="1">
      <alignment horizontal="center" wrapText="1"/>
      <protection hidden="1"/>
    </xf>
    <xf numFmtId="164" fontId="2" fillId="6" borderId="46" xfId="0" applyNumberFormat="1" applyFont="1" applyFill="1" applyBorder="1" applyAlignment="1" applyProtection="1">
      <alignment wrapText="1"/>
      <protection hidden="1"/>
    </xf>
    <xf numFmtId="2" fontId="2" fillId="6" borderId="46" xfId="0" applyNumberFormat="1" applyFont="1" applyFill="1" applyBorder="1" applyAlignment="1" applyProtection="1">
      <alignment wrapText="1"/>
      <protection hidden="1"/>
    </xf>
    <xf numFmtId="164" fontId="2" fillId="6" borderId="47" xfId="0" applyNumberFormat="1" applyFont="1" applyFill="1" applyBorder="1" applyAlignment="1" applyProtection="1">
      <alignment wrapText="1"/>
      <protection hidden="1"/>
    </xf>
    <xf numFmtId="0" fontId="0" fillId="9" borderId="23" xfId="0" applyFill="1" applyBorder="1" applyAlignment="1" applyProtection="1">
      <alignment wrapText="1"/>
      <protection hidden="1"/>
    </xf>
    <xf numFmtId="0" fontId="0" fillId="9" borderId="24" xfId="0" applyFill="1" applyBorder="1" applyAlignment="1" applyProtection="1">
      <alignment wrapText="1"/>
      <protection hidden="1"/>
    </xf>
    <xf numFmtId="0" fontId="0" fillId="8" borderId="23" xfId="0" applyFill="1" applyBorder="1" applyAlignment="1" applyProtection="1">
      <alignment wrapText="1"/>
      <protection hidden="1"/>
    </xf>
    <xf numFmtId="0" fontId="0" fillId="8" borderId="24" xfId="0" applyFill="1" applyBorder="1" applyAlignment="1" applyProtection="1">
      <alignment wrapText="1"/>
      <protection hidden="1"/>
    </xf>
    <xf numFmtId="0" fontId="0" fillId="9" borderId="35" xfId="0" applyFill="1" applyBorder="1" applyProtection="1">
      <protection hidden="1"/>
    </xf>
    <xf numFmtId="0" fontId="0" fillId="9" borderId="24" xfId="0" applyFill="1" applyBorder="1" applyProtection="1">
      <protection hidden="1"/>
    </xf>
    <xf numFmtId="0" fontId="0" fillId="9" borderId="23" xfId="0" applyFill="1" applyBorder="1" applyProtection="1">
      <protection hidden="1"/>
    </xf>
    <xf numFmtId="0" fontId="0" fillId="8" borderId="22" xfId="0" applyFill="1" applyBorder="1" applyProtection="1">
      <protection hidden="1"/>
    </xf>
    <xf numFmtId="0" fontId="0" fillId="8" borderId="36" xfId="0" applyFill="1" applyBorder="1" applyAlignment="1" applyProtection="1">
      <alignment wrapText="1"/>
      <protection hidden="1"/>
    </xf>
    <xf numFmtId="2" fontId="0" fillId="7" borderId="23" xfId="0" applyNumberFormat="1" applyFill="1" applyBorder="1" applyProtection="1">
      <protection hidden="1"/>
    </xf>
    <xf numFmtId="2" fontId="0" fillId="9" borderId="24" xfId="0" applyNumberFormat="1" applyFill="1" applyBorder="1" applyAlignment="1" applyProtection="1">
      <alignment wrapText="1"/>
      <protection hidden="1"/>
    </xf>
    <xf numFmtId="2" fontId="0" fillId="8" borderId="24" xfId="0" applyNumberFormat="1" applyFill="1" applyBorder="1" applyAlignment="1" applyProtection="1">
      <alignment wrapText="1"/>
      <protection hidden="1"/>
    </xf>
    <xf numFmtId="2" fontId="0" fillId="9" borderId="24" xfId="0" applyNumberFormat="1" applyFill="1" applyBorder="1" applyProtection="1">
      <protection hidden="1"/>
    </xf>
    <xf numFmtId="0" fontId="0" fillId="9" borderId="30" xfId="0" applyFill="1" applyBorder="1" applyProtection="1">
      <protection hidden="1"/>
    </xf>
    <xf numFmtId="0" fontId="0" fillId="8" borderId="31" xfId="0" applyFill="1" applyBorder="1" applyProtection="1">
      <protection hidden="1"/>
    </xf>
    <xf numFmtId="0" fontId="0" fillId="8" borderId="48" xfId="0" applyFill="1" applyBorder="1" applyAlignment="1" applyProtection="1">
      <alignment wrapText="1"/>
      <protection hidden="1"/>
    </xf>
    <xf numFmtId="0" fontId="0" fillId="9" borderId="45" xfId="0" applyFill="1" applyBorder="1" applyProtection="1">
      <protection hidden="1"/>
    </xf>
    <xf numFmtId="0" fontId="0" fillId="9" borderId="46" xfId="0" applyFill="1" applyBorder="1" applyAlignment="1" applyProtection="1">
      <alignment wrapText="1"/>
      <protection hidden="1"/>
    </xf>
    <xf numFmtId="2" fontId="0" fillId="9" borderId="46" xfId="0" applyNumberFormat="1" applyFill="1" applyBorder="1" applyAlignment="1" applyProtection="1">
      <alignment wrapText="1"/>
      <protection hidden="1"/>
    </xf>
    <xf numFmtId="2" fontId="0" fillId="9" borderId="47" xfId="0" applyNumberFormat="1" applyFill="1" applyBorder="1" applyAlignment="1" applyProtection="1">
      <alignment wrapText="1"/>
      <protection hidden="1"/>
    </xf>
    <xf numFmtId="0" fontId="0" fillId="10" borderId="23" xfId="0" applyFill="1" applyBorder="1" applyAlignment="1" applyProtection="1">
      <alignment wrapText="1"/>
      <protection hidden="1"/>
    </xf>
    <xf numFmtId="0" fontId="0" fillId="10" borderId="24" xfId="0" applyFill="1" applyBorder="1" applyAlignment="1" applyProtection="1">
      <alignment wrapText="1"/>
      <protection hidden="1"/>
    </xf>
    <xf numFmtId="0" fontId="0" fillId="11" borderId="23" xfId="0" applyFill="1" applyBorder="1" applyAlignment="1" applyProtection="1">
      <alignment wrapText="1"/>
      <protection hidden="1"/>
    </xf>
    <xf numFmtId="0" fontId="0" fillId="11" borderId="24" xfId="0" applyFill="1" applyBorder="1" applyAlignment="1" applyProtection="1">
      <alignment wrapText="1"/>
      <protection hidden="1"/>
    </xf>
    <xf numFmtId="0" fontId="0" fillId="10" borderId="35" xfId="0" applyFill="1" applyBorder="1" applyProtection="1">
      <protection hidden="1"/>
    </xf>
    <xf numFmtId="0" fontId="0" fillId="10" borderId="24" xfId="0" applyFill="1" applyBorder="1" applyProtection="1">
      <protection hidden="1"/>
    </xf>
    <xf numFmtId="0" fontId="0" fillId="10" borderId="23" xfId="0" applyFill="1" applyBorder="1" applyProtection="1">
      <protection hidden="1"/>
    </xf>
    <xf numFmtId="0" fontId="0" fillId="11" borderId="22" xfId="0" applyFill="1" applyBorder="1" applyProtection="1">
      <protection hidden="1"/>
    </xf>
    <xf numFmtId="0" fontId="0" fillId="11" borderId="36" xfId="0" applyFill="1" applyBorder="1" applyAlignment="1" applyProtection="1">
      <alignment wrapText="1"/>
      <protection hidden="1"/>
    </xf>
    <xf numFmtId="2" fontId="0" fillId="10" borderId="24" xfId="0" applyNumberFormat="1" applyFill="1" applyBorder="1" applyAlignment="1" applyProtection="1">
      <alignment wrapText="1"/>
      <protection hidden="1"/>
    </xf>
    <xf numFmtId="2" fontId="0" fillId="11" borderId="24" xfId="0" applyNumberFormat="1" applyFill="1" applyBorder="1" applyAlignment="1" applyProtection="1">
      <alignment wrapText="1"/>
      <protection hidden="1"/>
    </xf>
    <xf numFmtId="2" fontId="0" fillId="10" borderId="24" xfId="0" applyNumberFormat="1" applyFill="1" applyBorder="1" applyProtection="1">
      <protection hidden="1"/>
    </xf>
    <xf numFmtId="0" fontId="0" fillId="10" borderId="25" xfId="0" applyFill="1" applyBorder="1" applyProtection="1">
      <protection hidden="1"/>
    </xf>
    <xf numFmtId="0" fontId="0" fillId="11" borderId="26" xfId="0" applyFill="1" applyBorder="1" applyProtection="1">
      <protection hidden="1"/>
    </xf>
    <xf numFmtId="0" fontId="0" fillId="11" borderId="50" xfId="0" applyFill="1" applyBorder="1" applyAlignment="1" applyProtection="1">
      <alignment wrapText="1"/>
      <protection hidden="1"/>
    </xf>
    <xf numFmtId="0" fontId="0" fillId="10" borderId="45" xfId="0" applyFill="1" applyBorder="1" applyProtection="1">
      <protection hidden="1"/>
    </xf>
    <xf numFmtId="0" fontId="0" fillId="10" borderId="46" xfId="0" applyFill="1" applyBorder="1" applyAlignment="1" applyProtection="1">
      <alignment wrapText="1"/>
      <protection hidden="1"/>
    </xf>
    <xf numFmtId="2" fontId="0" fillId="10" borderId="46" xfId="0" applyNumberFormat="1" applyFill="1" applyBorder="1" applyAlignment="1" applyProtection="1">
      <alignment wrapText="1"/>
      <protection hidden="1"/>
    </xf>
    <xf numFmtId="2" fontId="0" fillId="10" borderId="47" xfId="0" applyNumberFormat="1" applyFill="1" applyBorder="1" applyAlignment="1" applyProtection="1">
      <alignment wrapText="1"/>
      <protection hidden="1"/>
    </xf>
    <xf numFmtId="0" fontId="10" fillId="0" borderId="5" xfId="2" applyFont="1" applyFill="1" applyBorder="1" applyAlignment="1" applyProtection="1">
      <alignment vertical="center" wrapText="1"/>
      <protection hidden="1"/>
    </xf>
    <xf numFmtId="0" fontId="10" fillId="0" borderId="6"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0" fillId="0" borderId="8" xfId="2" applyFont="1" applyFill="1" applyBorder="1" applyAlignment="1" applyProtection="1">
      <alignment vertical="center" wrapText="1"/>
      <protection hidden="1"/>
    </xf>
    <xf numFmtId="0" fontId="3" fillId="5" borderId="7" xfId="2" applyFont="1" applyFill="1" applyBorder="1" applyProtection="1">
      <protection hidden="1"/>
    </xf>
    <xf numFmtId="0" fontId="3" fillId="5" borderId="9" xfId="2" applyFont="1" applyFill="1" applyBorder="1" applyProtection="1">
      <protection hidden="1"/>
    </xf>
    <xf numFmtId="0" fontId="15" fillId="0" borderId="39" xfId="5" applyBorder="1" applyAlignment="1">
      <alignment horizontal="left" vertical="center" wrapText="1" indent="1"/>
    </xf>
    <xf numFmtId="0" fontId="0" fillId="0" borderId="39" xfId="0" applyBorder="1" applyAlignment="1" applyProtection="1">
      <alignment horizontal="left" vertical="center" wrapText="1" indent="1"/>
      <protection locked="0"/>
    </xf>
    <xf numFmtId="0" fontId="3" fillId="0" borderId="17" xfId="2" applyFont="1" applyFill="1" applyBorder="1" applyAlignment="1" applyProtection="1">
      <alignment horizontal="center"/>
      <protection hidden="1"/>
    </xf>
    <xf numFmtId="0" fontId="3" fillId="0" borderId="19" xfId="2" applyFont="1" applyFill="1" applyBorder="1" applyAlignment="1" applyProtection="1">
      <alignment horizontal="center"/>
      <protection hidden="1"/>
    </xf>
    <xf numFmtId="0" fontId="0" fillId="0" borderId="0" xfId="0" applyAlignment="1" applyProtection="1">
      <alignment horizontal="center"/>
      <protection hidden="1"/>
    </xf>
    <xf numFmtId="0" fontId="1" fillId="5" borderId="7" xfId="3" applyFill="1" applyBorder="1" applyAlignment="1" applyProtection="1">
      <alignment horizontal="center" vertical="center" wrapText="1"/>
      <protection locked="0"/>
    </xf>
    <xf numFmtId="0" fontId="11" fillId="0" borderId="76"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23" xfId="2" applyFont="1" applyFill="1" applyBorder="1" applyAlignment="1" applyProtection="1">
      <alignment horizontal="center" vertical="center" wrapText="1"/>
      <protection hidden="1"/>
    </xf>
    <xf numFmtId="0" fontId="3" fillId="0" borderId="3" xfId="2" applyFont="1" applyFill="1" applyBorder="1" applyAlignment="1" applyProtection="1">
      <alignment horizontal="center"/>
      <protection hidden="1"/>
    </xf>
    <xf numFmtId="0" fontId="0" fillId="0" borderId="71" xfId="0" applyBorder="1" applyAlignment="1" applyProtection="1">
      <alignment wrapText="1"/>
      <protection hidden="1"/>
    </xf>
    <xf numFmtId="0" fontId="0" fillId="0" borderId="61" xfId="0" applyBorder="1" applyAlignment="1" applyProtection="1">
      <alignment wrapText="1"/>
      <protection hidden="1"/>
    </xf>
    <xf numFmtId="0" fontId="0" fillId="0" borderId="69" xfId="0" applyBorder="1" applyAlignment="1" applyProtection="1">
      <alignment wrapText="1"/>
      <protection hidden="1"/>
    </xf>
    <xf numFmtId="0" fontId="11" fillId="5" borderId="91" xfId="2" applyFont="1" applyFill="1" applyBorder="1" applyAlignment="1" applyProtection="1">
      <alignment wrapText="1"/>
      <protection locked="0"/>
    </xf>
    <xf numFmtId="0" fontId="11" fillId="0" borderId="66" xfId="2" applyFont="1" applyFill="1" applyBorder="1" applyAlignment="1" applyProtection="1">
      <alignment horizontal="center" vertical="center"/>
      <protection hidden="1"/>
    </xf>
    <xf numFmtId="0" fontId="11" fillId="0" borderId="70" xfId="2" applyFont="1" applyFill="1" applyBorder="1" applyAlignment="1" applyProtection="1">
      <alignment horizontal="center" vertical="center"/>
      <protection hidden="1"/>
    </xf>
    <xf numFmtId="0" fontId="11" fillId="0" borderId="92" xfId="2" applyFont="1" applyFill="1" applyBorder="1" applyAlignment="1" applyProtection="1">
      <alignment horizontal="center" vertical="center" wrapText="1"/>
      <protection hidden="1"/>
    </xf>
    <xf numFmtId="0" fontId="20" fillId="12" borderId="85" xfId="3" applyFont="1" applyFill="1" applyBorder="1" applyAlignment="1" applyProtection="1">
      <alignment horizontal="center" vertical="center" wrapText="1"/>
      <protection locked="0"/>
    </xf>
    <xf numFmtId="0" fontId="20" fillId="12" borderId="96" xfId="3" applyFont="1" applyFill="1" applyBorder="1" applyAlignment="1" applyProtection="1">
      <alignment horizontal="center" vertical="center" wrapText="1"/>
      <protection locked="0"/>
    </xf>
    <xf numFmtId="0" fontId="11" fillId="5" borderId="98" xfId="2" applyFont="1" applyFill="1" applyBorder="1" applyAlignment="1" applyProtection="1">
      <alignment wrapText="1"/>
      <protection locked="0"/>
    </xf>
    <xf numFmtId="0" fontId="11" fillId="0" borderId="2" xfId="2" applyFont="1" applyFill="1" applyAlignment="1" applyProtection="1">
      <alignment horizontal="center" vertical="center" wrapText="1"/>
      <protection hidden="1"/>
    </xf>
    <xf numFmtId="165" fontId="10" fillId="0" borderId="99" xfId="2" applyNumberFormat="1" applyFont="1" applyFill="1" applyBorder="1" applyAlignment="1" applyProtection="1">
      <alignment horizontal="center" vertical="center"/>
      <protection hidden="1"/>
    </xf>
    <xf numFmtId="44" fontId="10" fillId="0" borderId="88" xfId="6" applyFont="1" applyFill="1" applyBorder="1" applyAlignment="1" applyProtection="1">
      <alignment vertical="center"/>
      <protection hidden="1"/>
    </xf>
    <xf numFmtId="44" fontId="10" fillId="0" borderId="89" xfId="6" applyFont="1" applyFill="1" applyBorder="1" applyAlignment="1" applyProtection="1">
      <alignment vertical="center"/>
      <protection hidden="1"/>
    </xf>
    <xf numFmtId="44" fontId="0" fillId="0" borderId="0" xfId="0" applyNumberFormat="1"/>
    <xf numFmtId="44" fontId="0" fillId="0" borderId="0" xfId="6" applyFont="1" applyProtection="1">
      <protection hidden="1"/>
    </xf>
    <xf numFmtId="44" fontId="0" fillId="0" borderId="102" xfId="0" applyNumberFormat="1" applyBorder="1"/>
    <xf numFmtId="1" fontId="16" fillId="5" borderId="0" xfId="0" applyNumberFormat="1" applyFont="1" applyFill="1" applyAlignment="1" applyProtection="1">
      <alignment horizontal="center" vertical="center"/>
      <protection locked="0"/>
    </xf>
    <xf numFmtId="1" fontId="16" fillId="5" borderId="71" xfId="0" applyNumberFormat="1" applyFont="1" applyFill="1" applyBorder="1" applyAlignment="1" applyProtection="1">
      <alignment horizontal="center" vertical="center"/>
      <protection locked="0"/>
    </xf>
    <xf numFmtId="0" fontId="0" fillId="5" borderId="98" xfId="0" applyFill="1" applyBorder="1" applyAlignment="1" applyProtection="1">
      <alignment wrapText="1"/>
      <protection locked="0"/>
    </xf>
    <xf numFmtId="0" fontId="11" fillId="5" borderId="108" xfId="2" applyFont="1" applyFill="1" applyBorder="1" applyAlignment="1" applyProtection="1">
      <alignment wrapText="1"/>
      <protection locked="0"/>
    </xf>
    <xf numFmtId="165" fontId="22" fillId="0" borderId="4" xfId="6" applyNumberFormat="1" applyFont="1" applyFill="1" applyBorder="1" applyAlignment="1" applyProtection="1">
      <alignment vertical="center"/>
      <protection hidden="1"/>
    </xf>
    <xf numFmtId="44" fontId="0" fillId="0" borderId="70" xfId="0" applyNumberFormat="1" applyBorder="1"/>
    <xf numFmtId="3" fontId="12" fillId="5" borderId="2" xfId="2" applyNumberFormat="1" applyFont="1" applyFill="1" applyAlignment="1" applyProtection="1">
      <alignment horizontal="center" vertical="center"/>
      <protection locked="0"/>
    </xf>
    <xf numFmtId="3" fontId="12" fillId="5" borderId="7" xfId="2" applyNumberFormat="1" applyFont="1" applyFill="1" applyBorder="1" applyAlignment="1" applyProtection="1">
      <alignment horizontal="center" vertical="center"/>
      <protection locked="0"/>
    </xf>
    <xf numFmtId="44" fontId="21" fillId="0" borderId="111" xfId="6" applyFont="1" applyFill="1" applyBorder="1" applyAlignment="1" applyProtection="1">
      <alignment vertical="center"/>
      <protection hidden="1"/>
    </xf>
    <xf numFmtId="44" fontId="21" fillId="0" borderId="112" xfId="6" applyFont="1" applyFill="1" applyBorder="1" applyAlignment="1" applyProtection="1">
      <alignment vertical="center"/>
      <protection hidden="1"/>
    </xf>
    <xf numFmtId="0" fontId="11" fillId="0" borderId="76" xfId="2" applyFont="1" applyFill="1" applyBorder="1" applyAlignment="1" applyProtection="1">
      <alignment horizontal="center" vertical="center"/>
      <protection locked="0"/>
    </xf>
    <xf numFmtId="0" fontId="11" fillId="0" borderId="105" xfId="2" applyFont="1" applyFill="1" applyBorder="1" applyAlignment="1" applyProtection="1">
      <alignment horizontal="center" vertical="center"/>
      <protection locked="0"/>
    </xf>
    <xf numFmtId="0" fontId="23" fillId="0" borderId="0" xfId="7" applyProtection="1">
      <protection hidden="1"/>
    </xf>
    <xf numFmtId="0" fontId="23" fillId="13" borderId="125" xfId="7" applyFill="1" applyBorder="1" applyProtection="1">
      <protection hidden="1"/>
    </xf>
    <xf numFmtId="0" fontId="23" fillId="0" borderId="0" xfId="7" applyProtection="1">
      <protection locked="0" hidden="1"/>
    </xf>
    <xf numFmtId="0" fontId="23" fillId="14" borderId="129" xfId="7" applyFill="1" applyBorder="1" applyAlignment="1" applyProtection="1">
      <alignment horizontal="center" vertical="center"/>
      <protection hidden="1"/>
    </xf>
    <xf numFmtId="0" fontId="23" fillId="14" borderId="129" xfId="7" applyFill="1" applyBorder="1" applyAlignment="1" applyProtection="1">
      <alignment horizontal="center" vertical="center" wrapText="1"/>
      <protection hidden="1"/>
    </xf>
    <xf numFmtId="44" fontId="26" fillId="0" borderId="133" xfId="9" applyFont="1" applyBorder="1" applyProtection="1">
      <protection hidden="1"/>
    </xf>
    <xf numFmtId="0" fontId="23" fillId="0" borderId="125" xfId="7" applyBorder="1" applyProtection="1">
      <protection hidden="1"/>
    </xf>
    <xf numFmtId="0" fontId="23" fillId="14" borderId="134" xfId="7" applyFill="1" applyBorder="1" applyAlignment="1" applyProtection="1">
      <alignment horizontal="center" vertical="center" wrapText="1"/>
      <protection hidden="1"/>
    </xf>
    <xf numFmtId="0" fontId="23" fillId="13" borderId="0" xfId="7" applyFill="1" applyProtection="1">
      <protection hidden="1"/>
    </xf>
    <xf numFmtId="0" fontId="23" fillId="0" borderId="0" xfId="7"/>
    <xf numFmtId="0" fontId="26" fillId="0" borderId="0" xfId="7" applyFont="1" applyProtection="1">
      <protection hidden="1"/>
    </xf>
    <xf numFmtId="44" fontId="26" fillId="0" borderId="144" xfId="9" applyFont="1" applyBorder="1" applyProtection="1">
      <protection hidden="1"/>
    </xf>
    <xf numFmtId="0" fontId="23" fillId="0" borderId="142" xfId="7" applyBorder="1" applyProtection="1">
      <protection hidden="1"/>
    </xf>
    <xf numFmtId="0" fontId="23" fillId="0" borderId="145" xfId="7" applyBorder="1" applyProtection="1">
      <protection hidden="1"/>
    </xf>
    <xf numFmtId="0" fontId="23" fillId="0" borderId="145" xfId="7" applyBorder="1" applyAlignment="1" applyProtection="1">
      <alignment horizontal="left"/>
      <protection hidden="1"/>
    </xf>
    <xf numFmtId="0" fontId="23" fillId="0" borderId="146" xfId="7" applyBorder="1" applyAlignment="1" applyProtection="1">
      <alignment horizontal="left"/>
      <protection hidden="1"/>
    </xf>
    <xf numFmtId="0" fontId="26" fillId="0" borderId="144" xfId="7" applyFont="1" applyBorder="1" applyProtection="1">
      <protection hidden="1"/>
    </xf>
    <xf numFmtId="0" fontId="1" fillId="0" borderId="0" xfId="7" applyFont="1" applyAlignment="1" applyProtection="1">
      <alignment horizontal="center"/>
      <protection hidden="1"/>
    </xf>
    <xf numFmtId="44" fontId="0" fillId="13" borderId="147" xfId="9" applyFont="1" applyFill="1" applyBorder="1" applyProtection="1">
      <protection hidden="1"/>
    </xf>
    <xf numFmtId="0" fontId="23" fillId="13" borderId="148" xfId="7" applyFill="1" applyBorder="1" applyProtection="1">
      <protection hidden="1"/>
    </xf>
    <xf numFmtId="0" fontId="23" fillId="13" borderId="149" xfId="7" applyFill="1" applyBorder="1" applyProtection="1">
      <protection hidden="1"/>
    </xf>
    <xf numFmtId="44" fontId="0" fillId="13" borderId="152" xfId="9" applyFont="1" applyFill="1" applyBorder="1" applyProtection="1">
      <protection hidden="1"/>
    </xf>
    <xf numFmtId="0" fontId="23" fillId="13" borderId="153" xfId="7" applyFill="1" applyBorder="1" applyProtection="1">
      <protection hidden="1"/>
    </xf>
    <xf numFmtId="0" fontId="23" fillId="14" borderId="155" xfId="7" applyFill="1" applyBorder="1" applyAlignment="1" applyProtection="1">
      <alignment horizontal="center" vertical="center"/>
      <protection hidden="1"/>
    </xf>
    <xf numFmtId="44" fontId="26" fillId="0" borderId="0" xfId="7" applyNumberFormat="1" applyFont="1" applyProtection="1">
      <protection hidden="1"/>
    </xf>
    <xf numFmtId="0" fontId="23" fillId="0" borderId="146" xfId="7" applyBorder="1" applyProtection="1">
      <protection hidden="1"/>
    </xf>
    <xf numFmtId="44" fontId="0" fillId="13" borderId="156" xfId="9" applyFont="1" applyFill="1" applyBorder="1" applyProtection="1">
      <protection hidden="1"/>
    </xf>
    <xf numFmtId="0" fontId="23" fillId="13" borderId="157" xfId="7" applyFill="1" applyBorder="1" applyProtection="1">
      <protection hidden="1"/>
    </xf>
    <xf numFmtId="44" fontId="0" fillId="13" borderId="160" xfId="9" applyFont="1" applyFill="1" applyBorder="1" applyProtection="1">
      <protection hidden="1"/>
    </xf>
    <xf numFmtId="0" fontId="23" fillId="13" borderId="161" xfId="7" applyFill="1" applyBorder="1" applyProtection="1">
      <protection hidden="1"/>
    </xf>
    <xf numFmtId="0" fontId="23" fillId="13" borderId="167" xfId="7" applyFill="1" applyBorder="1" applyProtection="1">
      <protection hidden="1"/>
    </xf>
    <xf numFmtId="0" fontId="23" fillId="14" borderId="169" xfId="7" applyFill="1" applyBorder="1" applyAlignment="1" applyProtection="1">
      <alignment horizontal="center" vertical="center" wrapText="1"/>
      <protection hidden="1"/>
    </xf>
    <xf numFmtId="0" fontId="23" fillId="14" borderId="170" xfId="7" applyFill="1" applyBorder="1" applyAlignment="1" applyProtection="1">
      <alignment horizontal="center" vertical="center"/>
      <protection hidden="1"/>
    </xf>
    <xf numFmtId="0" fontId="23" fillId="14" borderId="130" xfId="7" applyFill="1" applyBorder="1" applyAlignment="1" applyProtection="1">
      <alignment horizontal="center" vertical="center" wrapText="1"/>
      <protection hidden="1"/>
    </xf>
    <xf numFmtId="44" fontId="26" fillId="0" borderId="171" xfId="9" applyFont="1" applyBorder="1" applyProtection="1">
      <protection hidden="1"/>
    </xf>
    <xf numFmtId="0" fontId="23" fillId="0" borderId="172" xfId="7" applyBorder="1" applyProtection="1">
      <protection hidden="1"/>
    </xf>
    <xf numFmtId="44" fontId="0" fillId="0" borderId="146" xfId="9" applyFont="1" applyBorder="1" applyProtection="1">
      <protection hidden="1"/>
    </xf>
    <xf numFmtId="0" fontId="26" fillId="0" borderId="173" xfId="7" applyFont="1" applyBorder="1" applyProtection="1">
      <protection hidden="1"/>
    </xf>
    <xf numFmtId="44" fontId="0" fillId="13" borderId="174" xfId="9" applyFont="1" applyFill="1" applyBorder="1" applyProtection="1">
      <protection hidden="1"/>
    </xf>
    <xf numFmtId="0" fontId="23" fillId="13" borderId="175" xfId="7" applyFill="1" applyBorder="1" applyProtection="1">
      <protection hidden="1"/>
    </xf>
    <xf numFmtId="0" fontId="23" fillId="13" borderId="176" xfId="7" applyFill="1" applyBorder="1" applyProtection="1">
      <protection hidden="1"/>
    </xf>
    <xf numFmtId="0" fontId="23" fillId="14" borderId="178" xfId="7" applyFill="1" applyBorder="1" applyProtection="1">
      <protection hidden="1"/>
    </xf>
    <xf numFmtId="0" fontId="23" fillId="14" borderId="177" xfId="7" applyFill="1" applyBorder="1" applyProtection="1">
      <protection hidden="1"/>
    </xf>
    <xf numFmtId="44" fontId="0" fillId="13" borderId="179" xfId="9" applyFont="1" applyFill="1" applyBorder="1" applyProtection="1">
      <protection hidden="1"/>
    </xf>
    <xf numFmtId="0" fontId="23" fillId="13" borderId="162" xfId="7" applyFill="1" applyBorder="1" applyProtection="1">
      <protection hidden="1"/>
    </xf>
    <xf numFmtId="0" fontId="23" fillId="14" borderId="138" xfId="7" applyFill="1" applyBorder="1" applyProtection="1">
      <protection hidden="1"/>
    </xf>
    <xf numFmtId="0" fontId="23" fillId="14" borderId="180" xfId="7" applyFill="1" applyBorder="1" applyProtection="1">
      <protection hidden="1"/>
    </xf>
    <xf numFmtId="44" fontId="0" fillId="13" borderId="181" xfId="9" applyFont="1" applyFill="1" applyBorder="1" applyProtection="1">
      <protection hidden="1"/>
    </xf>
    <xf numFmtId="0" fontId="23" fillId="13" borderId="182" xfId="7" applyFill="1" applyBorder="1" applyProtection="1">
      <protection hidden="1"/>
    </xf>
    <xf numFmtId="0" fontId="23" fillId="13" borderId="183" xfId="7" applyFill="1" applyBorder="1" applyProtection="1">
      <protection hidden="1"/>
    </xf>
    <xf numFmtId="0" fontId="23" fillId="14" borderId="185" xfId="7" applyFill="1" applyBorder="1" applyProtection="1">
      <protection hidden="1"/>
    </xf>
    <xf numFmtId="0" fontId="23" fillId="14" borderId="184" xfId="7" applyFill="1" applyBorder="1" applyProtection="1">
      <protection hidden="1"/>
    </xf>
    <xf numFmtId="0" fontId="23" fillId="0" borderId="0" xfId="7" applyAlignment="1" applyProtection="1">
      <alignment horizontal="center" vertical="center"/>
      <protection hidden="1"/>
    </xf>
    <xf numFmtId="0" fontId="23" fillId="17" borderId="169" xfId="7" applyFill="1" applyBorder="1" applyAlignment="1" applyProtection="1">
      <alignment horizontal="center" vertical="center" wrapText="1"/>
      <protection hidden="1"/>
    </xf>
    <xf numFmtId="0" fontId="23" fillId="17" borderId="129" xfId="7" applyFill="1" applyBorder="1" applyAlignment="1" applyProtection="1">
      <alignment horizontal="center" vertical="center" wrapText="1"/>
      <protection hidden="1"/>
    </xf>
    <xf numFmtId="0" fontId="23" fillId="17" borderId="170" xfId="7" applyFill="1" applyBorder="1" applyAlignment="1" applyProtection="1">
      <alignment horizontal="center" vertical="center"/>
      <protection hidden="1"/>
    </xf>
    <xf numFmtId="0" fontId="23" fillId="17" borderId="155" xfId="7" applyFill="1" applyBorder="1" applyAlignment="1" applyProtection="1">
      <alignment horizontal="center" vertical="center" wrapText="1"/>
      <protection hidden="1"/>
    </xf>
    <xf numFmtId="0" fontId="23" fillId="5" borderId="169" xfId="7" applyFill="1" applyBorder="1" applyAlignment="1" applyProtection="1">
      <alignment horizontal="center" vertical="center" wrapText="1"/>
      <protection hidden="1"/>
    </xf>
    <xf numFmtId="0" fontId="23" fillId="5" borderId="129" xfId="7" applyFill="1" applyBorder="1" applyAlignment="1" applyProtection="1">
      <alignment horizontal="center" vertical="center" wrapText="1"/>
      <protection hidden="1"/>
    </xf>
    <xf numFmtId="0" fontId="23" fillId="5" borderId="170" xfId="7" applyFill="1" applyBorder="1" applyAlignment="1" applyProtection="1">
      <alignment horizontal="center" vertical="center"/>
      <protection hidden="1"/>
    </xf>
    <xf numFmtId="0" fontId="23" fillId="5" borderId="155" xfId="7" applyFill="1" applyBorder="1" applyAlignment="1" applyProtection="1">
      <alignment horizontal="center" vertical="center" wrapText="1"/>
      <protection hidden="1"/>
    </xf>
    <xf numFmtId="0" fontId="23" fillId="14" borderId="155" xfId="7" applyFill="1" applyBorder="1" applyAlignment="1" applyProtection="1">
      <alignment horizontal="center" vertical="center" wrapText="1"/>
      <protection hidden="1"/>
    </xf>
    <xf numFmtId="0" fontId="23" fillId="14" borderId="134" xfId="7" applyFill="1" applyBorder="1" applyAlignment="1" applyProtection="1">
      <alignment horizontal="center" vertical="center"/>
      <protection hidden="1"/>
    </xf>
    <xf numFmtId="44" fontId="26" fillId="0" borderId="0" xfId="9" applyFont="1" applyProtection="1">
      <protection hidden="1"/>
    </xf>
    <xf numFmtId="1" fontId="23" fillId="0" borderId="0" xfId="7" applyNumberFormat="1" applyProtection="1">
      <protection hidden="1"/>
    </xf>
    <xf numFmtId="0" fontId="26" fillId="7" borderId="0" xfId="7" applyFont="1" applyFill="1" applyProtection="1">
      <protection hidden="1"/>
    </xf>
    <xf numFmtId="44" fontId="0" fillId="13" borderId="186" xfId="9" applyFont="1" applyFill="1" applyBorder="1" applyProtection="1">
      <protection hidden="1"/>
    </xf>
    <xf numFmtId="0" fontId="23" fillId="13" borderId="187" xfId="7" applyFill="1" applyBorder="1" applyProtection="1">
      <protection hidden="1"/>
    </xf>
    <xf numFmtId="44" fontId="0" fillId="13" borderId="188" xfId="9" applyFont="1" applyFill="1" applyBorder="1" applyProtection="1">
      <protection hidden="1"/>
    </xf>
    <xf numFmtId="0" fontId="23" fillId="13" borderId="178" xfId="7" applyFill="1" applyBorder="1" applyProtection="1">
      <protection hidden="1"/>
    </xf>
    <xf numFmtId="0" fontId="1" fillId="14" borderId="178" xfId="7" applyFont="1" applyFill="1" applyBorder="1" applyProtection="1">
      <protection hidden="1"/>
    </xf>
    <xf numFmtId="0" fontId="1" fillId="14" borderId="177" xfId="7" applyFont="1" applyFill="1" applyBorder="1" applyProtection="1">
      <protection hidden="1"/>
    </xf>
    <xf numFmtId="44" fontId="0" fillId="13" borderId="190" xfId="9" applyFont="1" applyFill="1" applyBorder="1" applyProtection="1">
      <protection hidden="1"/>
    </xf>
    <xf numFmtId="0" fontId="23" fillId="13" borderId="145" xfId="7" applyFill="1" applyBorder="1" applyProtection="1">
      <protection hidden="1"/>
    </xf>
    <xf numFmtId="44" fontId="0" fillId="13" borderId="142" xfId="9" applyFont="1" applyFill="1" applyBorder="1" applyProtection="1">
      <protection hidden="1"/>
    </xf>
    <xf numFmtId="0" fontId="23" fillId="13" borderId="138" xfId="7" applyFill="1" applyBorder="1" applyProtection="1">
      <protection hidden="1"/>
    </xf>
    <xf numFmtId="16" fontId="23" fillId="0" borderId="0" xfId="7" applyNumberFormat="1" applyProtection="1">
      <protection hidden="1"/>
    </xf>
    <xf numFmtId="44" fontId="0" fillId="13" borderId="185" xfId="9" applyFont="1" applyFill="1" applyBorder="1" applyProtection="1">
      <protection hidden="1"/>
    </xf>
    <xf numFmtId="0" fontId="23" fillId="13" borderId="185" xfId="7" applyFill="1" applyBorder="1" applyProtection="1">
      <protection hidden="1"/>
    </xf>
    <xf numFmtId="0" fontId="30" fillId="0" borderId="0" xfId="7" applyFont="1" applyProtection="1">
      <protection hidden="1"/>
    </xf>
    <xf numFmtId="1" fontId="30" fillId="0" borderId="0" xfId="7" applyNumberFormat="1" applyFont="1" applyProtection="1">
      <protection hidden="1"/>
    </xf>
    <xf numFmtId="0" fontId="23" fillId="19" borderId="169" xfId="7" applyFill="1" applyBorder="1" applyAlignment="1" applyProtection="1">
      <alignment horizontal="center" vertical="center" wrapText="1"/>
      <protection hidden="1"/>
    </xf>
    <xf numFmtId="0" fontId="23" fillId="19" borderId="129" xfId="7" applyFill="1" applyBorder="1" applyAlignment="1" applyProtection="1">
      <alignment horizontal="center" vertical="center" wrapText="1"/>
      <protection hidden="1"/>
    </xf>
    <xf numFmtId="0" fontId="23" fillId="19" borderId="170" xfId="7" applyFill="1" applyBorder="1" applyAlignment="1" applyProtection="1">
      <alignment horizontal="center" vertical="center"/>
      <protection hidden="1"/>
    </xf>
    <xf numFmtId="0" fontId="23" fillId="19" borderId="155" xfId="7" applyFill="1" applyBorder="1" applyAlignment="1" applyProtection="1">
      <alignment horizontal="center" vertical="center" wrapText="1"/>
      <protection hidden="1"/>
    </xf>
    <xf numFmtId="0" fontId="23" fillId="20" borderId="169" xfId="7" applyFill="1" applyBorder="1" applyAlignment="1" applyProtection="1">
      <alignment horizontal="center" vertical="center" wrapText="1"/>
      <protection hidden="1"/>
    </xf>
    <xf numFmtId="0" fontId="23" fillId="20" borderId="129" xfId="7" applyFill="1" applyBorder="1" applyAlignment="1" applyProtection="1">
      <alignment horizontal="center" vertical="center" wrapText="1"/>
      <protection hidden="1"/>
    </xf>
    <xf numFmtId="0" fontId="23" fillId="20" borderId="170" xfId="7" applyFill="1" applyBorder="1" applyAlignment="1" applyProtection="1">
      <alignment horizontal="center" vertical="center"/>
      <protection hidden="1"/>
    </xf>
    <xf numFmtId="0" fontId="23" fillId="20" borderId="155" xfId="7" applyFill="1" applyBorder="1" applyAlignment="1" applyProtection="1">
      <alignment horizontal="center" vertical="center" wrapText="1"/>
      <protection hidden="1"/>
    </xf>
    <xf numFmtId="0" fontId="23" fillId="21" borderId="169" xfId="7" applyFill="1" applyBorder="1" applyAlignment="1" applyProtection="1">
      <alignment horizontal="center" vertical="center" wrapText="1"/>
      <protection hidden="1"/>
    </xf>
    <xf numFmtId="0" fontId="23" fillId="21" borderId="129" xfId="7" applyFill="1" applyBorder="1" applyAlignment="1" applyProtection="1">
      <alignment horizontal="center" vertical="center" wrapText="1"/>
      <protection hidden="1"/>
    </xf>
    <xf numFmtId="0" fontId="23" fillId="21" borderId="170" xfId="7" applyFill="1" applyBorder="1" applyAlignment="1" applyProtection="1">
      <alignment horizontal="center" vertical="center"/>
      <protection hidden="1"/>
    </xf>
    <xf numFmtId="0" fontId="23" fillId="21" borderId="155" xfId="7" applyFill="1" applyBorder="1" applyAlignment="1" applyProtection="1">
      <alignment horizontal="center" vertical="center" wrapText="1"/>
      <protection hidden="1"/>
    </xf>
    <xf numFmtId="0" fontId="23" fillId="18" borderId="169" xfId="7" applyFill="1" applyBorder="1" applyAlignment="1" applyProtection="1">
      <alignment horizontal="center" vertical="center" wrapText="1"/>
      <protection hidden="1"/>
    </xf>
    <xf numFmtId="0" fontId="23" fillId="18" borderId="129" xfId="7" applyFill="1" applyBorder="1" applyAlignment="1" applyProtection="1">
      <alignment horizontal="center" vertical="center" wrapText="1"/>
      <protection hidden="1"/>
    </xf>
    <xf numFmtId="0" fontId="23" fillId="18" borderId="170" xfId="7" applyFill="1" applyBorder="1" applyAlignment="1" applyProtection="1">
      <alignment horizontal="center" vertical="center"/>
      <protection hidden="1"/>
    </xf>
    <xf numFmtId="0" fontId="23" fillId="18" borderId="155" xfId="7" applyFill="1" applyBorder="1" applyAlignment="1" applyProtection="1">
      <alignment horizontal="center" vertical="center" wrapText="1"/>
      <protection hidden="1"/>
    </xf>
    <xf numFmtId="44" fontId="26" fillId="0" borderId="193" xfId="9" applyFont="1" applyBorder="1" applyProtection="1">
      <protection hidden="1"/>
    </xf>
    <xf numFmtId="0" fontId="23" fillId="0" borderId="194" xfId="7" applyBorder="1" applyProtection="1">
      <protection hidden="1"/>
    </xf>
    <xf numFmtId="0" fontId="23" fillId="0" borderId="145" xfId="7" applyBorder="1" applyProtection="1">
      <protection locked="0" hidden="1"/>
    </xf>
    <xf numFmtId="44" fontId="26" fillId="0" borderId="195" xfId="9" applyFont="1" applyBorder="1" applyProtection="1">
      <protection hidden="1"/>
    </xf>
    <xf numFmtId="1" fontId="26" fillId="7" borderId="0" xfId="7" applyNumberFormat="1" applyFont="1" applyFill="1" applyProtection="1">
      <protection hidden="1"/>
    </xf>
    <xf numFmtId="0" fontId="23" fillId="13" borderId="150" xfId="7" applyFill="1" applyBorder="1" applyProtection="1">
      <protection hidden="1"/>
    </xf>
    <xf numFmtId="0" fontId="23" fillId="13" borderId="196" xfId="7" applyFill="1" applyBorder="1" applyProtection="1">
      <protection hidden="1"/>
    </xf>
    <xf numFmtId="0" fontId="23" fillId="13" borderId="197" xfId="7" applyFill="1" applyBorder="1" applyProtection="1">
      <protection hidden="1"/>
    </xf>
    <xf numFmtId="0" fontId="23" fillId="13" borderId="142" xfId="7" applyFill="1" applyBorder="1" applyProtection="1">
      <protection hidden="1"/>
    </xf>
    <xf numFmtId="44" fontId="0" fillId="13" borderId="196" xfId="9" applyFont="1" applyFill="1" applyBorder="1" applyProtection="1">
      <protection hidden="1"/>
    </xf>
    <xf numFmtId="44" fontId="23" fillId="13" borderId="196" xfId="7" applyNumberFormat="1" applyFill="1" applyBorder="1" applyProtection="1">
      <protection hidden="1"/>
    </xf>
    <xf numFmtId="44" fontId="23" fillId="13" borderId="147" xfId="7" applyNumberFormat="1" applyFill="1" applyBorder="1" applyProtection="1">
      <protection hidden="1"/>
    </xf>
    <xf numFmtId="0" fontId="23" fillId="13" borderId="156" xfId="7" applyFill="1" applyBorder="1" applyProtection="1">
      <protection hidden="1"/>
    </xf>
    <xf numFmtId="0" fontId="23" fillId="13" borderId="151" xfId="7" applyFill="1" applyBorder="1" applyProtection="1">
      <protection hidden="1"/>
    </xf>
    <xf numFmtId="44" fontId="0" fillId="13" borderId="198" xfId="9" applyFont="1" applyFill="1" applyBorder="1" applyProtection="1">
      <protection hidden="1"/>
    </xf>
    <xf numFmtId="0" fontId="23" fillId="13" borderId="146" xfId="7" applyFill="1" applyBorder="1" applyProtection="1">
      <protection hidden="1"/>
    </xf>
    <xf numFmtId="44" fontId="23" fillId="13" borderId="142" xfId="7" applyNumberFormat="1" applyFill="1" applyBorder="1" applyProtection="1">
      <protection hidden="1"/>
    </xf>
    <xf numFmtId="44" fontId="23" fillId="13" borderId="198" xfId="7" applyNumberFormat="1" applyFill="1" applyBorder="1" applyProtection="1">
      <protection hidden="1"/>
    </xf>
    <xf numFmtId="0" fontId="23" fillId="13" borderId="160" xfId="7" applyFill="1" applyBorder="1" applyProtection="1">
      <protection hidden="1"/>
    </xf>
    <xf numFmtId="0" fontId="23" fillId="13" borderId="199" xfId="7" applyFill="1" applyBorder="1" applyProtection="1">
      <protection hidden="1"/>
    </xf>
    <xf numFmtId="0" fontId="23" fillId="13" borderId="200" xfId="7" applyFill="1" applyBorder="1" applyProtection="1">
      <protection hidden="1"/>
    </xf>
    <xf numFmtId="44" fontId="0" fillId="13" borderId="200" xfId="9" applyFont="1" applyFill="1" applyBorder="1" applyProtection="1">
      <protection hidden="1"/>
    </xf>
    <xf numFmtId="44" fontId="23" fillId="13" borderId="200" xfId="7" applyNumberFormat="1" applyFill="1" applyBorder="1" applyProtection="1">
      <protection hidden="1"/>
    </xf>
    <xf numFmtId="0" fontId="23" fillId="26" borderId="169" xfId="7" applyFill="1" applyBorder="1" applyAlignment="1" applyProtection="1">
      <alignment horizontal="center" vertical="center" wrapText="1"/>
      <protection hidden="1"/>
    </xf>
    <xf numFmtId="0" fontId="23" fillId="26" borderId="129" xfId="7" applyFill="1" applyBorder="1" applyAlignment="1" applyProtection="1">
      <alignment horizontal="center" vertical="center" wrapText="1"/>
      <protection hidden="1"/>
    </xf>
    <xf numFmtId="0" fontId="23" fillId="26" borderId="170" xfId="7" applyFill="1" applyBorder="1" applyAlignment="1" applyProtection="1">
      <alignment horizontal="center" vertical="center"/>
      <protection hidden="1"/>
    </xf>
    <xf numFmtId="0" fontId="23" fillId="26" borderId="155" xfId="7" applyFill="1" applyBorder="1" applyAlignment="1" applyProtection="1">
      <alignment horizontal="center" vertical="center" wrapText="1"/>
      <protection hidden="1"/>
    </xf>
    <xf numFmtId="0" fontId="23" fillId="11" borderId="134" xfId="7" applyFill="1" applyBorder="1" applyAlignment="1" applyProtection="1">
      <alignment horizontal="center" vertical="center" wrapText="1"/>
      <protection hidden="1"/>
    </xf>
    <xf numFmtId="0" fontId="23" fillId="11" borderId="129" xfId="7" applyFill="1" applyBorder="1" applyAlignment="1" applyProtection="1">
      <alignment horizontal="center" vertical="center" wrapText="1"/>
      <protection hidden="1"/>
    </xf>
    <xf numFmtId="0" fontId="27" fillId="11" borderId="132" xfId="7" applyFont="1" applyFill="1" applyBorder="1" applyAlignment="1" applyProtection="1">
      <alignment horizontal="center" vertical="center" wrapText="1"/>
      <protection hidden="1"/>
    </xf>
    <xf numFmtId="0" fontId="23" fillId="27" borderId="170" xfId="7" applyFill="1" applyBorder="1" applyAlignment="1" applyProtection="1">
      <alignment horizontal="center" vertical="center" wrapText="1"/>
      <protection hidden="1"/>
    </xf>
    <xf numFmtId="0" fontId="23" fillId="27" borderId="129" xfId="7" applyFill="1" applyBorder="1" applyAlignment="1" applyProtection="1">
      <alignment horizontal="center" vertical="center" wrapText="1"/>
      <protection hidden="1"/>
    </xf>
    <xf numFmtId="0" fontId="27" fillId="27" borderId="132" xfId="7" applyFont="1" applyFill="1" applyBorder="1" applyAlignment="1" applyProtection="1">
      <alignment horizontal="center" vertical="center" wrapText="1"/>
      <protection hidden="1"/>
    </xf>
    <xf numFmtId="0" fontId="23" fillId="20" borderId="170" xfId="7" applyFill="1" applyBorder="1" applyAlignment="1" applyProtection="1">
      <alignment horizontal="center" vertical="center" wrapText="1"/>
      <protection hidden="1"/>
    </xf>
    <xf numFmtId="0" fontId="27" fillId="20" borderId="132" xfId="7" applyFont="1" applyFill="1" applyBorder="1" applyAlignment="1" applyProtection="1">
      <alignment horizontal="center" vertical="center" wrapText="1"/>
      <protection hidden="1"/>
    </xf>
    <xf numFmtId="0" fontId="23" fillId="5" borderId="170" xfId="7" applyFill="1" applyBorder="1" applyAlignment="1" applyProtection="1">
      <alignment horizontal="center" vertical="center" wrapText="1"/>
      <protection hidden="1"/>
    </xf>
    <xf numFmtId="0" fontId="27" fillId="5" borderId="131" xfId="7" applyFont="1" applyFill="1" applyBorder="1" applyAlignment="1" applyProtection="1">
      <alignment horizontal="center" vertical="center" wrapText="1"/>
      <protection hidden="1"/>
    </xf>
    <xf numFmtId="0" fontId="23" fillId="28" borderId="134" xfId="7" applyFill="1" applyBorder="1" applyAlignment="1" applyProtection="1">
      <alignment horizontal="center" vertical="center" wrapText="1"/>
      <protection hidden="1"/>
    </xf>
    <xf numFmtId="0" fontId="23" fillId="28" borderId="129" xfId="7" applyFill="1" applyBorder="1" applyAlignment="1" applyProtection="1">
      <alignment horizontal="center" vertical="center" wrapText="1"/>
      <protection hidden="1"/>
    </xf>
    <xf numFmtId="0" fontId="27" fillId="28" borderId="132" xfId="7" applyFont="1" applyFill="1" applyBorder="1" applyAlignment="1" applyProtection="1">
      <alignment horizontal="center" vertical="center" wrapText="1"/>
      <protection hidden="1"/>
    </xf>
    <xf numFmtId="0" fontId="23" fillId="7" borderId="170" xfId="7" applyFill="1" applyBorder="1" applyAlignment="1" applyProtection="1">
      <alignment horizontal="center" vertical="center" wrapText="1"/>
      <protection hidden="1"/>
    </xf>
    <xf numFmtId="0" fontId="23" fillId="7" borderId="129" xfId="7" applyFill="1" applyBorder="1" applyAlignment="1" applyProtection="1">
      <alignment horizontal="center" vertical="center" wrapText="1"/>
      <protection hidden="1"/>
    </xf>
    <xf numFmtId="0" fontId="27" fillId="7" borderId="132" xfId="7" applyFont="1" applyFill="1" applyBorder="1" applyAlignment="1" applyProtection="1">
      <alignment horizontal="center" vertical="center" wrapText="1"/>
      <protection hidden="1"/>
    </xf>
    <xf numFmtId="0" fontId="23" fillId="29" borderId="170" xfId="7" applyFill="1" applyBorder="1" applyAlignment="1" applyProtection="1">
      <alignment horizontal="center" vertical="center" wrapText="1"/>
      <protection hidden="1"/>
    </xf>
    <xf numFmtId="0" fontId="23" fillId="29" borderId="129" xfId="7" applyFill="1" applyBorder="1" applyAlignment="1" applyProtection="1">
      <alignment horizontal="center" vertical="center" wrapText="1"/>
      <protection hidden="1"/>
    </xf>
    <xf numFmtId="0" fontId="27" fillId="29" borderId="131" xfId="7" applyFont="1" applyFill="1" applyBorder="1" applyAlignment="1" applyProtection="1">
      <alignment horizontal="center" vertical="center" wrapText="1"/>
      <protection hidden="1"/>
    </xf>
    <xf numFmtId="0" fontId="23" fillId="30" borderId="134" xfId="7" applyFill="1" applyBorder="1" applyAlignment="1" applyProtection="1">
      <alignment horizontal="center" vertical="center" wrapText="1"/>
      <protection hidden="1"/>
    </xf>
    <xf numFmtId="0" fontId="23" fillId="30" borderId="129" xfId="7" applyFill="1" applyBorder="1" applyAlignment="1" applyProtection="1">
      <alignment horizontal="center" vertical="center" wrapText="1"/>
      <protection hidden="1"/>
    </xf>
    <xf numFmtId="0" fontId="27" fillId="30" borderId="132" xfId="7" applyFont="1" applyFill="1" applyBorder="1" applyAlignment="1" applyProtection="1">
      <alignment horizontal="center" vertical="center" wrapText="1"/>
      <protection hidden="1"/>
    </xf>
    <xf numFmtId="0" fontId="23" fillId="11" borderId="170" xfId="7" applyFill="1" applyBorder="1" applyAlignment="1" applyProtection="1">
      <alignment horizontal="center" vertical="center" wrapText="1"/>
      <protection hidden="1"/>
    </xf>
    <xf numFmtId="0" fontId="23" fillId="6" borderId="170" xfId="7" applyFill="1" applyBorder="1" applyAlignment="1" applyProtection="1">
      <alignment horizontal="center" vertical="center" wrapText="1"/>
      <protection hidden="1"/>
    </xf>
    <xf numFmtId="0" fontId="23" fillId="6" borderId="129" xfId="7" applyFill="1" applyBorder="1" applyAlignment="1" applyProtection="1">
      <alignment horizontal="center" vertical="center" wrapText="1"/>
      <protection hidden="1"/>
    </xf>
    <xf numFmtId="0" fontId="27" fillId="6" borderId="132" xfId="7" applyFont="1" applyFill="1" applyBorder="1" applyAlignment="1" applyProtection="1">
      <alignment horizontal="center" vertical="center" wrapText="1"/>
      <protection hidden="1"/>
    </xf>
    <xf numFmtId="0" fontId="23" fillId="31" borderId="170" xfId="7" applyFill="1" applyBorder="1" applyAlignment="1" applyProtection="1">
      <alignment horizontal="center" vertical="center" wrapText="1"/>
      <protection hidden="1"/>
    </xf>
    <xf numFmtId="0" fontId="23" fillId="31" borderId="129" xfId="7" applyFill="1" applyBorder="1" applyAlignment="1" applyProtection="1">
      <alignment horizontal="center" vertical="center" wrapText="1"/>
      <protection hidden="1"/>
    </xf>
    <xf numFmtId="0" fontId="27" fillId="31" borderId="132" xfId="7" applyFont="1" applyFill="1" applyBorder="1" applyAlignment="1" applyProtection="1">
      <alignment horizontal="center" vertical="center" wrapText="1"/>
      <protection hidden="1"/>
    </xf>
    <xf numFmtId="0" fontId="23" fillId="32" borderId="170" xfId="7" applyFill="1" applyBorder="1" applyAlignment="1" applyProtection="1">
      <alignment horizontal="center" vertical="center" wrapText="1"/>
      <protection hidden="1"/>
    </xf>
    <xf numFmtId="0" fontId="23" fillId="32" borderId="129" xfId="7" applyFill="1" applyBorder="1" applyAlignment="1" applyProtection="1">
      <alignment horizontal="center" vertical="center" wrapText="1"/>
      <protection hidden="1"/>
    </xf>
    <xf numFmtId="0" fontId="27" fillId="32" borderId="132" xfId="7" applyFont="1" applyFill="1" applyBorder="1" applyAlignment="1" applyProtection="1">
      <alignment horizontal="center" vertical="center" wrapText="1"/>
      <protection hidden="1"/>
    </xf>
    <xf numFmtId="0" fontId="23" fillId="18" borderId="170" xfId="7" applyFill="1" applyBorder="1" applyAlignment="1" applyProtection="1">
      <alignment horizontal="center" vertical="center" wrapText="1"/>
      <protection hidden="1"/>
    </xf>
    <xf numFmtId="0" fontId="27" fillId="18" borderId="132" xfId="7" applyFont="1" applyFill="1" applyBorder="1" applyAlignment="1" applyProtection="1">
      <alignment horizontal="center" vertical="center" wrapText="1"/>
      <protection hidden="1"/>
    </xf>
    <xf numFmtId="0" fontId="23" fillId="33" borderId="170" xfId="7" applyFill="1" applyBorder="1" applyAlignment="1" applyProtection="1">
      <alignment horizontal="center" vertical="center" wrapText="1"/>
      <protection hidden="1"/>
    </xf>
    <xf numFmtId="0" fontId="23" fillId="33" borderId="129" xfId="7" applyFill="1" applyBorder="1" applyAlignment="1" applyProtection="1">
      <alignment horizontal="center" vertical="center" wrapText="1"/>
      <protection hidden="1"/>
    </xf>
    <xf numFmtId="0" fontId="27" fillId="33" borderId="132" xfId="7" applyFont="1" applyFill="1" applyBorder="1" applyAlignment="1" applyProtection="1">
      <alignment horizontal="center" vertical="center" wrapText="1"/>
      <protection hidden="1"/>
    </xf>
    <xf numFmtId="0" fontId="23" fillId="9" borderId="170" xfId="7" applyFill="1" applyBorder="1" applyAlignment="1" applyProtection="1">
      <alignment horizontal="center" vertical="center" wrapText="1"/>
      <protection hidden="1"/>
    </xf>
    <xf numFmtId="0" fontId="23" fillId="9" borderId="129" xfId="7" applyFill="1" applyBorder="1" applyAlignment="1" applyProtection="1">
      <alignment horizontal="center" vertical="center" wrapText="1"/>
      <protection hidden="1"/>
    </xf>
    <xf numFmtId="0" fontId="27" fillId="9" borderId="131" xfId="7" applyFont="1" applyFill="1" applyBorder="1" applyAlignment="1" applyProtection="1">
      <alignment horizontal="center" vertical="center" wrapText="1"/>
      <protection hidden="1"/>
    </xf>
    <xf numFmtId="0" fontId="23" fillId="34" borderId="152" xfId="7" applyFill="1" applyBorder="1" applyAlignment="1" applyProtection="1">
      <alignment horizontal="center" vertical="center" wrapText="1"/>
      <protection hidden="1"/>
    </xf>
    <xf numFmtId="0" fontId="23" fillId="34" borderId="153" xfId="7" applyFill="1" applyBorder="1" applyAlignment="1" applyProtection="1">
      <alignment horizontal="center" vertical="center" wrapText="1"/>
      <protection hidden="1"/>
    </xf>
    <xf numFmtId="0" fontId="27" fillId="34" borderId="168" xfId="7" applyFont="1" applyFill="1" applyBorder="1" applyAlignment="1" applyProtection="1">
      <alignment horizontal="center" vertical="center" wrapText="1"/>
      <protection hidden="1"/>
    </xf>
    <xf numFmtId="0" fontId="23" fillId="19" borderId="152" xfId="7" applyFill="1" applyBorder="1" applyAlignment="1" applyProtection="1">
      <alignment horizontal="center" vertical="center" wrapText="1"/>
      <protection hidden="1"/>
    </xf>
    <xf numFmtId="0" fontId="23" fillId="19" borderId="153" xfId="7" applyFill="1" applyBorder="1" applyAlignment="1" applyProtection="1">
      <alignment horizontal="center" vertical="center" wrapText="1"/>
      <protection hidden="1"/>
    </xf>
    <xf numFmtId="0" fontId="27" fillId="19" borderId="202" xfId="7" applyFont="1" applyFill="1" applyBorder="1" applyAlignment="1" applyProtection="1">
      <alignment horizontal="center" vertical="center" wrapText="1"/>
      <protection hidden="1"/>
    </xf>
    <xf numFmtId="0" fontId="23" fillId="14" borderId="152" xfId="7" applyFill="1" applyBorder="1" applyAlignment="1" applyProtection="1">
      <alignment horizontal="center" vertical="center" wrapText="1"/>
      <protection hidden="1"/>
    </xf>
    <xf numFmtId="0" fontId="23" fillId="14" borderId="154" xfId="7" applyFill="1" applyBorder="1" applyAlignment="1" applyProtection="1">
      <alignment horizontal="center" vertical="center" wrapText="1"/>
      <protection hidden="1"/>
    </xf>
    <xf numFmtId="0" fontId="23" fillId="14" borderId="132" xfId="7" applyFill="1" applyBorder="1" applyAlignment="1" applyProtection="1">
      <alignment vertical="center"/>
      <protection hidden="1"/>
    </xf>
    <xf numFmtId="0" fontId="23" fillId="14" borderId="155" xfId="7" applyFill="1" applyBorder="1" applyAlignment="1" applyProtection="1">
      <alignment vertical="center"/>
      <protection hidden="1"/>
    </xf>
    <xf numFmtId="44" fontId="0" fillId="48" borderId="201" xfId="9" applyFont="1" applyFill="1" applyBorder="1" applyProtection="1">
      <protection locked="0" hidden="1"/>
    </xf>
    <xf numFmtId="44" fontId="0" fillId="48" borderId="199" xfId="9" applyFont="1" applyFill="1" applyBorder="1" applyProtection="1">
      <protection locked="0" hidden="1"/>
    </xf>
    <xf numFmtId="44" fontId="0" fillId="48" borderId="151" xfId="9" applyFont="1" applyFill="1" applyBorder="1" applyProtection="1">
      <protection locked="0" hidden="1"/>
    </xf>
    <xf numFmtId="44" fontId="0" fillId="48" borderId="146" xfId="9" applyFont="1" applyFill="1" applyBorder="1" applyProtection="1">
      <protection locked="0" hidden="1"/>
    </xf>
    <xf numFmtId="44" fontId="0" fillId="48" borderId="161" xfId="9" applyFont="1" applyFill="1" applyBorder="1" applyProtection="1">
      <protection locked="0" hidden="1"/>
    </xf>
    <xf numFmtId="44" fontId="0" fillId="48" borderId="157" xfId="9" applyFont="1" applyFill="1" applyBorder="1" applyProtection="1">
      <protection locked="0" hidden="1"/>
    </xf>
    <xf numFmtId="44" fontId="0" fillId="48" borderId="154" xfId="9" applyFont="1" applyFill="1" applyBorder="1" applyProtection="1">
      <protection locked="0" hidden="1"/>
    </xf>
    <xf numFmtId="44" fontId="0" fillId="48" borderId="192" xfId="9" applyFont="1" applyFill="1" applyBorder="1" applyProtection="1">
      <protection locked="0" hidden="1"/>
    </xf>
    <xf numFmtId="44" fontId="0" fillId="48" borderId="191" xfId="9" applyFont="1" applyFill="1" applyBorder="1" applyProtection="1">
      <protection locked="0" hidden="1"/>
    </xf>
    <xf numFmtId="44" fontId="0" fillId="48" borderId="189" xfId="9" applyFont="1" applyFill="1" applyBorder="1" applyProtection="1">
      <protection locked="0" hidden="1"/>
    </xf>
    <xf numFmtId="44" fontId="0" fillId="48" borderId="182" xfId="9" applyFont="1" applyFill="1" applyBorder="1" applyProtection="1">
      <protection locked="0" hidden="1"/>
    </xf>
    <xf numFmtId="44" fontId="0" fillId="48" borderId="175" xfId="9" applyFont="1" applyFill="1" applyBorder="1" applyProtection="1">
      <protection locked="0" hidden="1"/>
    </xf>
    <xf numFmtId="44" fontId="0" fillId="48" borderId="184" xfId="9" applyFont="1" applyFill="1" applyBorder="1" applyProtection="1">
      <protection locked="0" hidden="1"/>
    </xf>
    <xf numFmtId="44" fontId="0" fillId="48" borderId="180" xfId="9" applyFont="1" applyFill="1" applyBorder="1" applyProtection="1">
      <protection locked="0" hidden="1"/>
    </xf>
    <xf numFmtId="44" fontId="0" fillId="48" borderId="177" xfId="9" applyFont="1" applyFill="1" applyBorder="1" applyProtection="1">
      <protection locked="0" hidden="1"/>
    </xf>
    <xf numFmtId="44" fontId="0" fillId="48" borderId="153" xfId="9" applyFont="1" applyFill="1" applyBorder="1" applyProtection="1">
      <protection locked="0" hidden="1"/>
    </xf>
    <xf numFmtId="44" fontId="0" fillId="48" borderId="162" xfId="9" applyFont="1" applyFill="1" applyBorder="1" applyProtection="1">
      <protection locked="0" hidden="1"/>
    </xf>
    <xf numFmtId="44" fontId="0" fillId="48" borderId="148" xfId="9" applyFont="1" applyFill="1" applyBorder="1" applyProtection="1">
      <protection locked="0" hidden="1"/>
    </xf>
    <xf numFmtId="44" fontId="0" fillId="48" borderId="125" xfId="9" applyFont="1" applyFill="1" applyBorder="1" applyProtection="1">
      <protection locked="0" hidden="1"/>
    </xf>
    <xf numFmtId="44" fontId="0" fillId="48" borderId="167" xfId="9" applyFont="1" applyFill="1" applyBorder="1" applyProtection="1">
      <protection locked="0" hidden="1"/>
    </xf>
    <xf numFmtId="0" fontId="10" fillId="48" borderId="45" xfId="8" applyFont="1" applyFill="1" applyBorder="1" applyAlignment="1" applyProtection="1">
      <alignment horizontal="left"/>
      <protection locked="0" hidden="1"/>
    </xf>
    <xf numFmtId="0" fontId="10" fillId="5" borderId="98" xfId="0" applyFont="1" applyFill="1" applyBorder="1" applyAlignment="1" applyProtection="1">
      <alignment wrapText="1"/>
      <protection locked="0"/>
    </xf>
    <xf numFmtId="0" fontId="14" fillId="6" borderId="42" xfId="0" applyFont="1" applyFill="1" applyBorder="1" applyAlignment="1" applyProtection="1">
      <alignment horizontal="center" vertical="center"/>
      <protection hidden="1"/>
    </xf>
    <xf numFmtId="0" fontId="14" fillId="6" borderId="18" xfId="0" applyFont="1" applyFill="1" applyBorder="1" applyAlignment="1" applyProtection="1">
      <alignment horizontal="center" vertical="center"/>
      <protection hidden="1"/>
    </xf>
    <xf numFmtId="0" fontId="14" fillId="6" borderId="43" xfId="0" applyFont="1" applyFill="1" applyBorder="1" applyAlignment="1" applyProtection="1">
      <alignment horizontal="center" vertical="center"/>
      <protection hidden="1"/>
    </xf>
    <xf numFmtId="0" fontId="0" fillId="5" borderId="54" xfId="0" applyFill="1" applyBorder="1" applyAlignment="1" applyProtection="1">
      <alignment horizontal="center" vertical="center"/>
      <protection hidden="1"/>
    </xf>
    <xf numFmtId="0" fontId="0" fillId="5" borderId="36" xfId="0" applyFill="1" applyBorder="1" applyAlignment="1" applyProtection="1">
      <alignment horizontal="center" vertical="center"/>
      <protection hidden="1"/>
    </xf>
    <xf numFmtId="0" fontId="2" fillId="5" borderId="28" xfId="0" applyFont="1" applyFill="1" applyBorder="1" applyAlignment="1" applyProtection="1">
      <alignment horizontal="left" vertical="center" wrapText="1"/>
      <protection hidden="1"/>
    </xf>
    <xf numFmtId="0" fontId="2" fillId="5" borderId="22" xfId="0" applyFont="1" applyFill="1" applyBorder="1" applyAlignment="1" applyProtection="1">
      <alignment horizontal="left" vertical="center" wrapText="1"/>
      <protection hidden="1"/>
    </xf>
    <xf numFmtId="0" fontId="14" fillId="9" borderId="45" xfId="0" applyFont="1" applyFill="1" applyBorder="1" applyAlignment="1" applyProtection="1">
      <alignment horizontal="center" vertical="center"/>
      <protection hidden="1"/>
    </xf>
    <xf numFmtId="0" fontId="14" fillId="9" borderId="46" xfId="0" applyFont="1" applyFill="1" applyBorder="1" applyAlignment="1" applyProtection="1">
      <alignment horizontal="center" vertical="center"/>
      <protection hidden="1"/>
    </xf>
    <xf numFmtId="0" fontId="14" fillId="9" borderId="47" xfId="0" applyFont="1" applyFill="1" applyBorder="1" applyAlignment="1" applyProtection="1">
      <alignment horizontal="center" vertical="center"/>
      <protection hidden="1"/>
    </xf>
    <xf numFmtId="0" fontId="0" fillId="9" borderId="32" xfId="0" applyFill="1" applyBorder="1" applyAlignment="1" applyProtection="1">
      <alignment horizontal="center" wrapText="1"/>
      <protection hidden="1"/>
    </xf>
    <xf numFmtId="0" fontId="0" fillId="9" borderId="23" xfId="0" applyFill="1" applyBorder="1" applyAlignment="1" applyProtection="1">
      <alignment horizontal="center" wrapText="1"/>
      <protection hidden="1"/>
    </xf>
    <xf numFmtId="0" fontId="2" fillId="8" borderId="33" xfId="0" applyFont="1" applyFill="1" applyBorder="1" applyAlignment="1" applyProtection="1">
      <alignment horizontal="left" vertical="center" wrapText="1"/>
      <protection hidden="1"/>
    </xf>
    <xf numFmtId="0" fontId="2" fillId="8" borderId="49" xfId="0" applyFont="1" applyFill="1" applyBorder="1" applyAlignment="1" applyProtection="1">
      <alignment horizontal="left" vertical="center" wrapText="1"/>
      <protection hidden="1"/>
    </xf>
    <xf numFmtId="0" fontId="2" fillId="8" borderId="22" xfId="0" applyFont="1" applyFill="1" applyBorder="1" applyAlignment="1" applyProtection="1">
      <alignment horizontal="left" vertical="center" wrapText="1"/>
      <protection hidden="1"/>
    </xf>
    <xf numFmtId="0" fontId="2" fillId="8" borderId="36" xfId="0" applyFont="1" applyFill="1" applyBorder="1" applyAlignment="1" applyProtection="1">
      <alignment horizontal="left" vertical="center" wrapText="1"/>
      <protection hidden="1"/>
    </xf>
    <xf numFmtId="0" fontId="0" fillId="9" borderId="41" xfId="0" applyFill="1" applyBorder="1" applyAlignment="1" applyProtection="1">
      <alignment horizontal="center"/>
      <protection hidden="1"/>
    </xf>
    <xf numFmtId="0" fontId="0" fillId="9" borderId="34" xfId="0" applyFill="1" applyBorder="1" applyAlignment="1" applyProtection="1">
      <alignment horizontal="center"/>
      <protection hidden="1"/>
    </xf>
    <xf numFmtId="0" fontId="0" fillId="8" borderId="27" xfId="0" applyFill="1" applyBorder="1" applyAlignment="1" applyProtection="1">
      <alignment horizontal="center" wrapText="1"/>
      <protection hidden="1"/>
    </xf>
    <xf numFmtId="0" fontId="0" fillId="8" borderId="29" xfId="0" applyFill="1" applyBorder="1" applyAlignment="1" applyProtection="1">
      <alignment horizontal="center" wrapText="1"/>
      <protection hidden="1"/>
    </xf>
    <xf numFmtId="0" fontId="0" fillId="9" borderId="27" xfId="0" applyFill="1" applyBorder="1" applyAlignment="1" applyProtection="1">
      <alignment horizontal="center" wrapText="1"/>
      <protection hidden="1"/>
    </xf>
    <xf numFmtId="0" fontId="0" fillId="9" borderId="29" xfId="0" applyFill="1" applyBorder="1" applyAlignment="1" applyProtection="1">
      <alignment horizontal="center" wrapText="1"/>
      <protection hidden="1"/>
    </xf>
    <xf numFmtId="0" fontId="2" fillId="11" borderId="28" xfId="0" applyFont="1" applyFill="1" applyBorder="1" applyAlignment="1" applyProtection="1">
      <alignment horizontal="left" vertical="center" wrapText="1"/>
      <protection hidden="1"/>
    </xf>
    <xf numFmtId="0" fontId="2" fillId="11" borderId="54" xfId="0" applyFont="1" applyFill="1" applyBorder="1" applyAlignment="1" applyProtection="1">
      <alignment horizontal="left" vertical="center" wrapText="1"/>
      <protection hidden="1"/>
    </xf>
    <xf numFmtId="0" fontId="2" fillId="11" borderId="22" xfId="0" applyFont="1" applyFill="1" applyBorder="1" applyAlignment="1" applyProtection="1">
      <alignment horizontal="left" vertical="center" wrapText="1"/>
      <protection hidden="1"/>
    </xf>
    <xf numFmtId="0" fontId="2" fillId="11" borderId="36" xfId="0" applyFont="1" applyFill="1" applyBorder="1" applyAlignment="1" applyProtection="1">
      <alignment horizontal="left" vertical="center" wrapText="1"/>
      <protection hidden="1"/>
    </xf>
    <xf numFmtId="0" fontId="0" fillId="10" borderId="27" xfId="0" applyFill="1" applyBorder="1" applyAlignment="1" applyProtection="1">
      <alignment horizontal="center" wrapText="1"/>
      <protection hidden="1"/>
    </xf>
    <xf numFmtId="0" fontId="0" fillId="10" borderId="29" xfId="0" applyFill="1" applyBorder="1" applyAlignment="1" applyProtection="1">
      <alignment horizontal="center" wrapText="1"/>
      <protection hidden="1"/>
    </xf>
    <xf numFmtId="0" fontId="0" fillId="11" borderId="27" xfId="0" applyFill="1" applyBorder="1" applyAlignment="1" applyProtection="1">
      <alignment horizontal="center" wrapText="1"/>
      <protection hidden="1"/>
    </xf>
    <xf numFmtId="0" fontId="0" fillId="11" borderId="29" xfId="0" applyFill="1" applyBorder="1" applyAlignment="1" applyProtection="1">
      <alignment horizontal="center" wrapText="1"/>
      <protection hidden="1"/>
    </xf>
    <xf numFmtId="0" fontId="0" fillId="10" borderId="55" xfId="0" applyFill="1" applyBorder="1" applyAlignment="1" applyProtection="1">
      <alignment horizontal="center"/>
      <protection hidden="1"/>
    </xf>
    <xf numFmtId="0" fontId="0" fillId="10" borderId="29" xfId="0" applyFill="1" applyBorder="1" applyAlignment="1" applyProtection="1">
      <alignment horizontal="center"/>
      <protection hidden="1"/>
    </xf>
    <xf numFmtId="0" fontId="14" fillId="6" borderId="52" xfId="0" applyFont="1" applyFill="1" applyBorder="1" applyAlignment="1" applyProtection="1">
      <alignment horizontal="center" vertical="center"/>
      <protection hidden="1"/>
    </xf>
    <xf numFmtId="0" fontId="14" fillId="6" borderId="53" xfId="0" applyFont="1" applyFill="1" applyBorder="1" applyAlignment="1" applyProtection="1">
      <alignment horizontal="center" vertical="center"/>
      <protection hidden="1"/>
    </xf>
    <xf numFmtId="0" fontId="14" fillId="6" borderId="51" xfId="0" applyFont="1" applyFill="1" applyBorder="1" applyAlignment="1" applyProtection="1">
      <alignment horizontal="center" vertical="center"/>
      <protection hidden="1"/>
    </xf>
    <xf numFmtId="0" fontId="0" fillId="6" borderId="27" xfId="0" applyFill="1" applyBorder="1" applyAlignment="1" applyProtection="1">
      <alignment horizontal="center" wrapText="1"/>
      <protection hidden="1"/>
    </xf>
    <xf numFmtId="0" fontId="0" fillId="6" borderId="23" xfId="0" applyFill="1" applyBorder="1" applyAlignment="1" applyProtection="1">
      <alignment horizontal="center" wrapText="1"/>
      <protection hidden="1"/>
    </xf>
    <xf numFmtId="0" fontId="0" fillId="6" borderId="27" xfId="0" applyFill="1" applyBorder="1" applyAlignment="1" applyProtection="1">
      <alignment horizontal="center"/>
      <protection hidden="1"/>
    </xf>
    <xf numFmtId="0" fontId="0" fillId="6" borderId="29" xfId="0" applyFill="1" applyBorder="1" applyAlignment="1" applyProtection="1">
      <alignment horizontal="center"/>
      <protection hidden="1"/>
    </xf>
    <xf numFmtId="0" fontId="0" fillId="5" borderId="27" xfId="0" applyFill="1" applyBorder="1" applyAlignment="1" applyProtection="1">
      <alignment horizontal="center"/>
      <protection hidden="1"/>
    </xf>
    <xf numFmtId="0" fontId="0" fillId="5" borderId="29" xfId="0" applyFill="1" applyBorder="1" applyAlignment="1" applyProtection="1">
      <alignment horizontal="center"/>
      <protection hidden="1"/>
    </xf>
    <xf numFmtId="0" fontId="0" fillId="6" borderId="55" xfId="0" applyFill="1" applyBorder="1" applyAlignment="1" applyProtection="1">
      <alignment horizontal="center"/>
      <protection hidden="1"/>
    </xf>
    <xf numFmtId="0" fontId="14" fillId="10" borderId="38"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37" xfId="0" applyFont="1" applyFill="1" applyBorder="1" applyAlignment="1" applyProtection="1">
      <alignment horizontal="center" vertical="center"/>
      <protection hidden="1"/>
    </xf>
    <xf numFmtId="0" fontId="0" fillId="10" borderId="23" xfId="0" applyFill="1" applyBorder="1" applyAlignment="1" applyProtection="1">
      <alignment horizontal="center" wrapText="1"/>
      <protection hidden="1"/>
    </xf>
    <xf numFmtId="0" fontId="2" fillId="0" borderId="92" xfId="0" applyFont="1" applyBorder="1" applyAlignment="1" applyProtection="1">
      <alignment horizontal="left" vertical="center" wrapText="1"/>
      <protection hidden="1"/>
    </xf>
    <xf numFmtId="0" fontId="2" fillId="0" borderId="93" xfId="0" applyFont="1" applyBorder="1" applyAlignment="1" applyProtection="1">
      <alignment horizontal="left" vertical="center" wrapText="1"/>
      <protection hidden="1"/>
    </xf>
    <xf numFmtId="0" fontId="2" fillId="0" borderId="110" xfId="0" applyFont="1" applyBorder="1" applyAlignment="1" applyProtection="1">
      <alignment horizontal="left" vertical="center" wrapText="1"/>
      <protection hidden="1"/>
    </xf>
    <xf numFmtId="0" fontId="12" fillId="0" borderId="64" xfId="2" applyFont="1" applyFill="1" applyBorder="1" applyAlignment="1" applyProtection="1">
      <alignment horizontal="left"/>
      <protection hidden="1"/>
    </xf>
    <xf numFmtId="0" fontId="12" fillId="0" borderId="61" xfId="2" applyFont="1" applyFill="1" applyBorder="1" applyAlignment="1" applyProtection="1">
      <alignment horizontal="left"/>
      <protection hidden="1"/>
    </xf>
    <xf numFmtId="0" fontId="12" fillId="0" borderId="121" xfId="2" applyFont="1" applyFill="1" applyBorder="1" applyAlignment="1" applyProtection="1">
      <alignment horizontal="left"/>
      <protection hidden="1"/>
    </xf>
    <xf numFmtId="0" fontId="10" fillId="0" borderId="81" xfId="2" applyFont="1" applyFill="1" applyBorder="1" applyAlignment="1" applyProtection="1">
      <alignment horizontal="center" vertical="center" wrapText="1"/>
      <protection hidden="1"/>
    </xf>
    <xf numFmtId="0" fontId="10" fillId="0" borderId="82" xfId="2" applyFont="1" applyFill="1" applyBorder="1" applyAlignment="1" applyProtection="1">
      <alignment horizontal="center" vertical="center" wrapText="1"/>
      <protection hidden="1"/>
    </xf>
    <xf numFmtId="0" fontId="9" fillId="0" borderId="38" xfId="2" applyFont="1" applyFill="1" applyBorder="1" applyAlignment="1" applyProtection="1">
      <alignment horizontal="center" vertical="center" wrapText="1"/>
      <protection hidden="1"/>
    </xf>
    <xf numFmtId="0" fontId="9" fillId="0" borderId="1" xfId="2" applyFont="1" applyFill="1" applyBorder="1" applyAlignment="1" applyProtection="1">
      <alignment horizontal="center" vertical="center" wrapText="1"/>
      <protection hidden="1"/>
    </xf>
    <xf numFmtId="0" fontId="9" fillId="0" borderId="37" xfId="2" applyFont="1" applyFill="1" applyBorder="1" applyAlignment="1" applyProtection="1">
      <alignment horizontal="center" vertical="center" wrapText="1"/>
      <protection hidden="1"/>
    </xf>
    <xf numFmtId="0" fontId="11" fillId="0" borderId="86" xfId="2" applyFont="1" applyFill="1" applyBorder="1" applyAlignment="1" applyProtection="1">
      <alignment horizontal="center" vertical="center" wrapText="1"/>
      <protection hidden="1"/>
    </xf>
    <xf numFmtId="0" fontId="11" fillId="0" borderId="120" xfId="2" applyFont="1" applyFill="1" applyBorder="1" applyAlignment="1" applyProtection="1">
      <alignment horizontal="center" vertical="center" wrapText="1"/>
      <protection hidden="1"/>
    </xf>
    <xf numFmtId="0" fontId="11" fillId="0" borderId="87" xfId="2" applyFont="1" applyFill="1" applyBorder="1" applyAlignment="1" applyProtection="1">
      <alignment horizontal="center" vertical="center"/>
      <protection hidden="1"/>
    </xf>
    <xf numFmtId="0" fontId="11" fillId="0" borderId="67" xfId="2" applyFont="1" applyFill="1" applyBorder="1" applyAlignment="1" applyProtection="1">
      <alignment horizontal="center" vertical="center"/>
      <protection hidden="1"/>
    </xf>
    <xf numFmtId="0" fontId="11" fillId="0" borderId="66" xfId="2" applyFont="1" applyFill="1" applyBorder="1" applyAlignment="1" applyProtection="1">
      <alignment horizontal="center" vertical="center"/>
      <protection hidden="1"/>
    </xf>
    <xf numFmtId="0" fontId="11" fillId="0" borderId="13" xfId="2" applyFont="1" applyFill="1" applyBorder="1" applyAlignment="1" applyProtection="1">
      <alignment horizontal="center" vertical="center"/>
      <protection hidden="1"/>
    </xf>
    <xf numFmtId="0" fontId="11" fillId="0" borderId="72" xfId="2" applyFont="1" applyFill="1" applyBorder="1" applyAlignment="1" applyProtection="1">
      <alignment horizontal="center" vertical="center"/>
      <protection hidden="1"/>
    </xf>
    <xf numFmtId="165" fontId="21" fillId="0" borderId="100" xfId="2" applyNumberFormat="1" applyFont="1" applyFill="1" applyBorder="1" applyAlignment="1" applyProtection="1">
      <alignment horizontal="center" vertical="center"/>
      <protection hidden="1"/>
    </xf>
    <xf numFmtId="165" fontId="21" fillId="0" borderId="119" xfId="2" applyNumberFormat="1" applyFont="1" applyFill="1" applyBorder="1" applyAlignment="1" applyProtection="1">
      <alignment horizontal="center" vertical="center"/>
      <protection hidden="1"/>
    </xf>
    <xf numFmtId="1" fontId="11" fillId="0" borderId="0" xfId="2" applyNumberFormat="1" applyFont="1" applyFill="1" applyBorder="1" applyAlignment="1" applyProtection="1">
      <alignment horizontal="center" vertical="center"/>
      <protection hidden="1"/>
    </xf>
    <xf numFmtId="0" fontId="11" fillId="5" borderId="103" xfId="2" applyFont="1" applyFill="1" applyBorder="1" applyAlignment="1" applyProtection="1">
      <alignment horizontal="center" wrapText="1"/>
      <protection locked="0"/>
    </xf>
    <xf numFmtId="0" fontId="11" fillId="5" borderId="104" xfId="2" applyFont="1" applyFill="1" applyBorder="1" applyAlignment="1" applyProtection="1">
      <alignment horizontal="center" wrapText="1"/>
      <protection locked="0"/>
    </xf>
    <xf numFmtId="0" fontId="11" fillId="5" borderId="106" xfId="2" applyFont="1" applyFill="1" applyBorder="1" applyAlignment="1" applyProtection="1">
      <alignment horizontal="center" wrapText="1"/>
      <protection locked="0"/>
    </xf>
    <xf numFmtId="0" fontId="11" fillId="5" borderId="107" xfId="2" applyFont="1" applyFill="1" applyBorder="1" applyAlignment="1" applyProtection="1">
      <alignment horizontal="center" wrapText="1"/>
      <protection locked="0"/>
    </xf>
    <xf numFmtId="0" fontId="11" fillId="0" borderId="97" xfId="2" applyFont="1" applyFill="1" applyBorder="1" applyAlignment="1" applyProtection="1">
      <alignment horizontal="center" vertical="center" wrapText="1"/>
      <protection hidden="1"/>
    </xf>
    <xf numFmtId="0" fontId="11" fillId="0" borderId="116" xfId="2" applyFont="1" applyFill="1" applyBorder="1" applyAlignment="1" applyProtection="1">
      <alignment horizontal="center" vertical="center" wrapText="1"/>
      <protection hidden="1"/>
    </xf>
    <xf numFmtId="0" fontId="11" fillId="5" borderId="109" xfId="2" applyFont="1" applyFill="1" applyBorder="1" applyAlignment="1" applyProtection="1">
      <alignment horizontal="center" wrapText="1"/>
      <protection locked="0"/>
    </xf>
    <xf numFmtId="1" fontId="11" fillId="0" borderId="0" xfId="2" applyNumberFormat="1" applyFont="1" applyFill="1" applyBorder="1" applyAlignment="1" applyProtection="1">
      <alignment horizontal="right" vertical="center"/>
      <protection hidden="1"/>
    </xf>
    <xf numFmtId="0" fontId="9" fillId="0" borderId="14" xfId="2" applyFont="1" applyFill="1" applyBorder="1" applyAlignment="1" applyProtection="1">
      <alignment horizontal="center" vertical="center" wrapText="1"/>
      <protection hidden="1"/>
    </xf>
    <xf numFmtId="0" fontId="9" fillId="0" borderId="15" xfId="2" applyFont="1" applyFill="1" applyBorder="1" applyAlignment="1" applyProtection="1">
      <alignment horizontal="center" vertical="center" wrapText="1"/>
      <protection hidden="1"/>
    </xf>
    <xf numFmtId="0" fontId="9" fillId="0" borderId="16" xfId="2" applyFont="1" applyFill="1" applyBorder="1" applyAlignment="1" applyProtection="1">
      <alignment horizontal="center" vertical="center" wrapText="1"/>
      <protection hidden="1"/>
    </xf>
    <xf numFmtId="0" fontId="10" fillId="0" borderId="65" xfId="2" applyFont="1" applyFill="1" applyBorder="1" applyAlignment="1" applyProtection="1">
      <alignment horizontal="left" vertical="center" wrapText="1"/>
      <protection hidden="1"/>
    </xf>
    <xf numFmtId="0" fontId="10" fillId="0" borderId="66" xfId="2" applyFont="1" applyFill="1" applyBorder="1" applyAlignment="1" applyProtection="1">
      <alignment horizontal="left" vertical="center" wrapText="1"/>
      <protection hidden="1"/>
    </xf>
    <xf numFmtId="0" fontId="10" fillId="0" borderId="70" xfId="2" applyFont="1" applyFill="1" applyBorder="1" applyAlignment="1" applyProtection="1">
      <alignment horizontal="left" vertical="center" wrapText="1"/>
      <protection hidden="1"/>
    </xf>
    <xf numFmtId="0" fontId="11" fillId="0" borderId="87" xfId="2" applyFont="1" applyFill="1" applyBorder="1" applyAlignment="1" applyProtection="1">
      <alignment horizontal="center" vertical="center" wrapText="1"/>
      <protection hidden="1"/>
    </xf>
    <xf numFmtId="0" fontId="11" fillId="0" borderId="67" xfId="2" applyFont="1" applyFill="1" applyBorder="1" applyAlignment="1" applyProtection="1">
      <alignment horizontal="center" vertical="center" wrapText="1"/>
      <protection hidden="1"/>
    </xf>
    <xf numFmtId="0" fontId="11" fillId="0" borderId="10" xfId="2" applyFont="1" applyFill="1" applyBorder="1" applyAlignment="1" applyProtection="1">
      <alignment horizontal="center" vertical="center"/>
      <protection hidden="1"/>
    </xf>
    <xf numFmtId="0" fontId="11" fillId="0" borderId="0" xfId="2" applyFont="1" applyFill="1" applyBorder="1" applyAlignment="1" applyProtection="1">
      <alignment horizontal="center" vertical="center" wrapText="1"/>
      <protection hidden="1"/>
    </xf>
    <xf numFmtId="2" fontId="11" fillId="0" borderId="76" xfId="2" applyNumberFormat="1" applyFont="1" applyFill="1" applyBorder="1" applyAlignment="1" applyProtection="1">
      <alignment horizontal="left" vertical="center" wrapText="1"/>
      <protection hidden="1"/>
    </xf>
    <xf numFmtId="2" fontId="11" fillId="0" borderId="0" xfId="2" applyNumberFormat="1" applyFont="1" applyFill="1" applyBorder="1" applyAlignment="1" applyProtection="1">
      <alignment horizontal="left" vertical="center" wrapText="1"/>
      <protection hidden="1"/>
    </xf>
    <xf numFmtId="2" fontId="11" fillId="0" borderId="71" xfId="2" applyNumberFormat="1" applyFont="1" applyFill="1" applyBorder="1" applyAlignment="1" applyProtection="1">
      <alignment horizontal="left" vertical="center" wrapText="1"/>
      <protection hidden="1"/>
    </xf>
    <xf numFmtId="0" fontId="11" fillId="0" borderId="10" xfId="2" applyFont="1" applyFill="1" applyBorder="1" applyAlignment="1" applyProtection="1">
      <alignment horizontal="center" vertical="center" wrapText="1"/>
      <protection hidden="1"/>
    </xf>
    <xf numFmtId="0" fontId="11" fillId="0" borderId="13" xfId="2" applyFont="1" applyFill="1" applyBorder="1" applyAlignment="1" applyProtection="1">
      <alignment horizontal="center" vertical="center" wrapText="1"/>
      <protection hidden="1"/>
    </xf>
    <xf numFmtId="0" fontId="11" fillId="0" borderId="11" xfId="2" applyFont="1" applyFill="1" applyBorder="1" applyAlignment="1" applyProtection="1">
      <alignment horizontal="center" vertical="center" wrapText="1"/>
      <protection hidden="1"/>
    </xf>
    <xf numFmtId="2" fontId="0" fillId="0" borderId="100" xfId="0" applyNumberFormat="1" applyBorder="1" applyAlignment="1" applyProtection="1">
      <alignment horizontal="center" vertical="center"/>
      <protection hidden="1"/>
    </xf>
    <xf numFmtId="2" fontId="0" fillId="0" borderId="204" xfId="0" applyNumberFormat="1" applyBorder="1" applyAlignment="1" applyProtection="1">
      <alignment horizontal="center" vertical="center"/>
      <protection hidden="1"/>
    </xf>
    <xf numFmtId="2" fontId="0" fillId="0" borderId="101" xfId="0" applyNumberFormat="1" applyBorder="1" applyAlignment="1" applyProtection="1">
      <alignment horizontal="center" vertical="center"/>
      <protection hidden="1"/>
    </xf>
    <xf numFmtId="0" fontId="19" fillId="0" borderId="77" xfId="2" applyFont="1" applyFill="1" applyBorder="1" applyAlignment="1" applyProtection="1">
      <alignment horizontal="center" vertical="center" wrapText="1"/>
      <protection hidden="1"/>
    </xf>
    <xf numFmtId="0" fontId="19" fillId="0" borderId="95" xfId="2" applyFont="1" applyFill="1" applyBorder="1" applyAlignment="1" applyProtection="1">
      <alignment horizontal="center" vertical="center" wrapText="1"/>
      <protection hidden="1"/>
    </xf>
    <xf numFmtId="0" fontId="12" fillId="0" borderId="42" xfId="2" applyFont="1" applyFill="1" applyBorder="1" applyAlignment="1" applyProtection="1">
      <alignment horizontal="left"/>
      <protection hidden="1"/>
    </xf>
    <xf numFmtId="0" fontId="12" fillId="0" borderId="18" xfId="2" applyFont="1" applyFill="1" applyBorder="1" applyAlignment="1" applyProtection="1">
      <alignment horizontal="left"/>
      <protection hidden="1"/>
    </xf>
    <xf numFmtId="0" fontId="12" fillId="0" borderId="19" xfId="2" applyFont="1" applyFill="1" applyBorder="1" applyAlignment="1" applyProtection="1">
      <alignment horizontal="left"/>
      <protection hidden="1"/>
    </xf>
    <xf numFmtId="0" fontId="10" fillId="5" borderId="123" xfId="2" applyFont="1" applyFill="1" applyBorder="1" applyAlignment="1" applyProtection="1">
      <alignment horizontal="left"/>
      <protection locked="0"/>
    </xf>
    <xf numFmtId="0" fontId="10" fillId="5" borderId="124" xfId="2" applyFont="1" applyFill="1" applyBorder="1" applyAlignment="1" applyProtection="1">
      <alignment horizontal="left"/>
      <protection locked="0"/>
    </xf>
    <xf numFmtId="0" fontId="10" fillId="5" borderId="90" xfId="2" applyFont="1" applyFill="1" applyBorder="1" applyAlignment="1" applyProtection="1">
      <alignment horizontal="left"/>
      <protection locked="0"/>
    </xf>
    <xf numFmtId="0" fontId="10" fillId="5" borderId="1" xfId="2" applyFont="1" applyFill="1" applyBorder="1" applyAlignment="1" applyProtection="1">
      <alignment horizontal="left"/>
      <protection locked="0"/>
    </xf>
    <xf numFmtId="0" fontId="10" fillId="5" borderId="122" xfId="2" applyFont="1" applyFill="1" applyBorder="1" applyAlignment="1" applyProtection="1">
      <alignment horizontal="left"/>
      <protection locked="0"/>
    </xf>
    <xf numFmtId="0" fontId="10" fillId="5" borderId="83" xfId="2" applyFont="1" applyFill="1" applyBorder="1" applyAlignment="1" applyProtection="1">
      <alignment horizontal="left"/>
      <protection locked="0"/>
    </xf>
    <xf numFmtId="0" fontId="10" fillId="5" borderId="61" xfId="2" applyFont="1" applyFill="1" applyBorder="1" applyAlignment="1" applyProtection="1">
      <alignment horizontal="left"/>
      <protection locked="0"/>
    </xf>
    <xf numFmtId="0" fontId="10" fillId="5" borderId="84" xfId="2" applyFont="1" applyFill="1" applyBorder="1" applyAlignment="1" applyProtection="1">
      <alignment horizontal="left"/>
      <protection locked="0"/>
    </xf>
    <xf numFmtId="0" fontId="10" fillId="5" borderId="90" xfId="2" applyFont="1" applyFill="1" applyBorder="1" applyAlignment="1" applyProtection="1">
      <alignment horizontal="center"/>
      <protection locked="0"/>
    </xf>
    <xf numFmtId="0" fontId="10" fillId="5" borderId="1" xfId="2" applyFont="1" applyFill="1" applyBorder="1" applyAlignment="1" applyProtection="1">
      <alignment horizontal="center"/>
      <protection locked="0"/>
    </xf>
    <xf numFmtId="0" fontId="10" fillId="5" borderId="37" xfId="2" applyFont="1" applyFill="1" applyBorder="1" applyAlignment="1" applyProtection="1">
      <alignment horizontal="center"/>
      <protection locked="0"/>
    </xf>
    <xf numFmtId="0" fontId="10" fillId="5" borderId="83" xfId="2" applyFont="1" applyFill="1" applyBorder="1" applyAlignment="1" applyProtection="1">
      <alignment horizontal="center"/>
      <protection locked="0"/>
    </xf>
    <xf numFmtId="0" fontId="10" fillId="5" borderId="61" xfId="2" applyFont="1" applyFill="1" applyBorder="1" applyAlignment="1" applyProtection="1">
      <alignment horizontal="center"/>
      <protection locked="0"/>
    </xf>
    <xf numFmtId="0" fontId="10" fillId="5" borderId="69" xfId="2" applyFont="1" applyFill="1" applyBorder="1" applyAlignment="1" applyProtection="1">
      <alignment horizontal="center"/>
      <protection locked="0"/>
    </xf>
    <xf numFmtId="0" fontId="0" fillId="0" borderId="1" xfId="0" applyBorder="1" applyAlignment="1" applyProtection="1">
      <alignment horizontal="center"/>
      <protection hidden="1"/>
    </xf>
    <xf numFmtId="0" fontId="11" fillId="5" borderId="118" xfId="2" applyFont="1" applyFill="1" applyBorder="1" applyAlignment="1" applyProtection="1">
      <alignment horizontal="center" wrapText="1"/>
      <protection locked="0"/>
    </xf>
    <xf numFmtId="0" fontId="18" fillId="0" borderId="42" xfId="2" applyFont="1" applyFill="1" applyBorder="1" applyAlignment="1" applyProtection="1">
      <alignment horizontal="center" vertical="center" wrapText="1"/>
      <protection hidden="1"/>
    </xf>
    <xf numFmtId="0" fontId="18" fillId="0" borderId="18" xfId="2" applyFont="1" applyFill="1" applyBorder="1" applyAlignment="1" applyProtection="1">
      <alignment horizontal="center" vertical="center" wrapText="1"/>
      <protection hidden="1"/>
    </xf>
    <xf numFmtId="0" fontId="18" fillId="0" borderId="43" xfId="2" applyFont="1" applyFill="1" applyBorder="1" applyAlignment="1" applyProtection="1">
      <alignment horizontal="center" vertical="center" wrapText="1"/>
      <protection hidden="1"/>
    </xf>
    <xf numFmtId="0" fontId="11" fillId="0" borderId="79" xfId="2" applyFont="1" applyFill="1" applyBorder="1" applyAlignment="1" applyProtection="1">
      <alignment horizontal="center" wrapText="1"/>
      <protection hidden="1"/>
    </xf>
    <xf numFmtId="0" fontId="11" fillId="0" borderId="80" xfId="2" applyFont="1" applyFill="1" applyBorder="1" applyAlignment="1" applyProtection="1">
      <alignment horizontal="center" wrapText="1"/>
      <protection hidden="1"/>
    </xf>
    <xf numFmtId="0" fontId="9" fillId="0" borderId="77" xfId="2" applyFont="1" applyFill="1" applyBorder="1" applyAlignment="1" applyProtection="1">
      <alignment horizontal="center" vertical="center" wrapText="1"/>
      <protection hidden="1"/>
    </xf>
    <xf numFmtId="0" fontId="9" fillId="0" borderId="78" xfId="2" applyFont="1" applyFill="1" applyBorder="1" applyAlignment="1" applyProtection="1">
      <alignment horizontal="center" vertical="center" wrapText="1"/>
      <protection hidden="1"/>
    </xf>
    <xf numFmtId="0" fontId="9" fillId="0" borderId="56" xfId="2" applyFont="1" applyFill="1" applyBorder="1" applyAlignment="1" applyProtection="1">
      <alignment horizontal="center" vertical="center" wrapText="1"/>
      <protection hidden="1"/>
    </xf>
    <xf numFmtId="0" fontId="10" fillId="0" borderId="77" xfId="2" applyFont="1" applyFill="1" applyBorder="1" applyAlignment="1" applyProtection="1">
      <alignment horizontal="left" vertical="center" wrapText="1"/>
      <protection hidden="1"/>
    </xf>
    <xf numFmtId="0" fontId="10" fillId="0" borderId="78" xfId="2" applyFont="1" applyFill="1" applyBorder="1" applyAlignment="1" applyProtection="1">
      <alignment horizontal="left" vertical="center" wrapText="1"/>
      <protection hidden="1"/>
    </xf>
    <xf numFmtId="0" fontId="10" fillId="0" borderId="56" xfId="2" applyFont="1" applyFill="1" applyBorder="1" applyAlignment="1" applyProtection="1">
      <alignment horizontal="left" vertical="center" wrapText="1"/>
      <protection hidden="1"/>
    </xf>
    <xf numFmtId="49" fontId="0" fillId="5" borderId="36" xfId="0" applyNumberFormat="1" applyFill="1" applyBorder="1" applyAlignment="1" applyProtection="1">
      <alignment horizontal="center" vertical="center"/>
      <protection locked="0"/>
    </xf>
    <xf numFmtId="49" fontId="0" fillId="5" borderId="78" xfId="0" applyNumberFormat="1" applyFill="1" applyBorder="1" applyAlignment="1" applyProtection="1">
      <alignment horizontal="center" vertical="center"/>
      <protection locked="0"/>
    </xf>
    <xf numFmtId="49" fontId="0" fillId="5" borderId="35" xfId="0" applyNumberFormat="1" applyFill="1" applyBorder="1" applyAlignment="1" applyProtection="1">
      <alignment horizontal="center" vertical="center"/>
      <protection locked="0"/>
    </xf>
    <xf numFmtId="0" fontId="11" fillId="0" borderId="36" xfId="2" applyFont="1" applyFill="1" applyBorder="1" applyAlignment="1" applyProtection="1">
      <alignment horizontal="center" vertical="center" wrapText="1"/>
      <protection hidden="1"/>
    </xf>
    <xf numFmtId="0" fontId="11" fillId="0" borderId="35" xfId="2" applyFont="1" applyFill="1" applyBorder="1" applyAlignment="1" applyProtection="1">
      <alignment horizontal="center" vertical="center" wrapText="1"/>
      <protection hidden="1"/>
    </xf>
    <xf numFmtId="0" fontId="0" fillId="5" borderId="36" xfId="0" applyFill="1" applyBorder="1" applyAlignment="1" applyProtection="1">
      <alignment horizontal="center" vertical="center" wrapText="1"/>
      <protection locked="0"/>
    </xf>
    <xf numFmtId="0" fontId="0" fillId="5" borderId="56" xfId="0" applyFill="1" applyBorder="1" applyAlignment="1" applyProtection="1">
      <alignment horizontal="center" vertical="center" wrapText="1"/>
      <protection locked="0"/>
    </xf>
    <xf numFmtId="0" fontId="19" fillId="0" borderId="94" xfId="2" applyFont="1" applyFill="1" applyBorder="1" applyAlignment="1" applyProtection="1">
      <alignment horizontal="left" vertical="center" wrapText="1"/>
      <protection hidden="1"/>
    </xf>
    <xf numFmtId="0" fontId="19" fillId="0" borderId="93" xfId="2" applyFont="1" applyFill="1" applyBorder="1" applyAlignment="1" applyProtection="1">
      <alignment horizontal="left" vertical="center" wrapText="1"/>
      <protection hidden="1"/>
    </xf>
    <xf numFmtId="0" fontId="19" fillId="0" borderId="110" xfId="2" applyFont="1" applyFill="1" applyBorder="1" applyAlignment="1" applyProtection="1">
      <alignment horizontal="left" vertical="center" wrapText="1"/>
      <protection hidden="1"/>
    </xf>
    <xf numFmtId="0" fontId="19" fillId="0" borderId="83" xfId="2" applyFont="1" applyFill="1" applyBorder="1" applyAlignment="1" applyProtection="1">
      <alignment horizontal="left" vertical="center" wrapText="1"/>
      <protection hidden="1"/>
    </xf>
    <xf numFmtId="0" fontId="19" fillId="0" borderId="61" xfId="2" applyFont="1" applyFill="1" applyBorder="1" applyAlignment="1" applyProtection="1">
      <alignment horizontal="left" vertical="center" wrapText="1"/>
      <protection hidden="1"/>
    </xf>
    <xf numFmtId="0" fontId="19" fillId="0" borderId="69" xfId="2" applyFont="1" applyFill="1" applyBorder="1" applyAlignment="1" applyProtection="1">
      <alignment horizontal="left" vertical="center" wrapText="1"/>
      <protection hidden="1"/>
    </xf>
    <xf numFmtId="0" fontId="11" fillId="0" borderId="117" xfId="2" applyFont="1" applyFill="1" applyBorder="1" applyAlignment="1" applyProtection="1">
      <alignment horizontal="center" vertical="center" wrapText="1"/>
      <protection hidden="1"/>
    </xf>
    <xf numFmtId="0" fontId="10" fillId="0" borderId="92" xfId="2" applyFont="1" applyFill="1" applyBorder="1" applyAlignment="1" applyProtection="1">
      <alignment horizontal="center" vertical="center" wrapText="1"/>
      <protection hidden="1"/>
    </xf>
    <xf numFmtId="0" fontId="10" fillId="0" borderId="93" xfId="2" applyFont="1" applyFill="1" applyBorder="1" applyAlignment="1" applyProtection="1">
      <alignment horizontal="center" vertical="center" wrapText="1"/>
      <protection hidden="1"/>
    </xf>
    <xf numFmtId="0" fontId="10" fillId="0" borderId="110" xfId="2" applyFont="1" applyFill="1" applyBorder="1" applyAlignment="1" applyProtection="1">
      <alignment horizontal="center" vertical="center" wrapText="1"/>
      <protection hidden="1"/>
    </xf>
    <xf numFmtId="0" fontId="9" fillId="0" borderId="73" xfId="2" applyFont="1" applyFill="1" applyBorder="1" applyAlignment="1" applyProtection="1">
      <alignment horizontal="center" vertical="center" wrapText="1"/>
      <protection hidden="1"/>
    </xf>
    <xf numFmtId="0" fontId="9" fillId="0" borderId="74" xfId="2" applyFont="1" applyFill="1" applyBorder="1" applyAlignment="1" applyProtection="1">
      <alignment horizontal="center" vertical="center" wrapText="1"/>
      <protection hidden="1"/>
    </xf>
    <xf numFmtId="0" fontId="9" fillId="0" borderId="75" xfId="2" applyFont="1" applyFill="1" applyBorder="1" applyAlignment="1" applyProtection="1">
      <alignment horizontal="center" vertical="center" wrapText="1"/>
      <protection hidden="1"/>
    </xf>
    <xf numFmtId="0" fontId="10" fillId="0" borderId="65" xfId="2" applyFont="1" applyFill="1" applyBorder="1" applyAlignment="1" applyProtection="1">
      <alignment horizontal="center" vertical="center" wrapText="1"/>
      <protection hidden="1"/>
    </xf>
    <xf numFmtId="0" fontId="10" fillId="0" borderId="66" xfId="2" applyFont="1" applyFill="1" applyBorder="1" applyAlignment="1" applyProtection="1">
      <alignment horizontal="center" vertical="center" wrapText="1"/>
      <protection hidden="1"/>
    </xf>
    <xf numFmtId="0" fontId="10" fillId="0" borderId="70" xfId="2" applyFont="1" applyFill="1" applyBorder="1" applyAlignment="1" applyProtection="1">
      <alignment horizontal="center" vertical="center" wrapText="1"/>
      <protection hidden="1"/>
    </xf>
    <xf numFmtId="0" fontId="11" fillId="0" borderId="60" xfId="2" applyFont="1" applyFill="1" applyBorder="1" applyAlignment="1" applyProtection="1">
      <alignment horizontal="center" vertical="center" wrapText="1"/>
      <protection hidden="1"/>
    </xf>
    <xf numFmtId="0" fontId="11" fillId="0" borderId="59" xfId="2" applyFont="1" applyFill="1" applyBorder="1" applyAlignment="1" applyProtection="1">
      <alignment horizontal="center" vertical="center" wrapText="1"/>
      <protection hidden="1"/>
    </xf>
    <xf numFmtId="0" fontId="11" fillId="0" borderId="12" xfId="2" applyFont="1" applyFill="1" applyBorder="1" applyAlignment="1" applyProtection="1">
      <alignment horizontal="center" vertical="center" wrapText="1"/>
      <protection hidden="1"/>
    </xf>
    <xf numFmtId="0" fontId="11" fillId="0" borderId="62" xfId="2" applyFont="1" applyFill="1" applyBorder="1" applyAlignment="1" applyProtection="1">
      <alignment horizontal="center" vertical="center" wrapText="1"/>
      <protection hidden="1"/>
    </xf>
    <xf numFmtId="0" fontId="11" fillId="0" borderId="21" xfId="2" applyFont="1" applyFill="1" applyBorder="1" applyAlignment="1" applyProtection="1">
      <alignment horizontal="center" vertical="center" wrapText="1"/>
      <protection hidden="1"/>
    </xf>
    <xf numFmtId="0" fontId="10" fillId="0" borderId="12" xfId="2" applyFont="1" applyFill="1" applyBorder="1" applyAlignment="1" applyProtection="1">
      <alignment horizontal="center" vertical="center" wrapText="1"/>
      <protection hidden="1"/>
    </xf>
    <xf numFmtId="0" fontId="10" fillId="0" borderId="13" xfId="2" applyFont="1" applyFill="1" applyBorder="1" applyAlignment="1" applyProtection="1">
      <alignment horizontal="center" vertical="center" wrapText="1"/>
      <protection hidden="1"/>
    </xf>
    <xf numFmtId="0" fontId="10" fillId="0" borderId="11" xfId="2" applyFont="1" applyFill="1" applyBorder="1" applyAlignment="1" applyProtection="1">
      <alignment horizontal="center" vertical="center" wrapText="1"/>
      <protection hidden="1"/>
    </xf>
    <xf numFmtId="0" fontId="10" fillId="0" borderId="62" xfId="2" applyFont="1" applyFill="1" applyBorder="1" applyAlignment="1" applyProtection="1">
      <alignment horizontal="center" vertical="center" wrapText="1"/>
      <protection hidden="1"/>
    </xf>
    <xf numFmtId="0" fontId="10" fillId="0" borderId="21" xfId="2" applyFont="1" applyFill="1" applyBorder="1" applyAlignment="1" applyProtection="1">
      <alignment horizontal="center" vertical="center" wrapText="1"/>
      <protection hidden="1"/>
    </xf>
    <xf numFmtId="0" fontId="10" fillId="0" borderId="63" xfId="2" applyFont="1" applyFill="1" applyBorder="1" applyAlignment="1" applyProtection="1">
      <alignment horizontal="center" vertical="center" wrapText="1"/>
      <protection hidden="1"/>
    </xf>
    <xf numFmtId="0" fontId="0" fillId="0" borderId="18" xfId="0" applyBorder="1" applyAlignment="1" applyProtection="1">
      <alignment horizontal="center"/>
      <protection hidden="1"/>
    </xf>
    <xf numFmtId="0" fontId="18" fillId="0" borderId="14" xfId="2" applyFont="1" applyFill="1" applyBorder="1" applyAlignment="1" applyProtection="1">
      <alignment horizontal="center" vertical="center" wrapText="1"/>
      <protection hidden="1"/>
    </xf>
    <xf numFmtId="0" fontId="18" fillId="0" borderId="15" xfId="2" applyFont="1" applyFill="1" applyBorder="1" applyAlignment="1" applyProtection="1">
      <alignment horizontal="center" vertical="center" wrapText="1"/>
      <protection hidden="1"/>
    </xf>
    <xf numFmtId="0" fontId="18" fillId="0" borderId="16" xfId="2" applyFont="1" applyFill="1" applyBorder="1" applyAlignment="1" applyProtection="1">
      <alignment horizontal="center" vertical="center" wrapText="1"/>
      <protection hidden="1"/>
    </xf>
    <xf numFmtId="0" fontId="1" fillId="5" borderId="10" xfId="3" applyFill="1" applyBorder="1" applyAlignment="1" applyProtection="1">
      <alignment horizontal="left" vertical="top" wrapText="1"/>
      <protection locked="0"/>
    </xf>
    <xf numFmtId="0" fontId="1" fillId="5" borderId="13" xfId="3" applyFill="1" applyBorder="1" applyAlignment="1" applyProtection="1">
      <alignment horizontal="left" vertical="top" wrapText="1"/>
      <protection locked="0"/>
    </xf>
    <xf numFmtId="0" fontId="1" fillId="5" borderId="72" xfId="3" applyFill="1" applyBorder="1" applyAlignment="1" applyProtection="1">
      <alignment horizontal="left" vertical="top" wrapText="1"/>
      <protection locked="0"/>
    </xf>
    <xf numFmtId="0" fontId="0" fillId="5" borderId="20" xfId="3" applyFont="1" applyFill="1" applyBorder="1" applyAlignment="1" applyProtection="1">
      <alignment vertical="center" wrapText="1"/>
      <protection locked="0"/>
    </xf>
    <xf numFmtId="0" fontId="0" fillId="5" borderId="21" xfId="3" applyFont="1" applyFill="1" applyBorder="1" applyAlignment="1" applyProtection="1">
      <alignment vertical="center" wrapText="1"/>
      <protection locked="0"/>
    </xf>
    <xf numFmtId="0" fontId="0" fillId="5" borderId="63" xfId="3" applyFont="1" applyFill="1" applyBorder="1" applyAlignment="1" applyProtection="1">
      <alignment vertical="center" wrapText="1"/>
      <protection locked="0"/>
    </xf>
    <xf numFmtId="0" fontId="3" fillId="0" borderId="20" xfId="2" applyFont="1" applyFill="1" applyBorder="1" applyAlignment="1" applyProtection="1">
      <alignment horizontal="center" vertical="center" wrapText="1"/>
      <protection hidden="1"/>
    </xf>
    <xf numFmtId="0" fontId="3" fillId="0" borderId="21" xfId="2" applyFont="1" applyFill="1" applyBorder="1" applyAlignment="1" applyProtection="1">
      <alignment horizontal="center" vertical="center" wrapText="1"/>
      <protection hidden="1"/>
    </xf>
    <xf numFmtId="0" fontId="3" fillId="0" borderId="115" xfId="2" applyFont="1" applyFill="1" applyBorder="1" applyAlignment="1" applyProtection="1">
      <alignment horizontal="center" vertical="center" wrapText="1"/>
      <protection hidden="1"/>
    </xf>
    <xf numFmtId="0" fontId="3" fillId="0" borderId="17" xfId="2" applyFont="1" applyFill="1" applyBorder="1" applyAlignment="1" applyProtection="1">
      <alignment horizontal="center"/>
      <protection hidden="1"/>
    </xf>
    <xf numFmtId="0" fontId="3" fillId="0" borderId="18" xfId="2" applyFont="1" applyFill="1" applyBorder="1" applyAlignment="1" applyProtection="1">
      <alignment horizontal="center"/>
      <protection hidden="1"/>
    </xf>
    <xf numFmtId="0" fontId="3" fillId="0" borderId="19" xfId="2" applyFont="1" applyFill="1" applyBorder="1" applyAlignment="1" applyProtection="1">
      <alignment horizontal="center"/>
      <protection hidden="1"/>
    </xf>
    <xf numFmtId="0" fontId="0" fillId="0" borderId="0" xfId="0" applyAlignment="1" applyProtection="1">
      <alignment horizontal="center"/>
      <protection hidden="1"/>
    </xf>
    <xf numFmtId="0" fontId="4" fillId="0" borderId="61" xfId="1" applyFill="1" applyBorder="1" applyAlignment="1" applyProtection="1">
      <alignment horizontal="center"/>
      <protection hidden="1"/>
    </xf>
    <xf numFmtId="0" fontId="17" fillId="0" borderId="42" xfId="2" applyFont="1" applyFill="1" applyBorder="1" applyAlignment="1" applyProtection="1">
      <alignment horizontal="center" vertical="center" wrapText="1"/>
      <protection hidden="1"/>
    </xf>
    <xf numFmtId="0" fontId="17" fillId="0" borderId="18" xfId="2" applyFont="1" applyFill="1" applyBorder="1" applyAlignment="1" applyProtection="1">
      <alignment horizontal="center" vertical="center" wrapText="1"/>
      <protection hidden="1"/>
    </xf>
    <xf numFmtId="0" fontId="17" fillId="0" borderId="43" xfId="2" applyFont="1" applyFill="1" applyBorder="1" applyAlignment="1" applyProtection="1">
      <alignment horizontal="center" vertical="center" wrapText="1"/>
      <protection hidden="1"/>
    </xf>
    <xf numFmtId="0" fontId="0" fillId="5" borderId="68" xfId="3" applyFont="1"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6" xfId="3" applyFont="1" applyFill="1" applyBorder="1" applyAlignment="1" applyProtection="1">
      <alignment horizontal="left" vertical="center" wrapText="1"/>
      <protection locked="0"/>
    </xf>
    <xf numFmtId="49" fontId="1" fillId="5" borderId="10" xfId="3" applyNumberFormat="1" applyFill="1" applyBorder="1" applyAlignment="1" applyProtection="1">
      <alignment horizontal="left" vertical="center" wrapText="1"/>
      <protection locked="0"/>
    </xf>
    <xf numFmtId="49" fontId="1" fillId="5" borderId="13" xfId="3" applyNumberFormat="1" applyFill="1" applyBorder="1" applyAlignment="1" applyProtection="1">
      <alignment horizontal="left" vertical="center" wrapText="1"/>
      <protection locked="0"/>
    </xf>
    <xf numFmtId="49" fontId="1" fillId="5" borderId="72" xfId="3" applyNumberFormat="1" applyFill="1" applyBorder="1" applyAlignment="1" applyProtection="1">
      <alignment horizontal="left" vertical="center" wrapText="1"/>
      <protection locked="0"/>
    </xf>
    <xf numFmtId="0" fontId="1" fillId="5" borderId="10" xfId="3" applyFill="1" applyBorder="1" applyAlignment="1" applyProtection="1">
      <alignment horizontal="left" vertical="center" wrapText="1"/>
      <protection locked="0"/>
    </xf>
    <xf numFmtId="0" fontId="1" fillId="5" borderId="13" xfId="3" applyFill="1" applyBorder="1" applyAlignment="1" applyProtection="1">
      <alignment horizontal="left" vertical="center" wrapText="1"/>
      <protection locked="0"/>
    </xf>
    <xf numFmtId="0" fontId="1" fillId="5" borderId="72" xfId="3" applyFill="1" applyBorder="1" applyAlignment="1" applyProtection="1">
      <alignment horizontal="left" vertical="center" wrapText="1"/>
      <protection locked="0"/>
    </xf>
    <xf numFmtId="0" fontId="0" fillId="5" borderId="10" xfId="3" applyFont="1" applyFill="1" applyBorder="1" applyAlignment="1" applyProtection="1">
      <alignment horizontal="left" vertical="center" wrapText="1"/>
      <protection locked="0"/>
    </xf>
    <xf numFmtId="0" fontId="0" fillId="5" borderId="13" xfId="3" applyFont="1" applyFill="1" applyBorder="1" applyAlignment="1" applyProtection="1">
      <alignment horizontal="left" vertical="center" wrapText="1"/>
      <protection locked="0"/>
    </xf>
    <xf numFmtId="0" fontId="0" fillId="5" borderId="72" xfId="3" applyFont="1" applyFill="1" applyBorder="1" applyAlignment="1" applyProtection="1">
      <alignment horizontal="left" vertical="center" wrapText="1"/>
      <protection locked="0"/>
    </xf>
    <xf numFmtId="0" fontId="19" fillId="0" borderId="113" xfId="2" applyFont="1" applyFill="1" applyBorder="1" applyAlignment="1" applyProtection="1">
      <alignment horizontal="center" vertical="center" wrapText="1"/>
      <protection hidden="1"/>
    </xf>
    <xf numFmtId="0" fontId="19" fillId="0" borderId="114" xfId="2" applyFont="1" applyFill="1" applyBorder="1" applyAlignment="1" applyProtection="1">
      <alignment horizontal="center" vertical="center" wrapText="1"/>
      <protection hidden="1"/>
    </xf>
    <xf numFmtId="44" fontId="24" fillId="0" borderId="44" xfId="8" applyNumberFormat="1" applyFont="1" applyFill="1" applyBorder="1" applyAlignment="1" applyProtection="1">
      <alignment horizontal="center" vertical="center" wrapText="1"/>
      <protection hidden="1"/>
    </xf>
    <xf numFmtId="0" fontId="24" fillId="0" borderId="44" xfId="8" applyFont="1" applyFill="1" applyBorder="1" applyAlignment="1" applyProtection="1">
      <alignment horizontal="center" vertical="center" wrapText="1"/>
      <protection hidden="1"/>
    </xf>
    <xf numFmtId="0" fontId="10" fillId="48" borderId="143" xfId="8" applyFont="1" applyFill="1" applyBorder="1" applyAlignment="1" applyProtection="1">
      <alignment horizontal="center"/>
      <protection locked="0" hidden="1"/>
    </xf>
    <xf numFmtId="0" fontId="10" fillId="48" borderId="18" xfId="8" applyFont="1" applyFill="1" applyBorder="1" applyAlignment="1" applyProtection="1">
      <alignment horizontal="center"/>
      <protection locked="0" hidden="1"/>
    </xf>
    <xf numFmtId="0" fontId="10" fillId="48" borderId="43" xfId="8" applyFont="1" applyFill="1" applyBorder="1" applyAlignment="1" applyProtection="1">
      <alignment horizontal="center"/>
      <protection locked="0" hidden="1"/>
    </xf>
    <xf numFmtId="0" fontId="9" fillId="0" borderId="73" xfId="8" applyFont="1" applyFill="1" applyBorder="1" applyAlignment="1" applyProtection="1">
      <alignment horizontal="center" vertical="center" wrapText="1"/>
      <protection hidden="1"/>
    </xf>
    <xf numFmtId="0" fontId="9" fillId="0" borderId="74" xfId="8" applyFont="1" applyFill="1" applyBorder="1" applyAlignment="1" applyProtection="1">
      <alignment horizontal="center" vertical="center" wrapText="1"/>
      <protection hidden="1"/>
    </xf>
    <xf numFmtId="0" fontId="9" fillId="0" borderId="75" xfId="8" applyFont="1" applyFill="1" applyBorder="1" applyAlignment="1" applyProtection="1">
      <alignment horizontal="center" vertical="center" wrapText="1"/>
      <protection hidden="1"/>
    </xf>
    <xf numFmtId="0" fontId="32" fillId="0" borderId="77" xfId="8" applyFont="1" applyFill="1" applyBorder="1" applyAlignment="1" applyProtection="1">
      <alignment horizontal="center"/>
      <protection hidden="1"/>
    </xf>
    <xf numFmtId="0" fontId="32" fillId="0" borderId="78" xfId="8" applyFont="1" applyFill="1" applyBorder="1" applyAlignment="1" applyProtection="1">
      <alignment horizontal="center"/>
      <protection hidden="1"/>
    </xf>
    <xf numFmtId="0" fontId="32" fillId="0" borderId="56" xfId="8" applyFont="1" applyFill="1" applyBorder="1" applyAlignment="1" applyProtection="1">
      <alignment horizontal="center"/>
      <protection hidden="1"/>
    </xf>
    <xf numFmtId="0" fontId="10" fillId="0" borderId="77" xfId="8" applyFont="1" applyFill="1" applyBorder="1" applyAlignment="1" applyProtection="1">
      <alignment horizontal="center" vertical="center" wrapText="1"/>
      <protection hidden="1"/>
    </xf>
    <xf numFmtId="0" fontId="10" fillId="0" borderId="35" xfId="8" applyFont="1" applyFill="1" applyBorder="1" applyAlignment="1" applyProtection="1">
      <alignment horizontal="center" vertical="center" wrapText="1"/>
      <protection hidden="1"/>
    </xf>
    <xf numFmtId="0" fontId="10" fillId="0" borderId="113" xfId="8" applyFont="1" applyFill="1" applyBorder="1" applyAlignment="1" applyProtection="1">
      <alignment horizontal="center" vertical="center" wrapText="1"/>
      <protection hidden="1"/>
    </xf>
    <xf numFmtId="0" fontId="10" fillId="0" borderId="206" xfId="8" applyFont="1" applyFill="1" applyBorder="1" applyAlignment="1" applyProtection="1">
      <alignment horizontal="center" vertical="center" wrapText="1"/>
      <protection hidden="1"/>
    </xf>
    <xf numFmtId="0" fontId="1" fillId="13" borderId="36" xfId="3" applyNumberFormat="1" applyFill="1" applyBorder="1" applyAlignment="1" applyProtection="1">
      <alignment horizontal="left" vertical="center" wrapText="1"/>
      <protection locked="0" hidden="1"/>
    </xf>
    <xf numFmtId="0" fontId="1" fillId="13" borderId="78" xfId="3" applyNumberFormat="1" applyFill="1" applyBorder="1" applyAlignment="1" applyProtection="1">
      <alignment horizontal="left" vertical="center" wrapText="1"/>
      <protection locked="0" hidden="1"/>
    </xf>
    <xf numFmtId="0" fontId="1" fillId="13" borderId="56" xfId="3" applyNumberFormat="1" applyFill="1" applyBorder="1" applyAlignment="1" applyProtection="1">
      <alignment horizontal="left" vertical="center" wrapText="1"/>
      <protection locked="0" hidden="1"/>
    </xf>
    <xf numFmtId="0" fontId="0" fillId="13" borderId="50" xfId="3" applyNumberFormat="1" applyFont="1" applyFill="1" applyBorder="1" applyAlignment="1" applyProtection="1">
      <alignment horizontal="left" vertical="center" wrapText="1"/>
      <protection locked="0" hidden="1"/>
    </xf>
    <xf numFmtId="0" fontId="0" fillId="13" borderId="207" xfId="3" applyNumberFormat="1" applyFont="1" applyFill="1" applyBorder="1" applyAlignment="1" applyProtection="1">
      <alignment horizontal="left" vertical="center" wrapText="1"/>
      <protection locked="0" hidden="1"/>
    </xf>
    <xf numFmtId="0" fontId="0" fillId="13" borderId="57" xfId="3" applyNumberFormat="1" applyFont="1" applyFill="1" applyBorder="1" applyAlignment="1" applyProtection="1">
      <alignment horizontal="left" vertical="center" wrapText="1"/>
      <protection locked="0" hidden="1"/>
    </xf>
    <xf numFmtId="0" fontId="23" fillId="14" borderId="132" xfId="7" applyFill="1" applyBorder="1" applyAlignment="1" applyProtection="1">
      <alignment horizontal="center" vertical="center"/>
      <protection hidden="1"/>
    </xf>
    <xf numFmtId="0" fontId="23" fillId="14" borderId="130" xfId="7" applyFill="1" applyBorder="1" applyAlignment="1" applyProtection="1">
      <alignment horizontal="center" vertical="center"/>
      <protection hidden="1"/>
    </xf>
    <xf numFmtId="0" fontId="23" fillId="7" borderId="132" xfId="7" applyFill="1" applyBorder="1" applyAlignment="1" applyProtection="1">
      <alignment horizontal="center" vertical="center"/>
      <protection hidden="1"/>
    </xf>
    <xf numFmtId="0" fontId="23" fillId="7" borderId="130" xfId="7" applyFill="1" applyBorder="1" applyAlignment="1" applyProtection="1">
      <alignment horizontal="center" vertical="center"/>
      <protection hidden="1"/>
    </xf>
    <xf numFmtId="0" fontId="23" fillId="7" borderId="165" xfId="7" applyFill="1" applyBorder="1" applyAlignment="1" applyProtection="1">
      <alignment horizontal="center" vertical="center"/>
      <protection hidden="1"/>
    </xf>
    <xf numFmtId="0" fontId="23" fillId="7" borderId="146" xfId="7" applyFill="1" applyBorder="1" applyAlignment="1" applyProtection="1">
      <alignment horizontal="center" vertical="center"/>
      <protection hidden="1"/>
    </xf>
    <xf numFmtId="0" fontId="29" fillId="16" borderId="131" xfId="7" applyFont="1" applyFill="1" applyBorder="1" applyAlignment="1" applyProtection="1">
      <alignment horizontal="center" vertical="center" indent="1"/>
      <protection hidden="1"/>
    </xf>
    <xf numFmtId="0" fontId="29" fillId="16" borderId="169" xfId="7" applyFont="1" applyFill="1" applyBorder="1" applyAlignment="1" applyProtection="1">
      <alignment horizontal="center" vertical="center" indent="1"/>
      <protection hidden="1"/>
    </xf>
    <xf numFmtId="0" fontId="25" fillId="0" borderId="42" xfId="8" applyFont="1" applyFill="1" applyBorder="1" applyAlignment="1" applyProtection="1">
      <alignment horizontal="left" vertical="center" wrapText="1"/>
      <protection hidden="1"/>
    </xf>
    <xf numFmtId="0" fontId="25" fillId="0" borderId="18" xfId="8" applyFont="1" applyFill="1" applyBorder="1" applyAlignment="1" applyProtection="1">
      <alignment horizontal="left" vertical="center" wrapText="1"/>
      <protection hidden="1"/>
    </xf>
    <xf numFmtId="0" fontId="23" fillId="0" borderId="44" xfId="7" applyBorder="1" applyAlignment="1" applyProtection="1">
      <alignment horizontal="center"/>
      <protection hidden="1"/>
    </xf>
    <xf numFmtId="0" fontId="23" fillId="0" borderId="45" xfId="7" applyBorder="1" applyAlignment="1" applyProtection="1">
      <alignment horizontal="center"/>
      <protection hidden="1"/>
    </xf>
    <xf numFmtId="44" fontId="25" fillId="0" borderId="42" xfId="8" applyNumberFormat="1" applyFont="1" applyFill="1" applyBorder="1" applyAlignment="1" applyProtection="1">
      <alignment horizontal="center" vertical="center" wrapText="1"/>
      <protection hidden="1"/>
    </xf>
    <xf numFmtId="44" fontId="25" fillId="0" borderId="18" xfId="8" applyNumberFormat="1" applyFont="1" applyFill="1" applyBorder="1" applyAlignment="1" applyProtection="1">
      <alignment horizontal="center" vertical="center" wrapText="1"/>
      <protection hidden="1"/>
    </xf>
    <xf numFmtId="44" fontId="25" fillId="0" borderId="43" xfId="8" applyNumberFormat="1" applyFont="1" applyFill="1" applyBorder="1" applyAlignment="1" applyProtection="1">
      <alignment horizontal="center" vertical="center" wrapText="1"/>
      <protection hidden="1"/>
    </xf>
    <xf numFmtId="0" fontId="26" fillId="46" borderId="132" xfId="7" applyFont="1" applyFill="1" applyBorder="1" applyAlignment="1" applyProtection="1">
      <alignment horizontal="center" vertical="center" wrapText="1"/>
      <protection hidden="1"/>
    </xf>
    <xf numFmtId="0" fontId="26" fillId="46" borderId="131" xfId="7" applyFont="1" applyFill="1" applyBorder="1" applyAlignment="1" applyProtection="1">
      <alignment horizontal="center" vertical="center" wrapText="1"/>
      <protection hidden="1"/>
    </xf>
    <xf numFmtId="0" fontId="26" fillId="46" borderId="169" xfId="7" applyFont="1" applyFill="1" applyBorder="1" applyAlignment="1" applyProtection="1">
      <alignment horizontal="center" vertical="center" wrapText="1"/>
      <protection hidden="1"/>
    </xf>
    <xf numFmtId="0" fontId="26" fillId="39" borderId="132" xfId="7" applyFont="1" applyFill="1" applyBorder="1" applyAlignment="1" applyProtection="1">
      <alignment horizontal="center" wrapText="1"/>
      <protection hidden="1"/>
    </xf>
    <xf numFmtId="0" fontId="26" fillId="39" borderId="131" xfId="7" applyFont="1" applyFill="1" applyBorder="1" applyAlignment="1" applyProtection="1">
      <alignment horizontal="center" wrapText="1"/>
      <protection hidden="1"/>
    </xf>
    <xf numFmtId="0" fontId="26" fillId="39" borderId="169" xfId="7" applyFont="1" applyFill="1" applyBorder="1" applyAlignment="1" applyProtection="1">
      <alignment horizontal="center" wrapText="1"/>
      <protection hidden="1"/>
    </xf>
    <xf numFmtId="0" fontId="23" fillId="15" borderId="137" xfId="7" applyFill="1" applyBorder="1" applyAlignment="1" applyProtection="1">
      <alignment horizontal="left"/>
      <protection hidden="1"/>
    </xf>
    <xf numFmtId="0" fontId="23" fillId="15" borderId="161" xfId="7" applyFill="1" applyBorder="1" applyAlignment="1" applyProtection="1">
      <alignment horizontal="left"/>
      <protection hidden="1"/>
    </xf>
    <xf numFmtId="0" fontId="23" fillId="7" borderId="137" xfId="7" applyFill="1" applyBorder="1" applyAlignment="1" applyProtection="1">
      <alignment horizontal="left"/>
      <protection hidden="1"/>
    </xf>
    <xf numFmtId="0" fontId="23" fillId="7" borderId="161" xfId="7" applyFill="1" applyBorder="1" applyAlignment="1" applyProtection="1">
      <alignment horizontal="left"/>
      <protection hidden="1"/>
    </xf>
    <xf numFmtId="0" fontId="23" fillId="7" borderId="168" xfId="7" applyFill="1" applyBorder="1" applyAlignment="1" applyProtection="1">
      <alignment horizontal="left"/>
      <protection hidden="1"/>
    </xf>
    <xf numFmtId="0" fontId="23" fillId="7" borderId="167" xfId="7" applyFill="1" applyBorder="1" applyAlignment="1" applyProtection="1">
      <alignment horizontal="left"/>
      <protection hidden="1"/>
    </xf>
    <xf numFmtId="0" fontId="28" fillId="7" borderId="137" xfId="7" applyFont="1" applyFill="1" applyBorder="1" applyAlignment="1" applyProtection="1">
      <alignment horizontal="left"/>
      <protection hidden="1"/>
    </xf>
    <xf numFmtId="0" fontId="28" fillId="7" borderId="161" xfId="7" applyFont="1" applyFill="1" applyBorder="1" applyAlignment="1" applyProtection="1">
      <alignment horizontal="left"/>
      <protection hidden="1"/>
    </xf>
    <xf numFmtId="0" fontId="26" fillId="45" borderId="132" xfId="7" applyFont="1" applyFill="1" applyBorder="1" applyAlignment="1" applyProtection="1">
      <alignment horizontal="center" vertical="center" wrapText="1"/>
      <protection hidden="1"/>
    </xf>
    <xf numFmtId="0" fontId="26" fillId="45" borderId="131" xfId="7" applyFont="1" applyFill="1" applyBorder="1" applyAlignment="1" applyProtection="1">
      <alignment horizontal="center" vertical="center" wrapText="1"/>
      <protection hidden="1"/>
    </xf>
    <xf numFmtId="0" fontId="26" fillId="45" borderId="169" xfId="7" applyFont="1" applyFill="1" applyBorder="1" applyAlignment="1" applyProtection="1">
      <alignment horizontal="center" vertical="center" wrapText="1"/>
      <protection hidden="1"/>
    </xf>
    <xf numFmtId="0" fontId="26" fillId="44" borderId="132" xfId="7" applyFont="1" applyFill="1" applyBorder="1" applyAlignment="1" applyProtection="1">
      <alignment horizontal="center" vertical="center" wrapText="1"/>
      <protection hidden="1"/>
    </xf>
    <xf numFmtId="0" fontId="26" fillId="44" borderId="131" xfId="7" applyFont="1" applyFill="1" applyBorder="1" applyAlignment="1" applyProtection="1">
      <alignment horizontal="center" vertical="center" wrapText="1"/>
      <protection hidden="1"/>
    </xf>
    <xf numFmtId="0" fontId="26" fillId="44" borderId="169" xfId="7" applyFont="1" applyFill="1" applyBorder="1" applyAlignment="1" applyProtection="1">
      <alignment horizontal="center" vertical="center" wrapText="1"/>
      <protection hidden="1"/>
    </xf>
    <xf numFmtId="0" fontId="26" fillId="43" borderId="132" xfId="7" applyFont="1" applyFill="1" applyBorder="1" applyAlignment="1" applyProtection="1">
      <alignment horizontal="center" vertical="center"/>
      <protection hidden="1"/>
    </xf>
    <xf numFmtId="0" fontId="26" fillId="43" borderId="131" xfId="7" applyFont="1" applyFill="1" applyBorder="1" applyAlignment="1" applyProtection="1">
      <alignment horizontal="center" vertical="center"/>
      <protection hidden="1"/>
    </xf>
    <xf numFmtId="0" fontId="26" fillId="43" borderId="169" xfId="7" applyFont="1" applyFill="1" applyBorder="1" applyAlignment="1" applyProtection="1">
      <alignment horizontal="center" vertical="center"/>
      <protection hidden="1"/>
    </xf>
    <xf numFmtId="0" fontId="26" fillId="42" borderId="132" xfId="7" applyFont="1" applyFill="1" applyBorder="1" applyAlignment="1" applyProtection="1">
      <alignment horizontal="center" vertical="center"/>
      <protection hidden="1"/>
    </xf>
    <xf numFmtId="0" fontId="26" fillId="42" borderId="131" xfId="7" applyFont="1" applyFill="1" applyBorder="1" applyAlignment="1" applyProtection="1">
      <alignment horizontal="center" vertical="center"/>
      <protection hidden="1"/>
    </xf>
    <xf numFmtId="0" fontId="26" fillId="42" borderId="169" xfId="7" applyFont="1" applyFill="1" applyBorder="1" applyAlignment="1" applyProtection="1">
      <alignment horizontal="center" vertical="center"/>
      <protection hidden="1"/>
    </xf>
    <xf numFmtId="0" fontId="26" fillId="41" borderId="132" xfId="7" applyFont="1" applyFill="1" applyBorder="1" applyAlignment="1" applyProtection="1">
      <alignment horizontal="center" vertical="center"/>
      <protection hidden="1"/>
    </xf>
    <xf numFmtId="0" fontId="26" fillId="41" borderId="131" xfId="7" applyFont="1" applyFill="1" applyBorder="1" applyAlignment="1" applyProtection="1">
      <alignment horizontal="center" vertical="center"/>
      <protection hidden="1"/>
    </xf>
    <xf numFmtId="0" fontId="26" fillId="41" borderId="169" xfId="7" applyFont="1" applyFill="1" applyBorder="1" applyAlignment="1" applyProtection="1">
      <alignment horizontal="center" vertical="center"/>
      <protection hidden="1"/>
    </xf>
    <xf numFmtId="0" fontId="26" fillId="15" borderId="132" xfId="7" applyFont="1" applyFill="1" applyBorder="1" applyAlignment="1" applyProtection="1">
      <alignment horizontal="center" vertical="center" wrapText="1"/>
      <protection hidden="1"/>
    </xf>
    <xf numFmtId="0" fontId="26" fillId="15" borderId="131" xfId="7" applyFont="1" applyFill="1" applyBorder="1" applyAlignment="1" applyProtection="1">
      <alignment horizontal="center" vertical="center" wrapText="1"/>
      <protection hidden="1"/>
    </xf>
    <xf numFmtId="0" fontId="26" fillId="15" borderId="169" xfId="7" applyFont="1" applyFill="1" applyBorder="1" applyAlignment="1" applyProtection="1">
      <alignment horizontal="center" vertical="center" wrapText="1"/>
      <protection hidden="1"/>
    </xf>
    <xf numFmtId="0" fontId="26" fillId="35" borderId="128" xfId="7" applyFont="1" applyFill="1" applyBorder="1" applyAlignment="1" applyProtection="1">
      <alignment horizontal="center" vertical="center" wrapText="1"/>
      <protection hidden="1"/>
    </xf>
    <xf numFmtId="0" fontId="26" fillId="35" borderId="127" xfId="7" applyFont="1" applyFill="1" applyBorder="1" applyAlignment="1" applyProtection="1">
      <alignment horizontal="center" vertical="center" wrapText="1"/>
      <protection hidden="1"/>
    </xf>
    <xf numFmtId="0" fontId="26" fillId="35" borderId="203" xfId="7" applyFont="1" applyFill="1" applyBorder="1" applyAlignment="1" applyProtection="1">
      <alignment horizontal="center" vertical="center" wrapText="1"/>
      <protection hidden="1"/>
    </xf>
    <xf numFmtId="0" fontId="26" fillId="6" borderId="131" xfId="7" applyFont="1" applyFill="1" applyBorder="1" applyAlignment="1" applyProtection="1">
      <alignment horizontal="center" vertical="center"/>
      <protection hidden="1"/>
    </xf>
    <xf numFmtId="0" fontId="26" fillId="18" borderId="132" xfId="7" applyFont="1" applyFill="1" applyBorder="1" applyAlignment="1" applyProtection="1">
      <alignment horizontal="center" vertical="center" wrapText="1"/>
      <protection hidden="1"/>
    </xf>
    <xf numFmtId="0" fontId="26" fillId="18" borderId="131" xfId="7" applyFont="1" applyFill="1" applyBorder="1" applyAlignment="1" applyProtection="1">
      <alignment horizontal="center" vertical="center" wrapText="1"/>
      <protection hidden="1"/>
    </xf>
    <xf numFmtId="0" fontId="26" fillId="18" borderId="169" xfId="7" applyFont="1" applyFill="1" applyBorder="1" applyAlignment="1" applyProtection="1">
      <alignment horizontal="center" vertical="center" wrapText="1"/>
      <protection hidden="1"/>
    </xf>
    <xf numFmtId="0" fontId="26" fillId="25" borderId="132" xfId="7" applyFont="1" applyFill="1" applyBorder="1" applyAlignment="1" applyProtection="1">
      <alignment horizontal="center" vertical="center"/>
      <protection hidden="1"/>
    </xf>
    <xf numFmtId="0" fontId="26" fillId="25" borderId="131" xfId="7" applyFont="1" applyFill="1" applyBorder="1" applyAlignment="1" applyProtection="1">
      <alignment horizontal="center" vertical="center"/>
      <protection hidden="1"/>
    </xf>
    <xf numFmtId="0" fontId="26" fillId="25" borderId="169" xfId="7" applyFont="1" applyFill="1" applyBorder="1" applyAlignment="1" applyProtection="1">
      <alignment horizontal="center" vertical="center"/>
      <protection hidden="1"/>
    </xf>
    <xf numFmtId="0" fontId="26" fillId="24" borderId="131" xfId="7" applyFont="1" applyFill="1" applyBorder="1" applyAlignment="1" applyProtection="1">
      <alignment horizontal="center" vertical="center" wrapText="1"/>
      <protection hidden="1"/>
    </xf>
    <xf numFmtId="0" fontId="26" fillId="24" borderId="169" xfId="7" applyFont="1" applyFill="1" applyBorder="1" applyAlignment="1" applyProtection="1">
      <alignment horizontal="center" vertical="center" wrapText="1"/>
      <protection hidden="1"/>
    </xf>
    <xf numFmtId="0" fontId="26" fillId="23" borderId="132" xfId="7" applyFont="1" applyFill="1" applyBorder="1" applyAlignment="1" applyProtection="1">
      <alignment horizontal="center" vertical="center" wrapText="1"/>
      <protection hidden="1"/>
    </xf>
    <xf numFmtId="0" fontId="26" fillId="23" borderId="131" xfId="7" applyFont="1" applyFill="1" applyBorder="1" applyAlignment="1" applyProtection="1">
      <alignment horizontal="center" vertical="center" wrapText="1"/>
      <protection hidden="1"/>
    </xf>
    <xf numFmtId="0" fontId="26" fillId="22" borderId="132" xfId="7" applyFont="1" applyFill="1" applyBorder="1" applyAlignment="1" applyProtection="1">
      <alignment horizontal="center" vertical="center" wrapText="1"/>
      <protection hidden="1"/>
    </xf>
    <xf numFmtId="0" fontId="26" fillId="22" borderId="131" xfId="7" applyFont="1" applyFill="1" applyBorder="1" applyAlignment="1" applyProtection="1">
      <alignment horizontal="center" vertical="center" wrapText="1"/>
      <protection hidden="1"/>
    </xf>
    <xf numFmtId="0" fontId="26" fillId="10" borderId="132" xfId="7" applyFont="1" applyFill="1" applyBorder="1" applyAlignment="1" applyProtection="1">
      <alignment horizontal="center" vertical="center" wrapText="1"/>
      <protection hidden="1"/>
    </xf>
    <xf numFmtId="0" fontId="26" fillId="10" borderId="131" xfId="7" applyFont="1" applyFill="1" applyBorder="1" applyAlignment="1" applyProtection="1">
      <alignment horizontal="center" vertical="center" wrapText="1"/>
      <protection hidden="1"/>
    </xf>
    <xf numFmtId="0" fontId="26" fillId="10" borderId="169" xfId="7" applyFont="1" applyFill="1" applyBorder="1" applyAlignment="1" applyProtection="1">
      <alignment horizontal="center" vertical="center" wrapText="1"/>
      <protection hidden="1"/>
    </xf>
    <xf numFmtId="0" fontId="26" fillId="47" borderId="132" xfId="7" applyFont="1" applyFill="1" applyBorder="1" applyAlignment="1" applyProtection="1">
      <alignment horizontal="center" vertical="center" wrapText="1"/>
      <protection hidden="1"/>
    </xf>
    <xf numFmtId="0" fontId="26" fillId="47" borderId="131" xfId="7" applyFont="1" applyFill="1" applyBorder="1" applyAlignment="1" applyProtection="1">
      <alignment horizontal="center" vertical="center" wrapText="1"/>
      <protection hidden="1"/>
    </xf>
    <xf numFmtId="0" fontId="26" fillId="47" borderId="169" xfId="7" applyFont="1" applyFill="1" applyBorder="1" applyAlignment="1" applyProtection="1">
      <alignment horizontal="center" vertical="center" wrapText="1"/>
      <protection hidden="1"/>
    </xf>
    <xf numFmtId="0" fontId="26" fillId="28" borderId="132" xfId="7" applyFont="1" applyFill="1" applyBorder="1" applyAlignment="1" applyProtection="1">
      <alignment horizontal="center" vertical="center" wrapText="1"/>
      <protection hidden="1"/>
    </xf>
    <xf numFmtId="0" fontId="26" fillId="28" borderId="131" xfId="7" applyFont="1" applyFill="1" applyBorder="1" applyAlignment="1" applyProtection="1">
      <alignment horizontal="center" vertical="center" wrapText="1"/>
      <protection hidden="1"/>
    </xf>
    <xf numFmtId="0" fontId="26" fillId="28" borderId="169" xfId="7" applyFont="1" applyFill="1" applyBorder="1" applyAlignment="1" applyProtection="1">
      <alignment horizontal="center" vertical="center" wrapText="1"/>
      <protection hidden="1"/>
    </xf>
    <xf numFmtId="0" fontId="26" fillId="36" borderId="132" xfId="7" applyFont="1" applyFill="1" applyBorder="1" applyAlignment="1" applyProtection="1">
      <alignment horizontal="center" vertical="center" wrapText="1"/>
      <protection hidden="1"/>
    </xf>
    <xf numFmtId="0" fontId="26" fillId="36" borderId="131" xfId="7" applyFont="1" applyFill="1" applyBorder="1" applyAlignment="1" applyProtection="1">
      <alignment horizontal="center" vertical="center" wrapText="1"/>
      <protection hidden="1"/>
    </xf>
    <xf numFmtId="0" fontId="26" fillId="36" borderId="169" xfId="7" applyFont="1" applyFill="1" applyBorder="1" applyAlignment="1" applyProtection="1">
      <alignment horizontal="center" vertical="center" wrapText="1"/>
      <protection hidden="1"/>
    </xf>
    <xf numFmtId="0" fontId="26" fillId="19" borderId="132" xfId="10" applyFont="1" applyFill="1" applyBorder="1" applyAlignment="1" applyProtection="1">
      <alignment horizontal="center" vertical="center" wrapText="1"/>
      <protection hidden="1"/>
    </xf>
    <xf numFmtId="0" fontId="26" fillId="19" borderId="131" xfId="10" applyFont="1" applyFill="1" applyBorder="1" applyAlignment="1" applyProtection="1">
      <alignment horizontal="center" vertical="center" wrapText="1"/>
      <protection hidden="1"/>
    </xf>
    <xf numFmtId="0" fontId="26" fillId="19" borderId="169" xfId="10" applyFont="1" applyFill="1" applyBorder="1" applyAlignment="1" applyProtection="1">
      <alignment horizontal="center" vertical="center" wrapText="1"/>
      <protection hidden="1"/>
    </xf>
    <xf numFmtId="0" fontId="26" fillId="38" borderId="128" xfId="7" applyFont="1" applyFill="1" applyBorder="1" applyAlignment="1" applyProtection="1">
      <alignment horizontal="center" vertical="center" wrapText="1"/>
      <protection hidden="1"/>
    </xf>
    <xf numFmtId="0" fontId="26" fillId="38" borderId="127" xfId="7" applyFont="1" applyFill="1" applyBorder="1" applyAlignment="1" applyProtection="1">
      <alignment horizontal="center" vertical="center" wrapText="1"/>
      <protection hidden="1"/>
    </xf>
    <xf numFmtId="0" fontId="26" fillId="38" borderId="203" xfId="7" applyFont="1" applyFill="1" applyBorder="1" applyAlignment="1" applyProtection="1">
      <alignment horizontal="center" vertical="center" wrapText="1"/>
      <protection hidden="1"/>
    </xf>
    <xf numFmtId="0" fontId="26" fillId="37" borderId="132" xfId="7" applyFont="1" applyFill="1" applyBorder="1" applyAlignment="1" applyProtection="1">
      <alignment horizontal="center" vertical="center" wrapText="1"/>
      <protection hidden="1"/>
    </xf>
    <xf numFmtId="0" fontId="26" fillId="37" borderId="131" xfId="7" applyFont="1" applyFill="1" applyBorder="1" applyAlignment="1" applyProtection="1">
      <alignment horizontal="center" vertical="center" wrapText="1"/>
      <protection hidden="1"/>
    </xf>
    <xf numFmtId="0" fontId="26" fillId="37" borderId="169" xfId="7" applyFont="1" applyFill="1" applyBorder="1" applyAlignment="1" applyProtection="1">
      <alignment horizontal="center" vertical="center" wrapText="1"/>
      <protection hidden="1"/>
    </xf>
    <xf numFmtId="0" fontId="29" fillId="27" borderId="132" xfId="7" applyFont="1" applyFill="1" applyBorder="1" applyAlignment="1" applyProtection="1">
      <alignment horizontal="center" vertical="center" wrapText="1"/>
      <protection hidden="1"/>
    </xf>
    <xf numFmtId="0" fontId="29" fillId="27" borderId="131" xfId="7" applyFont="1" applyFill="1" applyBorder="1" applyAlignment="1" applyProtection="1">
      <alignment horizontal="center" vertical="center" wrapText="1"/>
      <protection hidden="1"/>
    </xf>
    <xf numFmtId="0" fontId="29" fillId="27" borderId="169" xfId="7" applyFont="1" applyFill="1" applyBorder="1" applyAlignment="1" applyProtection="1">
      <alignment horizontal="center" vertical="center" wrapText="1"/>
      <protection hidden="1"/>
    </xf>
    <xf numFmtId="0" fontId="26" fillId="40" borderId="132" xfId="7" applyFont="1" applyFill="1" applyBorder="1" applyAlignment="1" applyProtection="1">
      <alignment horizontal="center" wrapText="1"/>
      <protection hidden="1"/>
    </xf>
    <xf numFmtId="0" fontId="26" fillId="40" borderId="131" xfId="7" applyFont="1" applyFill="1" applyBorder="1" applyAlignment="1" applyProtection="1">
      <alignment horizontal="center" wrapText="1"/>
      <protection hidden="1"/>
    </xf>
    <xf numFmtId="0" fontId="26" fillId="40" borderId="169" xfId="7" applyFont="1" applyFill="1" applyBorder="1" applyAlignment="1" applyProtection="1">
      <alignment horizontal="center" wrapText="1"/>
      <protection hidden="1"/>
    </xf>
    <xf numFmtId="0" fontId="23" fillId="15" borderId="166" xfId="7" applyFill="1" applyBorder="1" applyAlignment="1" applyProtection="1">
      <alignment horizontal="center" vertical="center"/>
      <protection hidden="1"/>
    </xf>
    <xf numFmtId="0" fontId="23" fillId="15" borderId="158" xfId="7" applyFill="1" applyBorder="1" applyAlignment="1" applyProtection="1">
      <alignment horizontal="center" vertical="center"/>
      <protection hidden="1"/>
    </xf>
    <xf numFmtId="0" fontId="23" fillId="15" borderId="165" xfId="7" applyFill="1" applyBorder="1" applyAlignment="1" applyProtection="1">
      <alignment horizontal="center" vertical="center"/>
      <protection hidden="1"/>
    </xf>
    <xf numFmtId="0" fontId="23" fillId="15" borderId="146" xfId="7" applyFill="1" applyBorder="1" applyAlignment="1" applyProtection="1">
      <alignment horizontal="center" vertical="center"/>
      <protection hidden="1"/>
    </xf>
    <xf numFmtId="0" fontId="23" fillId="7" borderId="163" xfId="7" applyFill="1" applyBorder="1" applyAlignment="1" applyProtection="1">
      <alignment horizontal="center"/>
      <protection hidden="1"/>
    </xf>
    <xf numFmtId="0" fontId="23" fillId="7" borderId="161" xfId="7" applyFill="1" applyBorder="1" applyAlignment="1" applyProtection="1">
      <alignment horizontal="center"/>
      <protection hidden="1"/>
    </xf>
    <xf numFmtId="0" fontId="23" fillId="15" borderId="163" xfId="7" applyFill="1" applyBorder="1" applyAlignment="1" applyProtection="1">
      <alignment horizontal="center"/>
      <protection hidden="1"/>
    </xf>
    <xf numFmtId="0" fontId="23" fillId="15" borderId="161" xfId="7" applyFill="1" applyBorder="1" applyAlignment="1" applyProtection="1">
      <alignment horizontal="center"/>
      <protection hidden="1"/>
    </xf>
    <xf numFmtId="0" fontId="23" fillId="14" borderId="42" xfId="7" applyFill="1" applyBorder="1" applyAlignment="1" applyProtection="1">
      <alignment horizontal="center" vertical="center"/>
      <protection hidden="1"/>
    </xf>
    <xf numFmtId="0" fontId="23" fillId="14" borderId="18" xfId="7" applyFill="1" applyBorder="1" applyAlignment="1" applyProtection="1">
      <alignment horizontal="center" vertical="center"/>
      <protection hidden="1"/>
    </xf>
    <xf numFmtId="0" fontId="23" fillId="14" borderId="155" xfId="7" applyFill="1" applyBorder="1" applyAlignment="1" applyProtection="1">
      <alignment horizontal="center" vertical="center"/>
      <protection hidden="1"/>
    </xf>
    <xf numFmtId="0" fontId="23" fillId="14" borderId="129" xfId="7" applyFill="1" applyBorder="1" applyAlignment="1" applyProtection="1">
      <alignment horizontal="center" vertical="center"/>
      <protection hidden="1"/>
    </xf>
    <xf numFmtId="0" fontId="23" fillId="7" borderId="154" xfId="7" applyFill="1" applyBorder="1" applyAlignment="1" applyProtection="1">
      <alignment horizontal="center"/>
      <protection hidden="1"/>
    </xf>
    <xf numFmtId="0" fontId="23" fillId="7" borderId="153" xfId="7" applyFill="1" applyBorder="1" applyAlignment="1" applyProtection="1">
      <alignment horizontal="center"/>
      <protection hidden="1"/>
    </xf>
    <xf numFmtId="0" fontId="23" fillId="7" borderId="153" xfId="7" applyFill="1" applyBorder="1" applyAlignment="1" applyProtection="1">
      <alignment horizontal="left" wrapText="1"/>
      <protection hidden="1"/>
    </xf>
    <xf numFmtId="0" fontId="23" fillId="7" borderId="148" xfId="7" applyFill="1" applyBorder="1" applyAlignment="1" applyProtection="1">
      <alignment horizontal="left"/>
      <protection hidden="1"/>
    </xf>
    <xf numFmtId="0" fontId="23" fillId="14" borderId="129" xfId="7" applyFill="1" applyBorder="1" applyAlignment="1" applyProtection="1">
      <alignment horizontal="left" vertical="center"/>
      <protection hidden="1"/>
    </xf>
    <xf numFmtId="0" fontId="23" fillId="15" borderId="159" xfId="7" applyFill="1" applyBorder="1" applyAlignment="1" applyProtection="1">
      <alignment horizontal="center"/>
      <protection hidden="1"/>
    </xf>
    <xf numFmtId="0" fontId="23" fillId="15" borderId="158" xfId="7" applyFill="1" applyBorder="1" applyAlignment="1" applyProtection="1">
      <alignment horizontal="center"/>
      <protection hidden="1"/>
    </xf>
    <xf numFmtId="0" fontId="23" fillId="15" borderId="164" xfId="7" applyFill="1" applyBorder="1" applyAlignment="1" applyProtection="1">
      <alignment horizontal="left"/>
      <protection hidden="1"/>
    </xf>
    <xf numFmtId="0" fontId="23" fillId="15" borderId="158" xfId="7" applyFill="1" applyBorder="1" applyAlignment="1" applyProtection="1">
      <alignment horizontal="left"/>
      <protection hidden="1"/>
    </xf>
    <xf numFmtId="0" fontId="10" fillId="48" borderId="143" xfId="8" applyFont="1" applyFill="1" applyBorder="1" applyAlignment="1" applyProtection="1">
      <alignment horizontal="left"/>
      <protection locked="0" hidden="1"/>
    </xf>
    <xf numFmtId="0" fontId="10" fillId="48" borderId="205" xfId="8" applyFont="1" applyFill="1" applyBorder="1" applyAlignment="1" applyProtection="1">
      <alignment horizontal="left"/>
      <protection locked="0" hidden="1"/>
    </xf>
    <xf numFmtId="0" fontId="23" fillId="7" borderId="142" xfId="7" applyFill="1" applyBorder="1" applyAlignment="1" applyProtection="1">
      <alignment horizontal="left" wrapText="1"/>
      <protection hidden="1"/>
    </xf>
    <xf numFmtId="0" fontId="23" fillId="7" borderId="141" xfId="7" applyFill="1" applyBorder="1" applyAlignment="1" applyProtection="1">
      <alignment horizontal="left" wrapText="1"/>
      <protection hidden="1"/>
    </xf>
    <xf numFmtId="0" fontId="23" fillId="7" borderId="138" xfId="7" applyFill="1" applyBorder="1" applyAlignment="1" applyProtection="1">
      <alignment horizontal="left"/>
      <protection hidden="1"/>
    </xf>
    <xf numFmtId="0" fontId="23" fillId="14" borderId="131" xfId="7" applyFill="1" applyBorder="1" applyAlignment="1" applyProtection="1">
      <alignment horizontal="center" vertical="center"/>
      <protection hidden="1"/>
    </xf>
    <xf numFmtId="0" fontId="23" fillId="7" borderId="128" xfId="7" applyFill="1" applyBorder="1" applyAlignment="1" applyProtection="1">
      <alignment horizontal="left"/>
      <protection hidden="1"/>
    </xf>
    <xf numFmtId="0" fontId="23" fillId="7" borderId="127" xfId="7" applyFill="1" applyBorder="1" applyAlignment="1" applyProtection="1">
      <alignment horizontal="left"/>
      <protection hidden="1"/>
    </xf>
    <xf numFmtId="0" fontId="23" fillId="7" borderId="126" xfId="7" applyFill="1" applyBorder="1" applyAlignment="1" applyProtection="1">
      <alignment horizontal="left"/>
      <protection hidden="1"/>
    </xf>
    <xf numFmtId="44" fontId="25" fillId="0" borderId="44" xfId="8" applyNumberFormat="1" applyFont="1" applyFill="1" applyBorder="1" applyAlignment="1" applyProtection="1">
      <alignment horizontal="center" vertical="center" wrapText="1"/>
      <protection hidden="1"/>
    </xf>
    <xf numFmtId="0" fontId="25" fillId="0" borderId="44" xfId="8" applyFont="1" applyFill="1" applyBorder="1" applyAlignment="1" applyProtection="1">
      <alignment horizontal="center" vertical="center" wrapText="1"/>
      <protection hidden="1"/>
    </xf>
    <xf numFmtId="0" fontId="23" fillId="48" borderId="136" xfId="7" applyFill="1" applyBorder="1" applyAlignment="1" applyProtection="1">
      <alignment horizontal="center" vertical="center"/>
      <protection locked="0"/>
    </xf>
    <xf numFmtId="0" fontId="23" fillId="48" borderId="135" xfId="7" applyFill="1" applyBorder="1" applyAlignment="1" applyProtection="1">
      <alignment horizontal="center" vertical="center"/>
      <protection locked="0"/>
    </xf>
    <xf numFmtId="0" fontId="23" fillId="13" borderId="35" xfId="7" applyFill="1" applyBorder="1" applyAlignment="1" applyProtection="1">
      <alignment horizontal="center"/>
      <protection hidden="1"/>
    </xf>
    <xf numFmtId="0" fontId="23" fillId="13" borderId="22" xfId="7" applyFill="1" applyBorder="1" applyAlignment="1" applyProtection="1">
      <alignment horizontal="center"/>
      <protection hidden="1"/>
    </xf>
    <xf numFmtId="0" fontId="1" fillId="7" borderId="151" xfId="7" applyFont="1" applyFill="1" applyBorder="1" applyAlignment="1" applyProtection="1">
      <alignment horizontal="center"/>
      <protection hidden="1"/>
    </xf>
    <xf numFmtId="0" fontId="1" fillId="7" borderId="150" xfId="7" applyFont="1" applyFill="1" applyBorder="1" applyAlignment="1" applyProtection="1">
      <alignment horizontal="center"/>
      <protection hidden="1"/>
    </xf>
    <xf numFmtId="0" fontId="23" fillId="14" borderId="46" xfId="7" applyFill="1" applyBorder="1" applyAlignment="1" applyProtection="1">
      <alignment horizontal="center" vertical="center" wrapText="1"/>
      <protection hidden="1"/>
    </xf>
    <xf numFmtId="0" fontId="23" fillId="14" borderId="47" xfId="7" applyFill="1" applyBorder="1" applyAlignment="1" applyProtection="1">
      <alignment horizontal="center" vertical="center" wrapText="1"/>
      <protection hidden="1"/>
    </xf>
    <xf numFmtId="0" fontId="27" fillId="7" borderId="161" xfId="7" applyFont="1" applyFill="1" applyBorder="1" applyAlignment="1" applyProtection="1">
      <alignment horizontal="left" wrapText="1"/>
      <protection hidden="1"/>
    </xf>
    <xf numFmtId="0" fontId="27" fillId="7" borderId="162" xfId="7" applyFont="1" applyFill="1" applyBorder="1" applyAlignment="1" applyProtection="1">
      <alignment horizontal="left" wrapText="1"/>
      <protection hidden="1"/>
    </xf>
    <xf numFmtId="0" fontId="23" fillId="14" borderId="143" xfId="7" applyFill="1" applyBorder="1" applyAlignment="1" applyProtection="1">
      <alignment horizontal="center" vertical="center" wrapText="1"/>
      <protection hidden="1"/>
    </xf>
    <xf numFmtId="0" fontId="23" fillId="14" borderId="18" xfId="7" applyFill="1" applyBorder="1" applyAlignment="1" applyProtection="1">
      <alignment horizontal="center" vertical="center" wrapText="1"/>
      <protection hidden="1"/>
    </xf>
    <xf numFmtId="0" fontId="23" fillId="48" borderId="140" xfId="7" applyFill="1" applyBorder="1" applyAlignment="1" applyProtection="1">
      <alignment horizontal="center" vertical="center"/>
      <protection locked="0"/>
    </xf>
    <xf numFmtId="0" fontId="23" fillId="48" borderId="139" xfId="7" applyFill="1" applyBorder="1" applyAlignment="1" applyProtection="1">
      <alignment horizontal="center" vertical="center"/>
      <protection locked="0"/>
    </xf>
    <xf numFmtId="0" fontId="27" fillId="7" borderId="157" xfId="7" applyFont="1" applyFill="1" applyBorder="1" applyAlignment="1" applyProtection="1">
      <alignment horizontal="left" wrapText="1"/>
      <protection hidden="1"/>
    </xf>
    <xf numFmtId="0" fontId="27" fillId="7" borderId="148" xfId="7" applyFont="1" applyFill="1" applyBorder="1" applyAlignment="1" applyProtection="1">
      <alignment horizontal="left" wrapText="1"/>
      <protection hidden="1"/>
    </xf>
    <xf numFmtId="0" fontId="23" fillId="13" borderId="41" xfId="7" applyFill="1" applyBorder="1" applyAlignment="1" applyProtection="1">
      <alignment horizontal="center"/>
      <protection hidden="1"/>
    </xf>
    <xf numFmtId="0" fontId="23" fillId="13" borderId="33" xfId="7" applyFill="1" applyBorder="1" applyAlignment="1" applyProtection="1">
      <alignment horizontal="center"/>
      <protection hidden="1"/>
    </xf>
  </cellXfs>
  <cellStyles count="11">
    <cellStyle name="20 % - zvýraznenie3" xfId="3" builtinId="38"/>
    <cellStyle name="Čiarka" xfId="4" builtinId="3"/>
    <cellStyle name="Excel Built-in Normal" xfId="10" xr:uid="{A5C0D726-56F6-4F46-9ADA-8CECBEA05AFD}"/>
    <cellStyle name="Hypertextové prepojenie" xfId="5" builtinId="8"/>
    <cellStyle name="Mena" xfId="6" builtinId="4"/>
    <cellStyle name="Mena 2" xfId="9" xr:uid="{2566D7BE-CFEE-464C-9516-DE9931C4BBFC}"/>
    <cellStyle name="Normálna" xfId="0" builtinId="0"/>
    <cellStyle name="Normálna 2" xfId="7" xr:uid="{88E61311-B0B0-4DB5-8E31-ADF4F36683B2}"/>
    <cellStyle name="Poznámka" xfId="2" builtinId="10"/>
    <cellStyle name="Poznámka 2" xfId="8" xr:uid="{52E0DC95-DBC2-4A3A-AF16-47A91A2A6C52}"/>
    <cellStyle name="Zlá" xfId="1" builtinId="27"/>
  </cellStyles>
  <dxfs count="8">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714375</xdr:colOff>
          <xdr:row>13</xdr:row>
          <xdr:rowOff>9525</xdr:rowOff>
        </xdr:from>
        <xdr:to>
          <xdr:col>10</xdr:col>
          <xdr:colOff>685800</xdr:colOff>
          <xdr:row>14</xdr:row>
          <xdr:rowOff>47625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14</xdr:row>
          <xdr:rowOff>0</xdr:rowOff>
        </xdr:from>
        <xdr:to>
          <xdr:col>10</xdr:col>
          <xdr:colOff>685800</xdr:colOff>
          <xdr:row>15</xdr:row>
          <xdr:rowOff>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100-00000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15</xdr:row>
          <xdr:rowOff>9525</xdr:rowOff>
        </xdr:from>
        <xdr:to>
          <xdr:col>8</xdr:col>
          <xdr:colOff>962025</xdr:colOff>
          <xdr:row>16</xdr:row>
          <xdr:rowOff>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16</xdr:row>
          <xdr:rowOff>28575</xdr:rowOff>
        </xdr:from>
        <xdr:to>
          <xdr:col>8</xdr:col>
          <xdr:colOff>952500</xdr:colOff>
          <xdr:row>17</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100-000004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11</xdr:row>
          <xdr:rowOff>314325</xdr:rowOff>
        </xdr:from>
        <xdr:to>
          <xdr:col>8</xdr:col>
          <xdr:colOff>1076325</xdr:colOff>
          <xdr:row>13</xdr:row>
          <xdr:rowOff>114300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100-00000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E9FE-FC84-48DC-97A1-A3F49022BD87}">
  <dimension ref="B1:K86"/>
  <sheetViews>
    <sheetView zoomScaleNormal="100" workbookViewId="0">
      <selection activeCell="H5" sqref="H5"/>
    </sheetView>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346" t="s">
        <v>0</v>
      </c>
      <c r="C2" s="347"/>
      <c r="D2" s="347"/>
      <c r="E2" s="347"/>
      <c r="F2" s="347"/>
      <c r="G2" s="347"/>
      <c r="H2" s="347"/>
      <c r="I2" s="347"/>
      <c r="J2" s="347"/>
      <c r="K2" s="348"/>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71</v>
      </c>
      <c r="D4" s="24" t="s">
        <v>68</v>
      </c>
      <c r="E4" s="25">
        <f>3400000*1.23</f>
        <v>4182000</v>
      </c>
      <c r="F4" s="25">
        <v>0</v>
      </c>
      <c r="G4" s="26" t="s">
        <v>11</v>
      </c>
      <c r="H4" s="27">
        <v>4182000</v>
      </c>
      <c r="I4" s="28">
        <f>H4/H$14*100</f>
        <v>84.793187347931877</v>
      </c>
      <c r="J4" s="29">
        <f t="shared" ref="J4:J6" si="0">IF(I4=0,0,(E4-F4)/I4)</f>
        <v>49320</v>
      </c>
      <c r="K4" s="30">
        <f t="shared" ref="K4:K5" si="1">IF((E4-F4)=0,0,H4/(E4-F4))</f>
        <v>1</v>
      </c>
    </row>
    <row r="5" spans="2:11" x14ac:dyDescent="0.25">
      <c r="B5" s="22">
        <v>2</v>
      </c>
      <c r="C5" s="31" t="s">
        <v>234</v>
      </c>
      <c r="D5" s="32" t="s">
        <v>127</v>
      </c>
      <c r="E5" s="33">
        <v>120</v>
      </c>
      <c r="F5" s="33">
        <v>30</v>
      </c>
      <c r="G5" s="26" t="s">
        <v>70</v>
      </c>
      <c r="H5" s="34">
        <v>375000</v>
      </c>
      <c r="I5" s="35">
        <f t="shared" ref="I5:I13" si="2">H5/H$14*100</f>
        <v>7.6034063260340634</v>
      </c>
      <c r="J5" s="29">
        <f t="shared" si="0"/>
        <v>11.8368</v>
      </c>
      <c r="K5" s="30">
        <f t="shared" si="1"/>
        <v>4166.666666666667</v>
      </c>
    </row>
    <row r="6" spans="2:11" x14ac:dyDescent="0.25">
      <c r="B6" s="22">
        <v>3</v>
      </c>
      <c r="C6" s="31" t="s">
        <v>233</v>
      </c>
      <c r="D6" s="32" t="s">
        <v>128</v>
      </c>
      <c r="E6" s="33">
        <v>10000</v>
      </c>
      <c r="F6" s="33">
        <v>0</v>
      </c>
      <c r="G6" s="26" t="s">
        <v>11</v>
      </c>
      <c r="H6" s="34">
        <v>375000</v>
      </c>
      <c r="I6" s="35">
        <f t="shared" si="2"/>
        <v>7.6034063260340634</v>
      </c>
      <c r="J6" s="29">
        <f t="shared" si="0"/>
        <v>1315.2</v>
      </c>
      <c r="K6" s="30">
        <f>IF((E6-F6)=0,0,H6/(E6-F6))</f>
        <v>37.5</v>
      </c>
    </row>
    <row r="7" spans="2:11" x14ac:dyDescent="0.25">
      <c r="B7" s="22">
        <v>4</v>
      </c>
      <c r="C7" s="31" t="s">
        <v>12</v>
      </c>
      <c r="D7" s="32" t="s">
        <v>12</v>
      </c>
      <c r="E7" s="33">
        <v>0</v>
      </c>
      <c r="F7" s="33">
        <v>0</v>
      </c>
      <c r="G7" s="26" t="s">
        <v>69</v>
      </c>
      <c r="H7" s="34">
        <v>0</v>
      </c>
      <c r="I7" s="35">
        <f t="shared" si="2"/>
        <v>0</v>
      </c>
      <c r="J7" s="29">
        <f>IF(I7=0,0,(E7-F7)/I7)</f>
        <v>0</v>
      </c>
      <c r="K7" s="30">
        <f>IF((E7-F7)=0,0,H7/(E7-F7))</f>
        <v>0</v>
      </c>
    </row>
    <row r="8" spans="2:11" x14ac:dyDescent="0.25">
      <c r="B8" s="22">
        <v>5</v>
      </c>
      <c r="C8" s="36" t="s">
        <v>12</v>
      </c>
      <c r="D8" s="37" t="s">
        <v>12</v>
      </c>
      <c r="E8" s="38">
        <v>0</v>
      </c>
      <c r="F8" s="33">
        <v>0</v>
      </c>
      <c r="G8" s="26" t="s">
        <v>69</v>
      </c>
      <c r="H8" s="39">
        <v>0</v>
      </c>
      <c r="I8" s="35">
        <f t="shared" si="2"/>
        <v>0</v>
      </c>
      <c r="J8" s="29">
        <f>IF(I8=0,0,(E8-F8)/I8)</f>
        <v>0</v>
      </c>
      <c r="K8" s="30">
        <f>IF((E8-F8)=0,0,H8/(E8-F8))</f>
        <v>0</v>
      </c>
    </row>
    <row r="9" spans="2:11" x14ac:dyDescent="0.25">
      <c r="B9" s="22">
        <v>6</v>
      </c>
      <c r="C9" s="36" t="s">
        <v>12</v>
      </c>
      <c r="D9" s="37" t="s">
        <v>12</v>
      </c>
      <c r="E9" s="38">
        <v>0</v>
      </c>
      <c r="F9" s="33">
        <v>0</v>
      </c>
      <c r="G9" s="26" t="s">
        <v>69</v>
      </c>
      <c r="H9" s="39">
        <v>0</v>
      </c>
      <c r="I9" s="35">
        <f t="shared" si="2"/>
        <v>0</v>
      </c>
      <c r="J9" s="29">
        <f t="shared" ref="J9:J13" si="3">IF(I9=0,0,(E9-F9)/I9)</f>
        <v>0</v>
      </c>
      <c r="K9" s="30">
        <f t="shared" ref="K9:K13" si="4">IF((E9-F9)=0,0,H9/(E9-F9))</f>
        <v>0</v>
      </c>
    </row>
    <row r="10" spans="2:11" x14ac:dyDescent="0.25">
      <c r="B10" s="22">
        <v>7</v>
      </c>
      <c r="C10" s="36" t="s">
        <v>12</v>
      </c>
      <c r="D10" s="37" t="s">
        <v>12</v>
      </c>
      <c r="E10" s="38">
        <v>0</v>
      </c>
      <c r="F10" s="33">
        <v>0</v>
      </c>
      <c r="G10" s="26" t="s">
        <v>69</v>
      </c>
      <c r="H10" s="39">
        <v>0</v>
      </c>
      <c r="I10" s="35">
        <f t="shared" si="2"/>
        <v>0</v>
      </c>
      <c r="J10" s="29">
        <f t="shared" si="3"/>
        <v>0</v>
      </c>
      <c r="K10" s="30">
        <f t="shared" si="4"/>
        <v>0</v>
      </c>
    </row>
    <row r="11" spans="2:11" x14ac:dyDescent="0.25">
      <c r="B11" s="22">
        <v>8</v>
      </c>
      <c r="C11" s="36" t="s">
        <v>12</v>
      </c>
      <c r="D11" s="37" t="s">
        <v>12</v>
      </c>
      <c r="E11" s="38">
        <v>0</v>
      </c>
      <c r="F11" s="33">
        <v>0</v>
      </c>
      <c r="G11" s="26" t="s">
        <v>69</v>
      </c>
      <c r="H11" s="39">
        <v>0</v>
      </c>
      <c r="I11" s="35">
        <f t="shared" si="2"/>
        <v>0</v>
      </c>
      <c r="J11" s="29">
        <f t="shared" si="3"/>
        <v>0</v>
      </c>
      <c r="K11" s="30">
        <f t="shared" si="4"/>
        <v>0</v>
      </c>
    </row>
    <row r="12" spans="2:11" x14ac:dyDescent="0.25">
      <c r="B12" s="22">
        <v>9</v>
      </c>
      <c r="C12" s="36" t="s">
        <v>12</v>
      </c>
      <c r="D12" s="37" t="s">
        <v>12</v>
      </c>
      <c r="E12" s="38">
        <v>0</v>
      </c>
      <c r="F12" s="33">
        <v>0</v>
      </c>
      <c r="G12" s="26" t="s">
        <v>69</v>
      </c>
      <c r="H12" s="39">
        <v>0</v>
      </c>
      <c r="I12" s="35">
        <f t="shared" si="2"/>
        <v>0</v>
      </c>
      <c r="J12" s="29">
        <f t="shared" si="3"/>
        <v>0</v>
      </c>
      <c r="K12" s="30">
        <f t="shared" si="4"/>
        <v>0</v>
      </c>
    </row>
    <row r="13" spans="2:11" x14ac:dyDescent="0.25">
      <c r="B13" s="22">
        <v>10</v>
      </c>
      <c r="C13" s="36" t="s">
        <v>12</v>
      </c>
      <c r="D13" s="37" t="s">
        <v>12</v>
      </c>
      <c r="E13" s="38">
        <v>0</v>
      </c>
      <c r="F13" s="33">
        <v>0</v>
      </c>
      <c r="G13" s="26" t="s">
        <v>69</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4932000</v>
      </c>
      <c r="I14" s="44">
        <f>SUM(I4:I13)</f>
        <v>100</v>
      </c>
      <c r="J14" s="45"/>
      <c r="K14" s="46"/>
    </row>
    <row r="15" spans="2:11" ht="15.75" thickBot="1" x14ac:dyDescent="0.3"/>
    <row r="16" spans="2:11" ht="35.25" customHeight="1" x14ac:dyDescent="0.25">
      <c r="B16" s="378" t="s">
        <v>14</v>
      </c>
      <c r="C16" s="379"/>
      <c r="D16" s="379"/>
      <c r="E16" s="379"/>
      <c r="F16" s="379"/>
      <c r="G16" s="379"/>
      <c r="H16" s="379"/>
      <c r="I16" s="379"/>
      <c r="J16" s="380"/>
    </row>
    <row r="17" spans="2:10" x14ac:dyDescent="0.25">
      <c r="B17" s="381" t="s">
        <v>1</v>
      </c>
      <c r="C17" s="351" t="s">
        <v>2</v>
      </c>
      <c r="D17" s="349" t="s">
        <v>15</v>
      </c>
      <c r="E17" s="383" t="s">
        <v>16</v>
      </c>
      <c r="F17" s="384"/>
      <c r="G17" s="385" t="s">
        <v>17</v>
      </c>
      <c r="H17" s="386"/>
      <c r="I17" s="387" t="s">
        <v>18</v>
      </c>
      <c r="J17" s="384"/>
    </row>
    <row r="18" spans="2:10" x14ac:dyDescent="0.25">
      <c r="B18" s="382"/>
      <c r="C18" s="352"/>
      <c r="D18" s="350"/>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84.793187347931877</v>
      </c>
      <c r="E19" s="54">
        <v>0</v>
      </c>
      <c r="F19" s="55">
        <f>IF(I4=100,"0",IF((E4-F4)=0,0,(IF(G4="čím menej, tým lepšie",(I4*(E4-E19)/(E4-F4)),(I4*(E19-F4)/(E4-F4))))))</f>
        <v>84.793187347931877</v>
      </c>
      <c r="G19" s="54">
        <v>0</v>
      </c>
      <c r="H19" s="56">
        <f>IF(I4=100,"0",IF((E4-F4)=0,0,IF(G4="čím menej, tým lepšie",(I4*(E4-G19)/(E4-F4)),(I4*(G19-F4)/(E4-F4)))))</f>
        <v>84.793187347931877</v>
      </c>
      <c r="I19" s="54">
        <v>0</v>
      </c>
      <c r="J19" s="55">
        <f>IF(I4=100,"0",IF((E4-F4)=0,0,IF(G4="čím menej, tým lepšie",(I4*(E4-I19)/(E4-F4)),(I4*(I19-F4)/(E4-F4)))))</f>
        <v>84.793187347931877</v>
      </c>
    </row>
    <row r="20" spans="2:10" ht="15" customHeight="1" x14ac:dyDescent="0.25">
      <c r="B20" s="47">
        <v>2</v>
      </c>
      <c r="C20" s="52" t="str">
        <v>Kontinuálne vzdelávanie arboristu</v>
      </c>
      <c r="D20" s="53">
        <v>7.6034063260340634</v>
      </c>
      <c r="E20" s="54">
        <v>0</v>
      </c>
      <c r="F20" s="55">
        <f>IF(I5=100,"0",IF((E5-F5)=0,0,(IF(G5="čím menej, tým lepšie",(I5*(E5-E20)/(E5-F5)),(I5*(E20-F5)/(E5-F5))))))</f>
        <v>-2.534468775344688</v>
      </c>
      <c r="G20" s="54">
        <v>0</v>
      </c>
      <c r="H20" s="56">
        <f t="shared" ref="H20:H28" si="5">IF(I5=100,"0",IF((E5-F5)=0,0,IF(G5="čím menej, tým lepšie",(I5*(E5-G20)/(E5-F5)),(I5*(G20-F5)/(E5-F5)))))</f>
        <v>-2.534468775344688</v>
      </c>
      <c r="I20" s="54">
        <v>0</v>
      </c>
      <c r="J20" s="55">
        <f t="shared" ref="J20:J28" si="6">IF(I5=100,"0",IF((E5-F5)=0,0,IF(G5="čím menej, tým lepšie",(I5*(E5-I20)/(E5-F5)),(I5*(I20-F5)/(E5-F5)))))</f>
        <v>-2.534468775344688</v>
      </c>
    </row>
    <row r="21" spans="2:10" ht="15.75" customHeight="1" x14ac:dyDescent="0.25">
      <c r="B21" s="47">
        <v>3</v>
      </c>
      <c r="C21" s="52" t="str">
        <v>Skúsenosti arboristu počet ošetrení</v>
      </c>
      <c r="D21" s="53">
        <v>7.6034063260340634</v>
      </c>
      <c r="E21" s="54">
        <v>0</v>
      </c>
      <c r="F21" s="55">
        <f>IF(I6=100,"0",IF((E6-F6)=0,0,(IF(G6="čím menej, tým lepšie",(I6*(E6-E21)/(E6-F6)),(I6*(E21-F6)/(E6-F6))))))</f>
        <v>7.6034063260340643</v>
      </c>
      <c r="G21" s="54">
        <v>0</v>
      </c>
      <c r="H21" s="56">
        <f t="shared" si="5"/>
        <v>7.6034063260340643</v>
      </c>
      <c r="I21" s="54">
        <v>0</v>
      </c>
      <c r="J21" s="55">
        <f t="shared" si="6"/>
        <v>7.6034063260340643</v>
      </c>
    </row>
    <row r="22" spans="2:10" x14ac:dyDescent="0.25">
      <c r="B22" s="47">
        <v>4</v>
      </c>
      <c r="C22" s="52" t="str">
        <v>...</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v>
      </c>
      <c r="D25" s="53">
        <v>0</v>
      </c>
      <c r="E25" s="54">
        <v>0</v>
      </c>
      <c r="F25" s="55">
        <f t="shared" si="7"/>
        <v>0</v>
      </c>
      <c r="G25" s="54">
        <v>0</v>
      </c>
      <c r="H25" s="56">
        <f t="shared" si="5"/>
        <v>0</v>
      </c>
      <c r="I25" s="54">
        <v>0</v>
      </c>
      <c r="J25" s="55">
        <f t="shared" si="6"/>
        <v>0</v>
      </c>
    </row>
    <row r="26" spans="2:10" x14ac:dyDescent="0.25">
      <c r="B26" s="47">
        <v>8</v>
      </c>
      <c r="C26" s="52" t="str">
        <v>...</v>
      </c>
      <c r="D26" s="53">
        <v>0</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100</v>
      </c>
      <c r="E29" s="61"/>
      <c r="F29" s="63">
        <f>SUM(F19:F28)</f>
        <v>89.862124898621246</v>
      </c>
      <c r="G29" s="64"/>
      <c r="H29" s="63">
        <f t="shared" ref="H29:J29" si="8">SUM(H19:H28)</f>
        <v>89.862124898621246</v>
      </c>
      <c r="I29" s="64"/>
      <c r="J29" s="65">
        <f t="shared" si="8"/>
        <v>89.862124898621246</v>
      </c>
    </row>
    <row r="31" spans="2:10" ht="36.75" customHeight="1" x14ac:dyDescent="0.25">
      <c r="B31" s="353" t="s">
        <v>23</v>
      </c>
      <c r="C31" s="354"/>
      <c r="D31" s="354"/>
      <c r="E31" s="354"/>
      <c r="F31" s="354"/>
      <c r="G31" s="354"/>
      <c r="H31" s="354"/>
      <c r="I31" s="354"/>
      <c r="J31" s="355"/>
    </row>
    <row r="32" spans="2:10" x14ac:dyDescent="0.25">
      <c r="B32" s="356" t="s">
        <v>1</v>
      </c>
      <c r="C32" s="358" t="s">
        <v>2</v>
      </c>
      <c r="D32" s="359"/>
      <c r="E32" s="366" t="s">
        <v>16</v>
      </c>
      <c r="F32" s="367"/>
      <c r="G32" s="364" t="s">
        <v>17</v>
      </c>
      <c r="H32" s="365"/>
      <c r="I32" s="362" t="s">
        <v>18</v>
      </c>
      <c r="J32" s="363"/>
    </row>
    <row r="33" spans="2:10" x14ac:dyDescent="0.25">
      <c r="B33" s="357"/>
      <c r="C33" s="360"/>
      <c r="D33" s="361"/>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0</v>
      </c>
      <c r="F34" s="76">
        <f>E34</f>
        <v>0</v>
      </c>
      <c r="G34" s="75">
        <f>G19</f>
        <v>0</v>
      </c>
      <c r="H34" s="77">
        <f>G34</f>
        <v>0</v>
      </c>
      <c r="I34" s="75">
        <f>I19</f>
        <v>0</v>
      </c>
      <c r="J34" s="78">
        <f>I34</f>
        <v>0</v>
      </c>
    </row>
    <row r="35" spans="2:10" x14ac:dyDescent="0.25">
      <c r="B35" s="72">
        <v>2</v>
      </c>
      <c r="C35" s="73" t="str">
        <v>Kontinuálne vzdelávanie arboristu</v>
      </c>
      <c r="D35" s="74"/>
      <c r="E35" s="75">
        <f>E20</f>
        <v>0</v>
      </c>
      <c r="F35" s="76">
        <f>IF(I5=100,"0",IF((E5-F5)=0,0,IF(G5="čím menej, tým lepšie",(-(E5-E35)*(H5/(E5-F5))),-(E35-F5)*(H5/(E5-F5)))))</f>
        <v>125000.00000000001</v>
      </c>
      <c r="G35" s="75">
        <f t="shared" ref="G35:G43" si="9">G20</f>
        <v>0</v>
      </c>
      <c r="H35" s="77">
        <f>IF(I5=100,"0",IF((E5-F5)=0,0,IF(G5="čím menej, tým lepšie",(-(E5-G35)*(H5/(E5-F5))),-(G35-F5)*(H5/(E5-F5)))))</f>
        <v>125000.00000000001</v>
      </c>
      <c r="I35" s="75">
        <f t="shared" ref="I35:I43" si="10">I20</f>
        <v>0</v>
      </c>
      <c r="J35" s="78">
        <f>IF(I5=100,"0",IF((E5-F5)=0,0,IF(G5="čím menej, tým lepšie",(-(E5-I35)*(H5/(E5-F5))),-(I35-F5)*(H5/(E5-F5)))))</f>
        <v>125000.00000000001</v>
      </c>
    </row>
    <row r="36" spans="2:10" x14ac:dyDescent="0.25">
      <c r="B36" s="72">
        <v>3</v>
      </c>
      <c r="C36" s="73" t="str">
        <v>Skúsenosti arboristu počet ošetrení</v>
      </c>
      <c r="D36" s="74"/>
      <c r="E36" s="75">
        <f t="shared" ref="E36:E43" si="11">E21</f>
        <v>0</v>
      </c>
      <c r="F36" s="76">
        <f t="shared" ref="F36:F43" si="12">IF(I6=100,"0",IF((E6-F6)=0,0,IF(G6="čím menej, tým lepšie",(-(E6-E36)*(H6/(E6-F6))),-(E36-F6)*(H6/(E6-F6)))))</f>
        <v>-375000</v>
      </c>
      <c r="G36" s="75">
        <f t="shared" si="9"/>
        <v>0</v>
      </c>
      <c r="H36" s="77">
        <f t="shared" ref="H36:H43" si="13">IF(I6=100,"0",IF((E6-F6)=0,0,IF(G6="čím menej, tým lepšie",(-(E6-G36)*(H6/(E6-F6))),-(G36-F6)*(H6/(E6-F6)))))</f>
        <v>-375000</v>
      </c>
      <c r="I36" s="75">
        <f>I21</f>
        <v>0</v>
      </c>
      <c r="J36" s="78">
        <f t="shared" ref="J36:J43" si="14">IF(I6=100,"0",IF((E6-F6)=0,0,IF(G6="čím menej, tým lepšie",(-(E6-I36)*(H6/(E6-F6))),-(I36-F6)*(H6/(E6-F6)))))</f>
        <v>-375000</v>
      </c>
    </row>
    <row r="37" spans="2:10" x14ac:dyDescent="0.25">
      <c r="B37" s="72">
        <v>4</v>
      </c>
      <c r="C37" s="73" t="str">
        <v>...</v>
      </c>
      <c r="D37" s="74"/>
      <c r="E37" s="75">
        <f t="shared" si="11"/>
        <v>0</v>
      </c>
      <c r="F37" s="76">
        <f t="shared" si="12"/>
        <v>0</v>
      </c>
      <c r="G37" s="75">
        <f t="shared" si="9"/>
        <v>0</v>
      </c>
      <c r="H37" s="77">
        <f t="shared" si="13"/>
        <v>0</v>
      </c>
      <c r="I37" s="75">
        <f t="shared" si="10"/>
        <v>0</v>
      </c>
      <c r="J37" s="78">
        <f t="shared" si="14"/>
        <v>0</v>
      </c>
    </row>
    <row r="38" spans="2:10" x14ac:dyDescent="0.25">
      <c r="B38" s="72">
        <v>5</v>
      </c>
      <c r="C38" s="73" t="str">
        <v>...</v>
      </c>
      <c r="D38" s="74"/>
      <c r="E38" s="75">
        <f t="shared" si="11"/>
        <v>0</v>
      </c>
      <c r="F38" s="76">
        <f t="shared" si="12"/>
        <v>0</v>
      </c>
      <c r="G38" s="75">
        <f t="shared" si="9"/>
        <v>0</v>
      </c>
      <c r="H38" s="77">
        <f t="shared" si="13"/>
        <v>0</v>
      </c>
      <c r="I38" s="75">
        <f t="shared" si="10"/>
        <v>0</v>
      </c>
      <c r="J38" s="78">
        <f t="shared" si="14"/>
        <v>0</v>
      </c>
    </row>
    <row r="39" spans="2:10" x14ac:dyDescent="0.25">
      <c r="B39" s="72">
        <v>6</v>
      </c>
      <c r="C39" s="73" t="str">
        <v>...</v>
      </c>
      <c r="D39" s="74"/>
      <c r="E39" s="75">
        <f t="shared" si="11"/>
        <v>0</v>
      </c>
      <c r="F39" s="76">
        <f t="shared" si="12"/>
        <v>0</v>
      </c>
      <c r="G39" s="75">
        <f t="shared" si="9"/>
        <v>0</v>
      </c>
      <c r="H39" s="77">
        <f t="shared" si="13"/>
        <v>0</v>
      </c>
      <c r="I39" s="75">
        <f t="shared" si="10"/>
        <v>0</v>
      </c>
      <c r="J39" s="78">
        <f t="shared" si="14"/>
        <v>0</v>
      </c>
    </row>
    <row r="40" spans="2:10" x14ac:dyDescent="0.25">
      <c r="B40" s="72">
        <v>7</v>
      </c>
      <c r="C40" s="73" t="str">
        <v>...</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-250000</v>
      </c>
      <c r="G44" s="84"/>
      <c r="H44" s="84">
        <f t="shared" ref="H44:J44" si="15">SUM(H34:H43)</f>
        <v>-250000</v>
      </c>
      <c r="I44" s="84"/>
      <c r="J44" s="85">
        <f t="shared" si="15"/>
        <v>-250000</v>
      </c>
    </row>
    <row r="45" spans="2:10" ht="15.75" thickBot="1" x14ac:dyDescent="0.3"/>
    <row r="46" spans="2:10" ht="36" customHeight="1" thickBot="1" x14ac:dyDescent="0.3">
      <c r="B46" s="388" t="s">
        <v>67</v>
      </c>
      <c r="C46" s="389"/>
      <c r="D46" s="389"/>
      <c r="E46" s="389"/>
      <c r="F46" s="389"/>
      <c r="G46" s="389"/>
      <c r="H46" s="389"/>
      <c r="I46" s="389"/>
      <c r="J46" s="390"/>
    </row>
    <row r="47" spans="2:10" ht="15.75" customHeight="1" x14ac:dyDescent="0.25">
      <c r="B47" s="372" t="s">
        <v>1</v>
      </c>
      <c r="C47" s="368" t="s">
        <v>2</v>
      </c>
      <c r="D47" s="369"/>
      <c r="E47" s="372" t="s">
        <v>16</v>
      </c>
      <c r="F47" s="373"/>
      <c r="G47" s="374" t="s">
        <v>17</v>
      </c>
      <c r="H47" s="375"/>
      <c r="I47" s="376" t="s">
        <v>18</v>
      </c>
      <c r="J47" s="377"/>
    </row>
    <row r="48" spans="2:10" x14ac:dyDescent="0.25">
      <c r="B48" s="391"/>
      <c r="C48" s="370"/>
      <c r="D48" s="371"/>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0</v>
      </c>
      <c r="F49" s="95">
        <f>E49</f>
        <v>0</v>
      </c>
      <c r="G49" s="75">
        <f>G19</f>
        <v>0</v>
      </c>
      <c r="H49" s="96">
        <f>G49</f>
        <v>0</v>
      </c>
      <c r="I49" s="75">
        <f>I19</f>
        <v>0</v>
      </c>
      <c r="J49" s="97">
        <f>I49</f>
        <v>0</v>
      </c>
    </row>
    <row r="50" spans="2:10" x14ac:dyDescent="0.25">
      <c r="B50" s="92">
        <v>2</v>
      </c>
      <c r="C50" s="93" t="str">
        <v>Kontinuálne vzdelávanie arboristu</v>
      </c>
      <c r="D50" s="94"/>
      <c r="E50" s="75">
        <f t="shared" ref="E50:E58" si="16">E20</f>
        <v>0</v>
      </c>
      <c r="F50" s="95">
        <f>IF(I5=100,"0",IF((E5-F5)=0,0,IF(G5="čím menej, tým lepšie",((E50-F5)*H5/(E5-F5)),(E5-E50)*(H5/(E5-F5)))))</f>
        <v>500000.00000000006</v>
      </c>
      <c r="G50" s="75">
        <f t="shared" ref="G50:G58" si="17">G20</f>
        <v>0</v>
      </c>
      <c r="H50" s="96">
        <f>IF(I5=100,"0",IF((E5-F5)=0,0,IF(G5="čím menej, tým lepšie",((G50-F5)*H5/(E5-F5)),(E5-G50)*(H5/(E5-F5)))))</f>
        <v>500000.00000000006</v>
      </c>
      <c r="I50" s="75">
        <f t="shared" ref="I50:I58" si="18">I20</f>
        <v>0</v>
      </c>
      <c r="J50" s="97">
        <f>IF(I5=100,"0",IF((E5-F5)=0,0,IF(G5="čím menej, tým lepšie",((I50-F5)*H5/(E5-F5)),(E5-I50)*(H5/(E5-F5)))))</f>
        <v>500000.00000000006</v>
      </c>
    </row>
    <row r="51" spans="2:10" x14ac:dyDescent="0.25">
      <c r="B51" s="92">
        <v>3</v>
      </c>
      <c r="C51" s="93" t="str">
        <v>Skúsenosti arboristu počet ošetrení</v>
      </c>
      <c r="D51" s="94"/>
      <c r="E51" s="75">
        <f t="shared" si="16"/>
        <v>0</v>
      </c>
      <c r="F51" s="95">
        <f t="shared" ref="F51:F58" si="19">IF(I6=100,"0",IF((E6-F6)=0,0,IF(G6="čím menej, tým lepšie",((E51-F6)*H6/(E6-F6)),(E6-E51)*(H6/(E6-F6)))))</f>
        <v>0</v>
      </c>
      <c r="G51" s="75">
        <f t="shared" si="17"/>
        <v>0</v>
      </c>
      <c r="H51" s="96">
        <f t="shared" ref="H51:H58" si="20">IF(I6=100,"0",IF((E6-F6)=0,0,IF(G6="čím menej, tým lepšie",((G51-F6)*H6/(E6-F6)),(E6-G51)*(H6/(E6-F6)))))</f>
        <v>0</v>
      </c>
      <c r="I51" s="75">
        <f t="shared" si="18"/>
        <v>0</v>
      </c>
      <c r="J51" s="97">
        <f t="shared" ref="J51:J58" si="21">IF(I6=100,"0",IF((E6-F6)=0,0,IF(G6="čím menej, tým lepšie",((I51-F6)*H6/(E6-F6)),(E6-I51)*(H6/(E6-F6)))))</f>
        <v>0</v>
      </c>
    </row>
    <row r="52" spans="2:10" ht="15.75" customHeight="1" x14ac:dyDescent="0.25">
      <c r="B52" s="92">
        <v>4</v>
      </c>
      <c r="C52" s="93" t="str">
        <v>...</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v>
      </c>
      <c r="D55" s="94"/>
      <c r="E55" s="75">
        <f t="shared" si="16"/>
        <v>0</v>
      </c>
      <c r="F55" s="95">
        <f t="shared" si="19"/>
        <v>0</v>
      </c>
      <c r="G55" s="75">
        <f t="shared" si="17"/>
        <v>0</v>
      </c>
      <c r="H55" s="96">
        <f t="shared" si="20"/>
        <v>0</v>
      </c>
      <c r="I55" s="75">
        <f t="shared" si="18"/>
        <v>0</v>
      </c>
      <c r="J55" s="97">
        <f t="shared" si="21"/>
        <v>0</v>
      </c>
    </row>
    <row r="56" spans="2:10" x14ac:dyDescent="0.25">
      <c r="B56" s="92">
        <v>8</v>
      </c>
      <c r="C56" s="93" t="str">
        <v>...</v>
      </c>
      <c r="D56" s="94"/>
      <c r="E56" s="75">
        <f t="shared" si="16"/>
        <v>0</v>
      </c>
      <c r="F56" s="95">
        <f t="shared" si="19"/>
        <v>0</v>
      </c>
      <c r="G56" s="75">
        <f t="shared" si="17"/>
        <v>0</v>
      </c>
      <c r="H56" s="96">
        <f t="shared" si="20"/>
        <v>0</v>
      </c>
      <c r="I56" s="75">
        <f t="shared" si="18"/>
        <v>0</v>
      </c>
      <c r="J56" s="97">
        <f t="shared" si="21"/>
        <v>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500000.00000000006</v>
      </c>
      <c r="G59" s="103"/>
      <c r="H59" s="103">
        <f t="shared" ref="H59:J59" si="22">SUM(H49:H58)</f>
        <v>500000.00000000006</v>
      </c>
      <c r="I59" s="103"/>
      <c r="J59" s="104">
        <f t="shared" si="22"/>
        <v>500000.00000000006</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C47:D48"/>
    <mergeCell ref="E47:F47"/>
    <mergeCell ref="G47:H47"/>
    <mergeCell ref="I47:J47"/>
    <mergeCell ref="B16:J16"/>
    <mergeCell ref="B17:B18"/>
    <mergeCell ref="E17:F17"/>
    <mergeCell ref="G17:H17"/>
    <mergeCell ref="I17:J17"/>
    <mergeCell ref="B46:J46"/>
    <mergeCell ref="B47:B48"/>
    <mergeCell ref="B2:K2"/>
    <mergeCell ref="D17:D18"/>
    <mergeCell ref="C17:C18"/>
    <mergeCell ref="B31:J31"/>
    <mergeCell ref="B32:B33"/>
    <mergeCell ref="C32:D33"/>
    <mergeCell ref="I32:J32"/>
    <mergeCell ref="G32:H32"/>
    <mergeCell ref="E32:F32"/>
  </mergeCells>
  <dataValidations xWindow="534" yWindow="640" count="2">
    <dataValidation type="list" allowBlank="1" showInputMessage="1" showErrorMessage="1" sqref="G4:G13" xr:uid="{C656F54A-B47B-4E42-9306-C4487E9856F3}">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 type="whole" allowBlank="1" showInputMessage="1" showErrorMessage="1" errorTitle="Chyba" error="Vložili ste hodnotu mimo povolený rozsah" promptTitle="info" prompt="Do tohto poľa môžete vložiť len hodnotu od minima do maxima daného kritéria" sqref="E35:E43" xr:uid="{19587B58-372E-43D5-B421-BFFEBD4CD82B}">
      <formula1>F5</formula1>
      <formula2>E5</formula2>
    </dataValidation>
  </dataValidations>
  <pageMargins left="0.7" right="0.7" top="0.75" bottom="0.75" header="0.3" footer="0.3"/>
  <pageSetup paperSize="9" orientation="portrait" r:id="rId1"/>
  <ignoredErrors>
    <ignoredError sqref="F34 F49 H49 J49 G34:G43 I34:I35 G49:G58 I49:I58 I37:I43 F35:F43 H34:H43 F50:F58 H50:H58"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758F-8B27-426C-8C51-CFEFA86F35D8}">
  <sheetPr>
    <tabColor theme="8" tint="0.39997558519241921"/>
  </sheetPr>
  <dimension ref="A1:M105"/>
  <sheetViews>
    <sheetView tabSelected="1" topLeftCell="A81" zoomScale="120" zoomScaleNormal="120" zoomScaleSheetLayoutView="115" workbookViewId="0">
      <selection activeCell="H51" sqref="H51:I51"/>
    </sheetView>
  </sheetViews>
  <sheetFormatPr defaultColWidth="8.7109375" defaultRowHeight="15" x14ac:dyDescent="0.25"/>
  <cols>
    <col min="1" max="1" width="3.28515625" style="14" customWidth="1"/>
    <col min="2" max="2" width="33.140625" style="14" customWidth="1"/>
    <col min="3" max="3" width="23.28515625" style="14" customWidth="1"/>
    <col min="4" max="4" width="24.7109375" style="14" customWidth="1"/>
    <col min="5" max="5" width="24.85546875" style="14" customWidth="1"/>
    <col min="6" max="7" width="25.140625" style="14" customWidth="1"/>
    <col min="8" max="8" width="28.42578125" style="14" customWidth="1"/>
    <col min="9" max="9" width="25.7109375" style="14" customWidth="1"/>
    <col min="10" max="10" width="3" style="14" customWidth="1"/>
    <col min="11" max="11" width="11.7109375" style="14" customWidth="1"/>
    <col min="12" max="12" width="21.42578125" style="14" customWidth="1"/>
    <col min="13" max="16384" width="8.7109375" style="14"/>
  </cols>
  <sheetData>
    <row r="1" spans="1:13" ht="15.75" thickBot="1" x14ac:dyDescent="0.3">
      <c r="A1" s="522"/>
      <c r="B1" s="523"/>
      <c r="C1" s="523"/>
      <c r="D1" s="523"/>
      <c r="E1" s="523"/>
      <c r="F1" s="523"/>
      <c r="G1" s="523"/>
      <c r="H1" s="523"/>
      <c r="I1" s="523"/>
      <c r="J1" s="522"/>
    </row>
    <row r="2" spans="1:13" ht="45.75" customHeight="1" thickBot="1" x14ac:dyDescent="0.3">
      <c r="A2" s="522"/>
      <c r="B2" s="524" t="s">
        <v>241</v>
      </c>
      <c r="C2" s="525"/>
      <c r="D2" s="525"/>
      <c r="E2" s="525"/>
      <c r="F2" s="525"/>
      <c r="G2" s="525"/>
      <c r="H2" s="525"/>
      <c r="I2" s="526"/>
      <c r="J2" s="522"/>
    </row>
    <row r="3" spans="1:13" ht="15.75" thickBot="1" x14ac:dyDescent="0.3">
      <c r="A3" s="522"/>
      <c r="B3" s="519"/>
      <c r="C3" s="520"/>
      <c r="D3" s="520"/>
      <c r="E3" s="520"/>
      <c r="F3" s="520"/>
      <c r="G3" s="520"/>
      <c r="H3" s="520"/>
      <c r="I3" s="521"/>
      <c r="J3" s="522"/>
    </row>
    <row r="4" spans="1:13" x14ac:dyDescent="0.25">
      <c r="A4" s="522"/>
      <c r="B4" s="105" t="s">
        <v>26</v>
      </c>
      <c r="C4" s="527"/>
      <c r="D4" s="528"/>
      <c r="E4" s="528"/>
      <c r="F4" s="528"/>
      <c r="G4" s="528"/>
      <c r="H4" s="528"/>
      <c r="I4" s="529"/>
      <c r="J4" s="522"/>
    </row>
    <row r="5" spans="1:13" x14ac:dyDescent="0.25">
      <c r="A5" s="522"/>
      <c r="B5" s="106" t="s">
        <v>27</v>
      </c>
      <c r="C5" s="530"/>
      <c r="D5" s="531"/>
      <c r="E5" s="531"/>
      <c r="F5" s="531"/>
      <c r="G5" s="531"/>
      <c r="H5" s="531"/>
      <c r="I5" s="532"/>
      <c r="J5" s="522"/>
      <c r="K5" s="107"/>
      <c r="L5" s="107"/>
      <c r="M5" s="107"/>
    </row>
    <row r="6" spans="1:13" x14ac:dyDescent="0.25">
      <c r="A6" s="522"/>
      <c r="B6" s="106" t="s">
        <v>28</v>
      </c>
      <c r="C6" s="533"/>
      <c r="D6" s="534"/>
      <c r="E6" s="534"/>
      <c r="F6" s="534"/>
      <c r="G6" s="534"/>
      <c r="H6" s="534"/>
      <c r="I6" s="535"/>
      <c r="J6" s="522"/>
    </row>
    <row r="7" spans="1:13" x14ac:dyDescent="0.25">
      <c r="A7" s="522"/>
      <c r="B7" s="106" t="s">
        <v>29</v>
      </c>
      <c r="C7" s="536"/>
      <c r="D7" s="537"/>
      <c r="E7" s="537"/>
      <c r="F7" s="537"/>
      <c r="G7" s="537"/>
      <c r="H7" s="537"/>
      <c r="I7" s="538"/>
      <c r="J7" s="522"/>
    </row>
    <row r="8" spans="1:13" x14ac:dyDescent="0.25">
      <c r="A8" s="522"/>
      <c r="B8" s="106" t="s">
        <v>30</v>
      </c>
      <c r="C8" s="536"/>
      <c r="D8" s="537"/>
      <c r="E8" s="537"/>
      <c r="F8" s="537"/>
      <c r="G8" s="537"/>
      <c r="H8" s="537"/>
      <c r="I8" s="538"/>
      <c r="J8" s="522"/>
    </row>
    <row r="9" spans="1:13" x14ac:dyDescent="0.25">
      <c r="A9" s="522"/>
      <c r="B9" s="106" t="s">
        <v>31</v>
      </c>
      <c r="C9" s="510"/>
      <c r="D9" s="511"/>
      <c r="E9" s="511"/>
      <c r="F9" s="511"/>
      <c r="G9" s="511"/>
      <c r="H9" s="511"/>
      <c r="I9" s="512"/>
      <c r="J9" s="522"/>
    </row>
    <row r="10" spans="1:13" ht="15.75" customHeight="1" thickBot="1" x14ac:dyDescent="0.3">
      <c r="A10" s="522"/>
      <c r="B10" s="108" t="s">
        <v>32</v>
      </c>
      <c r="C10" s="513" t="s">
        <v>72</v>
      </c>
      <c r="D10" s="514"/>
      <c r="E10" s="515"/>
      <c r="F10" s="516"/>
      <c r="G10" s="517"/>
      <c r="H10" s="517"/>
      <c r="I10" s="518"/>
      <c r="J10" s="522"/>
    </row>
    <row r="11" spans="1:13" ht="15.75" thickBot="1" x14ac:dyDescent="0.3">
      <c r="A11" s="522"/>
      <c r="B11" s="519"/>
      <c r="C11" s="520"/>
      <c r="D11" s="520"/>
      <c r="E11" s="520"/>
      <c r="F11" s="520"/>
      <c r="G11" s="520"/>
      <c r="H11" s="520"/>
      <c r="I11" s="521"/>
      <c r="J11" s="522"/>
    </row>
    <row r="12" spans="1:13" ht="30" customHeight="1" x14ac:dyDescent="0.25">
      <c r="A12" s="522"/>
      <c r="B12" s="507" t="s">
        <v>33</v>
      </c>
      <c r="C12" s="508"/>
      <c r="D12" s="508"/>
      <c r="E12" s="508"/>
      <c r="F12" s="508"/>
      <c r="G12" s="508"/>
      <c r="H12" s="508"/>
      <c r="I12" s="509"/>
      <c r="J12" s="522"/>
    </row>
    <row r="13" spans="1:13" ht="30" customHeight="1" x14ac:dyDescent="0.25">
      <c r="A13" s="522"/>
      <c r="B13" s="500" t="s">
        <v>102</v>
      </c>
      <c r="C13" s="501"/>
      <c r="D13" s="501"/>
      <c r="E13" s="501"/>
      <c r="F13" s="501"/>
      <c r="G13" s="501"/>
      <c r="H13" s="502"/>
      <c r="I13" s="109"/>
      <c r="J13" s="522"/>
    </row>
    <row r="14" spans="1:13" ht="42.75" customHeight="1" x14ac:dyDescent="0.25">
      <c r="A14" s="522"/>
      <c r="B14" s="500" t="s">
        <v>34</v>
      </c>
      <c r="C14" s="501"/>
      <c r="D14" s="501"/>
      <c r="E14" s="501"/>
      <c r="F14" s="501"/>
      <c r="G14" s="501"/>
      <c r="H14" s="502"/>
      <c r="I14" s="109"/>
      <c r="J14" s="522"/>
    </row>
    <row r="15" spans="1:13" ht="45" customHeight="1" x14ac:dyDescent="0.25">
      <c r="A15" s="522"/>
      <c r="B15" s="500" t="s">
        <v>35</v>
      </c>
      <c r="C15" s="501"/>
      <c r="D15" s="501"/>
      <c r="E15" s="501"/>
      <c r="F15" s="501"/>
      <c r="G15" s="501"/>
      <c r="H15" s="502"/>
      <c r="I15" s="109"/>
      <c r="J15" s="522"/>
    </row>
    <row r="16" spans="1:13" ht="45" customHeight="1" x14ac:dyDescent="0.25">
      <c r="A16" s="522"/>
      <c r="B16" s="500" t="s">
        <v>90</v>
      </c>
      <c r="C16" s="501"/>
      <c r="D16" s="501"/>
      <c r="E16" s="501"/>
      <c r="F16" s="501"/>
      <c r="G16" s="501"/>
      <c r="H16" s="502"/>
      <c r="I16" s="109"/>
      <c r="J16" s="522"/>
    </row>
    <row r="17" spans="1:12" ht="45" customHeight="1" thickBot="1" x14ac:dyDescent="0.3">
      <c r="A17" s="522"/>
      <c r="B17" s="503" t="s">
        <v>125</v>
      </c>
      <c r="C17" s="504"/>
      <c r="D17" s="504"/>
      <c r="E17" s="504"/>
      <c r="F17" s="504"/>
      <c r="G17" s="504"/>
      <c r="H17" s="505"/>
      <c r="I17" s="110"/>
      <c r="J17" s="522"/>
    </row>
    <row r="18" spans="1:12" ht="15.75" customHeight="1" thickBot="1" x14ac:dyDescent="0.3">
      <c r="A18" s="522"/>
      <c r="B18" s="506"/>
      <c r="C18" s="506"/>
      <c r="D18" s="506"/>
      <c r="E18" s="506"/>
      <c r="F18" s="506"/>
      <c r="G18" s="506"/>
      <c r="H18" s="506"/>
      <c r="I18" s="506"/>
      <c r="J18" s="522"/>
    </row>
    <row r="19" spans="1:12" ht="34.5" customHeight="1" x14ac:dyDescent="0.25">
      <c r="A19" s="522"/>
      <c r="B19" s="507" t="s">
        <v>81</v>
      </c>
      <c r="C19" s="508"/>
      <c r="D19" s="508"/>
      <c r="E19" s="508"/>
      <c r="F19" s="508"/>
      <c r="G19" s="508"/>
      <c r="H19" s="508"/>
      <c r="I19" s="509"/>
      <c r="J19" s="522"/>
    </row>
    <row r="20" spans="1:12" ht="22.5" customHeight="1" x14ac:dyDescent="0.25">
      <c r="A20" s="522"/>
      <c r="B20" s="497" t="s">
        <v>82</v>
      </c>
      <c r="C20" s="435"/>
      <c r="D20" s="435"/>
      <c r="E20" s="435"/>
      <c r="F20" s="435"/>
      <c r="G20" s="435"/>
      <c r="H20" s="436"/>
      <c r="I20" s="116" t="s">
        <v>89</v>
      </c>
      <c r="J20" s="522"/>
      <c r="L20" s="115"/>
    </row>
    <row r="21" spans="1:12" ht="59.25" customHeight="1" x14ac:dyDescent="0.25">
      <c r="A21" s="522"/>
      <c r="B21" s="492" t="s">
        <v>83</v>
      </c>
      <c r="C21" s="493"/>
      <c r="D21" s="493"/>
      <c r="E21" s="493"/>
      <c r="F21" s="493"/>
      <c r="G21" s="493"/>
      <c r="H21" s="493"/>
      <c r="I21" s="494"/>
      <c r="J21" s="522"/>
    </row>
    <row r="22" spans="1:12" ht="33" customHeight="1" x14ac:dyDescent="0.25">
      <c r="A22" s="522"/>
      <c r="B22" s="495" t="s">
        <v>84</v>
      </c>
      <c r="C22" s="496"/>
      <c r="D22" s="15"/>
      <c r="E22" s="15"/>
      <c r="F22" s="15"/>
      <c r="G22" s="15"/>
      <c r="H22" s="15"/>
      <c r="I22" s="121"/>
      <c r="J22" s="522"/>
    </row>
    <row r="23" spans="1:12" ht="20.25" customHeight="1" x14ac:dyDescent="0.25">
      <c r="A23" s="522"/>
      <c r="B23" s="497" t="s">
        <v>85</v>
      </c>
      <c r="C23" s="435"/>
      <c r="D23" s="15"/>
      <c r="E23" s="15"/>
      <c r="F23" s="15"/>
      <c r="G23" s="15"/>
      <c r="H23" s="15"/>
      <c r="I23" s="121"/>
      <c r="J23" s="522"/>
    </row>
    <row r="24" spans="1:12" ht="19.5" customHeight="1" x14ac:dyDescent="0.25">
      <c r="A24" s="522"/>
      <c r="B24" s="497" t="s">
        <v>86</v>
      </c>
      <c r="C24" s="435"/>
      <c r="D24" s="15"/>
      <c r="E24" s="15"/>
      <c r="F24" s="15"/>
      <c r="G24" s="15"/>
      <c r="H24" s="15"/>
      <c r="I24" s="121"/>
      <c r="J24" s="522"/>
    </row>
    <row r="25" spans="1:12" ht="18" customHeight="1" x14ac:dyDescent="0.25">
      <c r="A25" s="522"/>
      <c r="B25" s="497" t="s">
        <v>87</v>
      </c>
      <c r="C25" s="435"/>
      <c r="D25" s="15"/>
      <c r="E25" s="15"/>
      <c r="F25" s="15"/>
      <c r="G25" s="15"/>
      <c r="H25" s="15"/>
      <c r="I25" s="121"/>
      <c r="J25" s="522"/>
    </row>
    <row r="26" spans="1:12" ht="17.25" customHeight="1" thickBot="1" x14ac:dyDescent="0.3">
      <c r="A26" s="522"/>
      <c r="B26" s="498" t="s">
        <v>88</v>
      </c>
      <c r="C26" s="499"/>
      <c r="D26" s="122"/>
      <c r="E26" s="122"/>
      <c r="F26" s="122"/>
      <c r="G26" s="122"/>
      <c r="H26" s="122"/>
      <c r="I26" s="123"/>
      <c r="J26" s="522"/>
    </row>
    <row r="27" spans="1:12" ht="17.25" customHeight="1" thickBot="1" x14ac:dyDescent="0.3">
      <c r="A27" s="522"/>
      <c r="J27" s="522"/>
    </row>
    <row r="28" spans="1:12" ht="37.5" customHeight="1" thickBot="1" x14ac:dyDescent="0.3">
      <c r="A28" s="522"/>
      <c r="B28" s="461" t="s">
        <v>91</v>
      </c>
      <c r="C28" s="462"/>
      <c r="D28" s="462"/>
      <c r="E28" s="462"/>
      <c r="F28" s="462"/>
      <c r="G28" s="462"/>
      <c r="H28" s="462"/>
      <c r="I28" s="463"/>
      <c r="J28" s="522"/>
    </row>
    <row r="29" spans="1:12" ht="27.75" customHeight="1" x14ac:dyDescent="0.25">
      <c r="A29" s="522"/>
      <c r="B29" s="489" t="s">
        <v>103</v>
      </c>
      <c r="C29" s="490"/>
      <c r="D29" s="490"/>
      <c r="E29" s="490"/>
      <c r="F29" s="490"/>
      <c r="G29" s="490"/>
      <c r="H29" s="490"/>
      <c r="I29" s="491"/>
      <c r="J29" s="522"/>
    </row>
    <row r="30" spans="1:12" ht="59.45" customHeight="1" x14ac:dyDescent="0.25">
      <c r="A30" s="522"/>
      <c r="B30" s="486" t="s">
        <v>236</v>
      </c>
      <c r="C30" s="487"/>
      <c r="D30" s="487"/>
      <c r="E30" s="487"/>
      <c r="F30" s="487"/>
      <c r="G30" s="487"/>
      <c r="H30" s="487"/>
      <c r="I30" s="488"/>
      <c r="J30" s="522"/>
    </row>
    <row r="31" spans="1:12" ht="87.75" customHeight="1" x14ac:dyDescent="0.25">
      <c r="A31" s="522"/>
      <c r="B31" s="117" t="s">
        <v>92</v>
      </c>
      <c r="C31" s="417" t="s">
        <v>110</v>
      </c>
      <c r="D31" s="417"/>
      <c r="E31" s="118" t="s">
        <v>111</v>
      </c>
      <c r="F31" s="118" t="s">
        <v>124</v>
      </c>
      <c r="G31" s="118" t="s">
        <v>93</v>
      </c>
      <c r="H31" s="417" t="s">
        <v>94</v>
      </c>
      <c r="I31" s="418"/>
      <c r="J31" s="522"/>
    </row>
    <row r="32" spans="1:12" ht="39.950000000000003" customHeight="1" x14ac:dyDescent="0.25">
      <c r="A32" s="522"/>
      <c r="B32" s="148">
        <v>1</v>
      </c>
      <c r="C32" s="413"/>
      <c r="D32" s="414"/>
      <c r="E32" s="124"/>
      <c r="F32" s="124"/>
      <c r="G32" s="124"/>
      <c r="H32" s="413"/>
      <c r="I32" s="419"/>
      <c r="J32" s="522"/>
    </row>
    <row r="33" spans="1:10" ht="39.950000000000003" customHeight="1" x14ac:dyDescent="0.25">
      <c r="A33" s="522"/>
      <c r="B33" s="148">
        <v>2</v>
      </c>
      <c r="C33" s="413"/>
      <c r="D33" s="414"/>
      <c r="E33" s="124"/>
      <c r="F33" s="124"/>
      <c r="G33" s="124"/>
      <c r="H33" s="413"/>
      <c r="I33" s="419"/>
      <c r="J33" s="522"/>
    </row>
    <row r="34" spans="1:10" ht="39.950000000000003" customHeight="1" x14ac:dyDescent="0.25">
      <c r="A34" s="522"/>
      <c r="B34" s="148">
        <v>3</v>
      </c>
      <c r="C34" s="413"/>
      <c r="D34" s="414"/>
      <c r="E34" s="124"/>
      <c r="F34" s="124"/>
      <c r="G34" s="124"/>
      <c r="H34" s="413"/>
      <c r="I34" s="419"/>
      <c r="J34" s="522"/>
    </row>
    <row r="35" spans="1:10" ht="39.950000000000003" customHeight="1" x14ac:dyDescent="0.25">
      <c r="A35" s="522"/>
      <c r="B35" s="148">
        <v>4</v>
      </c>
      <c r="C35" s="413"/>
      <c r="D35" s="414"/>
      <c r="E35" s="124"/>
      <c r="F35" s="124"/>
      <c r="G35" s="124"/>
      <c r="H35" s="413"/>
      <c r="I35" s="419"/>
      <c r="J35" s="522"/>
    </row>
    <row r="36" spans="1:10" ht="39.950000000000003" customHeight="1" x14ac:dyDescent="0.25">
      <c r="A36" s="522"/>
      <c r="B36" s="148">
        <v>5</v>
      </c>
      <c r="C36" s="413"/>
      <c r="D36" s="414"/>
      <c r="E36" s="124"/>
      <c r="F36" s="124"/>
      <c r="G36" s="124"/>
      <c r="H36" s="413"/>
      <c r="I36" s="419"/>
      <c r="J36" s="522"/>
    </row>
    <row r="37" spans="1:10" ht="39.950000000000003" customHeight="1" x14ac:dyDescent="0.25">
      <c r="A37" s="522"/>
      <c r="B37" s="148">
        <v>6</v>
      </c>
      <c r="C37" s="413"/>
      <c r="D37" s="414"/>
      <c r="E37" s="124"/>
      <c r="F37" s="124"/>
      <c r="G37" s="124"/>
      <c r="H37" s="413"/>
      <c r="I37" s="419"/>
      <c r="J37" s="522"/>
    </row>
    <row r="38" spans="1:10" ht="39.950000000000003" customHeight="1" x14ac:dyDescent="0.25">
      <c r="A38" s="522"/>
      <c r="B38" s="148">
        <v>7</v>
      </c>
      <c r="C38" s="415"/>
      <c r="D38" s="416"/>
      <c r="E38" s="345"/>
      <c r="F38" s="345"/>
      <c r="G38" s="130"/>
      <c r="H38" s="415"/>
      <c r="I38" s="460"/>
      <c r="J38" s="522"/>
    </row>
    <row r="39" spans="1:10" ht="39.950000000000003" customHeight="1" x14ac:dyDescent="0.25">
      <c r="A39" s="522"/>
      <c r="B39" s="486" t="s">
        <v>235</v>
      </c>
      <c r="C39" s="487"/>
      <c r="D39" s="487"/>
      <c r="E39" s="487"/>
      <c r="F39" s="487"/>
      <c r="G39" s="487"/>
      <c r="H39" s="487"/>
      <c r="I39" s="488"/>
      <c r="J39" s="522"/>
    </row>
    <row r="40" spans="1:10" ht="60" customHeight="1" x14ac:dyDescent="0.25">
      <c r="A40" s="522"/>
      <c r="B40" s="117" t="s">
        <v>92</v>
      </c>
      <c r="C40" s="417" t="s">
        <v>110</v>
      </c>
      <c r="D40" s="417"/>
      <c r="E40" s="118" t="s">
        <v>111</v>
      </c>
      <c r="F40" s="118" t="s">
        <v>124</v>
      </c>
      <c r="G40" s="118" t="s">
        <v>93</v>
      </c>
      <c r="H40" s="417" t="s">
        <v>94</v>
      </c>
      <c r="I40" s="418"/>
      <c r="J40" s="522"/>
    </row>
    <row r="41" spans="1:10" ht="39.950000000000003" customHeight="1" x14ac:dyDescent="0.25">
      <c r="A41" s="522"/>
      <c r="B41" s="148">
        <v>1</v>
      </c>
      <c r="C41" s="413"/>
      <c r="D41" s="414"/>
      <c r="E41" s="124"/>
      <c r="F41" s="124"/>
      <c r="G41" s="124"/>
      <c r="H41" s="413"/>
      <c r="I41" s="419"/>
      <c r="J41" s="522"/>
    </row>
    <row r="42" spans="1:10" ht="39.950000000000003" customHeight="1" x14ac:dyDescent="0.25">
      <c r="A42" s="522"/>
      <c r="B42" s="148">
        <v>2</v>
      </c>
      <c r="C42" s="413"/>
      <c r="D42" s="414"/>
      <c r="E42" s="124"/>
      <c r="F42" s="124"/>
      <c r="G42" s="124"/>
      <c r="H42" s="413"/>
      <c r="I42" s="419"/>
      <c r="J42" s="522"/>
    </row>
    <row r="43" spans="1:10" ht="39.950000000000003" customHeight="1" x14ac:dyDescent="0.25">
      <c r="A43" s="522"/>
      <c r="B43" s="148">
        <v>3</v>
      </c>
      <c r="C43" s="413"/>
      <c r="D43" s="414"/>
      <c r="E43" s="124"/>
      <c r="F43" s="124"/>
      <c r="G43" s="124"/>
      <c r="H43" s="413"/>
      <c r="I43" s="419"/>
      <c r="J43" s="522"/>
    </row>
    <row r="44" spans="1:10" ht="39.950000000000003" customHeight="1" x14ac:dyDescent="0.25">
      <c r="A44" s="522"/>
      <c r="B44" s="148">
        <v>4</v>
      </c>
      <c r="C44" s="413"/>
      <c r="D44" s="414"/>
      <c r="E44" s="124"/>
      <c r="F44" s="124"/>
      <c r="G44" s="124"/>
      <c r="H44" s="413"/>
      <c r="I44" s="419"/>
      <c r="J44" s="522"/>
    </row>
    <row r="45" spans="1:10" ht="39.950000000000003" customHeight="1" x14ac:dyDescent="0.25">
      <c r="A45" s="522"/>
      <c r="B45" s="148">
        <v>5</v>
      </c>
      <c r="C45" s="413"/>
      <c r="D45" s="414"/>
      <c r="E45" s="124"/>
      <c r="F45" s="124"/>
      <c r="G45" s="124"/>
      <c r="H45" s="413"/>
      <c r="I45" s="419"/>
      <c r="J45" s="522"/>
    </row>
    <row r="46" spans="1:10" ht="39.950000000000003" customHeight="1" x14ac:dyDescent="0.25">
      <c r="A46" s="522"/>
      <c r="B46" s="148">
        <v>6</v>
      </c>
      <c r="C46" s="413"/>
      <c r="D46" s="414"/>
      <c r="E46" s="124"/>
      <c r="F46" s="124"/>
      <c r="G46" s="124"/>
      <c r="H46" s="413"/>
      <c r="I46" s="419"/>
      <c r="J46" s="522"/>
    </row>
    <row r="47" spans="1:10" ht="39.950000000000003" customHeight="1" x14ac:dyDescent="0.25">
      <c r="A47" s="522"/>
      <c r="B47" s="148">
        <v>7</v>
      </c>
      <c r="C47" s="415"/>
      <c r="D47" s="416"/>
      <c r="E47" s="345"/>
      <c r="F47" s="345"/>
      <c r="G47" s="130"/>
      <c r="H47" s="415"/>
      <c r="I47" s="460"/>
      <c r="J47" s="522"/>
    </row>
    <row r="48" spans="1:10" ht="30.75" customHeight="1" x14ac:dyDescent="0.25">
      <c r="A48" s="522"/>
      <c r="B48" s="466" t="s">
        <v>109</v>
      </c>
      <c r="C48" s="467"/>
      <c r="D48" s="467"/>
      <c r="E48" s="467"/>
      <c r="F48" s="467"/>
      <c r="G48" s="467"/>
      <c r="H48" s="467"/>
      <c r="I48" s="468"/>
      <c r="J48" s="522"/>
    </row>
    <row r="49" spans="1:10" ht="180.6" customHeight="1" x14ac:dyDescent="0.25">
      <c r="A49" s="522"/>
      <c r="B49" s="469" t="s">
        <v>237</v>
      </c>
      <c r="C49" s="470"/>
      <c r="D49" s="470"/>
      <c r="E49" s="470"/>
      <c r="F49" s="470"/>
      <c r="G49" s="470"/>
      <c r="H49" s="470"/>
      <c r="I49" s="471"/>
      <c r="J49" s="522"/>
    </row>
    <row r="50" spans="1:10" ht="28.5" customHeight="1" x14ac:dyDescent="0.25">
      <c r="A50" s="522"/>
      <c r="B50" s="119" t="s">
        <v>104</v>
      </c>
      <c r="C50" s="472" t="s">
        <v>95</v>
      </c>
      <c r="D50" s="473"/>
      <c r="E50" s="474"/>
      <c r="F50" s="475" t="s">
        <v>106</v>
      </c>
      <c r="G50" s="476"/>
      <c r="H50" s="477"/>
      <c r="I50" s="478"/>
      <c r="J50" s="522"/>
    </row>
    <row r="51" spans="1:10" ht="29.25" customHeight="1" x14ac:dyDescent="0.25">
      <c r="A51" s="522"/>
      <c r="B51" s="127" t="s">
        <v>105</v>
      </c>
      <c r="C51" s="472" t="s">
        <v>95</v>
      </c>
      <c r="D51" s="473"/>
      <c r="E51" s="474"/>
      <c r="F51" s="475" t="s">
        <v>106</v>
      </c>
      <c r="G51" s="476"/>
      <c r="H51" s="477"/>
      <c r="I51" s="478"/>
      <c r="J51" s="522"/>
    </row>
    <row r="52" spans="1:10" ht="60" customHeight="1" x14ac:dyDescent="0.25">
      <c r="A52" s="522"/>
      <c r="B52" s="440" t="s">
        <v>107</v>
      </c>
      <c r="C52" s="441"/>
      <c r="D52" s="129" t="s">
        <v>89</v>
      </c>
      <c r="E52" s="479" t="s">
        <v>238</v>
      </c>
      <c r="F52" s="480"/>
      <c r="G52" s="480"/>
      <c r="H52" s="480"/>
      <c r="I52" s="481"/>
      <c r="J52" s="522"/>
    </row>
    <row r="53" spans="1:10" ht="57.6" customHeight="1" thickBot="1" x14ac:dyDescent="0.3">
      <c r="A53" s="522"/>
      <c r="B53" s="539" t="s">
        <v>108</v>
      </c>
      <c r="C53" s="540"/>
      <c r="D53" s="128" t="s">
        <v>89</v>
      </c>
      <c r="E53" s="482"/>
      <c r="F53" s="483"/>
      <c r="G53" s="483"/>
      <c r="H53" s="483"/>
      <c r="I53" s="484"/>
      <c r="J53" s="522"/>
    </row>
    <row r="54" spans="1:10" ht="15.75" thickBot="1" x14ac:dyDescent="0.3">
      <c r="A54" s="522"/>
      <c r="B54" s="114"/>
      <c r="C54" s="120"/>
      <c r="D54" s="120"/>
      <c r="E54" s="120"/>
      <c r="F54" s="120"/>
      <c r="G54" s="113"/>
      <c r="H54" s="113"/>
      <c r="I54" s="113"/>
      <c r="J54" s="522"/>
    </row>
    <row r="55" spans="1:10" ht="33.75" customHeight="1" thickBot="1" x14ac:dyDescent="0.3">
      <c r="A55" s="522"/>
      <c r="B55" s="461" t="s">
        <v>100</v>
      </c>
      <c r="C55" s="462"/>
      <c r="D55" s="462"/>
      <c r="E55" s="462"/>
      <c r="F55" s="462"/>
      <c r="G55" s="462"/>
      <c r="H55" s="462"/>
      <c r="I55" s="463"/>
      <c r="J55" s="522"/>
    </row>
    <row r="56" spans="1:10" ht="21.75" customHeight="1" x14ac:dyDescent="0.25">
      <c r="A56" s="522"/>
      <c r="B56" s="421" t="s">
        <v>101</v>
      </c>
      <c r="C56" s="422"/>
      <c r="D56" s="422"/>
      <c r="E56" s="422"/>
      <c r="F56" s="422"/>
      <c r="G56" s="422"/>
      <c r="H56" s="422"/>
      <c r="I56" s="423"/>
      <c r="J56" s="522"/>
    </row>
    <row r="57" spans="1:10" ht="29.25" customHeight="1" x14ac:dyDescent="0.25">
      <c r="A57" s="522"/>
      <c r="B57" s="464" t="s">
        <v>36</v>
      </c>
      <c r="C57" s="465"/>
      <c r="D57" s="434" t="s">
        <v>230</v>
      </c>
      <c r="E57" s="435"/>
      <c r="F57" s="436"/>
      <c r="G57" s="131" t="s">
        <v>229</v>
      </c>
      <c r="H57" s="434" t="s">
        <v>228</v>
      </c>
      <c r="I57" s="485"/>
      <c r="J57" s="522"/>
    </row>
    <row r="58" spans="1:10" ht="33" customHeight="1" thickBot="1" x14ac:dyDescent="0.3">
      <c r="A58" s="522"/>
      <c r="B58" s="398" t="s">
        <v>231</v>
      </c>
      <c r="C58" s="399"/>
      <c r="D58" s="437">
        <f>'Cenová ponuka'!G76</f>
        <v>0</v>
      </c>
      <c r="E58" s="438"/>
      <c r="F58" s="439"/>
      <c r="G58" s="132">
        <f>IF(C$10="Som platcom DPH",D58*0.23,0)</f>
        <v>0</v>
      </c>
      <c r="H58" s="410">
        <f>SUM(G58+D58)</f>
        <v>0</v>
      </c>
      <c r="I58" s="411"/>
      <c r="J58" s="522"/>
    </row>
    <row r="59" spans="1:10" ht="15.75" thickBot="1" x14ac:dyDescent="0.3">
      <c r="A59" s="522"/>
      <c r="J59" s="522"/>
    </row>
    <row r="60" spans="1:10" ht="27.95" customHeight="1" x14ac:dyDescent="0.25">
      <c r="A60" s="522"/>
      <c r="B60" s="400" t="s">
        <v>242</v>
      </c>
      <c r="C60" s="401"/>
      <c r="D60" s="401"/>
      <c r="E60" s="401"/>
      <c r="F60" s="401"/>
      <c r="G60" s="401"/>
      <c r="H60" s="401"/>
      <c r="I60" s="402"/>
      <c r="J60" s="522"/>
    </row>
    <row r="61" spans="1:10" ht="27.95" customHeight="1" x14ac:dyDescent="0.25">
      <c r="A61" s="522"/>
      <c r="B61" s="403" t="s">
        <v>96</v>
      </c>
      <c r="C61" s="404"/>
      <c r="D61" s="405" t="s">
        <v>112</v>
      </c>
      <c r="E61" s="406"/>
      <c r="F61" s="405" t="s">
        <v>113</v>
      </c>
      <c r="G61" s="407"/>
      <c r="H61" s="408" t="s">
        <v>97</v>
      </c>
      <c r="I61" s="409"/>
      <c r="J61" s="522"/>
    </row>
    <row r="62" spans="1:10" ht="27.95" customHeight="1" x14ac:dyDescent="0.25">
      <c r="A62" s="522"/>
      <c r="B62" s="117" t="s">
        <v>117</v>
      </c>
      <c r="C62" s="118" t="s">
        <v>118</v>
      </c>
      <c r="D62" s="412">
        <v>30</v>
      </c>
      <c r="E62" s="412"/>
      <c r="F62" s="412">
        <v>120</v>
      </c>
      <c r="G62" s="412"/>
      <c r="H62" s="125" t="s">
        <v>115</v>
      </c>
      <c r="I62" s="126" t="s">
        <v>118</v>
      </c>
      <c r="J62" s="522"/>
    </row>
    <row r="63" spans="1:10" ht="27.95" customHeight="1" x14ac:dyDescent="0.25">
      <c r="A63" s="522"/>
      <c r="B63" s="133">
        <v>187500</v>
      </c>
      <c r="C63" s="134">
        <v>187500</v>
      </c>
      <c r="D63" s="412"/>
      <c r="E63" s="412"/>
      <c r="F63" s="412"/>
      <c r="G63" s="412"/>
      <c r="H63" s="144">
        <v>30</v>
      </c>
      <c r="I63" s="145">
        <v>30</v>
      </c>
      <c r="J63" s="522"/>
    </row>
    <row r="64" spans="1:10" ht="27.95" customHeight="1" x14ac:dyDescent="0.25">
      <c r="A64" s="522"/>
      <c r="B64" s="117" t="s">
        <v>119</v>
      </c>
      <c r="C64" s="136">
        <v>375000</v>
      </c>
      <c r="D64" s="420" t="s">
        <v>116</v>
      </c>
      <c r="E64" s="420"/>
      <c r="F64" s="420"/>
      <c r="G64" s="420"/>
      <c r="H64" s="135">
        <f>B63*((F62-H63)/(F62-D62))</f>
        <v>187500</v>
      </c>
      <c r="I64" s="143">
        <f>C63*((F62-I63)/(F62-D62))</f>
        <v>187500</v>
      </c>
      <c r="J64" s="522"/>
    </row>
    <row r="65" spans="1:10" ht="57.75" customHeight="1" x14ac:dyDescent="0.25">
      <c r="A65" s="522"/>
      <c r="B65" s="431" t="s">
        <v>114</v>
      </c>
      <c r="C65" s="432"/>
      <c r="D65" s="432"/>
      <c r="E65" s="432"/>
      <c r="F65" s="432"/>
      <c r="G65" s="432"/>
      <c r="H65" s="432"/>
      <c r="I65" s="433"/>
      <c r="J65" s="522"/>
    </row>
    <row r="66" spans="1:10" ht="21.75" thickBot="1" x14ac:dyDescent="0.35">
      <c r="A66" s="522"/>
      <c r="B66" s="395" t="s">
        <v>98</v>
      </c>
      <c r="C66" s="396"/>
      <c r="D66" s="396"/>
      <c r="E66" s="396"/>
      <c r="F66" s="396"/>
      <c r="G66" s="396"/>
      <c r="H66" s="397"/>
      <c r="I66" s="146">
        <f>B63*((F62-H63)/(F62-D62))+B63*((F62-I63)/(F62-D62))</f>
        <v>375000</v>
      </c>
      <c r="J66" s="522"/>
    </row>
    <row r="67" spans="1:10" ht="15.75" thickBot="1" x14ac:dyDescent="0.3">
      <c r="A67" s="522"/>
      <c r="J67" s="522"/>
    </row>
    <row r="68" spans="1:10" ht="45.75" customHeight="1" x14ac:dyDescent="0.25">
      <c r="A68" s="522"/>
      <c r="B68" s="421" t="s">
        <v>121</v>
      </c>
      <c r="C68" s="422"/>
      <c r="D68" s="422"/>
      <c r="E68" s="422"/>
      <c r="F68" s="422"/>
      <c r="G68" s="422"/>
      <c r="H68" s="422"/>
      <c r="I68" s="423"/>
      <c r="J68" s="522"/>
    </row>
    <row r="69" spans="1:10" ht="90.75" customHeight="1" x14ac:dyDescent="0.25">
      <c r="A69" s="522"/>
      <c r="B69" s="424" t="s">
        <v>120</v>
      </c>
      <c r="C69" s="425"/>
      <c r="D69" s="425"/>
      <c r="E69" s="425"/>
      <c r="F69" s="425"/>
      <c r="G69" s="425"/>
      <c r="H69" s="425"/>
      <c r="I69" s="426"/>
      <c r="J69" s="522"/>
    </row>
    <row r="70" spans="1:10" ht="30" customHeight="1" x14ac:dyDescent="0.25">
      <c r="A70" s="522"/>
      <c r="B70" s="403" t="s">
        <v>96</v>
      </c>
      <c r="C70" s="404"/>
      <c r="D70" s="427" t="s">
        <v>122</v>
      </c>
      <c r="E70" s="428"/>
      <c r="F70" s="427" t="s">
        <v>123</v>
      </c>
      <c r="G70" s="428"/>
      <c r="H70" s="429" t="s">
        <v>97</v>
      </c>
      <c r="I70" s="409"/>
      <c r="J70" s="522"/>
    </row>
    <row r="71" spans="1:10" ht="30" customHeight="1" x14ac:dyDescent="0.25">
      <c r="A71" s="522"/>
      <c r="B71" s="117" t="s">
        <v>117</v>
      </c>
      <c r="C71" s="118" t="s">
        <v>118</v>
      </c>
      <c r="D71" s="430">
        <v>0</v>
      </c>
      <c r="E71" s="430"/>
      <c r="F71" s="430">
        <v>1200</v>
      </c>
      <c r="G71" s="430"/>
      <c r="H71" s="125" t="s">
        <v>115</v>
      </c>
      <c r="I71" s="126" t="s">
        <v>118</v>
      </c>
      <c r="J71" s="522"/>
    </row>
    <row r="72" spans="1:10" ht="30" customHeight="1" x14ac:dyDescent="0.25">
      <c r="A72" s="522"/>
      <c r="B72" s="133">
        <v>187500</v>
      </c>
      <c r="C72" s="134">
        <v>187500</v>
      </c>
      <c r="D72" s="430"/>
      <c r="E72" s="430"/>
      <c r="F72" s="430"/>
      <c r="G72" s="430"/>
      <c r="H72" s="138">
        <v>0</v>
      </c>
      <c r="I72" s="139">
        <v>0</v>
      </c>
      <c r="J72" s="522"/>
    </row>
    <row r="73" spans="1:10" ht="18.75" customHeight="1" x14ac:dyDescent="0.25">
      <c r="A73" s="522"/>
      <c r="B73" s="117" t="s">
        <v>119</v>
      </c>
      <c r="C73" s="136">
        <v>375000</v>
      </c>
      <c r="D73" s="420" t="s">
        <v>116</v>
      </c>
      <c r="E73" s="420"/>
      <c r="F73" s="420"/>
      <c r="G73" s="420"/>
      <c r="H73" s="135">
        <f>B72*((F71-H72)/(F71-D71))</f>
        <v>187500</v>
      </c>
      <c r="I73" s="137">
        <f>C72*((F71-I72)/(F71-D71))</f>
        <v>187500</v>
      </c>
      <c r="J73" s="522"/>
    </row>
    <row r="74" spans="1:10" ht="65.45" customHeight="1" x14ac:dyDescent="0.25">
      <c r="A74" s="522"/>
      <c r="B74" s="117" t="s">
        <v>92</v>
      </c>
      <c r="C74" s="417" t="s">
        <v>110</v>
      </c>
      <c r="D74" s="417"/>
      <c r="E74" s="118" t="s">
        <v>111</v>
      </c>
      <c r="F74" s="118" t="s">
        <v>124</v>
      </c>
      <c r="G74" s="118" t="s">
        <v>232</v>
      </c>
      <c r="H74" s="417" t="s">
        <v>94</v>
      </c>
      <c r="I74" s="418"/>
      <c r="J74" s="522"/>
    </row>
    <row r="75" spans="1:10" ht="39.950000000000003" customHeight="1" x14ac:dyDescent="0.25">
      <c r="A75" s="522"/>
      <c r="B75" s="148">
        <v>1</v>
      </c>
      <c r="C75" s="413"/>
      <c r="D75" s="414"/>
      <c r="E75" s="124"/>
      <c r="F75" s="124"/>
      <c r="G75" s="124"/>
      <c r="H75" s="413"/>
      <c r="I75" s="419"/>
      <c r="J75" s="522"/>
    </row>
    <row r="76" spans="1:10" ht="39.950000000000003" customHeight="1" x14ac:dyDescent="0.25">
      <c r="A76" s="522"/>
      <c r="B76" s="148">
        <v>2</v>
      </c>
      <c r="C76" s="413"/>
      <c r="D76" s="414"/>
      <c r="E76" s="124"/>
      <c r="F76" s="124"/>
      <c r="G76" s="124"/>
      <c r="H76" s="413"/>
      <c r="I76" s="419"/>
      <c r="J76" s="522"/>
    </row>
    <row r="77" spans="1:10" ht="39.950000000000003" customHeight="1" x14ac:dyDescent="0.25">
      <c r="A77" s="522"/>
      <c r="B77" s="148">
        <v>3</v>
      </c>
      <c r="C77" s="413"/>
      <c r="D77" s="414"/>
      <c r="E77" s="124"/>
      <c r="F77" s="124"/>
      <c r="G77" s="124"/>
      <c r="H77" s="413"/>
      <c r="I77" s="419"/>
      <c r="J77" s="522"/>
    </row>
    <row r="78" spans="1:10" ht="39.950000000000003" customHeight="1" x14ac:dyDescent="0.25">
      <c r="A78" s="522"/>
      <c r="B78" s="148">
        <v>4</v>
      </c>
      <c r="C78" s="413"/>
      <c r="D78" s="414"/>
      <c r="E78" s="124"/>
      <c r="F78" s="124"/>
      <c r="G78" s="124"/>
      <c r="H78" s="413"/>
      <c r="I78" s="419"/>
      <c r="J78" s="522"/>
    </row>
    <row r="79" spans="1:10" ht="39.950000000000003" customHeight="1" x14ac:dyDescent="0.25">
      <c r="A79" s="522"/>
      <c r="B79" s="148">
        <v>5</v>
      </c>
      <c r="C79" s="413"/>
      <c r="D79" s="414"/>
      <c r="E79" s="124"/>
      <c r="F79" s="124"/>
      <c r="G79" s="124"/>
      <c r="H79" s="413"/>
      <c r="I79" s="419"/>
      <c r="J79" s="522"/>
    </row>
    <row r="80" spans="1:10" ht="39.950000000000003" customHeight="1" x14ac:dyDescent="0.25">
      <c r="A80" s="522"/>
      <c r="B80" s="148">
        <v>6</v>
      </c>
      <c r="C80" s="413"/>
      <c r="D80" s="414"/>
      <c r="E80" s="124"/>
      <c r="F80" s="124"/>
      <c r="G80" s="124"/>
      <c r="H80" s="413"/>
      <c r="I80" s="419"/>
      <c r="J80" s="522"/>
    </row>
    <row r="81" spans="1:10" ht="39.950000000000003" customHeight="1" x14ac:dyDescent="0.25">
      <c r="A81" s="522"/>
      <c r="B81" s="148">
        <v>7</v>
      </c>
      <c r="C81" s="413"/>
      <c r="D81" s="414"/>
      <c r="E81" s="141"/>
      <c r="F81" s="141"/>
      <c r="G81" s="141"/>
      <c r="H81" s="413"/>
      <c r="I81" s="419"/>
      <c r="J81" s="522"/>
    </row>
    <row r="82" spans="1:10" ht="39.950000000000003" customHeight="1" x14ac:dyDescent="0.25">
      <c r="A82" s="522"/>
      <c r="B82" s="148">
        <v>8</v>
      </c>
      <c r="C82" s="413"/>
      <c r="D82" s="414"/>
      <c r="E82" s="141"/>
      <c r="F82" s="141"/>
      <c r="G82" s="141"/>
      <c r="H82" s="413"/>
      <c r="I82" s="419"/>
      <c r="J82" s="522"/>
    </row>
    <row r="83" spans="1:10" ht="39.950000000000003" customHeight="1" x14ac:dyDescent="0.25">
      <c r="A83" s="522"/>
      <c r="B83" s="148">
        <v>9</v>
      </c>
      <c r="C83" s="413"/>
      <c r="D83" s="414"/>
      <c r="E83" s="141"/>
      <c r="F83" s="141"/>
      <c r="G83" s="141"/>
      <c r="H83" s="413"/>
      <c r="I83" s="419"/>
      <c r="J83" s="522"/>
    </row>
    <row r="84" spans="1:10" ht="39.950000000000003" customHeight="1" x14ac:dyDescent="0.25">
      <c r="A84" s="522"/>
      <c r="B84" s="149">
        <v>10</v>
      </c>
      <c r="C84" s="415"/>
      <c r="D84" s="416"/>
      <c r="E84" s="140"/>
      <c r="F84" s="140"/>
      <c r="G84" s="130"/>
      <c r="H84" s="415"/>
      <c r="I84" s="460"/>
      <c r="J84" s="522"/>
    </row>
    <row r="85" spans="1:10" ht="39" customHeight="1" x14ac:dyDescent="0.25">
      <c r="A85" s="522"/>
      <c r="B85" s="392" t="s">
        <v>126</v>
      </c>
      <c r="C85" s="393"/>
      <c r="D85" s="393"/>
      <c r="E85" s="393"/>
      <c r="F85" s="393"/>
      <c r="G85" s="393"/>
      <c r="H85" s="393"/>
      <c r="I85" s="394"/>
      <c r="J85" s="522"/>
    </row>
    <row r="86" spans="1:10" ht="21" customHeight="1" thickBot="1" x14ac:dyDescent="0.35">
      <c r="A86" s="522"/>
      <c r="B86" s="395" t="s">
        <v>98</v>
      </c>
      <c r="C86" s="396"/>
      <c r="D86" s="396"/>
      <c r="E86" s="396"/>
      <c r="F86" s="396"/>
      <c r="G86" s="396"/>
      <c r="H86" s="397"/>
      <c r="I86" s="147">
        <f>SUM(H73,I73)</f>
        <v>375000</v>
      </c>
      <c r="J86" s="522"/>
    </row>
    <row r="87" spans="1:10" ht="23.25" customHeight="1" thickBot="1" x14ac:dyDescent="0.3">
      <c r="A87" s="522"/>
      <c r="B87"/>
      <c r="C87"/>
      <c r="D87"/>
      <c r="E87"/>
      <c r="F87"/>
      <c r="G87"/>
      <c r="H87"/>
      <c r="I87"/>
      <c r="J87" s="522"/>
    </row>
    <row r="88" spans="1:10" ht="24" thickBot="1" x14ac:dyDescent="0.35">
      <c r="A88" s="522"/>
      <c r="B88" s="442" t="s">
        <v>99</v>
      </c>
      <c r="C88" s="443"/>
      <c r="D88" s="443"/>
      <c r="E88" s="443"/>
      <c r="F88" s="443"/>
      <c r="G88" s="443"/>
      <c r="H88" s="444"/>
      <c r="I88" s="142">
        <f>I86+I66+H58</f>
        <v>750000</v>
      </c>
      <c r="J88" s="522"/>
    </row>
    <row r="89" spans="1:10" x14ac:dyDescent="0.25">
      <c r="A89" s="522"/>
      <c r="B89" s="445" t="s">
        <v>37</v>
      </c>
      <c r="C89" s="447" t="s">
        <v>38</v>
      </c>
      <c r="D89" s="448"/>
      <c r="E89" s="449"/>
      <c r="F89" s="453" t="s">
        <v>39</v>
      </c>
      <c r="G89" s="454"/>
      <c r="H89" s="454"/>
      <c r="I89" s="455"/>
      <c r="J89" s="522"/>
    </row>
    <row r="90" spans="1:10" ht="15.75" thickBot="1" x14ac:dyDescent="0.3">
      <c r="A90" s="522"/>
      <c r="B90" s="446"/>
      <c r="C90" s="450"/>
      <c r="D90" s="451"/>
      <c r="E90" s="452"/>
      <c r="F90" s="456"/>
      <c r="G90" s="457"/>
      <c r="H90" s="457"/>
      <c r="I90" s="458"/>
      <c r="J90" s="522"/>
    </row>
    <row r="91" spans="1:10" x14ac:dyDescent="0.25">
      <c r="A91" s="522"/>
      <c r="B91" s="459"/>
      <c r="C91" s="459"/>
      <c r="D91" s="459"/>
      <c r="E91" s="459"/>
      <c r="F91" s="459"/>
      <c r="G91" s="459"/>
      <c r="H91" s="459"/>
      <c r="I91" s="459"/>
      <c r="J91" s="522"/>
    </row>
    <row r="97" ht="21" customHeight="1" x14ac:dyDescent="0.25"/>
    <row r="99" ht="15.75" customHeight="1" x14ac:dyDescent="0.25"/>
    <row r="101" ht="15.75" customHeight="1" x14ac:dyDescent="0.25"/>
    <row r="102" ht="15.75" customHeight="1" x14ac:dyDescent="0.25"/>
    <row r="104" ht="21" customHeight="1" x14ac:dyDescent="0.25"/>
    <row r="105" ht="30" customHeight="1" x14ac:dyDescent="0.25"/>
  </sheetData>
  <sheetProtection algorithmName="SHA-512" hashValue="WMoW8PAkj2Szt7YTq4FEONO/PA0bSsRrX0izZuaq1cgHe5QsLugs0iJLCfjgjNqLsmsUt1JWsO+BN6WWreL1FA==" saltValue="cH4jmmpmN2KhyhFZOdjcsA==" spinCount="100000" sheet="1" formatRows="0" insertRows="0" selectLockedCells="1"/>
  <mergeCells count="132">
    <mergeCell ref="C46:D46"/>
    <mergeCell ref="H46:I46"/>
    <mergeCell ref="C47:D47"/>
    <mergeCell ref="H47:I47"/>
    <mergeCell ref="A1:A91"/>
    <mergeCell ref="B1:I1"/>
    <mergeCell ref="J1:J91"/>
    <mergeCell ref="B2:I2"/>
    <mergeCell ref="B3:I3"/>
    <mergeCell ref="C4:I4"/>
    <mergeCell ref="C5:I5"/>
    <mergeCell ref="C6:I6"/>
    <mergeCell ref="C7:I7"/>
    <mergeCell ref="C8:I8"/>
    <mergeCell ref="H33:I33"/>
    <mergeCell ref="H34:I34"/>
    <mergeCell ref="H35:I35"/>
    <mergeCell ref="H36:I36"/>
    <mergeCell ref="H37:I37"/>
    <mergeCell ref="C51:E51"/>
    <mergeCell ref="F51:G51"/>
    <mergeCell ref="H51:I51"/>
    <mergeCell ref="B53:C53"/>
    <mergeCell ref="B15:H15"/>
    <mergeCell ref="B16:H16"/>
    <mergeCell ref="B17:H17"/>
    <mergeCell ref="B18:I18"/>
    <mergeCell ref="B19:I19"/>
    <mergeCell ref="B20:H20"/>
    <mergeCell ref="C9:I9"/>
    <mergeCell ref="C10:E10"/>
    <mergeCell ref="F10:I10"/>
    <mergeCell ref="B11:I11"/>
    <mergeCell ref="B12:I12"/>
    <mergeCell ref="B14:H14"/>
    <mergeCell ref="B13:H13"/>
    <mergeCell ref="B28:I28"/>
    <mergeCell ref="B29:I29"/>
    <mergeCell ref="B30:I30"/>
    <mergeCell ref="H31:I31"/>
    <mergeCell ref="H32:I32"/>
    <mergeCell ref="B21:I21"/>
    <mergeCell ref="B22:C22"/>
    <mergeCell ref="B23:C23"/>
    <mergeCell ref="B24:C24"/>
    <mergeCell ref="B25:C25"/>
    <mergeCell ref="B26:C26"/>
    <mergeCell ref="C31:D31"/>
    <mergeCell ref="C32:D32"/>
    <mergeCell ref="B55:I55"/>
    <mergeCell ref="B56:I56"/>
    <mergeCell ref="B57:C57"/>
    <mergeCell ref="H38:I38"/>
    <mergeCell ref="B48:I48"/>
    <mergeCell ref="B49:I49"/>
    <mergeCell ref="C50:E50"/>
    <mergeCell ref="F50:G50"/>
    <mergeCell ref="H50:I50"/>
    <mergeCell ref="E52:I53"/>
    <mergeCell ref="H57:I57"/>
    <mergeCell ref="B39:I39"/>
    <mergeCell ref="C40:D40"/>
    <mergeCell ref="H40:I40"/>
    <mergeCell ref="C41:D41"/>
    <mergeCell ref="H41:I41"/>
    <mergeCell ref="C42:D42"/>
    <mergeCell ref="H42:I42"/>
    <mergeCell ref="C43:D43"/>
    <mergeCell ref="H43:I43"/>
    <mergeCell ref="C44:D44"/>
    <mergeCell ref="H44:I44"/>
    <mergeCell ref="C45:D45"/>
    <mergeCell ref="H45:I45"/>
    <mergeCell ref="B88:H88"/>
    <mergeCell ref="B89:B90"/>
    <mergeCell ref="C89:E90"/>
    <mergeCell ref="F89:I90"/>
    <mergeCell ref="B91:I91"/>
    <mergeCell ref="C76:D76"/>
    <mergeCell ref="H76:I76"/>
    <mergeCell ref="C77:D77"/>
    <mergeCell ref="H77:I77"/>
    <mergeCell ref="C78:D78"/>
    <mergeCell ref="H78:I78"/>
    <mergeCell ref="C79:D79"/>
    <mergeCell ref="H79:I79"/>
    <mergeCell ref="C83:D83"/>
    <mergeCell ref="H83:I83"/>
    <mergeCell ref="B86:H86"/>
    <mergeCell ref="C84:D84"/>
    <mergeCell ref="H84:I84"/>
    <mergeCell ref="C80:D80"/>
    <mergeCell ref="H80:I80"/>
    <mergeCell ref="H81:I81"/>
    <mergeCell ref="H82:I82"/>
    <mergeCell ref="C82:D82"/>
    <mergeCell ref="C81:D81"/>
    <mergeCell ref="C33:D33"/>
    <mergeCell ref="C34:D34"/>
    <mergeCell ref="C35:D35"/>
    <mergeCell ref="C36:D36"/>
    <mergeCell ref="C38:D38"/>
    <mergeCell ref="C37:D37"/>
    <mergeCell ref="C74:D74"/>
    <mergeCell ref="H74:I74"/>
    <mergeCell ref="C75:D75"/>
    <mergeCell ref="H75:I75"/>
    <mergeCell ref="D64:G64"/>
    <mergeCell ref="D73:G73"/>
    <mergeCell ref="B68:I68"/>
    <mergeCell ref="B69:I69"/>
    <mergeCell ref="B70:C70"/>
    <mergeCell ref="D70:E70"/>
    <mergeCell ref="F70:G70"/>
    <mergeCell ref="H70:I70"/>
    <mergeCell ref="D71:E72"/>
    <mergeCell ref="F71:G72"/>
    <mergeCell ref="B65:I65"/>
    <mergeCell ref="D57:F57"/>
    <mergeCell ref="D58:F58"/>
    <mergeCell ref="B52:C52"/>
    <mergeCell ref="B85:I85"/>
    <mergeCell ref="B66:H66"/>
    <mergeCell ref="B58:C58"/>
    <mergeCell ref="B60:I60"/>
    <mergeCell ref="B61:C61"/>
    <mergeCell ref="D61:E61"/>
    <mergeCell ref="F61:G61"/>
    <mergeCell ref="H61:I61"/>
    <mergeCell ref="H58:I58"/>
    <mergeCell ref="D62:E63"/>
    <mergeCell ref="F62:G63"/>
  </mergeCells>
  <conditionalFormatting sqref="B22:B23 B24:C26">
    <cfRule type="expression" dxfId="7" priority="9" stopIfTrue="1">
      <formula>$I$20="áno"</formula>
    </cfRule>
  </conditionalFormatting>
  <conditionalFormatting sqref="D22:D26">
    <cfRule type="expression" dxfId="6" priority="7">
      <formula>$I$20="nie"</formula>
    </cfRule>
  </conditionalFormatting>
  <conditionalFormatting sqref="D26">
    <cfRule type="expression" dxfId="5" priority="2">
      <formula>$I$20="nie"</formula>
    </cfRule>
  </conditionalFormatting>
  <conditionalFormatting sqref="E22:I26">
    <cfRule type="expression" dxfId="4" priority="12">
      <formula>$I$20="nie"</formula>
    </cfRule>
  </conditionalFormatting>
  <conditionalFormatting sqref="E26:I26">
    <cfRule type="expression" dxfId="3" priority="10">
      <formula>$I$20="nie"</formula>
    </cfRule>
  </conditionalFormatting>
  <conditionalFormatting sqref="H72:I72">
    <cfRule type="expression" dxfId="2" priority="3">
      <formula>$I$20="nie"</formula>
    </cfRule>
  </conditionalFormatting>
  <conditionalFormatting sqref="I22:I25">
    <cfRule type="expression" dxfId="1" priority="11">
      <formula>$I$20="nie"</formula>
    </cfRule>
  </conditionalFormatting>
  <conditionalFormatting sqref="I26">
    <cfRule type="expression" dxfId="0" priority="8">
      <formula>$I$20="nie"</formula>
    </cfRule>
  </conditionalFormatting>
  <dataValidations count="5">
    <dataValidation type="whole" showInputMessage="1" showErrorMessage="1" sqref="H63:I63" xr:uid="{ACB631D4-C345-4725-98DD-F67D0A8C20B3}">
      <formula1>30</formula1>
      <formula2>120</formula2>
    </dataValidation>
    <dataValidation type="list" allowBlank="1" showInputMessage="1" showErrorMessage="1" sqref="C10:D10" xr:uid="{6C25B61C-4E76-47B8-809F-99482A566344}">
      <formula1>"Som platcom DPH,Nie som platcom DPH"</formula1>
    </dataValidation>
    <dataValidation type="list" allowBlank="1" showInputMessage="1" showErrorMessage="1" sqref="I20 D52:D53" xr:uid="{BDFDB032-8541-469A-B2C3-635722EB421A}">
      <formula1>"áno, nie"</formula1>
    </dataValidation>
    <dataValidation type="list" allowBlank="1" showInputMessage="1" showErrorMessage="1" sqref="H50:I51" xr:uid="{F6363A43-D5BC-4435-A410-A5BC590C76E6}">
      <mc:AlternateContent xmlns:x12ac="http://schemas.microsoft.com/office/spreadsheetml/2011/1/ac" xmlns:mc="http://schemas.openxmlformats.org/markup-compatibility/2006">
        <mc:Choice Requires="x12ac">
          <x12ac:list>"Záznam v registri ""Certified European Tree Workers""", záznam v registri na portáli treesaregood.org, záznam v registri ČCA, predkladám elektronický doklad/scan dokumentu k ponuke</x12ac:list>
        </mc:Choice>
        <mc:Fallback>
          <formula1>"Záznam v registri ""Certified European Tree Workers"", záznam v registri na portáli treesaregood.org, záznam v registri ČCA, predkladám elektronický doklad/scan dokumentu k ponuke"</formula1>
        </mc:Fallback>
      </mc:AlternateContent>
    </dataValidation>
    <dataValidation type="whole" allowBlank="1" showInputMessage="1" showErrorMessage="1" sqref="H72:I72" xr:uid="{149B7FC8-04AB-4266-A459-6D07730ACFE9}">
      <formula1>0</formula1>
      <formula2>1200</formula2>
    </dataValidation>
  </dataValidations>
  <pageMargins left="0.7" right="0.7" top="0.75" bottom="0.75" header="0.3" footer="0.3"/>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8</xdr:col>
                    <xdr:colOff>714375</xdr:colOff>
                    <xdr:row>13</xdr:row>
                    <xdr:rowOff>9525</xdr:rowOff>
                  </from>
                  <to>
                    <xdr:col>10</xdr:col>
                    <xdr:colOff>685800</xdr:colOff>
                    <xdr:row>14</xdr:row>
                    <xdr:rowOff>47625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8</xdr:col>
                    <xdr:colOff>714375</xdr:colOff>
                    <xdr:row>14</xdr:row>
                    <xdr:rowOff>0</xdr:rowOff>
                  </from>
                  <to>
                    <xdr:col>10</xdr:col>
                    <xdr:colOff>685800</xdr:colOff>
                    <xdr:row>14</xdr:row>
                    <xdr:rowOff>571500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714375</xdr:colOff>
                    <xdr:row>15</xdr:row>
                    <xdr:rowOff>9525</xdr:rowOff>
                  </from>
                  <to>
                    <xdr:col>8</xdr:col>
                    <xdr:colOff>962025</xdr:colOff>
                    <xdr:row>16</xdr:row>
                    <xdr:rowOff>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714375</xdr:colOff>
                    <xdr:row>16</xdr:row>
                    <xdr:rowOff>28575</xdr:rowOff>
                  </from>
                  <to>
                    <xdr:col>8</xdr:col>
                    <xdr:colOff>952500</xdr:colOff>
                    <xdr:row>17</xdr:row>
                    <xdr:rowOff>9525</xdr:rowOff>
                  </to>
                </anchor>
              </controlPr>
            </control>
          </mc:Choice>
        </mc:AlternateContent>
        <mc:AlternateContent xmlns:mc="http://schemas.openxmlformats.org/markup-compatibility/2006">
          <mc:Choice Requires="x14">
            <control shapeId="21512" r:id="rId8" name="Check Box 8">
              <controlPr defaultSize="0" autoFill="0" autoLine="0" autoPict="0">
                <anchor moveWithCells="1">
                  <from>
                    <xdr:col>8</xdr:col>
                    <xdr:colOff>685800</xdr:colOff>
                    <xdr:row>11</xdr:row>
                    <xdr:rowOff>314325</xdr:rowOff>
                  </from>
                  <to>
                    <xdr:col>8</xdr:col>
                    <xdr:colOff>1076325</xdr:colOff>
                    <xdr:row>13</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18408-C255-426C-8DD2-BCAA13B52701}">
  <dimension ref="B1:CE78"/>
  <sheetViews>
    <sheetView topLeftCell="A9" zoomScale="130" zoomScaleNormal="130" workbookViewId="0">
      <pane xSplit="3" topLeftCell="D1" activePane="topRight" state="frozen"/>
      <selection pane="topRight" activeCell="H18" sqref="H18"/>
    </sheetView>
  </sheetViews>
  <sheetFormatPr defaultColWidth="9.140625" defaultRowHeight="15" x14ac:dyDescent="0.25"/>
  <cols>
    <col min="1" max="1" width="4" style="150" customWidth="1"/>
    <col min="2" max="2" width="12" style="150" customWidth="1"/>
    <col min="3" max="3" width="19.42578125" style="150" customWidth="1"/>
    <col min="4" max="19" width="12.7109375" style="150" customWidth="1"/>
    <col min="20" max="20" width="17.140625" style="150" customWidth="1"/>
    <col min="21" max="75" width="12.7109375" style="150" customWidth="1"/>
    <col min="76" max="76" width="16.42578125" style="150" customWidth="1"/>
    <col min="77" max="77" width="20.7109375" style="150" customWidth="1"/>
    <col min="78" max="79" width="12.7109375" style="150" customWidth="1"/>
    <col min="80" max="80" width="17.42578125" style="150" customWidth="1"/>
    <col min="81" max="81" width="17.140625" style="150" customWidth="1"/>
    <col min="82" max="16384" width="9.140625" style="150"/>
  </cols>
  <sheetData>
    <row r="1" spans="2:75" ht="15.75" thickBot="1" x14ac:dyDescent="0.3"/>
    <row r="2" spans="2:75" ht="33.75" customHeight="1" x14ac:dyDescent="0.25">
      <c r="B2" s="546" t="s">
        <v>240</v>
      </c>
      <c r="C2" s="547"/>
      <c r="D2" s="547"/>
      <c r="E2" s="547"/>
      <c r="F2" s="547"/>
      <c r="G2" s="547"/>
      <c r="H2" s="547"/>
      <c r="I2" s="547"/>
      <c r="J2" s="547"/>
      <c r="K2" s="548"/>
    </row>
    <row r="3" spans="2:75" ht="18.75" x14ac:dyDescent="0.3">
      <c r="B3" s="549" t="s">
        <v>227</v>
      </c>
      <c r="C3" s="550"/>
      <c r="D3" s="550"/>
      <c r="E3" s="550"/>
      <c r="F3" s="550"/>
      <c r="G3" s="550"/>
      <c r="H3" s="550"/>
      <c r="I3" s="550"/>
      <c r="J3" s="550"/>
      <c r="K3" s="551"/>
    </row>
    <row r="4" spans="2:75" ht="15" customHeight="1" x14ac:dyDescent="0.25">
      <c r="B4" s="552" t="s">
        <v>226</v>
      </c>
      <c r="C4" s="553"/>
      <c r="D4" s="556">
        <f>Ponuka!C4</f>
        <v>0</v>
      </c>
      <c r="E4" s="557"/>
      <c r="F4" s="557"/>
      <c r="G4" s="557"/>
      <c r="H4" s="557"/>
      <c r="I4" s="557"/>
      <c r="J4" s="557"/>
      <c r="K4" s="558"/>
    </row>
    <row r="5" spans="2:75" ht="17.25" customHeight="1" thickBot="1" x14ac:dyDescent="0.3">
      <c r="B5" s="554" t="s">
        <v>32</v>
      </c>
      <c r="C5" s="555"/>
      <c r="D5" s="559" t="str">
        <f>Ponuka!C10</f>
        <v>Som platcom DPH</v>
      </c>
      <c r="E5" s="560"/>
      <c r="F5" s="560"/>
      <c r="G5" s="560"/>
      <c r="H5" s="560"/>
      <c r="I5" s="560"/>
      <c r="J5" s="560"/>
      <c r="K5" s="561"/>
    </row>
    <row r="6" spans="2:75" ht="15.75" thickBot="1" x14ac:dyDescent="0.3"/>
    <row r="7" spans="2:75" ht="44.25" customHeight="1" thickBot="1" x14ac:dyDescent="0.3">
      <c r="B7" s="323"/>
      <c r="C7" s="322"/>
      <c r="D7" s="625" t="s">
        <v>225</v>
      </c>
      <c r="E7" s="626"/>
      <c r="F7" s="626"/>
      <c r="G7" s="627"/>
      <c r="H7" s="628" t="s">
        <v>224</v>
      </c>
      <c r="I7" s="629"/>
      <c r="J7" s="629"/>
      <c r="K7" s="630"/>
      <c r="L7" s="577" t="s">
        <v>223</v>
      </c>
      <c r="M7" s="578"/>
      <c r="N7" s="578"/>
      <c r="O7" s="579"/>
      <c r="P7" s="591" t="s">
        <v>222</v>
      </c>
      <c r="Q7" s="592"/>
      <c r="R7" s="592"/>
      <c r="S7" s="593"/>
      <c r="T7" s="594" t="s">
        <v>221</v>
      </c>
      <c r="U7" s="595"/>
      <c r="V7" s="595"/>
      <c r="W7" s="596"/>
      <c r="X7" s="597" t="s">
        <v>220</v>
      </c>
      <c r="Y7" s="598"/>
      <c r="Z7" s="598"/>
      <c r="AA7" s="599"/>
      <c r="AB7" s="631" t="s">
        <v>219</v>
      </c>
      <c r="AC7" s="632"/>
      <c r="AD7" s="632"/>
      <c r="AE7" s="633"/>
      <c r="AF7" s="600" t="s">
        <v>218</v>
      </c>
      <c r="AG7" s="601"/>
      <c r="AH7" s="601"/>
      <c r="AI7" s="602"/>
      <c r="AJ7" s="603" t="s">
        <v>217</v>
      </c>
      <c r="AK7" s="604"/>
      <c r="AL7" s="604"/>
      <c r="AM7" s="605"/>
      <c r="AN7" s="606" t="s">
        <v>216</v>
      </c>
      <c r="AO7" s="607"/>
      <c r="AP7" s="607"/>
      <c r="AQ7" s="608"/>
      <c r="AR7" s="646" t="s">
        <v>215</v>
      </c>
      <c r="AS7" s="647"/>
      <c r="AT7" s="647"/>
      <c r="AU7" s="648"/>
      <c r="AV7" s="649" t="s">
        <v>214</v>
      </c>
      <c r="AW7" s="650"/>
      <c r="AX7" s="650"/>
      <c r="AY7" s="651"/>
      <c r="AZ7" s="580" t="s">
        <v>213</v>
      </c>
      <c r="BA7" s="581"/>
      <c r="BB7" s="581"/>
      <c r="BC7" s="582"/>
      <c r="BD7" s="640" t="s">
        <v>212</v>
      </c>
      <c r="BE7" s="641"/>
      <c r="BF7" s="641"/>
      <c r="BG7" s="642"/>
      <c r="BH7" s="643" t="s">
        <v>211</v>
      </c>
      <c r="BI7" s="644"/>
      <c r="BJ7" s="644"/>
      <c r="BK7" s="645"/>
      <c r="BL7" s="634" t="s">
        <v>210</v>
      </c>
      <c r="BM7" s="635"/>
      <c r="BN7" s="635"/>
      <c r="BO7" s="636"/>
      <c r="BP7" s="637" t="s">
        <v>209</v>
      </c>
      <c r="BQ7" s="638"/>
      <c r="BR7" s="638"/>
      <c r="BS7" s="639"/>
      <c r="BT7" s="609" t="s">
        <v>208</v>
      </c>
      <c r="BU7" s="610"/>
      <c r="BV7" s="610"/>
      <c r="BW7" s="611"/>
    </row>
    <row r="8" spans="2:75" s="202" customFormat="1" ht="60.75" thickBot="1" x14ac:dyDescent="0.3">
      <c r="B8" s="321" t="s">
        <v>207</v>
      </c>
      <c r="C8" s="320" t="s">
        <v>206</v>
      </c>
      <c r="D8" s="319" t="s">
        <v>196</v>
      </c>
      <c r="E8" s="318" t="s">
        <v>203</v>
      </c>
      <c r="F8" s="318" t="s">
        <v>205</v>
      </c>
      <c r="G8" s="317" t="s">
        <v>139</v>
      </c>
      <c r="H8" s="316" t="s">
        <v>196</v>
      </c>
      <c r="I8" s="315" t="s">
        <v>203</v>
      </c>
      <c r="J8" s="315" t="s">
        <v>195</v>
      </c>
      <c r="K8" s="314" t="s">
        <v>139</v>
      </c>
      <c r="L8" s="313" t="s">
        <v>196</v>
      </c>
      <c r="M8" s="312" t="s">
        <v>203</v>
      </c>
      <c r="N8" s="312" t="s">
        <v>195</v>
      </c>
      <c r="O8" s="311" t="s">
        <v>139</v>
      </c>
      <c r="P8" s="310" t="s">
        <v>196</v>
      </c>
      <c r="Q8" s="309" t="s">
        <v>203</v>
      </c>
      <c r="R8" s="309" t="s">
        <v>195</v>
      </c>
      <c r="S8" s="308" t="s">
        <v>139</v>
      </c>
      <c r="T8" s="307" t="s">
        <v>196</v>
      </c>
      <c r="U8" s="244" t="s">
        <v>203</v>
      </c>
      <c r="V8" s="244" t="s">
        <v>195</v>
      </c>
      <c r="W8" s="306" t="s">
        <v>139</v>
      </c>
      <c r="X8" s="305" t="s">
        <v>196</v>
      </c>
      <c r="Y8" s="304" t="s">
        <v>203</v>
      </c>
      <c r="Z8" s="304" t="s">
        <v>195</v>
      </c>
      <c r="AA8" s="303" t="s">
        <v>139</v>
      </c>
      <c r="AB8" s="302" t="s">
        <v>196</v>
      </c>
      <c r="AC8" s="301" t="s">
        <v>203</v>
      </c>
      <c r="AD8" s="301" t="s">
        <v>195</v>
      </c>
      <c r="AE8" s="300" t="s">
        <v>139</v>
      </c>
      <c r="AF8" s="299" t="s">
        <v>196</v>
      </c>
      <c r="AG8" s="298" t="s">
        <v>203</v>
      </c>
      <c r="AH8" s="298" t="s">
        <v>195</v>
      </c>
      <c r="AI8" s="297" t="s">
        <v>139</v>
      </c>
      <c r="AJ8" s="276" t="s">
        <v>196</v>
      </c>
      <c r="AK8" s="275" t="s">
        <v>203</v>
      </c>
      <c r="AL8" s="275" t="s">
        <v>195</v>
      </c>
      <c r="AM8" s="296" t="s">
        <v>139</v>
      </c>
      <c r="AN8" s="295" t="s">
        <v>196</v>
      </c>
      <c r="AO8" s="294" t="s">
        <v>203</v>
      </c>
      <c r="AP8" s="294" t="s">
        <v>195</v>
      </c>
      <c r="AQ8" s="293" t="s">
        <v>139</v>
      </c>
      <c r="AR8" s="292" t="s">
        <v>196</v>
      </c>
      <c r="AS8" s="291" t="s">
        <v>203</v>
      </c>
      <c r="AT8" s="291" t="s">
        <v>195</v>
      </c>
      <c r="AU8" s="290" t="s">
        <v>139</v>
      </c>
      <c r="AV8" s="289" t="s">
        <v>196</v>
      </c>
      <c r="AW8" s="288" t="s">
        <v>203</v>
      </c>
      <c r="AX8" s="288" t="s">
        <v>195</v>
      </c>
      <c r="AY8" s="287" t="s">
        <v>139</v>
      </c>
      <c r="AZ8" s="286" t="s">
        <v>196</v>
      </c>
      <c r="BA8" s="285" t="s">
        <v>203</v>
      </c>
      <c r="BB8" s="285" t="s">
        <v>195</v>
      </c>
      <c r="BC8" s="284" t="s">
        <v>139</v>
      </c>
      <c r="BD8" s="283" t="s">
        <v>196</v>
      </c>
      <c r="BE8" s="208" t="s">
        <v>203</v>
      </c>
      <c r="BF8" s="208" t="s">
        <v>195</v>
      </c>
      <c r="BG8" s="282" t="s">
        <v>139</v>
      </c>
      <c r="BH8" s="281" t="s">
        <v>196</v>
      </c>
      <c r="BI8" s="236" t="s">
        <v>203</v>
      </c>
      <c r="BJ8" s="236" t="s">
        <v>204</v>
      </c>
      <c r="BK8" s="280" t="s">
        <v>139</v>
      </c>
      <c r="BL8" s="279" t="s">
        <v>196</v>
      </c>
      <c r="BM8" s="278" t="s">
        <v>203</v>
      </c>
      <c r="BN8" s="278" t="s">
        <v>195</v>
      </c>
      <c r="BO8" s="277" t="s">
        <v>139</v>
      </c>
      <c r="BP8" s="276" t="s">
        <v>196</v>
      </c>
      <c r="BQ8" s="275" t="s">
        <v>203</v>
      </c>
      <c r="BR8" s="275" t="s">
        <v>195</v>
      </c>
      <c r="BS8" s="274" t="s">
        <v>139</v>
      </c>
      <c r="BT8" s="273" t="s">
        <v>196</v>
      </c>
      <c r="BU8" s="272" t="s">
        <v>135</v>
      </c>
      <c r="BV8" s="271" t="s">
        <v>195</v>
      </c>
      <c r="BW8" s="270" t="s">
        <v>139</v>
      </c>
    </row>
    <row r="9" spans="2:75" ht="15.75" thickBot="1" x14ac:dyDescent="0.3">
      <c r="B9" s="266">
        <v>0</v>
      </c>
      <c r="C9" s="265">
        <v>30</v>
      </c>
      <c r="D9" s="324">
        <v>0</v>
      </c>
      <c r="E9" s="262">
        <f t="shared" ref="E9:E18" si="0">IF(D$5="Som platcom DPH",D9*0.23,0)</f>
        <v>0</v>
      </c>
      <c r="F9" s="255">
        <v>100</v>
      </c>
      <c r="G9" s="264">
        <f t="shared" ref="G9:G18" si="1">F9*D9</f>
        <v>0</v>
      </c>
      <c r="H9" s="327">
        <v>0</v>
      </c>
      <c r="I9" s="262">
        <f t="shared" ref="I9:I18" si="2">IF(D$5="Som platcom DPH",H9*0.23,0)</f>
        <v>0</v>
      </c>
      <c r="J9" s="255">
        <v>50</v>
      </c>
      <c r="K9" s="224">
        <f t="shared" ref="K9:K18" si="3">J9*H9</f>
        <v>0</v>
      </c>
      <c r="L9" s="330">
        <v>0</v>
      </c>
      <c r="M9" s="180">
        <f t="shared" ref="M9:M18" si="4">IF(D$5="Som platcom DPH",L9*0.23,0)</f>
        <v>0</v>
      </c>
      <c r="N9" s="267">
        <v>50</v>
      </c>
      <c r="O9" s="269">
        <f t="shared" ref="O9:O18" si="5">N9*L9</f>
        <v>0</v>
      </c>
      <c r="P9" s="330">
        <v>0</v>
      </c>
      <c r="Q9" s="180">
        <f t="shared" ref="Q9:Q18" si="6">IF(D$5="Som platcom DPH",P9*0.23,0)</f>
        <v>0</v>
      </c>
      <c r="R9" s="267">
        <v>20</v>
      </c>
      <c r="S9" s="171">
        <f t="shared" ref="S9:S18" si="7">R9*P9</f>
        <v>0</v>
      </c>
      <c r="T9" s="343">
        <v>0</v>
      </c>
      <c r="U9" s="180">
        <f t="shared" ref="U9:U18" si="8">IF(D$5="Som platcom DPH",T9*0.23,0)</f>
        <v>0</v>
      </c>
      <c r="V9" s="267">
        <v>175</v>
      </c>
      <c r="W9" s="171">
        <f t="shared" ref="W9:W18" si="9">V9*T9</f>
        <v>0</v>
      </c>
      <c r="X9" s="343">
        <v>0</v>
      </c>
      <c r="Y9" s="180">
        <f t="shared" ref="Y9:Y18" si="10">IF(D$5="Som platcom DPH",X9*0.23,0)</f>
        <v>0</v>
      </c>
      <c r="Z9" s="267">
        <v>25</v>
      </c>
      <c r="AA9" s="268">
        <f t="shared" ref="AA9:AA18" si="11">Z9*X9</f>
        <v>0</v>
      </c>
      <c r="AB9" s="330">
        <v>0</v>
      </c>
      <c r="AC9" s="180">
        <f t="shared" ref="AC9:AC18" si="12">IF(D$5="Som platcom DPH",AB9*0.23,0)</f>
        <v>0</v>
      </c>
      <c r="AD9" s="267">
        <v>15</v>
      </c>
      <c r="AE9" s="171">
        <f t="shared" ref="AE9:AE18" si="13">AD9*AB9</f>
        <v>0</v>
      </c>
      <c r="AF9" s="343">
        <v>0</v>
      </c>
      <c r="AG9" s="180">
        <f t="shared" ref="AG9:AG18" si="14">IF(D$5="Som platcom DPH",AF9*0.23,0)</f>
        <v>0</v>
      </c>
      <c r="AH9" s="267">
        <v>15</v>
      </c>
      <c r="AI9" s="171">
        <f t="shared" ref="AI9:AI18" si="15">AH9*AF9</f>
        <v>0</v>
      </c>
      <c r="AJ9" s="343">
        <v>0</v>
      </c>
      <c r="AK9" s="180">
        <f t="shared" ref="AK9:AK18" si="16">IF(D$5="Som platcom DPH",AJ9*0.23,0)</f>
        <v>0</v>
      </c>
      <c r="AL9" s="267">
        <v>5</v>
      </c>
      <c r="AM9" s="268">
        <f t="shared" ref="AM9:AM18" si="17">AL9*AJ9</f>
        <v>0</v>
      </c>
      <c r="AN9" s="330">
        <v>0</v>
      </c>
      <c r="AO9" s="172">
        <f t="shared" ref="AO9:AO18" si="18">IF(D$5="Som platcom DPH",AN9*0.23,0)</f>
        <v>0</v>
      </c>
      <c r="AP9" s="172">
        <v>5</v>
      </c>
      <c r="AQ9" s="268">
        <f t="shared" ref="AQ9:AQ18" si="19">AP9*AN9</f>
        <v>0</v>
      </c>
      <c r="AR9" s="330">
        <v>0</v>
      </c>
      <c r="AS9" s="172">
        <f t="shared" ref="AS9:AS18" si="20">IF(D$5="Som platcom DPH",AR9*0.23,0)</f>
        <v>0</v>
      </c>
      <c r="AT9" s="172">
        <v>3</v>
      </c>
      <c r="AU9" s="171">
        <f t="shared" ref="AU9:AU18" si="21">AT9*AR9</f>
        <v>0</v>
      </c>
      <c r="AV9" s="343">
        <v>0</v>
      </c>
      <c r="AW9" s="180">
        <f t="shared" ref="AW9:AW18" si="22">IF(D$5="Som platcom DPH",AV9*0.23,0)</f>
        <v>0</v>
      </c>
      <c r="AX9" s="267">
        <v>10</v>
      </c>
      <c r="AY9" s="171">
        <f t="shared" ref="AY9:AY18" si="23">AX9*AV9</f>
        <v>0</v>
      </c>
      <c r="AZ9" s="343">
        <v>0</v>
      </c>
      <c r="BA9" s="180">
        <f t="shared" ref="BA9:BA18" si="24">IF(D$5="Som platcom DPH",AZ9*0.23,0)</f>
        <v>0</v>
      </c>
      <c r="BB9" s="267">
        <v>10</v>
      </c>
      <c r="BC9" s="171">
        <f t="shared" ref="BC9:BC18" si="25">BB9*AZ9</f>
        <v>0</v>
      </c>
      <c r="BD9" s="343">
        <v>0</v>
      </c>
      <c r="BE9" s="172">
        <f t="shared" ref="BE9:BE18" si="26">IF(D$5="Som platcom DPH",BD9*0.23,0)</f>
        <v>0</v>
      </c>
      <c r="BF9" s="172">
        <v>20</v>
      </c>
      <c r="BG9" s="268">
        <f t="shared" ref="BG9:BG18" si="27">BF9*BD9</f>
        <v>0</v>
      </c>
      <c r="BH9" s="330">
        <v>0</v>
      </c>
      <c r="BI9" s="180">
        <f t="shared" ref="BI9:BI18" si="28">IF(D$5="Som platcom DPH",BH9*0.23,0)</f>
        <v>0</v>
      </c>
      <c r="BJ9" s="267">
        <v>20</v>
      </c>
      <c r="BK9" s="268">
        <f t="shared" ref="BK9:BK18" si="29">BJ9*BH9</f>
        <v>0</v>
      </c>
      <c r="BL9" s="330">
        <v>0</v>
      </c>
      <c r="BM9" s="180">
        <f t="shared" ref="BM9:BM18" si="30">IF(D$5="Som platcom DPH",BL9*0.23,0)</f>
        <v>0</v>
      </c>
      <c r="BN9" s="267">
        <v>10</v>
      </c>
      <c r="BO9" s="171">
        <f t="shared" ref="BO9:BO18" si="31">BN9*BL9</f>
        <v>0</v>
      </c>
      <c r="BP9" s="343">
        <v>0</v>
      </c>
      <c r="BQ9" s="180">
        <f t="shared" ref="BQ9:BQ18" si="32">IF(D$5="Som platcom DPH",BP9*0.23,0)</f>
        <v>0</v>
      </c>
      <c r="BR9" s="267">
        <v>10</v>
      </c>
      <c r="BS9" s="171">
        <f t="shared" ref="BS9:BS18" si="33">BR9*BP9</f>
        <v>0</v>
      </c>
      <c r="BT9" s="339">
        <v>0</v>
      </c>
      <c r="BU9" s="172">
        <f t="shared" ref="BU9:BU18" si="34">IF(D$5="Som platcom DPH",BT9*0.23,0)</f>
        <v>0</v>
      </c>
      <c r="BV9" s="172">
        <v>3</v>
      </c>
      <c r="BW9" s="171">
        <f t="shared" ref="BW9:BW18" si="35">BV9*BT9</f>
        <v>0</v>
      </c>
    </row>
    <row r="10" spans="2:75" ht="15.75" thickBot="1" x14ac:dyDescent="0.3">
      <c r="B10" s="266">
        <v>31</v>
      </c>
      <c r="C10" s="265">
        <v>60</v>
      </c>
      <c r="D10" s="325">
        <v>0</v>
      </c>
      <c r="E10" s="262">
        <f t="shared" si="0"/>
        <v>0</v>
      </c>
      <c r="F10" s="255">
        <v>100</v>
      </c>
      <c r="G10" s="264">
        <f t="shared" si="1"/>
        <v>0</v>
      </c>
      <c r="H10" s="328">
        <v>0</v>
      </c>
      <c r="I10" s="262">
        <f t="shared" si="2"/>
        <v>0</v>
      </c>
      <c r="J10" s="255">
        <v>100</v>
      </c>
      <c r="K10" s="224">
        <f t="shared" si="3"/>
        <v>0</v>
      </c>
      <c r="L10" s="325">
        <v>0</v>
      </c>
      <c r="M10" s="262">
        <f t="shared" si="4"/>
        <v>0</v>
      </c>
      <c r="N10" s="255">
        <v>100</v>
      </c>
      <c r="O10" s="263">
        <f t="shared" si="5"/>
        <v>0</v>
      </c>
      <c r="P10" s="325">
        <v>0</v>
      </c>
      <c r="Q10" s="262">
        <f t="shared" si="6"/>
        <v>0</v>
      </c>
      <c r="R10" s="255">
        <v>30</v>
      </c>
      <c r="S10" s="261">
        <f t="shared" si="7"/>
        <v>0</v>
      </c>
      <c r="T10" s="328">
        <v>0</v>
      </c>
      <c r="U10" s="262">
        <f t="shared" si="8"/>
        <v>0</v>
      </c>
      <c r="V10" s="255">
        <v>150</v>
      </c>
      <c r="W10" s="261">
        <f t="shared" si="9"/>
        <v>0</v>
      </c>
      <c r="X10" s="328">
        <v>0</v>
      </c>
      <c r="Y10" s="262">
        <f t="shared" si="10"/>
        <v>0</v>
      </c>
      <c r="Z10" s="255">
        <v>40</v>
      </c>
      <c r="AA10" s="224">
        <f t="shared" si="11"/>
        <v>0</v>
      </c>
      <c r="AB10" s="325">
        <v>0</v>
      </c>
      <c r="AC10" s="262">
        <f t="shared" si="12"/>
        <v>0</v>
      </c>
      <c r="AD10" s="255">
        <v>20</v>
      </c>
      <c r="AE10" s="261">
        <f t="shared" si="13"/>
        <v>0</v>
      </c>
      <c r="AF10" s="327">
        <v>0</v>
      </c>
      <c r="AG10" s="262">
        <f t="shared" si="14"/>
        <v>0</v>
      </c>
      <c r="AH10" s="255">
        <v>30</v>
      </c>
      <c r="AI10" s="261">
        <f t="shared" si="15"/>
        <v>0</v>
      </c>
      <c r="AJ10" s="328">
        <v>0</v>
      </c>
      <c r="AK10" s="262">
        <f t="shared" si="16"/>
        <v>0</v>
      </c>
      <c r="AL10" s="255">
        <v>5</v>
      </c>
      <c r="AM10" s="224">
        <f t="shared" si="17"/>
        <v>0</v>
      </c>
      <c r="AN10" s="325">
        <v>0</v>
      </c>
      <c r="AO10" s="223">
        <f t="shared" si="18"/>
        <v>0</v>
      </c>
      <c r="AP10" s="172">
        <v>5</v>
      </c>
      <c r="AQ10" s="224">
        <f t="shared" si="19"/>
        <v>0</v>
      </c>
      <c r="AR10" s="325">
        <v>0</v>
      </c>
      <c r="AS10" s="223">
        <f t="shared" si="20"/>
        <v>0</v>
      </c>
      <c r="AT10" s="172">
        <v>3</v>
      </c>
      <c r="AU10" s="261">
        <f t="shared" si="21"/>
        <v>0</v>
      </c>
      <c r="AV10" s="328">
        <v>0</v>
      </c>
      <c r="AW10" s="262">
        <f t="shared" si="22"/>
        <v>0</v>
      </c>
      <c r="AX10" s="255">
        <v>20</v>
      </c>
      <c r="AY10" s="261">
        <f t="shared" si="23"/>
        <v>0</v>
      </c>
      <c r="AZ10" s="328">
        <v>0</v>
      </c>
      <c r="BA10" s="262">
        <f t="shared" si="24"/>
        <v>0</v>
      </c>
      <c r="BB10" s="255">
        <v>10</v>
      </c>
      <c r="BC10" s="261">
        <f t="shared" si="25"/>
        <v>0</v>
      </c>
      <c r="BD10" s="328">
        <v>0</v>
      </c>
      <c r="BE10" s="223">
        <f t="shared" si="26"/>
        <v>0</v>
      </c>
      <c r="BF10" s="194">
        <v>20</v>
      </c>
      <c r="BG10" s="224">
        <f t="shared" si="27"/>
        <v>0</v>
      </c>
      <c r="BH10" s="325">
        <v>0</v>
      </c>
      <c r="BI10" s="262">
        <f t="shared" si="28"/>
        <v>0</v>
      </c>
      <c r="BJ10" s="255">
        <v>40</v>
      </c>
      <c r="BK10" s="224">
        <f t="shared" si="29"/>
        <v>0</v>
      </c>
      <c r="BL10" s="325">
        <v>0</v>
      </c>
      <c r="BM10" s="262">
        <f t="shared" si="30"/>
        <v>0</v>
      </c>
      <c r="BN10" s="255">
        <v>20</v>
      </c>
      <c r="BO10" s="261">
        <f t="shared" si="31"/>
        <v>0</v>
      </c>
      <c r="BP10" s="328">
        <v>0</v>
      </c>
      <c r="BQ10" s="262">
        <f t="shared" si="32"/>
        <v>0</v>
      </c>
      <c r="BR10" s="255">
        <v>20</v>
      </c>
      <c r="BS10" s="261">
        <f t="shared" si="33"/>
        <v>0</v>
      </c>
      <c r="BT10" s="340">
        <v>0</v>
      </c>
      <c r="BU10" s="223">
        <f t="shared" si="34"/>
        <v>0</v>
      </c>
      <c r="BV10" s="194">
        <v>10</v>
      </c>
      <c r="BW10" s="261">
        <f t="shared" si="35"/>
        <v>0</v>
      </c>
    </row>
    <row r="11" spans="2:75" ht="15.75" thickBot="1" x14ac:dyDescent="0.3">
      <c r="B11" s="266">
        <v>61</v>
      </c>
      <c r="C11" s="265">
        <v>100</v>
      </c>
      <c r="D11" s="325">
        <v>0</v>
      </c>
      <c r="E11" s="262">
        <f t="shared" si="0"/>
        <v>0</v>
      </c>
      <c r="F11" s="255">
        <v>250</v>
      </c>
      <c r="G11" s="264">
        <f t="shared" si="1"/>
        <v>0</v>
      </c>
      <c r="H11" s="328">
        <v>0</v>
      </c>
      <c r="I11" s="262">
        <f t="shared" si="2"/>
        <v>0</v>
      </c>
      <c r="J11" s="255">
        <v>100</v>
      </c>
      <c r="K11" s="224">
        <f t="shared" si="3"/>
        <v>0</v>
      </c>
      <c r="L11" s="325">
        <v>0</v>
      </c>
      <c r="M11" s="262">
        <f t="shared" si="4"/>
        <v>0</v>
      </c>
      <c r="N11" s="255">
        <v>125</v>
      </c>
      <c r="O11" s="263">
        <f t="shared" si="5"/>
        <v>0</v>
      </c>
      <c r="P11" s="325">
        <v>0</v>
      </c>
      <c r="Q11" s="262">
        <f t="shared" si="6"/>
        <v>0</v>
      </c>
      <c r="R11" s="255">
        <v>40</v>
      </c>
      <c r="S11" s="261">
        <f t="shared" si="7"/>
        <v>0</v>
      </c>
      <c r="T11" s="328">
        <v>0</v>
      </c>
      <c r="U11" s="262">
        <f t="shared" si="8"/>
        <v>0</v>
      </c>
      <c r="V11" s="255">
        <v>150</v>
      </c>
      <c r="W11" s="261">
        <f t="shared" si="9"/>
        <v>0</v>
      </c>
      <c r="X11" s="328">
        <v>0</v>
      </c>
      <c r="Y11" s="262">
        <f t="shared" si="10"/>
        <v>0</v>
      </c>
      <c r="Z11" s="255">
        <v>50</v>
      </c>
      <c r="AA11" s="224">
        <f t="shared" si="11"/>
        <v>0</v>
      </c>
      <c r="AB11" s="325">
        <v>0</v>
      </c>
      <c r="AC11" s="262">
        <f t="shared" si="12"/>
        <v>0</v>
      </c>
      <c r="AD11" s="255">
        <v>25</v>
      </c>
      <c r="AE11" s="261">
        <f t="shared" si="13"/>
        <v>0</v>
      </c>
      <c r="AF11" s="328">
        <v>0</v>
      </c>
      <c r="AG11" s="262">
        <f t="shared" si="14"/>
        <v>0</v>
      </c>
      <c r="AH11" s="255">
        <v>30</v>
      </c>
      <c r="AI11" s="261">
        <f t="shared" si="15"/>
        <v>0</v>
      </c>
      <c r="AJ11" s="328">
        <v>0</v>
      </c>
      <c r="AK11" s="262">
        <f t="shared" si="16"/>
        <v>0</v>
      </c>
      <c r="AL11" s="255">
        <v>5</v>
      </c>
      <c r="AM11" s="224">
        <f t="shared" si="17"/>
        <v>0</v>
      </c>
      <c r="AN11" s="325">
        <v>0</v>
      </c>
      <c r="AO11" s="223">
        <f t="shared" si="18"/>
        <v>0</v>
      </c>
      <c r="AP11" s="172">
        <v>5</v>
      </c>
      <c r="AQ11" s="224">
        <f t="shared" si="19"/>
        <v>0</v>
      </c>
      <c r="AR11" s="325">
        <v>0</v>
      </c>
      <c r="AS11" s="223">
        <f t="shared" si="20"/>
        <v>0</v>
      </c>
      <c r="AT11" s="172">
        <v>3</v>
      </c>
      <c r="AU11" s="261">
        <f t="shared" si="21"/>
        <v>0</v>
      </c>
      <c r="AV11" s="328">
        <v>0</v>
      </c>
      <c r="AW11" s="262">
        <f t="shared" si="22"/>
        <v>0</v>
      </c>
      <c r="AX11" s="255">
        <v>20</v>
      </c>
      <c r="AY11" s="261">
        <f t="shared" si="23"/>
        <v>0</v>
      </c>
      <c r="AZ11" s="328">
        <v>0</v>
      </c>
      <c r="BA11" s="262">
        <f t="shared" si="24"/>
        <v>0</v>
      </c>
      <c r="BB11" s="255">
        <v>20</v>
      </c>
      <c r="BC11" s="261">
        <f t="shared" si="25"/>
        <v>0</v>
      </c>
      <c r="BD11" s="328">
        <v>0</v>
      </c>
      <c r="BE11" s="223">
        <f t="shared" si="26"/>
        <v>0</v>
      </c>
      <c r="BF11" s="194">
        <v>30</v>
      </c>
      <c r="BG11" s="224">
        <f t="shared" si="27"/>
        <v>0</v>
      </c>
      <c r="BH11" s="325">
        <v>0</v>
      </c>
      <c r="BI11" s="262">
        <f t="shared" si="28"/>
        <v>0</v>
      </c>
      <c r="BJ11" s="255">
        <v>50</v>
      </c>
      <c r="BK11" s="224">
        <f t="shared" si="29"/>
        <v>0</v>
      </c>
      <c r="BL11" s="325">
        <v>0</v>
      </c>
      <c r="BM11" s="262">
        <f t="shared" si="30"/>
        <v>0</v>
      </c>
      <c r="BN11" s="255">
        <v>20</v>
      </c>
      <c r="BO11" s="261">
        <f t="shared" si="31"/>
        <v>0</v>
      </c>
      <c r="BP11" s="328">
        <v>0</v>
      </c>
      <c r="BQ11" s="262">
        <f t="shared" si="32"/>
        <v>0</v>
      </c>
      <c r="BR11" s="255">
        <v>30</v>
      </c>
      <c r="BS11" s="261">
        <f t="shared" si="33"/>
        <v>0</v>
      </c>
      <c r="BT11" s="340">
        <v>0</v>
      </c>
      <c r="BU11" s="223">
        <f t="shared" si="34"/>
        <v>0</v>
      </c>
      <c r="BV11" s="194">
        <v>10</v>
      </c>
      <c r="BW11" s="261">
        <f t="shared" si="35"/>
        <v>0</v>
      </c>
    </row>
    <row r="12" spans="2:75" ht="15.75" thickBot="1" x14ac:dyDescent="0.3">
      <c r="B12" s="266">
        <v>101</v>
      </c>
      <c r="C12" s="265">
        <v>150</v>
      </c>
      <c r="D12" s="325">
        <v>0</v>
      </c>
      <c r="E12" s="262">
        <f t="shared" si="0"/>
        <v>0</v>
      </c>
      <c r="F12" s="255">
        <v>150</v>
      </c>
      <c r="G12" s="264">
        <f t="shared" si="1"/>
        <v>0</v>
      </c>
      <c r="H12" s="328">
        <v>0</v>
      </c>
      <c r="I12" s="262">
        <f t="shared" si="2"/>
        <v>0</v>
      </c>
      <c r="J12" s="255">
        <v>150</v>
      </c>
      <c r="K12" s="224">
        <f t="shared" si="3"/>
        <v>0</v>
      </c>
      <c r="L12" s="325">
        <v>0</v>
      </c>
      <c r="M12" s="262">
        <f t="shared" si="4"/>
        <v>0</v>
      </c>
      <c r="N12" s="255">
        <v>125</v>
      </c>
      <c r="O12" s="263">
        <f t="shared" si="5"/>
        <v>0</v>
      </c>
      <c r="P12" s="325">
        <v>0</v>
      </c>
      <c r="Q12" s="262">
        <f t="shared" si="6"/>
        <v>0</v>
      </c>
      <c r="R12" s="255">
        <v>40</v>
      </c>
      <c r="S12" s="261">
        <f t="shared" si="7"/>
        <v>0</v>
      </c>
      <c r="T12" s="328">
        <v>0</v>
      </c>
      <c r="U12" s="262">
        <f t="shared" si="8"/>
        <v>0</v>
      </c>
      <c r="V12" s="255">
        <v>125</v>
      </c>
      <c r="W12" s="261">
        <f t="shared" si="9"/>
        <v>0</v>
      </c>
      <c r="X12" s="328">
        <v>0</v>
      </c>
      <c r="Y12" s="262">
        <f t="shared" si="10"/>
        <v>0</v>
      </c>
      <c r="Z12" s="255">
        <v>50</v>
      </c>
      <c r="AA12" s="224">
        <f t="shared" si="11"/>
        <v>0</v>
      </c>
      <c r="AB12" s="325">
        <v>0</v>
      </c>
      <c r="AC12" s="262">
        <f t="shared" si="12"/>
        <v>0</v>
      </c>
      <c r="AD12" s="255">
        <v>25</v>
      </c>
      <c r="AE12" s="261">
        <f t="shared" si="13"/>
        <v>0</v>
      </c>
      <c r="AF12" s="328">
        <v>0</v>
      </c>
      <c r="AG12" s="262">
        <f t="shared" si="14"/>
        <v>0</v>
      </c>
      <c r="AH12" s="255">
        <v>30</v>
      </c>
      <c r="AI12" s="261">
        <f t="shared" si="15"/>
        <v>0</v>
      </c>
      <c r="AJ12" s="328">
        <v>0</v>
      </c>
      <c r="AK12" s="262">
        <f t="shared" si="16"/>
        <v>0</v>
      </c>
      <c r="AL12" s="255">
        <v>2</v>
      </c>
      <c r="AM12" s="224">
        <f t="shared" si="17"/>
        <v>0</v>
      </c>
      <c r="AN12" s="325">
        <v>0</v>
      </c>
      <c r="AO12" s="223">
        <f t="shared" si="18"/>
        <v>0</v>
      </c>
      <c r="AP12" s="172">
        <v>5</v>
      </c>
      <c r="AQ12" s="224">
        <f t="shared" si="19"/>
        <v>0</v>
      </c>
      <c r="AR12" s="325">
        <v>0</v>
      </c>
      <c r="AS12" s="223">
        <f t="shared" si="20"/>
        <v>0</v>
      </c>
      <c r="AT12" s="172">
        <v>3</v>
      </c>
      <c r="AU12" s="261">
        <f t="shared" si="21"/>
        <v>0</v>
      </c>
      <c r="AV12" s="328">
        <v>0</v>
      </c>
      <c r="AW12" s="262">
        <f t="shared" si="22"/>
        <v>0</v>
      </c>
      <c r="AX12" s="255">
        <v>20</v>
      </c>
      <c r="AY12" s="261">
        <f t="shared" si="23"/>
        <v>0</v>
      </c>
      <c r="AZ12" s="328">
        <v>0</v>
      </c>
      <c r="BA12" s="262">
        <f t="shared" si="24"/>
        <v>0</v>
      </c>
      <c r="BB12" s="255">
        <v>20</v>
      </c>
      <c r="BC12" s="261">
        <f t="shared" si="25"/>
        <v>0</v>
      </c>
      <c r="BD12" s="328">
        <v>0</v>
      </c>
      <c r="BE12" s="223">
        <f t="shared" si="26"/>
        <v>0</v>
      </c>
      <c r="BF12" s="194">
        <v>30</v>
      </c>
      <c r="BG12" s="224">
        <f t="shared" si="27"/>
        <v>0</v>
      </c>
      <c r="BH12" s="325">
        <v>0</v>
      </c>
      <c r="BI12" s="262">
        <f t="shared" si="28"/>
        <v>0</v>
      </c>
      <c r="BJ12" s="255">
        <v>50</v>
      </c>
      <c r="BK12" s="224">
        <f t="shared" si="29"/>
        <v>0</v>
      </c>
      <c r="BL12" s="325">
        <v>0</v>
      </c>
      <c r="BM12" s="262">
        <f t="shared" si="30"/>
        <v>0</v>
      </c>
      <c r="BN12" s="255">
        <v>20</v>
      </c>
      <c r="BO12" s="261">
        <f t="shared" si="31"/>
        <v>0</v>
      </c>
      <c r="BP12" s="328">
        <v>0</v>
      </c>
      <c r="BQ12" s="262">
        <f t="shared" si="32"/>
        <v>0</v>
      </c>
      <c r="BR12" s="255">
        <v>30</v>
      </c>
      <c r="BS12" s="261">
        <f t="shared" si="33"/>
        <v>0</v>
      </c>
      <c r="BT12" s="340">
        <v>0</v>
      </c>
      <c r="BU12" s="223">
        <f t="shared" si="34"/>
        <v>0</v>
      </c>
      <c r="BV12" s="194">
        <v>10</v>
      </c>
      <c r="BW12" s="261">
        <f t="shared" si="35"/>
        <v>0</v>
      </c>
    </row>
    <row r="13" spans="2:75" ht="15.75" thickBot="1" x14ac:dyDescent="0.3">
      <c r="B13" s="266">
        <v>151</v>
      </c>
      <c r="C13" s="265">
        <v>200</v>
      </c>
      <c r="D13" s="325">
        <v>0</v>
      </c>
      <c r="E13" s="262">
        <f t="shared" si="0"/>
        <v>0</v>
      </c>
      <c r="F13" s="255">
        <v>100</v>
      </c>
      <c r="G13" s="264">
        <f t="shared" si="1"/>
        <v>0</v>
      </c>
      <c r="H13" s="328">
        <v>0</v>
      </c>
      <c r="I13" s="262">
        <f t="shared" si="2"/>
        <v>0</v>
      </c>
      <c r="J13" s="255">
        <v>100</v>
      </c>
      <c r="K13" s="224">
        <f t="shared" si="3"/>
        <v>0</v>
      </c>
      <c r="L13" s="325">
        <v>0</v>
      </c>
      <c r="M13" s="262">
        <f t="shared" si="4"/>
        <v>0</v>
      </c>
      <c r="N13" s="255">
        <v>125</v>
      </c>
      <c r="O13" s="263">
        <f t="shared" si="5"/>
        <v>0</v>
      </c>
      <c r="P13" s="325">
        <v>0</v>
      </c>
      <c r="Q13" s="262">
        <f t="shared" si="6"/>
        <v>0</v>
      </c>
      <c r="R13" s="255">
        <v>40</v>
      </c>
      <c r="S13" s="261">
        <f t="shared" si="7"/>
        <v>0</v>
      </c>
      <c r="T13" s="328">
        <v>0</v>
      </c>
      <c r="U13" s="262">
        <f t="shared" si="8"/>
        <v>0</v>
      </c>
      <c r="V13" s="255">
        <v>50</v>
      </c>
      <c r="W13" s="261">
        <f t="shared" si="9"/>
        <v>0</v>
      </c>
      <c r="X13" s="328">
        <v>0</v>
      </c>
      <c r="Y13" s="262">
        <f t="shared" si="10"/>
        <v>0</v>
      </c>
      <c r="Z13" s="255">
        <v>75</v>
      </c>
      <c r="AA13" s="224">
        <f t="shared" si="11"/>
        <v>0</v>
      </c>
      <c r="AB13" s="325">
        <v>0</v>
      </c>
      <c r="AC13" s="262">
        <f t="shared" si="12"/>
        <v>0</v>
      </c>
      <c r="AD13" s="255">
        <v>25</v>
      </c>
      <c r="AE13" s="261">
        <f t="shared" si="13"/>
        <v>0</v>
      </c>
      <c r="AF13" s="328">
        <v>0</v>
      </c>
      <c r="AG13" s="262">
        <f t="shared" si="14"/>
        <v>0</v>
      </c>
      <c r="AH13" s="255">
        <v>30</v>
      </c>
      <c r="AI13" s="261">
        <f t="shared" si="15"/>
        <v>0</v>
      </c>
      <c r="AJ13" s="328">
        <v>0</v>
      </c>
      <c r="AK13" s="262">
        <f t="shared" si="16"/>
        <v>0</v>
      </c>
      <c r="AL13" s="255">
        <v>2</v>
      </c>
      <c r="AM13" s="224">
        <f t="shared" si="17"/>
        <v>0</v>
      </c>
      <c r="AN13" s="325">
        <v>0</v>
      </c>
      <c r="AO13" s="223">
        <f t="shared" si="18"/>
        <v>0</v>
      </c>
      <c r="AP13" s="172">
        <v>5</v>
      </c>
      <c r="AQ13" s="224">
        <f t="shared" si="19"/>
        <v>0</v>
      </c>
      <c r="AR13" s="325">
        <v>0</v>
      </c>
      <c r="AS13" s="223">
        <f t="shared" si="20"/>
        <v>0</v>
      </c>
      <c r="AT13" s="172">
        <v>3</v>
      </c>
      <c r="AU13" s="261">
        <f t="shared" si="21"/>
        <v>0</v>
      </c>
      <c r="AV13" s="328">
        <v>0</v>
      </c>
      <c r="AW13" s="262">
        <f t="shared" si="22"/>
        <v>0</v>
      </c>
      <c r="AX13" s="255">
        <v>10</v>
      </c>
      <c r="AY13" s="261">
        <f t="shared" si="23"/>
        <v>0</v>
      </c>
      <c r="AZ13" s="328">
        <v>0</v>
      </c>
      <c r="BA13" s="262">
        <f t="shared" si="24"/>
        <v>0</v>
      </c>
      <c r="BB13" s="255">
        <v>20</v>
      </c>
      <c r="BC13" s="261">
        <f t="shared" si="25"/>
        <v>0</v>
      </c>
      <c r="BD13" s="328">
        <v>0</v>
      </c>
      <c r="BE13" s="223">
        <f t="shared" si="26"/>
        <v>0</v>
      </c>
      <c r="BF13" s="194">
        <v>20</v>
      </c>
      <c r="BG13" s="224">
        <f t="shared" si="27"/>
        <v>0</v>
      </c>
      <c r="BH13" s="325">
        <v>0</v>
      </c>
      <c r="BI13" s="262">
        <f t="shared" si="28"/>
        <v>0</v>
      </c>
      <c r="BJ13" s="255">
        <v>50</v>
      </c>
      <c r="BK13" s="224">
        <f t="shared" si="29"/>
        <v>0</v>
      </c>
      <c r="BL13" s="325">
        <v>0</v>
      </c>
      <c r="BM13" s="262">
        <f t="shared" si="30"/>
        <v>0</v>
      </c>
      <c r="BN13" s="255">
        <v>5</v>
      </c>
      <c r="BO13" s="261">
        <f t="shared" si="31"/>
        <v>0</v>
      </c>
      <c r="BP13" s="328">
        <v>0</v>
      </c>
      <c r="BQ13" s="262">
        <f t="shared" si="32"/>
        <v>0</v>
      </c>
      <c r="BR13" s="255">
        <v>30</v>
      </c>
      <c r="BS13" s="261">
        <f t="shared" si="33"/>
        <v>0</v>
      </c>
      <c r="BT13" s="340">
        <v>0</v>
      </c>
      <c r="BU13" s="223">
        <f t="shared" si="34"/>
        <v>0</v>
      </c>
      <c r="BV13" s="194">
        <v>10</v>
      </c>
      <c r="BW13" s="261">
        <f t="shared" si="35"/>
        <v>0</v>
      </c>
    </row>
    <row r="14" spans="2:75" ht="15.75" thickBot="1" x14ac:dyDescent="0.3">
      <c r="B14" s="266">
        <v>201</v>
      </c>
      <c r="C14" s="265">
        <v>250</v>
      </c>
      <c r="D14" s="325">
        <v>0</v>
      </c>
      <c r="E14" s="262">
        <f t="shared" si="0"/>
        <v>0</v>
      </c>
      <c r="F14" s="255">
        <v>50</v>
      </c>
      <c r="G14" s="264">
        <f t="shared" si="1"/>
        <v>0</v>
      </c>
      <c r="H14" s="328">
        <v>0</v>
      </c>
      <c r="I14" s="262">
        <f t="shared" si="2"/>
        <v>0</v>
      </c>
      <c r="J14" s="255">
        <v>75</v>
      </c>
      <c r="K14" s="224">
        <f t="shared" si="3"/>
        <v>0</v>
      </c>
      <c r="L14" s="325">
        <v>0</v>
      </c>
      <c r="M14" s="262">
        <f t="shared" si="4"/>
        <v>0</v>
      </c>
      <c r="N14" s="255">
        <v>50</v>
      </c>
      <c r="O14" s="263">
        <f t="shared" si="5"/>
        <v>0</v>
      </c>
      <c r="P14" s="325">
        <v>0</v>
      </c>
      <c r="Q14" s="262">
        <f t="shared" si="6"/>
        <v>0</v>
      </c>
      <c r="R14" s="255">
        <v>40</v>
      </c>
      <c r="S14" s="261">
        <f t="shared" si="7"/>
        <v>0</v>
      </c>
      <c r="T14" s="328">
        <v>0</v>
      </c>
      <c r="U14" s="262">
        <f t="shared" si="8"/>
        <v>0</v>
      </c>
      <c r="V14" s="255">
        <v>50</v>
      </c>
      <c r="W14" s="261">
        <f t="shared" si="9"/>
        <v>0</v>
      </c>
      <c r="X14" s="328">
        <v>0</v>
      </c>
      <c r="Y14" s="262">
        <f t="shared" si="10"/>
        <v>0</v>
      </c>
      <c r="Z14" s="255">
        <v>75</v>
      </c>
      <c r="AA14" s="224">
        <f t="shared" si="11"/>
        <v>0</v>
      </c>
      <c r="AB14" s="325">
        <v>0</v>
      </c>
      <c r="AC14" s="262">
        <f t="shared" si="12"/>
        <v>0</v>
      </c>
      <c r="AD14" s="255">
        <v>10</v>
      </c>
      <c r="AE14" s="261">
        <f t="shared" si="13"/>
        <v>0</v>
      </c>
      <c r="AF14" s="328">
        <v>0</v>
      </c>
      <c r="AG14" s="262">
        <f t="shared" si="14"/>
        <v>0</v>
      </c>
      <c r="AH14" s="255">
        <v>30</v>
      </c>
      <c r="AI14" s="261">
        <f t="shared" si="15"/>
        <v>0</v>
      </c>
      <c r="AJ14" s="328">
        <v>0</v>
      </c>
      <c r="AK14" s="262">
        <f t="shared" si="16"/>
        <v>0</v>
      </c>
      <c r="AL14" s="255">
        <v>2</v>
      </c>
      <c r="AM14" s="224">
        <f t="shared" si="17"/>
        <v>0</v>
      </c>
      <c r="AN14" s="325">
        <v>0</v>
      </c>
      <c r="AO14" s="223">
        <f t="shared" si="18"/>
        <v>0</v>
      </c>
      <c r="AP14" s="172">
        <v>5</v>
      </c>
      <c r="AQ14" s="224">
        <f t="shared" si="19"/>
        <v>0</v>
      </c>
      <c r="AR14" s="325">
        <v>0</v>
      </c>
      <c r="AS14" s="223">
        <f t="shared" si="20"/>
        <v>0</v>
      </c>
      <c r="AT14" s="172">
        <v>3</v>
      </c>
      <c r="AU14" s="261">
        <f t="shared" si="21"/>
        <v>0</v>
      </c>
      <c r="AV14" s="328">
        <v>0</v>
      </c>
      <c r="AW14" s="262">
        <f t="shared" si="22"/>
        <v>0</v>
      </c>
      <c r="AX14" s="255">
        <v>10</v>
      </c>
      <c r="AY14" s="261">
        <f t="shared" si="23"/>
        <v>0</v>
      </c>
      <c r="AZ14" s="328">
        <v>0</v>
      </c>
      <c r="BA14" s="262">
        <f t="shared" si="24"/>
        <v>0</v>
      </c>
      <c r="BB14" s="255">
        <v>10</v>
      </c>
      <c r="BC14" s="261">
        <f t="shared" si="25"/>
        <v>0</v>
      </c>
      <c r="BD14" s="328">
        <v>0</v>
      </c>
      <c r="BE14" s="223">
        <f t="shared" si="26"/>
        <v>0</v>
      </c>
      <c r="BF14" s="194">
        <v>10</v>
      </c>
      <c r="BG14" s="224">
        <f t="shared" si="27"/>
        <v>0</v>
      </c>
      <c r="BH14" s="325">
        <v>0</v>
      </c>
      <c r="BI14" s="262">
        <f t="shared" si="28"/>
        <v>0</v>
      </c>
      <c r="BJ14" s="255">
        <v>30</v>
      </c>
      <c r="BK14" s="224">
        <f t="shared" si="29"/>
        <v>0</v>
      </c>
      <c r="BL14" s="325">
        <v>0</v>
      </c>
      <c r="BM14" s="262">
        <f t="shared" si="30"/>
        <v>0</v>
      </c>
      <c r="BN14" s="255">
        <v>5</v>
      </c>
      <c r="BO14" s="261">
        <f t="shared" si="31"/>
        <v>0</v>
      </c>
      <c r="BP14" s="328">
        <v>0</v>
      </c>
      <c r="BQ14" s="262">
        <f t="shared" si="32"/>
        <v>0</v>
      </c>
      <c r="BR14" s="255">
        <v>20</v>
      </c>
      <c r="BS14" s="261">
        <f t="shared" si="33"/>
        <v>0</v>
      </c>
      <c r="BT14" s="340">
        <v>0</v>
      </c>
      <c r="BU14" s="223">
        <f t="shared" si="34"/>
        <v>0</v>
      </c>
      <c r="BV14" s="194">
        <v>10</v>
      </c>
      <c r="BW14" s="261">
        <f t="shared" si="35"/>
        <v>0</v>
      </c>
    </row>
    <row r="15" spans="2:75" ht="15.75" thickBot="1" x14ac:dyDescent="0.3">
      <c r="B15" s="266">
        <v>251</v>
      </c>
      <c r="C15" s="265">
        <v>300</v>
      </c>
      <c r="D15" s="325">
        <v>0</v>
      </c>
      <c r="E15" s="262">
        <f t="shared" si="0"/>
        <v>0</v>
      </c>
      <c r="F15" s="255">
        <v>30</v>
      </c>
      <c r="G15" s="264">
        <f t="shared" si="1"/>
        <v>0</v>
      </c>
      <c r="H15" s="328">
        <v>0</v>
      </c>
      <c r="I15" s="262">
        <f t="shared" si="2"/>
        <v>0</v>
      </c>
      <c r="J15" s="255">
        <v>25</v>
      </c>
      <c r="K15" s="224">
        <f t="shared" si="3"/>
        <v>0</v>
      </c>
      <c r="L15" s="325">
        <v>0</v>
      </c>
      <c r="M15" s="262">
        <f t="shared" si="4"/>
        <v>0</v>
      </c>
      <c r="N15" s="255">
        <v>50</v>
      </c>
      <c r="O15" s="263">
        <f t="shared" si="5"/>
        <v>0</v>
      </c>
      <c r="P15" s="325">
        <v>0</v>
      </c>
      <c r="Q15" s="262">
        <f t="shared" si="6"/>
        <v>0</v>
      </c>
      <c r="R15" s="255">
        <v>25</v>
      </c>
      <c r="S15" s="261">
        <f t="shared" si="7"/>
        <v>0</v>
      </c>
      <c r="T15" s="328">
        <v>0</v>
      </c>
      <c r="U15" s="262">
        <f t="shared" si="8"/>
        <v>0</v>
      </c>
      <c r="V15" s="255">
        <v>50</v>
      </c>
      <c r="W15" s="261">
        <f t="shared" si="9"/>
        <v>0</v>
      </c>
      <c r="X15" s="328">
        <v>0</v>
      </c>
      <c r="Y15" s="262">
        <f t="shared" si="10"/>
        <v>0</v>
      </c>
      <c r="Z15" s="255">
        <v>25</v>
      </c>
      <c r="AA15" s="224">
        <f t="shared" si="11"/>
        <v>0</v>
      </c>
      <c r="AB15" s="325">
        <v>0</v>
      </c>
      <c r="AC15" s="262">
        <f t="shared" si="12"/>
        <v>0</v>
      </c>
      <c r="AD15" s="255">
        <v>10</v>
      </c>
      <c r="AE15" s="261">
        <f t="shared" si="13"/>
        <v>0</v>
      </c>
      <c r="AF15" s="328">
        <v>0</v>
      </c>
      <c r="AG15" s="262">
        <f t="shared" si="14"/>
        <v>0</v>
      </c>
      <c r="AH15" s="255">
        <v>15</v>
      </c>
      <c r="AI15" s="261">
        <f t="shared" si="15"/>
        <v>0</v>
      </c>
      <c r="AJ15" s="328">
        <v>0</v>
      </c>
      <c r="AK15" s="262">
        <f t="shared" si="16"/>
        <v>0</v>
      </c>
      <c r="AL15" s="255">
        <v>2</v>
      </c>
      <c r="AM15" s="224">
        <f t="shared" si="17"/>
        <v>0</v>
      </c>
      <c r="AN15" s="325">
        <v>0</v>
      </c>
      <c r="AO15" s="223">
        <f t="shared" si="18"/>
        <v>0</v>
      </c>
      <c r="AP15" s="172">
        <v>5</v>
      </c>
      <c r="AQ15" s="224">
        <f t="shared" si="19"/>
        <v>0</v>
      </c>
      <c r="AR15" s="325">
        <v>0</v>
      </c>
      <c r="AS15" s="223">
        <f t="shared" si="20"/>
        <v>0</v>
      </c>
      <c r="AT15" s="172">
        <v>3</v>
      </c>
      <c r="AU15" s="261">
        <f t="shared" si="21"/>
        <v>0</v>
      </c>
      <c r="AV15" s="328">
        <v>0</v>
      </c>
      <c r="AW15" s="262">
        <f t="shared" si="22"/>
        <v>0</v>
      </c>
      <c r="AX15" s="255">
        <v>10</v>
      </c>
      <c r="AY15" s="261">
        <f t="shared" si="23"/>
        <v>0</v>
      </c>
      <c r="AZ15" s="328">
        <v>0</v>
      </c>
      <c r="BA15" s="262">
        <f t="shared" si="24"/>
        <v>0</v>
      </c>
      <c r="BB15" s="255">
        <v>10</v>
      </c>
      <c r="BC15" s="261">
        <f t="shared" si="25"/>
        <v>0</v>
      </c>
      <c r="BD15" s="328">
        <v>0</v>
      </c>
      <c r="BE15" s="223">
        <f t="shared" si="26"/>
        <v>0</v>
      </c>
      <c r="BF15" s="194">
        <v>10</v>
      </c>
      <c r="BG15" s="224">
        <f t="shared" si="27"/>
        <v>0</v>
      </c>
      <c r="BH15" s="325">
        <v>0</v>
      </c>
      <c r="BI15" s="262">
        <f t="shared" si="28"/>
        <v>0</v>
      </c>
      <c r="BJ15" s="255">
        <v>30</v>
      </c>
      <c r="BK15" s="224">
        <f t="shared" si="29"/>
        <v>0</v>
      </c>
      <c r="BL15" s="325">
        <v>0</v>
      </c>
      <c r="BM15" s="262">
        <f t="shared" si="30"/>
        <v>0</v>
      </c>
      <c r="BN15" s="255">
        <v>5</v>
      </c>
      <c r="BO15" s="261">
        <f t="shared" si="31"/>
        <v>0</v>
      </c>
      <c r="BP15" s="328">
        <v>0</v>
      </c>
      <c r="BQ15" s="262">
        <f t="shared" si="32"/>
        <v>0</v>
      </c>
      <c r="BR15" s="255">
        <v>10</v>
      </c>
      <c r="BS15" s="261">
        <f t="shared" si="33"/>
        <v>0</v>
      </c>
      <c r="BT15" s="340">
        <v>0</v>
      </c>
      <c r="BU15" s="223">
        <f t="shared" si="34"/>
        <v>0</v>
      </c>
      <c r="BV15" s="194">
        <v>10</v>
      </c>
      <c r="BW15" s="261">
        <f t="shared" si="35"/>
        <v>0</v>
      </c>
    </row>
    <row r="16" spans="2:75" ht="15.75" thickBot="1" x14ac:dyDescent="0.3">
      <c r="B16" s="266">
        <v>301</v>
      </c>
      <c r="C16" s="265">
        <v>350</v>
      </c>
      <c r="D16" s="325">
        <v>0</v>
      </c>
      <c r="E16" s="262">
        <f t="shared" si="0"/>
        <v>0</v>
      </c>
      <c r="F16" s="255">
        <v>10</v>
      </c>
      <c r="G16" s="264">
        <f t="shared" si="1"/>
        <v>0</v>
      </c>
      <c r="H16" s="328">
        <v>0</v>
      </c>
      <c r="I16" s="262">
        <f t="shared" si="2"/>
        <v>0</v>
      </c>
      <c r="J16" s="255">
        <v>10</v>
      </c>
      <c r="K16" s="224">
        <f t="shared" si="3"/>
        <v>0</v>
      </c>
      <c r="L16" s="325">
        <v>0</v>
      </c>
      <c r="M16" s="262">
        <f t="shared" si="4"/>
        <v>0</v>
      </c>
      <c r="N16" s="255">
        <v>10</v>
      </c>
      <c r="O16" s="263">
        <f t="shared" si="5"/>
        <v>0</v>
      </c>
      <c r="P16" s="325">
        <v>0</v>
      </c>
      <c r="Q16" s="262">
        <f t="shared" si="6"/>
        <v>0</v>
      </c>
      <c r="R16" s="255">
        <v>10</v>
      </c>
      <c r="S16" s="261">
        <f t="shared" si="7"/>
        <v>0</v>
      </c>
      <c r="T16" s="328">
        <v>0</v>
      </c>
      <c r="U16" s="262">
        <f t="shared" si="8"/>
        <v>0</v>
      </c>
      <c r="V16" s="255">
        <v>10</v>
      </c>
      <c r="W16" s="261">
        <f t="shared" si="9"/>
        <v>0</v>
      </c>
      <c r="X16" s="328">
        <v>0</v>
      </c>
      <c r="Y16" s="262">
        <f t="shared" si="10"/>
        <v>0</v>
      </c>
      <c r="Z16" s="255">
        <v>25</v>
      </c>
      <c r="AA16" s="224">
        <f t="shared" si="11"/>
        <v>0</v>
      </c>
      <c r="AB16" s="325">
        <v>0</v>
      </c>
      <c r="AC16" s="262">
        <f t="shared" si="12"/>
        <v>0</v>
      </c>
      <c r="AD16" s="255">
        <v>10</v>
      </c>
      <c r="AE16" s="261">
        <f t="shared" si="13"/>
        <v>0</v>
      </c>
      <c r="AF16" s="328">
        <v>0</v>
      </c>
      <c r="AG16" s="262">
        <f t="shared" si="14"/>
        <v>0</v>
      </c>
      <c r="AH16" s="255">
        <v>10</v>
      </c>
      <c r="AI16" s="261">
        <f t="shared" si="15"/>
        <v>0</v>
      </c>
      <c r="AJ16" s="328">
        <v>0</v>
      </c>
      <c r="AK16" s="262">
        <f t="shared" si="16"/>
        <v>0</v>
      </c>
      <c r="AL16" s="255">
        <v>1</v>
      </c>
      <c r="AM16" s="224">
        <f t="shared" si="17"/>
        <v>0</v>
      </c>
      <c r="AN16" s="325">
        <v>0</v>
      </c>
      <c r="AO16" s="223">
        <f t="shared" si="18"/>
        <v>0</v>
      </c>
      <c r="AP16" s="172">
        <v>5</v>
      </c>
      <c r="AQ16" s="224">
        <f t="shared" si="19"/>
        <v>0</v>
      </c>
      <c r="AR16" s="325">
        <v>0</v>
      </c>
      <c r="AS16" s="223">
        <f t="shared" si="20"/>
        <v>0</v>
      </c>
      <c r="AT16" s="172">
        <v>3</v>
      </c>
      <c r="AU16" s="261">
        <f t="shared" si="21"/>
        <v>0</v>
      </c>
      <c r="AV16" s="328">
        <v>0</v>
      </c>
      <c r="AW16" s="262">
        <f t="shared" si="22"/>
        <v>0</v>
      </c>
      <c r="AX16" s="255">
        <v>5</v>
      </c>
      <c r="AY16" s="261">
        <f t="shared" si="23"/>
        <v>0</v>
      </c>
      <c r="AZ16" s="328">
        <v>0</v>
      </c>
      <c r="BA16" s="262">
        <f t="shared" si="24"/>
        <v>0</v>
      </c>
      <c r="BB16" s="255">
        <v>5</v>
      </c>
      <c r="BC16" s="261">
        <f t="shared" si="25"/>
        <v>0</v>
      </c>
      <c r="BD16" s="328">
        <v>0</v>
      </c>
      <c r="BE16" s="223">
        <f t="shared" si="26"/>
        <v>0</v>
      </c>
      <c r="BF16" s="194">
        <v>5</v>
      </c>
      <c r="BG16" s="224">
        <f t="shared" si="27"/>
        <v>0</v>
      </c>
      <c r="BH16" s="325">
        <v>0</v>
      </c>
      <c r="BI16" s="262">
        <f t="shared" si="28"/>
        <v>0</v>
      </c>
      <c r="BJ16" s="255">
        <v>60</v>
      </c>
      <c r="BK16" s="224">
        <f t="shared" si="29"/>
        <v>0</v>
      </c>
      <c r="BL16" s="325">
        <v>0</v>
      </c>
      <c r="BM16" s="262">
        <f t="shared" si="30"/>
        <v>0</v>
      </c>
      <c r="BN16" s="255">
        <v>5</v>
      </c>
      <c r="BO16" s="261">
        <f t="shared" si="31"/>
        <v>0</v>
      </c>
      <c r="BP16" s="328">
        <v>0</v>
      </c>
      <c r="BQ16" s="262">
        <f t="shared" si="32"/>
        <v>0</v>
      </c>
      <c r="BR16" s="255">
        <v>10</v>
      </c>
      <c r="BS16" s="261">
        <f t="shared" si="33"/>
        <v>0</v>
      </c>
      <c r="BT16" s="340">
        <v>0</v>
      </c>
      <c r="BU16" s="223">
        <f t="shared" si="34"/>
        <v>0</v>
      </c>
      <c r="BV16" s="194">
        <v>5</v>
      </c>
      <c r="BW16" s="261">
        <f t="shared" si="35"/>
        <v>0</v>
      </c>
    </row>
    <row r="17" spans="2:83" ht="15.75" thickBot="1" x14ac:dyDescent="0.3">
      <c r="B17" s="266">
        <v>351</v>
      </c>
      <c r="C17" s="265">
        <v>450</v>
      </c>
      <c r="D17" s="325">
        <v>0</v>
      </c>
      <c r="E17" s="262">
        <f t="shared" si="0"/>
        <v>0</v>
      </c>
      <c r="F17" s="255">
        <v>5</v>
      </c>
      <c r="G17" s="264">
        <f t="shared" si="1"/>
        <v>0</v>
      </c>
      <c r="H17" s="328">
        <v>0</v>
      </c>
      <c r="I17" s="262">
        <f t="shared" si="2"/>
        <v>0</v>
      </c>
      <c r="J17" s="255">
        <v>5</v>
      </c>
      <c r="K17" s="224">
        <f t="shared" si="3"/>
        <v>0</v>
      </c>
      <c r="L17" s="325">
        <v>0</v>
      </c>
      <c r="M17" s="262">
        <f t="shared" si="4"/>
        <v>0</v>
      </c>
      <c r="N17" s="255">
        <v>5</v>
      </c>
      <c r="O17" s="263">
        <f t="shared" si="5"/>
        <v>0</v>
      </c>
      <c r="P17" s="325">
        <v>0</v>
      </c>
      <c r="Q17" s="262">
        <f t="shared" si="6"/>
        <v>0</v>
      </c>
      <c r="R17" s="255">
        <v>5</v>
      </c>
      <c r="S17" s="261">
        <f t="shared" si="7"/>
        <v>0</v>
      </c>
      <c r="T17" s="328">
        <v>0</v>
      </c>
      <c r="U17" s="262">
        <f t="shared" si="8"/>
        <v>0</v>
      </c>
      <c r="V17" s="255">
        <v>5</v>
      </c>
      <c r="W17" s="261">
        <f t="shared" si="9"/>
        <v>0</v>
      </c>
      <c r="X17" s="328">
        <v>0</v>
      </c>
      <c r="Y17" s="262">
        <f t="shared" si="10"/>
        <v>0</v>
      </c>
      <c r="Z17" s="255">
        <v>25</v>
      </c>
      <c r="AA17" s="224">
        <f t="shared" si="11"/>
        <v>0</v>
      </c>
      <c r="AB17" s="325">
        <v>0</v>
      </c>
      <c r="AC17" s="262">
        <f t="shared" si="12"/>
        <v>0</v>
      </c>
      <c r="AD17" s="255">
        <v>5</v>
      </c>
      <c r="AE17" s="261">
        <f t="shared" si="13"/>
        <v>0</v>
      </c>
      <c r="AF17" s="328">
        <v>0</v>
      </c>
      <c r="AG17" s="262">
        <f t="shared" si="14"/>
        <v>0</v>
      </c>
      <c r="AH17" s="255">
        <v>5</v>
      </c>
      <c r="AI17" s="261">
        <f t="shared" si="15"/>
        <v>0</v>
      </c>
      <c r="AJ17" s="328">
        <v>0</v>
      </c>
      <c r="AK17" s="262">
        <f t="shared" si="16"/>
        <v>0</v>
      </c>
      <c r="AL17" s="255">
        <v>1</v>
      </c>
      <c r="AM17" s="224">
        <f t="shared" si="17"/>
        <v>0</v>
      </c>
      <c r="AN17" s="325">
        <v>0</v>
      </c>
      <c r="AO17" s="223">
        <f t="shared" si="18"/>
        <v>0</v>
      </c>
      <c r="AP17" s="172">
        <v>5</v>
      </c>
      <c r="AQ17" s="224">
        <f t="shared" si="19"/>
        <v>0</v>
      </c>
      <c r="AR17" s="325">
        <v>0</v>
      </c>
      <c r="AS17" s="223">
        <f t="shared" si="20"/>
        <v>0</v>
      </c>
      <c r="AT17" s="194">
        <v>2</v>
      </c>
      <c r="AU17" s="261">
        <f t="shared" si="21"/>
        <v>0</v>
      </c>
      <c r="AV17" s="328">
        <v>0</v>
      </c>
      <c r="AW17" s="262">
        <f t="shared" si="22"/>
        <v>0</v>
      </c>
      <c r="AX17" s="255">
        <v>1</v>
      </c>
      <c r="AY17" s="261">
        <f t="shared" si="23"/>
        <v>0</v>
      </c>
      <c r="AZ17" s="328">
        <v>0</v>
      </c>
      <c r="BA17" s="262">
        <f t="shared" si="24"/>
        <v>0</v>
      </c>
      <c r="BB17" s="255">
        <v>1</v>
      </c>
      <c r="BC17" s="261">
        <f t="shared" si="25"/>
        <v>0</v>
      </c>
      <c r="BD17" s="328">
        <v>0</v>
      </c>
      <c r="BE17" s="223">
        <f t="shared" si="26"/>
        <v>0</v>
      </c>
      <c r="BF17" s="194">
        <v>1</v>
      </c>
      <c r="BG17" s="224">
        <f t="shared" si="27"/>
        <v>0</v>
      </c>
      <c r="BH17" s="325">
        <v>0</v>
      </c>
      <c r="BI17" s="262">
        <f t="shared" si="28"/>
        <v>0</v>
      </c>
      <c r="BJ17" s="255">
        <v>20</v>
      </c>
      <c r="BK17" s="224">
        <f t="shared" si="29"/>
        <v>0</v>
      </c>
      <c r="BL17" s="325">
        <v>0</v>
      </c>
      <c r="BM17" s="262">
        <f t="shared" si="30"/>
        <v>0</v>
      </c>
      <c r="BN17" s="255">
        <v>5</v>
      </c>
      <c r="BO17" s="261">
        <f t="shared" si="31"/>
        <v>0</v>
      </c>
      <c r="BP17" s="328">
        <v>0</v>
      </c>
      <c r="BQ17" s="262">
        <f t="shared" si="32"/>
        <v>0</v>
      </c>
      <c r="BR17" s="255">
        <v>10</v>
      </c>
      <c r="BS17" s="261">
        <f t="shared" si="33"/>
        <v>0</v>
      </c>
      <c r="BT17" s="340">
        <v>0</v>
      </c>
      <c r="BU17" s="223">
        <f t="shared" si="34"/>
        <v>0</v>
      </c>
      <c r="BV17" s="194">
        <v>5</v>
      </c>
      <c r="BW17" s="261">
        <f t="shared" si="35"/>
        <v>0</v>
      </c>
    </row>
    <row r="18" spans="2:83" ht="15.75" thickBot="1" x14ac:dyDescent="0.3">
      <c r="B18" s="260">
        <v>451</v>
      </c>
      <c r="C18" s="259">
        <v>600</v>
      </c>
      <c r="D18" s="326">
        <v>0</v>
      </c>
      <c r="E18" s="254">
        <f t="shared" si="0"/>
        <v>0</v>
      </c>
      <c r="F18" s="253">
        <v>3</v>
      </c>
      <c r="G18" s="258">
        <f t="shared" si="1"/>
        <v>0</v>
      </c>
      <c r="H18" s="329">
        <v>0</v>
      </c>
      <c r="I18" s="254">
        <f t="shared" si="2"/>
        <v>0</v>
      </c>
      <c r="J18" s="253">
        <v>3</v>
      </c>
      <c r="K18" s="256">
        <f t="shared" si="3"/>
        <v>0</v>
      </c>
      <c r="L18" s="326">
        <v>0</v>
      </c>
      <c r="M18" s="254">
        <f t="shared" si="4"/>
        <v>0</v>
      </c>
      <c r="N18" s="253">
        <v>5</v>
      </c>
      <c r="O18" s="257">
        <f t="shared" si="5"/>
        <v>0</v>
      </c>
      <c r="P18" s="326">
        <v>0</v>
      </c>
      <c r="Q18" s="254">
        <f t="shared" si="6"/>
        <v>0</v>
      </c>
      <c r="R18" s="253">
        <v>4</v>
      </c>
      <c r="S18" s="168">
        <f t="shared" si="7"/>
        <v>0</v>
      </c>
      <c r="T18" s="329">
        <v>0</v>
      </c>
      <c r="U18" s="254">
        <f t="shared" si="8"/>
        <v>0</v>
      </c>
      <c r="V18" s="253">
        <v>4</v>
      </c>
      <c r="W18" s="168">
        <f t="shared" si="9"/>
        <v>0</v>
      </c>
      <c r="X18" s="329">
        <v>0</v>
      </c>
      <c r="Y18" s="254">
        <f t="shared" si="10"/>
        <v>0</v>
      </c>
      <c r="Z18" s="253">
        <v>10</v>
      </c>
      <c r="AA18" s="256">
        <f t="shared" si="11"/>
        <v>0</v>
      </c>
      <c r="AB18" s="326">
        <v>0</v>
      </c>
      <c r="AC18" s="254">
        <f t="shared" si="12"/>
        <v>0</v>
      </c>
      <c r="AD18" s="253">
        <v>2</v>
      </c>
      <c r="AE18" s="168">
        <f t="shared" si="13"/>
        <v>0</v>
      </c>
      <c r="AF18" s="329">
        <v>0</v>
      </c>
      <c r="AG18" s="254">
        <f t="shared" si="14"/>
        <v>0</v>
      </c>
      <c r="AH18" s="253">
        <v>2</v>
      </c>
      <c r="AI18" s="168">
        <f t="shared" si="15"/>
        <v>0</v>
      </c>
      <c r="AJ18" s="329">
        <v>0</v>
      </c>
      <c r="AK18" s="254">
        <f t="shared" si="16"/>
        <v>0</v>
      </c>
      <c r="AL18" s="253">
        <v>1</v>
      </c>
      <c r="AM18" s="256">
        <f t="shared" si="17"/>
        <v>0</v>
      </c>
      <c r="AN18" s="326">
        <v>0</v>
      </c>
      <c r="AO18" s="170">
        <f t="shared" si="18"/>
        <v>0</v>
      </c>
      <c r="AP18" s="172">
        <v>5</v>
      </c>
      <c r="AQ18" s="256">
        <f t="shared" si="19"/>
        <v>0</v>
      </c>
      <c r="AR18" s="326">
        <v>0</v>
      </c>
      <c r="AS18" s="170">
        <f t="shared" si="20"/>
        <v>0</v>
      </c>
      <c r="AT18" s="252">
        <v>1</v>
      </c>
      <c r="AU18" s="168">
        <f t="shared" si="21"/>
        <v>0</v>
      </c>
      <c r="AV18" s="329">
        <v>0</v>
      </c>
      <c r="AW18" s="254">
        <f t="shared" si="22"/>
        <v>0</v>
      </c>
      <c r="AX18" s="253">
        <v>1</v>
      </c>
      <c r="AY18" s="168">
        <f t="shared" si="23"/>
        <v>0</v>
      </c>
      <c r="AZ18" s="329">
        <v>0</v>
      </c>
      <c r="BA18" s="254">
        <f t="shared" si="24"/>
        <v>0</v>
      </c>
      <c r="BB18" s="253">
        <v>1</v>
      </c>
      <c r="BC18" s="168">
        <f t="shared" si="25"/>
        <v>0</v>
      </c>
      <c r="BD18" s="329">
        <v>0</v>
      </c>
      <c r="BE18" s="170">
        <f t="shared" si="26"/>
        <v>0</v>
      </c>
      <c r="BF18" s="252">
        <v>1</v>
      </c>
      <c r="BG18" s="256">
        <f t="shared" si="27"/>
        <v>0</v>
      </c>
      <c r="BH18" s="326">
        <v>0</v>
      </c>
      <c r="BI18" s="254">
        <f t="shared" si="28"/>
        <v>0</v>
      </c>
      <c r="BJ18" s="253">
        <v>10</v>
      </c>
      <c r="BK18" s="256">
        <f t="shared" si="29"/>
        <v>0</v>
      </c>
      <c r="BL18" s="326">
        <v>0</v>
      </c>
      <c r="BM18" s="254">
        <f t="shared" si="30"/>
        <v>0</v>
      </c>
      <c r="BN18" s="255">
        <v>5</v>
      </c>
      <c r="BO18" s="168">
        <f t="shared" si="31"/>
        <v>0</v>
      </c>
      <c r="BP18" s="329">
        <v>0</v>
      </c>
      <c r="BQ18" s="254">
        <f t="shared" si="32"/>
        <v>0</v>
      </c>
      <c r="BR18" s="253">
        <v>10</v>
      </c>
      <c r="BS18" s="168">
        <f t="shared" si="33"/>
        <v>0</v>
      </c>
      <c r="BT18" s="341">
        <v>0</v>
      </c>
      <c r="BU18" s="170">
        <f t="shared" si="34"/>
        <v>0</v>
      </c>
      <c r="BV18" s="252">
        <v>5</v>
      </c>
      <c r="BW18" s="168">
        <f t="shared" si="35"/>
        <v>0</v>
      </c>
      <c r="BX18" s="215" t="s">
        <v>194</v>
      </c>
      <c r="BY18" s="251">
        <f>F19+J19+N19+R19+V19+Z19+AD19+AH19+AL19+AP19+AT19+AX19+BB19+BF19+BJ19+BN19+BR19+BV19</f>
        <v>5010</v>
      </c>
    </row>
    <row r="19" spans="2:83" ht="15.75" thickBot="1" x14ac:dyDescent="0.3">
      <c r="B19" s="162"/>
      <c r="C19" s="166" t="s">
        <v>148</v>
      </c>
      <c r="D19" s="175"/>
      <c r="E19" s="162"/>
      <c r="F19" s="248">
        <f>SUM(F9:F18)</f>
        <v>798</v>
      </c>
      <c r="G19" s="247">
        <f>SUM(G9:G18)</f>
        <v>0</v>
      </c>
      <c r="H19" s="175"/>
      <c r="I19" s="162"/>
      <c r="J19" s="248">
        <f>SUM(J9:J18)</f>
        <v>618</v>
      </c>
      <c r="K19" s="250">
        <f>SUM(K9:K18)</f>
        <v>0</v>
      </c>
      <c r="L19" s="163"/>
      <c r="M19" s="162"/>
      <c r="N19" s="248">
        <f>SUM(N9:N18)</f>
        <v>645</v>
      </c>
      <c r="O19" s="247">
        <f>SUM(O9:O18)</f>
        <v>0</v>
      </c>
      <c r="P19" s="175"/>
      <c r="Q19" s="162"/>
      <c r="R19" s="248">
        <f>SUM(R9:R18)</f>
        <v>254</v>
      </c>
      <c r="S19" s="247">
        <f>SUM(S9:S18)</f>
        <v>0</v>
      </c>
      <c r="T19" s="175"/>
      <c r="U19" s="162"/>
      <c r="V19" s="248">
        <f>SUM(V9:V18)</f>
        <v>769</v>
      </c>
      <c r="W19" s="247">
        <f>SUM(W9:W18)</f>
        <v>0</v>
      </c>
      <c r="X19" s="175"/>
      <c r="Y19" s="162"/>
      <c r="Z19" s="248">
        <f>SUM(Z9:Z18)</f>
        <v>400</v>
      </c>
      <c r="AA19" s="250">
        <f>SUM(AA9:AA18)</f>
        <v>0</v>
      </c>
      <c r="AB19" s="163"/>
      <c r="AC19" s="162"/>
      <c r="AD19" s="248">
        <f>SUM(AD9:AD18)</f>
        <v>147</v>
      </c>
      <c r="AE19" s="247">
        <f>SUM(AE9:AE18)</f>
        <v>0</v>
      </c>
      <c r="AF19" s="175"/>
      <c r="AG19" s="162"/>
      <c r="AH19" s="248">
        <f>SUM(AH9:AH18)</f>
        <v>197</v>
      </c>
      <c r="AI19" s="247">
        <f>SUM(AI9:AI18)</f>
        <v>0</v>
      </c>
      <c r="AJ19" s="175"/>
      <c r="AK19" s="162"/>
      <c r="AL19" s="248">
        <f>SUM(AL9:AL18)</f>
        <v>26</v>
      </c>
      <c r="AM19" s="247">
        <f>SUM(AM9:AM18)</f>
        <v>0</v>
      </c>
      <c r="AN19" s="175"/>
      <c r="AO19" s="162"/>
      <c r="AP19" s="248">
        <f>SUM(AP9:AP18)</f>
        <v>50</v>
      </c>
      <c r="AQ19" s="250">
        <f>SUM(AQ9:AQ18)</f>
        <v>0</v>
      </c>
      <c r="AR19" s="163"/>
      <c r="AS19" s="162"/>
      <c r="AT19" s="248">
        <f>SUM(AT9:AT18)</f>
        <v>27</v>
      </c>
      <c r="AU19" s="247">
        <f>SUM(AU9:AU18)</f>
        <v>0</v>
      </c>
      <c r="AV19" s="175"/>
      <c r="AW19" s="162"/>
      <c r="AX19" s="248">
        <f>SUM(AX9:AX18)</f>
        <v>107</v>
      </c>
      <c r="AY19" s="247">
        <f>SUM(AY9:AY18)</f>
        <v>0</v>
      </c>
      <c r="AZ19" s="175"/>
      <c r="BA19" s="162"/>
      <c r="BB19" s="248">
        <f>SUM(BB9:BB18)</f>
        <v>107</v>
      </c>
      <c r="BC19" s="247">
        <f>SUM(BC9:BC18)</f>
        <v>0</v>
      </c>
      <c r="BD19" s="175"/>
      <c r="BE19" s="162"/>
      <c r="BF19" s="248">
        <f>SUM(BF9:BF18)</f>
        <v>147</v>
      </c>
      <c r="BG19" s="247">
        <f>SUM(BG9:BG18)</f>
        <v>0</v>
      </c>
      <c r="BH19" s="175"/>
      <c r="BI19" s="162"/>
      <c r="BJ19" s="248">
        <f>SUM(BJ9:BJ18)</f>
        <v>360</v>
      </c>
      <c r="BK19" s="250">
        <f>SUM(BK9:BK18)</f>
        <v>0</v>
      </c>
      <c r="BL19" s="249"/>
      <c r="BM19" s="162"/>
      <c r="BN19" s="248">
        <f>SUM(BN9:BN18)</f>
        <v>100</v>
      </c>
      <c r="BO19" s="247">
        <f>SUM(BO9:BO18)</f>
        <v>0</v>
      </c>
      <c r="BP19" s="175"/>
      <c r="BQ19" s="162"/>
      <c r="BR19" s="248">
        <f>SUM(BR9:BR18)</f>
        <v>180</v>
      </c>
      <c r="BS19" s="247">
        <f>SUM(BS9:BS18)</f>
        <v>0</v>
      </c>
      <c r="BT19" s="175"/>
      <c r="BU19" s="162"/>
      <c r="BV19" s="248">
        <f>SUM(BV9:BV18)</f>
        <v>78</v>
      </c>
      <c r="BW19" s="247">
        <f>SUM(BW9:BW18)</f>
        <v>0</v>
      </c>
      <c r="BX19" s="160" t="s">
        <v>178</v>
      </c>
      <c r="BY19" s="213">
        <f>BW19+BS19+BO19+BK19+BG19+BC19+AY19+AU19+AQ19+AM19+AI19+AE19+AA19+W19+S19+O19+K19+G19</f>
        <v>0</v>
      </c>
    </row>
    <row r="21" spans="2:83" ht="48" customHeight="1" thickBot="1" x14ac:dyDescent="0.3">
      <c r="B21" s="173"/>
      <c r="C21" s="182"/>
      <c r="D21" s="616" t="s">
        <v>202</v>
      </c>
      <c r="E21" s="617"/>
      <c r="F21" s="617"/>
      <c r="G21" s="618"/>
      <c r="H21" s="619" t="s">
        <v>201</v>
      </c>
      <c r="I21" s="619"/>
      <c r="J21" s="619"/>
      <c r="K21" s="620"/>
      <c r="L21" s="621" t="s">
        <v>200</v>
      </c>
      <c r="M21" s="622"/>
      <c r="N21" s="622"/>
      <c r="O21" s="622"/>
      <c r="P21" s="623" t="s">
        <v>199</v>
      </c>
      <c r="Q21" s="624"/>
      <c r="R21" s="624"/>
      <c r="S21" s="624"/>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CC21" s="214"/>
    </row>
    <row r="22" spans="2:83" s="229" customFormat="1" ht="48" customHeight="1" thickBot="1" x14ac:dyDescent="0.3">
      <c r="B22" s="211" t="s">
        <v>198</v>
      </c>
      <c r="C22" s="154" t="s">
        <v>197</v>
      </c>
      <c r="D22" s="246" t="s">
        <v>196</v>
      </c>
      <c r="E22" s="245" t="s">
        <v>135</v>
      </c>
      <c r="F22" s="244" t="s">
        <v>195</v>
      </c>
      <c r="G22" s="243" t="s">
        <v>139</v>
      </c>
      <c r="H22" s="242" t="s">
        <v>196</v>
      </c>
      <c r="I22" s="241" t="s">
        <v>135</v>
      </c>
      <c r="J22" s="240" t="s">
        <v>195</v>
      </c>
      <c r="K22" s="239" t="s">
        <v>139</v>
      </c>
      <c r="L22" s="238" t="s">
        <v>196</v>
      </c>
      <c r="M22" s="237" t="s">
        <v>135</v>
      </c>
      <c r="N22" s="236" t="s">
        <v>195</v>
      </c>
      <c r="O22" s="235" t="s">
        <v>139</v>
      </c>
      <c r="P22" s="234" t="s">
        <v>196</v>
      </c>
      <c r="Q22" s="233" t="s">
        <v>135</v>
      </c>
      <c r="R22" s="232" t="s">
        <v>195</v>
      </c>
      <c r="S22" s="231" t="s">
        <v>139</v>
      </c>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CC22" s="230"/>
    </row>
    <row r="23" spans="2:83" x14ac:dyDescent="0.25">
      <c r="B23" s="201">
        <v>0</v>
      </c>
      <c r="C23" s="200">
        <v>5</v>
      </c>
      <c r="D23" s="331">
        <v>0</v>
      </c>
      <c r="E23" s="199">
        <f>IF(D$5="Som platcom DPH",D23*0.23,0)</f>
        <v>0</v>
      </c>
      <c r="F23" s="228">
        <v>200</v>
      </c>
      <c r="G23" s="197">
        <f>F23*D23</f>
        <v>0</v>
      </c>
      <c r="H23" s="334">
        <v>0</v>
      </c>
      <c r="I23" s="199">
        <f>IF(D$5="Som platcom DPH",H23*0.23,0)</f>
        <v>0</v>
      </c>
      <c r="J23" s="199">
        <v>50</v>
      </c>
      <c r="K23" s="227">
        <f>J23*H23</f>
        <v>0</v>
      </c>
      <c r="L23" s="336">
        <v>0</v>
      </c>
      <c r="M23" s="199">
        <f>IF(D$5="Som platcom DPH",L23*0.23,0)</f>
        <v>0</v>
      </c>
      <c r="N23" s="199">
        <v>10</v>
      </c>
      <c r="O23" s="197">
        <f>N23*L23</f>
        <v>0</v>
      </c>
      <c r="P23" s="334">
        <v>0</v>
      </c>
      <c r="Q23" s="199">
        <f>IF(D$5="Som platcom DPH",P23*0.23,0)</f>
        <v>0</v>
      </c>
      <c r="R23" s="199">
        <v>5</v>
      </c>
      <c r="S23" s="197">
        <f>R23*P23</f>
        <v>0</v>
      </c>
      <c r="CC23" s="214"/>
      <c r="CE23" s="226"/>
    </row>
    <row r="24" spans="2:83" x14ac:dyDescent="0.25">
      <c r="B24" s="196">
        <v>6</v>
      </c>
      <c r="C24" s="195">
        <v>8</v>
      </c>
      <c r="D24" s="332">
        <v>0</v>
      </c>
      <c r="E24" s="223">
        <f>IF(D$5="Som platcom DPH",D24*0.23,0)</f>
        <v>0</v>
      </c>
      <c r="F24" s="225">
        <v>400</v>
      </c>
      <c r="G24" s="222">
        <f>F24*D24</f>
        <v>0</v>
      </c>
      <c r="H24" s="328">
        <v>0</v>
      </c>
      <c r="I24" s="223">
        <f>IF(D$5="Som platcom DPH",H24*0.23,0)</f>
        <v>0</v>
      </c>
      <c r="J24" s="194">
        <v>50</v>
      </c>
      <c r="K24" s="224">
        <f>J24*H24</f>
        <v>0</v>
      </c>
      <c r="L24" s="337">
        <v>0</v>
      </c>
      <c r="M24" s="223">
        <f>IF(D$5="Som platcom DPH",L24*0.23,0)</f>
        <v>0</v>
      </c>
      <c r="N24" s="194">
        <v>30</v>
      </c>
      <c r="O24" s="222">
        <f>N24*L24</f>
        <v>0</v>
      </c>
      <c r="P24" s="328">
        <v>0</v>
      </c>
      <c r="Q24" s="223">
        <f>IF(D$5="Som platcom DPH",P24*0.23,0)</f>
        <v>0</v>
      </c>
      <c r="R24" s="194">
        <v>5</v>
      </c>
      <c r="S24" s="222">
        <f>R24*P24</f>
        <v>0</v>
      </c>
    </row>
    <row r="25" spans="2:83" x14ac:dyDescent="0.25">
      <c r="B25" s="196">
        <v>9</v>
      </c>
      <c r="C25" s="195">
        <v>12</v>
      </c>
      <c r="D25" s="332">
        <v>0</v>
      </c>
      <c r="E25" s="223">
        <f>IF(D$5="Som platcom DPH",D25*0.23,0)</f>
        <v>0</v>
      </c>
      <c r="F25" s="225">
        <v>100</v>
      </c>
      <c r="G25" s="222">
        <f>F25*D25</f>
        <v>0</v>
      </c>
      <c r="H25" s="328">
        <v>0</v>
      </c>
      <c r="I25" s="223">
        <f>IF(D$5="Som platcom DPH",H25*0.23,0)</f>
        <v>0</v>
      </c>
      <c r="J25" s="194">
        <v>20</v>
      </c>
      <c r="K25" s="224">
        <f>J25*H25</f>
        <v>0</v>
      </c>
      <c r="L25" s="337">
        <v>0</v>
      </c>
      <c r="M25" s="223">
        <f>IF(D$5="Som platcom DPH",L25*0.23,0)</f>
        <v>0</v>
      </c>
      <c r="N25" s="194">
        <v>40</v>
      </c>
      <c r="O25" s="222">
        <f>N25*L25</f>
        <v>0</v>
      </c>
      <c r="P25" s="328">
        <v>0</v>
      </c>
      <c r="Q25" s="223">
        <f>IF(D$5="Som platcom DPH",P25*0.23,0)</f>
        <v>0</v>
      </c>
      <c r="R25" s="194">
        <v>5</v>
      </c>
      <c r="S25" s="222">
        <f>R25*P25</f>
        <v>0</v>
      </c>
    </row>
    <row r="26" spans="2:83" ht="15.75" thickBot="1" x14ac:dyDescent="0.3">
      <c r="B26" s="221">
        <v>13</v>
      </c>
      <c r="C26" s="220">
        <v>15</v>
      </c>
      <c r="D26" s="333">
        <v>0</v>
      </c>
      <c r="E26" s="217">
        <f>IF(D$5="Som platcom DPH",D26*0.23,0)</f>
        <v>0</v>
      </c>
      <c r="F26" s="219">
        <v>20</v>
      </c>
      <c r="G26" s="216">
        <f>F26*D26</f>
        <v>0</v>
      </c>
      <c r="H26" s="335">
        <v>0</v>
      </c>
      <c r="I26" s="217">
        <f>IF(D$5="Som platcom DPH",H26*0.23,0)</f>
        <v>0</v>
      </c>
      <c r="J26" s="190">
        <v>20</v>
      </c>
      <c r="K26" s="218">
        <f>J26*H26</f>
        <v>0</v>
      </c>
      <c r="L26" s="338">
        <v>0</v>
      </c>
      <c r="M26" s="217">
        <f>IF(D$5="Som platcom DPH",L26*0.23,0)</f>
        <v>0</v>
      </c>
      <c r="N26" s="190">
        <v>30</v>
      </c>
      <c r="O26" s="216">
        <f>N26*L26</f>
        <v>0</v>
      </c>
      <c r="P26" s="335">
        <v>0</v>
      </c>
      <c r="Q26" s="217">
        <f>IF(D$5="Som platcom DPH",P26*0.23,0)</f>
        <v>0</v>
      </c>
      <c r="R26" s="190">
        <v>5</v>
      </c>
      <c r="S26" s="216">
        <f>R26*P26</f>
        <v>0</v>
      </c>
      <c r="T26" s="215" t="s">
        <v>194</v>
      </c>
      <c r="U26" s="215">
        <f>R27+N27+J27+F27</f>
        <v>990</v>
      </c>
      <c r="W26" s="214"/>
    </row>
    <row r="27" spans="2:83" ht="15.75" thickBot="1" x14ac:dyDescent="0.3">
      <c r="B27" s="162"/>
      <c r="C27" s="187" t="s">
        <v>148</v>
      </c>
      <c r="D27" s="175"/>
      <c r="E27" s="162"/>
      <c r="F27" s="185">
        <f>SUM(F23:F26)</f>
        <v>720</v>
      </c>
      <c r="G27" s="184">
        <f>SUM(G23:G26)</f>
        <v>0</v>
      </c>
      <c r="H27" s="175"/>
      <c r="I27" s="162"/>
      <c r="J27" s="185">
        <f>SUM(J23:J26)</f>
        <v>140</v>
      </c>
      <c r="K27" s="184">
        <f>SUM(K23:K26)</f>
        <v>0</v>
      </c>
      <c r="L27" s="175"/>
      <c r="M27" s="162"/>
      <c r="N27" s="185">
        <f>SUM(N23:N26)</f>
        <v>110</v>
      </c>
      <c r="O27" s="184">
        <f>SUM(O23:O26)</f>
        <v>0</v>
      </c>
      <c r="P27" s="175"/>
      <c r="Q27" s="162"/>
      <c r="R27" s="185">
        <f>SUM(R23:R26)</f>
        <v>20</v>
      </c>
      <c r="S27" s="184">
        <f>SUM(S23:S26)</f>
        <v>0</v>
      </c>
      <c r="T27" s="160" t="s">
        <v>178</v>
      </c>
      <c r="U27" s="213">
        <f>K27+O27+S27+G27</f>
        <v>0</v>
      </c>
    </row>
    <row r="28" spans="2:83" ht="15.75" thickBot="1" x14ac:dyDescent="0.3"/>
    <row r="29" spans="2:83" s="202" customFormat="1" ht="36.75" customHeight="1" thickBot="1" x14ac:dyDescent="0.3">
      <c r="B29" s="173"/>
      <c r="C29" s="212"/>
      <c r="D29" s="612" t="s">
        <v>193</v>
      </c>
      <c r="E29" s="612"/>
      <c r="F29" s="612"/>
      <c r="G29" s="612"/>
      <c r="H29" s="613" t="s">
        <v>192</v>
      </c>
      <c r="I29" s="614"/>
      <c r="J29" s="614"/>
      <c r="K29" s="615"/>
    </row>
    <row r="30" spans="2:83" ht="45" customHeight="1" thickBot="1" x14ac:dyDescent="0.3">
      <c r="B30" s="211" t="s">
        <v>191</v>
      </c>
      <c r="C30" s="154" t="s">
        <v>190</v>
      </c>
      <c r="D30" s="210" t="s">
        <v>189</v>
      </c>
      <c r="E30" s="209" t="s">
        <v>135</v>
      </c>
      <c r="F30" s="208" t="s">
        <v>188</v>
      </c>
      <c r="G30" s="207" t="s">
        <v>139</v>
      </c>
      <c r="H30" s="206" t="s">
        <v>189</v>
      </c>
      <c r="I30" s="205" t="s">
        <v>135</v>
      </c>
      <c r="J30" s="204" t="s">
        <v>188</v>
      </c>
      <c r="K30" s="203" t="s">
        <v>139</v>
      </c>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row>
    <row r="31" spans="2:83" x14ac:dyDescent="0.25">
      <c r="B31" s="201" t="s">
        <v>186</v>
      </c>
      <c r="C31" s="200" t="s">
        <v>187</v>
      </c>
      <c r="D31" s="336">
        <v>0</v>
      </c>
      <c r="E31" s="198">
        <f t="shared" ref="E31:E37" si="36">IF(D$5="Som platcom DPH",D31*0.23,0)</f>
        <v>0</v>
      </c>
      <c r="F31" s="199">
        <v>50</v>
      </c>
      <c r="G31" s="197">
        <f t="shared" ref="G31:G37" si="37">F31*D31</f>
        <v>0</v>
      </c>
      <c r="H31" s="334">
        <v>0</v>
      </c>
      <c r="I31" s="198">
        <f t="shared" ref="I31:I37" si="38">IF(D$5="Som platcom DPH",H31*0.23,0)</f>
        <v>0</v>
      </c>
      <c r="J31" s="198">
        <v>50</v>
      </c>
      <c r="K31" s="197">
        <f t="shared" ref="K31:K37" si="39">J31*H31</f>
        <v>0</v>
      </c>
    </row>
    <row r="32" spans="2:83" x14ac:dyDescent="0.25">
      <c r="B32" s="196" t="s">
        <v>186</v>
      </c>
      <c r="C32" s="195" t="s">
        <v>185</v>
      </c>
      <c r="D32" s="337">
        <v>0</v>
      </c>
      <c r="E32" s="179">
        <f t="shared" si="36"/>
        <v>0</v>
      </c>
      <c r="F32" s="194">
        <v>50</v>
      </c>
      <c r="G32" s="193">
        <f t="shared" si="37"/>
        <v>0</v>
      </c>
      <c r="H32" s="328">
        <v>0</v>
      </c>
      <c r="I32" s="179">
        <f t="shared" si="38"/>
        <v>0</v>
      </c>
      <c r="J32" s="179">
        <v>50</v>
      </c>
      <c r="K32" s="193">
        <f t="shared" si="39"/>
        <v>0</v>
      </c>
    </row>
    <row r="33" spans="2:13" x14ac:dyDescent="0.25">
      <c r="B33" s="196" t="s">
        <v>183</v>
      </c>
      <c r="C33" s="195" t="s">
        <v>184</v>
      </c>
      <c r="D33" s="337">
        <v>0</v>
      </c>
      <c r="E33" s="179">
        <f t="shared" si="36"/>
        <v>0</v>
      </c>
      <c r="F33" s="194">
        <v>100</v>
      </c>
      <c r="G33" s="193">
        <f t="shared" si="37"/>
        <v>0</v>
      </c>
      <c r="H33" s="328">
        <v>0</v>
      </c>
      <c r="I33" s="179">
        <f t="shared" si="38"/>
        <v>0</v>
      </c>
      <c r="J33" s="179">
        <v>100</v>
      </c>
      <c r="K33" s="193">
        <f t="shared" si="39"/>
        <v>0</v>
      </c>
    </row>
    <row r="34" spans="2:13" x14ac:dyDescent="0.25">
      <c r="B34" s="196" t="s">
        <v>183</v>
      </c>
      <c r="C34" s="195" t="s">
        <v>181</v>
      </c>
      <c r="D34" s="337">
        <v>0</v>
      </c>
      <c r="E34" s="179">
        <f t="shared" si="36"/>
        <v>0</v>
      </c>
      <c r="F34" s="194">
        <v>100</v>
      </c>
      <c r="G34" s="193">
        <f t="shared" si="37"/>
        <v>0</v>
      </c>
      <c r="H34" s="328">
        <v>0</v>
      </c>
      <c r="I34" s="179">
        <f t="shared" si="38"/>
        <v>0</v>
      </c>
      <c r="J34" s="179">
        <v>100</v>
      </c>
      <c r="K34" s="193">
        <f t="shared" si="39"/>
        <v>0</v>
      </c>
    </row>
    <row r="35" spans="2:13" x14ac:dyDescent="0.25">
      <c r="B35" s="196" t="s">
        <v>182</v>
      </c>
      <c r="C35" s="195" t="s">
        <v>181</v>
      </c>
      <c r="D35" s="337">
        <v>0</v>
      </c>
      <c r="E35" s="179">
        <f t="shared" si="36"/>
        <v>0</v>
      </c>
      <c r="F35" s="194">
        <v>50</v>
      </c>
      <c r="G35" s="193">
        <f t="shared" si="37"/>
        <v>0</v>
      </c>
      <c r="H35" s="328">
        <v>0</v>
      </c>
      <c r="I35" s="179">
        <f t="shared" si="38"/>
        <v>0</v>
      </c>
      <c r="J35" s="179">
        <v>50</v>
      </c>
      <c r="K35" s="193">
        <f t="shared" si="39"/>
        <v>0</v>
      </c>
    </row>
    <row r="36" spans="2:13" x14ac:dyDescent="0.25">
      <c r="B36" s="196" t="s">
        <v>180</v>
      </c>
      <c r="C36" s="195" t="s">
        <v>181</v>
      </c>
      <c r="D36" s="337">
        <v>0</v>
      </c>
      <c r="E36" s="179">
        <f t="shared" si="36"/>
        <v>0</v>
      </c>
      <c r="F36" s="194">
        <v>50</v>
      </c>
      <c r="G36" s="193">
        <f t="shared" si="37"/>
        <v>0</v>
      </c>
      <c r="H36" s="328">
        <v>0</v>
      </c>
      <c r="I36" s="179">
        <f t="shared" si="38"/>
        <v>0</v>
      </c>
      <c r="J36" s="179">
        <v>50</v>
      </c>
      <c r="K36" s="193">
        <f t="shared" si="39"/>
        <v>0</v>
      </c>
    </row>
    <row r="37" spans="2:13" ht="15.75" thickBot="1" x14ac:dyDescent="0.3">
      <c r="B37" s="192" t="s">
        <v>180</v>
      </c>
      <c r="C37" s="191" t="s">
        <v>179</v>
      </c>
      <c r="D37" s="338">
        <v>0</v>
      </c>
      <c r="E37" s="189">
        <f t="shared" si="36"/>
        <v>0</v>
      </c>
      <c r="F37" s="190">
        <v>50</v>
      </c>
      <c r="G37" s="188">
        <f t="shared" si="37"/>
        <v>0</v>
      </c>
      <c r="H37" s="335">
        <v>0</v>
      </c>
      <c r="I37" s="189">
        <f t="shared" si="38"/>
        <v>0</v>
      </c>
      <c r="J37" s="189">
        <v>50</v>
      </c>
      <c r="K37" s="188">
        <f t="shared" si="39"/>
        <v>0</v>
      </c>
    </row>
    <row r="38" spans="2:13" ht="15.75" thickBot="1" x14ac:dyDescent="0.3">
      <c r="B38" s="162"/>
      <c r="C38" s="187" t="s">
        <v>148</v>
      </c>
      <c r="D38" s="186"/>
      <c r="E38" s="162"/>
      <c r="F38" s="185">
        <f>SUM(F31:F37)</f>
        <v>450</v>
      </c>
      <c r="G38" s="184">
        <f>SUM(G31:G37)</f>
        <v>0</v>
      </c>
      <c r="H38" s="175"/>
      <c r="I38" s="162"/>
      <c r="J38" s="185">
        <f>SUM(J31:J37)</f>
        <v>450</v>
      </c>
      <c r="K38" s="184">
        <f>SUM(K31:K37)</f>
        <v>0</v>
      </c>
      <c r="L38" s="160" t="s">
        <v>178</v>
      </c>
      <c r="M38" s="174">
        <f>K38+G38</f>
        <v>0</v>
      </c>
    </row>
    <row r="39" spans="2:13" ht="15.75" thickBot="1" x14ac:dyDescent="0.3"/>
    <row r="40" spans="2:13" ht="60.75" thickBot="1" x14ac:dyDescent="0.3">
      <c r="B40" s="562" t="s">
        <v>156</v>
      </c>
      <c r="C40" s="563"/>
      <c r="D40" s="568" t="s">
        <v>177</v>
      </c>
      <c r="E40" s="568"/>
      <c r="F40" s="568"/>
      <c r="G40" s="569"/>
      <c r="H40" s="183" t="s">
        <v>154</v>
      </c>
      <c r="I40" s="182" t="s">
        <v>135</v>
      </c>
      <c r="J40" s="154" t="s">
        <v>176</v>
      </c>
      <c r="K40" s="181" t="s">
        <v>139</v>
      </c>
    </row>
    <row r="41" spans="2:13" x14ac:dyDescent="0.25">
      <c r="B41" s="564" t="s">
        <v>175</v>
      </c>
      <c r="C41" s="565"/>
      <c r="D41" s="587" t="s">
        <v>174</v>
      </c>
      <c r="E41" s="587"/>
      <c r="F41" s="587"/>
      <c r="G41" s="588"/>
      <c r="H41" s="339">
        <v>0</v>
      </c>
      <c r="I41" s="180">
        <f t="shared" ref="I41:I51" si="40">IF(D$5="Som platcom DPH",H41*0.23,0)</f>
        <v>0</v>
      </c>
      <c r="J41" s="180">
        <v>2</v>
      </c>
      <c r="K41" s="171">
        <f t="shared" ref="K41:K51" si="41">J41*H41</f>
        <v>0</v>
      </c>
    </row>
    <row r="42" spans="2:13" x14ac:dyDescent="0.25">
      <c r="B42" s="566"/>
      <c r="C42" s="567"/>
      <c r="D42" s="589" t="s">
        <v>173</v>
      </c>
      <c r="E42" s="589"/>
      <c r="F42" s="589"/>
      <c r="G42" s="590"/>
      <c r="H42" s="340">
        <v>0</v>
      </c>
      <c r="I42" s="179">
        <f t="shared" si="40"/>
        <v>0</v>
      </c>
      <c r="J42" s="179">
        <v>2</v>
      </c>
      <c r="K42" s="178">
        <f t="shared" si="41"/>
        <v>0</v>
      </c>
    </row>
    <row r="43" spans="2:13" x14ac:dyDescent="0.25">
      <c r="B43" s="652" t="s">
        <v>172</v>
      </c>
      <c r="C43" s="653"/>
      <c r="D43" s="583" t="s">
        <v>171</v>
      </c>
      <c r="E43" s="583"/>
      <c r="F43" s="583"/>
      <c r="G43" s="584"/>
      <c r="H43" s="340">
        <v>0</v>
      </c>
      <c r="I43" s="179">
        <f t="shared" si="40"/>
        <v>0</v>
      </c>
      <c r="J43" s="179">
        <v>2</v>
      </c>
      <c r="K43" s="178">
        <f t="shared" si="41"/>
        <v>0</v>
      </c>
    </row>
    <row r="44" spans="2:13" x14ac:dyDescent="0.25">
      <c r="B44" s="654"/>
      <c r="C44" s="655"/>
      <c r="D44" s="589" t="s">
        <v>170</v>
      </c>
      <c r="E44" s="589"/>
      <c r="F44" s="589"/>
      <c r="G44" s="590"/>
      <c r="H44" s="340">
        <v>0</v>
      </c>
      <c r="I44" s="179">
        <f t="shared" si="40"/>
        <v>0</v>
      </c>
      <c r="J44" s="179">
        <v>2</v>
      </c>
      <c r="K44" s="178">
        <f t="shared" si="41"/>
        <v>0</v>
      </c>
    </row>
    <row r="45" spans="2:13" x14ac:dyDescent="0.25">
      <c r="B45" s="656" t="s">
        <v>169</v>
      </c>
      <c r="C45" s="657"/>
      <c r="D45" s="585" t="s">
        <v>168</v>
      </c>
      <c r="E45" s="585"/>
      <c r="F45" s="585"/>
      <c r="G45" s="586"/>
      <c r="H45" s="340">
        <v>0</v>
      </c>
      <c r="I45" s="179">
        <f t="shared" si="40"/>
        <v>0</v>
      </c>
      <c r="J45" s="179">
        <v>1</v>
      </c>
      <c r="K45" s="178">
        <f t="shared" si="41"/>
        <v>0</v>
      </c>
    </row>
    <row r="46" spans="2:13" x14ac:dyDescent="0.25">
      <c r="B46" s="658" t="s">
        <v>167</v>
      </c>
      <c r="C46" s="659"/>
      <c r="D46" s="583" t="s">
        <v>166</v>
      </c>
      <c r="E46" s="583"/>
      <c r="F46" s="583"/>
      <c r="G46" s="584"/>
      <c r="H46" s="340">
        <v>0</v>
      </c>
      <c r="I46" s="179">
        <f t="shared" si="40"/>
        <v>0</v>
      </c>
      <c r="J46" s="179">
        <v>1</v>
      </c>
      <c r="K46" s="178">
        <f t="shared" si="41"/>
        <v>0</v>
      </c>
    </row>
    <row r="47" spans="2:13" x14ac:dyDescent="0.25">
      <c r="B47" s="658"/>
      <c r="C47" s="659"/>
      <c r="D47" s="585" t="s">
        <v>165</v>
      </c>
      <c r="E47" s="585"/>
      <c r="F47" s="585"/>
      <c r="G47" s="586"/>
      <c r="H47" s="340">
        <v>0</v>
      </c>
      <c r="I47" s="179">
        <f t="shared" si="40"/>
        <v>0</v>
      </c>
      <c r="J47" s="179">
        <v>1</v>
      </c>
      <c r="K47" s="178">
        <f t="shared" si="41"/>
        <v>0</v>
      </c>
    </row>
    <row r="48" spans="2:13" x14ac:dyDescent="0.25">
      <c r="B48" s="656" t="s">
        <v>164</v>
      </c>
      <c r="C48" s="657"/>
      <c r="D48" s="585" t="s">
        <v>163</v>
      </c>
      <c r="E48" s="585"/>
      <c r="F48" s="585"/>
      <c r="G48" s="586"/>
      <c r="H48" s="340">
        <v>0</v>
      </c>
      <c r="I48" s="179">
        <f t="shared" si="40"/>
        <v>0</v>
      </c>
      <c r="J48" s="179">
        <v>1</v>
      </c>
      <c r="K48" s="178">
        <f t="shared" si="41"/>
        <v>0</v>
      </c>
    </row>
    <row r="49" spans="2:18" x14ac:dyDescent="0.25">
      <c r="B49" s="658" t="s">
        <v>162</v>
      </c>
      <c r="C49" s="659"/>
      <c r="D49" s="671" t="s">
        <v>161</v>
      </c>
      <c r="E49" s="671"/>
      <c r="F49" s="671"/>
      <c r="G49" s="672"/>
      <c r="H49" s="340">
        <v>0</v>
      </c>
      <c r="I49" s="179">
        <f t="shared" si="40"/>
        <v>0</v>
      </c>
      <c r="J49" s="179">
        <v>1</v>
      </c>
      <c r="K49" s="178">
        <f t="shared" si="41"/>
        <v>0</v>
      </c>
    </row>
    <row r="50" spans="2:18" ht="29.25" customHeight="1" x14ac:dyDescent="0.25">
      <c r="B50" s="656" t="s">
        <v>160</v>
      </c>
      <c r="C50" s="657"/>
      <c r="D50" s="692" t="s">
        <v>159</v>
      </c>
      <c r="E50" s="693"/>
      <c r="F50" s="693"/>
      <c r="G50" s="693"/>
      <c r="H50" s="328">
        <v>0</v>
      </c>
      <c r="I50" s="179">
        <f t="shared" si="40"/>
        <v>0</v>
      </c>
      <c r="J50" s="179">
        <v>3</v>
      </c>
      <c r="K50" s="178">
        <f t="shared" si="41"/>
        <v>0</v>
      </c>
    </row>
    <row r="51" spans="2:18" ht="29.25" customHeight="1" thickBot="1" x14ac:dyDescent="0.3">
      <c r="B51" s="669" t="s">
        <v>158</v>
      </c>
      <c r="C51" s="670"/>
      <c r="D51" s="698" t="s">
        <v>157</v>
      </c>
      <c r="E51" s="699"/>
      <c r="F51" s="699"/>
      <c r="G51" s="699"/>
      <c r="H51" s="329">
        <v>0</v>
      </c>
      <c r="I51" s="177">
        <f t="shared" si="40"/>
        <v>0</v>
      </c>
      <c r="J51" s="177">
        <v>1</v>
      </c>
      <c r="K51" s="176">
        <f t="shared" si="41"/>
        <v>0</v>
      </c>
    </row>
    <row r="52" spans="2:18" ht="15.75" thickBot="1" x14ac:dyDescent="0.3">
      <c r="C52" s="166" t="s">
        <v>148</v>
      </c>
      <c r="D52" s="175"/>
      <c r="E52" s="163"/>
      <c r="F52" s="163"/>
      <c r="G52" s="163"/>
      <c r="H52" s="163"/>
      <c r="I52" s="163"/>
      <c r="J52" s="162">
        <f>SUM(J41:J51)</f>
        <v>17</v>
      </c>
      <c r="K52" s="161">
        <f>SUM(K41:K51)</f>
        <v>0</v>
      </c>
      <c r="L52" s="160"/>
      <c r="M52" s="174"/>
    </row>
    <row r="53" spans="2:18" x14ac:dyDescent="0.25">
      <c r="L53" s="160"/>
      <c r="M53" s="160"/>
    </row>
    <row r="54" spans="2:18" ht="15.75" thickBot="1" x14ac:dyDescent="0.3">
      <c r="L54" s="160"/>
      <c r="M54" s="160"/>
    </row>
    <row r="55" spans="2:18" ht="60.75" thickBot="1" x14ac:dyDescent="0.3">
      <c r="B55" s="662" t="s">
        <v>156</v>
      </c>
      <c r="C55" s="663"/>
      <c r="D55" s="668" t="s">
        <v>155</v>
      </c>
      <c r="E55" s="668"/>
      <c r="F55" s="668"/>
      <c r="G55" s="668"/>
      <c r="H55" s="154" t="s">
        <v>154</v>
      </c>
      <c r="I55" s="153" t="s">
        <v>135</v>
      </c>
      <c r="J55" s="154" t="s">
        <v>153</v>
      </c>
      <c r="K55" s="157" t="s">
        <v>139</v>
      </c>
      <c r="L55" s="160"/>
      <c r="M55" s="160"/>
    </row>
    <row r="56" spans="2:18" ht="29.25" customHeight="1" x14ac:dyDescent="0.25">
      <c r="B56" s="664" t="s">
        <v>152</v>
      </c>
      <c r="C56" s="665"/>
      <c r="D56" s="666" t="s">
        <v>151</v>
      </c>
      <c r="E56" s="666"/>
      <c r="F56" s="666"/>
      <c r="G56" s="666"/>
      <c r="H56" s="339">
        <v>0</v>
      </c>
      <c r="I56" s="172">
        <f>IF(D$5="Som platcom DPH",H56*0.23,0)</f>
        <v>0</v>
      </c>
      <c r="J56" s="172">
        <v>3</v>
      </c>
      <c r="K56" s="171">
        <f>J56*H56</f>
        <v>0</v>
      </c>
      <c r="M56" s="160"/>
      <c r="N56" s="159"/>
      <c r="O56" s="159"/>
      <c r="P56" s="159"/>
      <c r="Q56" s="159"/>
      <c r="R56" s="159"/>
    </row>
    <row r="57" spans="2:18" ht="22.5" customHeight="1" thickBot="1" x14ac:dyDescent="0.3">
      <c r="B57" s="688" t="s">
        <v>150</v>
      </c>
      <c r="C57" s="689"/>
      <c r="D57" s="667" t="s">
        <v>149</v>
      </c>
      <c r="E57" s="667"/>
      <c r="F57" s="667"/>
      <c r="G57" s="667"/>
      <c r="H57" s="341">
        <v>0</v>
      </c>
      <c r="I57" s="170">
        <f>IF(D$5="Som platcom DPH",H57*0.23,0)</f>
        <v>0</v>
      </c>
      <c r="J57" s="169">
        <v>200</v>
      </c>
      <c r="K57" s="168">
        <f>J57*H57</f>
        <v>0</v>
      </c>
      <c r="M57" s="160"/>
      <c r="N57" s="159"/>
      <c r="O57" s="159"/>
      <c r="P57" s="159"/>
      <c r="Q57" s="159"/>
      <c r="R57" s="159"/>
    </row>
    <row r="58" spans="2:18" ht="15" customHeight="1" thickBot="1" x14ac:dyDescent="0.3">
      <c r="B58" s="167"/>
      <c r="C58" s="166" t="s">
        <v>148</v>
      </c>
      <c r="D58" s="165"/>
      <c r="E58" s="164"/>
      <c r="F58" s="164"/>
      <c r="G58" s="164"/>
      <c r="H58" s="163"/>
      <c r="I58" s="163"/>
      <c r="J58" s="162">
        <f>SUM(J56:J57)</f>
        <v>203</v>
      </c>
      <c r="K58" s="161">
        <f>SUM(K56:K57)</f>
        <v>0</v>
      </c>
      <c r="L58" s="160"/>
      <c r="M58" s="160"/>
      <c r="N58" s="159"/>
      <c r="O58" s="159"/>
      <c r="P58" s="159"/>
      <c r="Q58" s="159"/>
      <c r="R58" s="159"/>
    </row>
    <row r="59" spans="2:18" ht="15" customHeight="1" thickBot="1" x14ac:dyDescent="0.3">
      <c r="N59" s="159"/>
      <c r="O59" s="159"/>
      <c r="P59" s="159"/>
      <c r="Q59" s="159"/>
      <c r="R59" s="159"/>
    </row>
    <row r="60" spans="2:18" ht="45.75" customHeight="1" thickBot="1" x14ac:dyDescent="0.3">
      <c r="B60" s="660" t="s">
        <v>142</v>
      </c>
      <c r="C60" s="661"/>
      <c r="D60" s="661"/>
      <c r="E60" s="661"/>
      <c r="F60" s="661"/>
      <c r="G60" s="661"/>
      <c r="H60" s="694" t="s">
        <v>147</v>
      </c>
      <c r="I60" s="695"/>
      <c r="J60" s="690" t="s">
        <v>146</v>
      </c>
      <c r="K60" s="690"/>
      <c r="L60" s="691"/>
      <c r="N60" s="152"/>
    </row>
    <row r="61" spans="2:18" ht="32.25" customHeight="1" x14ac:dyDescent="0.25">
      <c r="B61" s="675" t="s">
        <v>145</v>
      </c>
      <c r="C61" s="676"/>
      <c r="D61" s="676"/>
      <c r="E61" s="676"/>
      <c r="F61" s="676"/>
      <c r="G61" s="676"/>
      <c r="H61" s="696"/>
      <c r="I61" s="697"/>
      <c r="J61" s="700" t="s">
        <v>144</v>
      </c>
      <c r="K61" s="701"/>
      <c r="L61" s="701"/>
    </row>
    <row r="62" spans="2:18" ht="30" customHeight="1" thickBot="1" x14ac:dyDescent="0.3">
      <c r="B62" s="677" t="s">
        <v>143</v>
      </c>
      <c r="C62" s="585"/>
      <c r="D62" s="585"/>
      <c r="E62" s="585"/>
      <c r="F62" s="585"/>
      <c r="G62" s="585"/>
      <c r="H62" s="684"/>
      <c r="I62" s="685"/>
      <c r="J62" s="686" t="s">
        <v>239</v>
      </c>
      <c r="K62" s="687"/>
      <c r="L62" s="687"/>
    </row>
    <row r="63" spans="2:18" x14ac:dyDescent="0.25">
      <c r="H63" s="158"/>
      <c r="I63" s="158"/>
      <c r="J63" s="158"/>
      <c r="K63" s="158"/>
      <c r="L63" s="158"/>
    </row>
    <row r="65" spans="2:13" ht="60.75" thickBot="1" x14ac:dyDescent="0.3">
      <c r="B65" s="562" t="s">
        <v>142</v>
      </c>
      <c r="C65" s="678"/>
      <c r="D65" s="678"/>
      <c r="E65" s="678"/>
      <c r="F65" s="678"/>
      <c r="G65" s="563"/>
      <c r="H65" s="154" t="s">
        <v>141</v>
      </c>
      <c r="I65" s="153" t="s">
        <v>135</v>
      </c>
      <c r="J65" s="154" t="s">
        <v>140</v>
      </c>
      <c r="K65" s="157" t="s">
        <v>139</v>
      </c>
      <c r="M65" s="152"/>
    </row>
    <row r="66" spans="2:13" ht="24" customHeight="1" thickBot="1" x14ac:dyDescent="0.3">
      <c r="B66" s="679" t="s">
        <v>138</v>
      </c>
      <c r="C66" s="680"/>
      <c r="D66" s="680"/>
      <c r="E66" s="680"/>
      <c r="F66" s="680"/>
      <c r="G66" s="681"/>
      <c r="H66" s="342">
        <v>0</v>
      </c>
      <c r="I66" s="151">
        <f>IF(D$5="Som platcom DPH",H66*0.23,0)</f>
        <v>0</v>
      </c>
      <c r="J66" s="156">
        <v>800</v>
      </c>
      <c r="K66" s="155">
        <f>J66*H66</f>
        <v>0</v>
      </c>
    </row>
    <row r="69" spans="2:13" ht="30.75" thickBot="1" x14ac:dyDescent="0.3">
      <c r="B69" s="562" t="s">
        <v>137</v>
      </c>
      <c r="C69" s="678"/>
      <c r="D69" s="678"/>
      <c r="E69" s="678"/>
      <c r="F69" s="678"/>
      <c r="G69" s="563"/>
      <c r="H69" s="154" t="s">
        <v>136</v>
      </c>
      <c r="I69" s="153" t="s">
        <v>135</v>
      </c>
      <c r="K69" s="152"/>
    </row>
    <row r="70" spans="2:13" ht="24" customHeight="1" thickBot="1" x14ac:dyDescent="0.3">
      <c r="B70" s="679" t="s">
        <v>134</v>
      </c>
      <c r="C70" s="680"/>
      <c r="D70" s="680"/>
      <c r="E70" s="680"/>
      <c r="F70" s="680"/>
      <c r="G70" s="681"/>
      <c r="H70" s="342">
        <v>0</v>
      </c>
      <c r="I70" s="151">
        <f>IF(D$5="Som platcom DPH",H70*0.23,0)</f>
        <v>0</v>
      </c>
    </row>
    <row r="71" spans="2:13" ht="23.25" customHeight="1" thickBot="1" x14ac:dyDescent="0.3">
      <c r="B71" s="679" t="s">
        <v>133</v>
      </c>
      <c r="C71" s="680"/>
      <c r="D71" s="680"/>
      <c r="E71" s="680"/>
      <c r="F71" s="680"/>
      <c r="G71" s="681"/>
      <c r="H71" s="342">
        <v>0</v>
      </c>
      <c r="I71" s="151">
        <f>IF(D$5="Som platcom DPH",H71*0.23,0)</f>
        <v>0</v>
      </c>
    </row>
    <row r="74" spans="2:13" ht="15.75" thickBot="1" x14ac:dyDescent="0.3">
      <c r="G74" s="572" t="s">
        <v>132</v>
      </c>
      <c r="H74" s="572"/>
      <c r="I74" s="572"/>
      <c r="J74" s="572" t="s">
        <v>131</v>
      </c>
      <c r="K74" s="573"/>
    </row>
    <row r="75" spans="2:13" ht="21.75" customHeight="1" thickBot="1" x14ac:dyDescent="0.3">
      <c r="B75" s="570" t="s">
        <v>130</v>
      </c>
      <c r="C75" s="571"/>
      <c r="D75" s="571"/>
      <c r="E75" s="571"/>
      <c r="F75" s="571"/>
      <c r="G75" s="682">
        <f>(K66+K58+K52+M38+U27+BY19)</f>
        <v>0</v>
      </c>
      <c r="H75" s="683"/>
      <c r="I75" s="683"/>
      <c r="J75" s="541">
        <f>IF(D$5="Som platcom DPH",G75*1.23,G75)</f>
        <v>0</v>
      </c>
      <c r="K75" s="542"/>
    </row>
    <row r="76" spans="2:13" ht="21.75" customHeight="1" thickBot="1" x14ac:dyDescent="0.3">
      <c r="B76" s="570" t="s">
        <v>129</v>
      </c>
      <c r="C76" s="571"/>
      <c r="D76" s="571"/>
      <c r="E76" s="571"/>
      <c r="F76" s="571"/>
      <c r="G76" s="574">
        <f>(K66+K58+K52+M38+U27+BY19)*4</f>
        <v>0</v>
      </c>
      <c r="H76" s="575"/>
      <c r="I76" s="576"/>
      <c r="J76" s="541">
        <f>IF(D$5="Som platcom DPH",G76*1.23,G76)</f>
        <v>0</v>
      </c>
      <c r="K76" s="542"/>
    </row>
    <row r="77" spans="2:13" ht="15.75" thickBot="1" x14ac:dyDescent="0.3"/>
    <row r="78" spans="2:13" ht="24.75" customHeight="1" thickBot="1" x14ac:dyDescent="0.3">
      <c r="B78" s="344" t="s">
        <v>37</v>
      </c>
      <c r="C78" s="673" t="s">
        <v>38</v>
      </c>
      <c r="D78" s="674"/>
      <c r="E78" s="543" t="s">
        <v>39</v>
      </c>
      <c r="F78" s="544"/>
      <c r="G78" s="544"/>
      <c r="H78" s="544"/>
      <c r="I78" s="544"/>
      <c r="J78" s="544"/>
      <c r="K78" s="545"/>
    </row>
  </sheetData>
  <sheetProtection algorithmName="SHA-512" hashValue="TRi+CyABSgt7u/vE4P3NHWVj3DLRuUV/NpzV2GkKMtUB6I10K/QJCFBqJVr+vtzqQchTe9MZ3r7L4/NL2mDdBw==" saltValue="znzKMNg2TWX8yoCYJahEjA==" spinCount="100000" sheet="1" objects="1" scenarios="1" selectLockedCells="1"/>
  <mergeCells count="82">
    <mergeCell ref="J62:L62"/>
    <mergeCell ref="B57:C57"/>
    <mergeCell ref="J60:L60"/>
    <mergeCell ref="B47:C47"/>
    <mergeCell ref="D50:G50"/>
    <mergeCell ref="H60:I60"/>
    <mergeCell ref="H61:I61"/>
    <mergeCell ref="D51:G51"/>
    <mergeCell ref="J61:L61"/>
    <mergeCell ref="C78:D78"/>
    <mergeCell ref="B61:G61"/>
    <mergeCell ref="B62:G62"/>
    <mergeCell ref="B65:G65"/>
    <mergeCell ref="B66:G66"/>
    <mergeCell ref="B75:F75"/>
    <mergeCell ref="G75:I75"/>
    <mergeCell ref="H62:I62"/>
    <mergeCell ref="B70:G70"/>
    <mergeCell ref="B71:G71"/>
    <mergeCell ref="B69:G69"/>
    <mergeCell ref="B43:C44"/>
    <mergeCell ref="B45:C45"/>
    <mergeCell ref="B46:C46"/>
    <mergeCell ref="B60:G60"/>
    <mergeCell ref="D43:G43"/>
    <mergeCell ref="D44:G44"/>
    <mergeCell ref="B55:C55"/>
    <mergeCell ref="B56:C56"/>
    <mergeCell ref="D56:G56"/>
    <mergeCell ref="D57:G57"/>
    <mergeCell ref="D55:G55"/>
    <mergeCell ref="B48:C48"/>
    <mergeCell ref="B49:C49"/>
    <mergeCell ref="B50:C50"/>
    <mergeCell ref="B51:C51"/>
    <mergeCell ref="D49:G49"/>
    <mergeCell ref="BT7:BW7"/>
    <mergeCell ref="D29:G29"/>
    <mergeCell ref="H29:K29"/>
    <mergeCell ref="D21:G21"/>
    <mergeCell ref="H21:K21"/>
    <mergeCell ref="L21:O21"/>
    <mergeCell ref="P21:S21"/>
    <mergeCell ref="D7:G7"/>
    <mergeCell ref="H7:K7"/>
    <mergeCell ref="AB7:AE7"/>
    <mergeCell ref="BL7:BO7"/>
    <mergeCell ref="BP7:BS7"/>
    <mergeCell ref="BD7:BG7"/>
    <mergeCell ref="BH7:BK7"/>
    <mergeCell ref="AR7:AU7"/>
    <mergeCell ref="AV7:AY7"/>
    <mergeCell ref="L7:O7"/>
    <mergeCell ref="AZ7:BC7"/>
    <mergeCell ref="D46:G46"/>
    <mergeCell ref="D47:G47"/>
    <mergeCell ref="D48:G48"/>
    <mergeCell ref="D41:G41"/>
    <mergeCell ref="D42:G42"/>
    <mergeCell ref="D45:G45"/>
    <mergeCell ref="P7:S7"/>
    <mergeCell ref="T7:W7"/>
    <mergeCell ref="X7:AA7"/>
    <mergeCell ref="AF7:AI7"/>
    <mergeCell ref="AJ7:AM7"/>
    <mergeCell ref="AN7:AQ7"/>
    <mergeCell ref="J76:K76"/>
    <mergeCell ref="E78:K78"/>
    <mergeCell ref="B2:K2"/>
    <mergeCell ref="B3:K3"/>
    <mergeCell ref="B4:C4"/>
    <mergeCell ref="B5:C5"/>
    <mergeCell ref="D4:K4"/>
    <mergeCell ref="D5:K5"/>
    <mergeCell ref="B40:C40"/>
    <mergeCell ref="B41:C42"/>
    <mergeCell ref="D40:G40"/>
    <mergeCell ref="B76:F76"/>
    <mergeCell ref="J75:K75"/>
    <mergeCell ref="G74:I74"/>
    <mergeCell ref="J74:K74"/>
    <mergeCell ref="G76:I76"/>
  </mergeCells>
  <dataValidations count="3">
    <dataValidation type="decimal" allowBlank="1" showInputMessage="1" showErrorMessage="1" sqref="H62:I62" xr:uid="{02DB835A-D240-42A8-9947-896235C87238}">
      <formula1>1</formula1>
      <formula2>5</formula2>
    </dataValidation>
    <dataValidation type="decimal" allowBlank="1" showInputMessage="1" showErrorMessage="1" sqref="H61" xr:uid="{5FDB9128-BF5E-423C-B42C-AFA58A53A257}">
      <formula1>0</formula1>
      <formula2>1</formula2>
    </dataValidation>
    <dataValidation type="list" allowBlank="1" showInputMessage="1" showErrorMessage="1" sqref="D5" xr:uid="{4E225929-0814-4679-8F98-236E4717204F}">
      <formula1>"Som platcom DPH,Nie som platcom DPH"</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dimension ref="B1:B23"/>
  <sheetViews>
    <sheetView showGridLines="0" workbookViewId="0">
      <selection activeCell="E11" sqref="E11"/>
    </sheetView>
  </sheetViews>
  <sheetFormatPr defaultColWidth="8.85546875" defaultRowHeight="15" x14ac:dyDescent="0.25"/>
  <cols>
    <col min="1" max="1" width="3.140625" customWidth="1"/>
    <col min="2" max="2" width="98.42578125" customWidth="1"/>
  </cols>
  <sheetData>
    <row r="1" spans="2:2" ht="15.75" thickBot="1" x14ac:dyDescent="0.3"/>
    <row r="2" spans="2:2" ht="42.75" customHeight="1" x14ac:dyDescent="0.25">
      <c r="B2" s="3" t="s">
        <v>73</v>
      </c>
    </row>
    <row r="3" spans="2:2" x14ac:dyDescent="0.25">
      <c r="B3" s="4"/>
    </row>
    <row r="4" spans="2:2" x14ac:dyDescent="0.25">
      <c r="B4" s="5" t="s">
        <v>41</v>
      </c>
    </row>
    <row r="5" spans="2:2" x14ac:dyDescent="0.25">
      <c r="B5" s="6"/>
    </row>
    <row r="6" spans="2:2" x14ac:dyDescent="0.25">
      <c r="B6" s="7" t="s">
        <v>42</v>
      </c>
    </row>
    <row r="7" spans="2:2" x14ac:dyDescent="0.25">
      <c r="B7" s="5"/>
    </row>
    <row r="8" spans="2:2" x14ac:dyDescent="0.25">
      <c r="B8" s="111" t="s">
        <v>74</v>
      </c>
    </row>
    <row r="9" spans="2:2" x14ac:dyDescent="0.25">
      <c r="B9" s="111"/>
    </row>
    <row r="10" spans="2:2" x14ac:dyDescent="0.25">
      <c r="B10" s="112" t="s">
        <v>76</v>
      </c>
    </row>
    <row r="11" spans="2:2" x14ac:dyDescent="0.25">
      <c r="B11" s="112" t="s">
        <v>77</v>
      </c>
    </row>
    <row r="12" spans="2:2" x14ac:dyDescent="0.25">
      <c r="B12" s="112" t="s">
        <v>78</v>
      </c>
    </row>
    <row r="13" spans="2:2" x14ac:dyDescent="0.25">
      <c r="B13" s="112" t="s">
        <v>79</v>
      </c>
    </row>
    <row r="14" spans="2:2" ht="16.5" customHeight="1" x14ac:dyDescent="0.25">
      <c r="B14" s="5"/>
    </row>
    <row r="15" spans="2:2" ht="30" x14ac:dyDescent="0.25">
      <c r="B15" s="111" t="s">
        <v>75</v>
      </c>
    </row>
    <row r="16" spans="2:2" x14ac:dyDescent="0.25">
      <c r="B16" s="8"/>
    </row>
    <row r="17" spans="2:2" ht="30" x14ac:dyDescent="0.25">
      <c r="B17" s="5" t="s">
        <v>80</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B1:B27"/>
  <sheetViews>
    <sheetView showGridLines="0" workbookViewId="0">
      <selection activeCell="B15" sqref="B15"/>
    </sheetView>
  </sheetViews>
  <sheetFormatPr defaultColWidth="8.85546875" defaultRowHeight="15" x14ac:dyDescent="0.25"/>
  <cols>
    <col min="1" max="1" width="3.7109375" customWidth="1"/>
    <col min="2" max="2" width="98.42578125" customWidth="1"/>
  </cols>
  <sheetData>
    <row r="1" spans="2:2" ht="15.75" thickBot="1" x14ac:dyDescent="0.3"/>
    <row r="2" spans="2:2" ht="42.75" customHeight="1" x14ac:dyDescent="0.25">
      <c r="B2" s="3" t="s">
        <v>40</v>
      </c>
    </row>
    <row r="3" spans="2:2" x14ac:dyDescent="0.25">
      <c r="B3" s="4"/>
    </row>
    <row r="4" spans="2:2" x14ac:dyDescent="0.25">
      <c r="B4" s="10" t="s">
        <v>41</v>
      </c>
    </row>
    <row r="5" spans="2:2" x14ac:dyDescent="0.25">
      <c r="B5" s="4"/>
    </row>
    <row r="6" spans="2:2" x14ac:dyDescent="0.25">
      <c r="B6" s="11" t="s">
        <v>42</v>
      </c>
    </row>
    <row r="7" spans="2:2" x14ac:dyDescent="0.25">
      <c r="B7" s="12"/>
    </row>
    <row r="8" spans="2:2" ht="60.75" customHeight="1" x14ac:dyDescent="0.25">
      <c r="B8" s="5" t="s">
        <v>43</v>
      </c>
    </row>
    <row r="9" spans="2:2" x14ac:dyDescent="0.25">
      <c r="B9" s="5"/>
    </row>
    <row r="10" spans="2:2" x14ac:dyDescent="0.25">
      <c r="B10" s="5" t="s">
        <v>44</v>
      </c>
    </row>
    <row r="11" spans="2:2" x14ac:dyDescent="0.25">
      <c r="B11" s="5" t="s">
        <v>45</v>
      </c>
    </row>
    <row r="12" spans="2:2" x14ac:dyDescent="0.25">
      <c r="B12" s="5" t="s">
        <v>46</v>
      </c>
    </row>
    <row r="13" spans="2:2" x14ac:dyDescent="0.25">
      <c r="B13" s="5" t="s">
        <v>47</v>
      </c>
    </row>
    <row r="14" spans="2:2" x14ac:dyDescent="0.25">
      <c r="B14" s="5" t="s">
        <v>48</v>
      </c>
    </row>
    <row r="15" spans="2:2" x14ac:dyDescent="0.25">
      <c r="B15" s="5" t="s">
        <v>49</v>
      </c>
    </row>
    <row r="16" spans="2:2" x14ac:dyDescent="0.25">
      <c r="B16" s="5" t="s">
        <v>50</v>
      </c>
    </row>
    <row r="17" spans="2:2" ht="30" x14ac:dyDescent="0.25">
      <c r="B17" s="5" t="s">
        <v>51</v>
      </c>
    </row>
    <row r="18" spans="2:2" x14ac:dyDescent="0.25">
      <c r="B18" s="5" t="s">
        <v>52</v>
      </c>
    </row>
    <row r="19" spans="2:2" x14ac:dyDescent="0.25">
      <c r="B19" s="5" t="s">
        <v>53</v>
      </c>
    </row>
    <row r="20" spans="2:2" x14ac:dyDescent="0.25">
      <c r="B20" s="5" t="s">
        <v>54</v>
      </c>
    </row>
    <row r="21" spans="2:2" ht="30" x14ac:dyDescent="0.25">
      <c r="B21" s="5" t="s">
        <v>55</v>
      </c>
    </row>
    <row r="22" spans="2:2" x14ac:dyDescent="0.25">
      <c r="B22" s="5" t="s">
        <v>56</v>
      </c>
    </row>
    <row r="23" spans="2:2" x14ac:dyDescent="0.25">
      <c r="B23" s="6"/>
    </row>
    <row r="24" spans="2:2" ht="60" x14ac:dyDescent="0.25">
      <c r="B24" s="5" t="s">
        <v>57</v>
      </c>
    </row>
    <row r="25" spans="2:2" ht="13.5" customHeight="1" x14ac:dyDescent="0.25">
      <c r="B25" s="5"/>
    </row>
    <row r="26" spans="2:2" ht="30" x14ac:dyDescent="0.25">
      <c r="B26" s="5" t="s">
        <v>58</v>
      </c>
    </row>
    <row r="27" spans="2:2" ht="15.75" thickBot="1" x14ac:dyDescent="0.3">
      <c r="B27" s="1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B1:B26"/>
  <sheetViews>
    <sheetView showGridLines="0" workbookViewId="0">
      <selection activeCell="B14" sqref="B14"/>
    </sheetView>
  </sheetViews>
  <sheetFormatPr defaultColWidth="8.85546875" defaultRowHeight="15" x14ac:dyDescent="0.25"/>
  <cols>
    <col min="1" max="1" width="3.140625" customWidth="1"/>
    <col min="2" max="2" width="98.42578125" customWidth="1"/>
  </cols>
  <sheetData>
    <row r="1" spans="2:2" ht="15.75" thickBot="1" x14ac:dyDescent="0.3"/>
    <row r="2" spans="2:2" ht="42.75" customHeight="1" x14ac:dyDescent="0.25">
      <c r="B2" s="3" t="s">
        <v>59</v>
      </c>
    </row>
    <row r="3" spans="2:2" x14ac:dyDescent="0.25">
      <c r="B3" s="4"/>
    </row>
    <row r="4" spans="2:2" x14ac:dyDescent="0.25">
      <c r="B4" s="5" t="s">
        <v>41</v>
      </c>
    </row>
    <row r="5" spans="2:2" x14ac:dyDescent="0.25">
      <c r="B5" s="6"/>
    </row>
    <row r="6" spans="2:2" x14ac:dyDescent="0.25">
      <c r="B6" s="7" t="s">
        <v>42</v>
      </c>
    </row>
    <row r="7" spans="2:2" x14ac:dyDescent="0.25">
      <c r="B7" s="5"/>
    </row>
    <row r="8" spans="2:2" ht="60.75" customHeight="1" x14ac:dyDescent="0.25">
      <c r="B8" s="5" t="s">
        <v>60</v>
      </c>
    </row>
    <row r="9" spans="2:2" x14ac:dyDescent="0.25">
      <c r="B9" s="5" t="s">
        <v>61</v>
      </c>
    </row>
    <row r="10" spans="2:2" x14ac:dyDescent="0.25">
      <c r="B10" s="8"/>
    </row>
    <row r="11" spans="2:2" ht="30" x14ac:dyDescent="0.25">
      <c r="B11" s="5" t="s">
        <v>62</v>
      </c>
    </row>
    <row r="12" spans="2:2" x14ac:dyDescent="0.25">
      <c r="B12" s="5"/>
    </row>
    <row r="13" spans="2:2" ht="45" x14ac:dyDescent="0.25">
      <c r="B13" s="5" t="s">
        <v>63</v>
      </c>
    </row>
    <row r="14" spans="2:2" x14ac:dyDescent="0.25">
      <c r="B14" s="5"/>
    </row>
    <row r="15" spans="2:2" ht="45" x14ac:dyDescent="0.25">
      <c r="B15" s="5" t="s">
        <v>64</v>
      </c>
    </row>
    <row r="16" spans="2:2" x14ac:dyDescent="0.25">
      <c r="B16" s="5"/>
    </row>
    <row r="17" spans="2:2" ht="60" x14ac:dyDescent="0.25">
      <c r="B17" s="5" t="s">
        <v>65</v>
      </c>
    </row>
    <row r="18" spans="2:2" x14ac:dyDescent="0.25">
      <c r="B18" s="5"/>
    </row>
    <row r="19" spans="2:2" ht="75" x14ac:dyDescent="0.25">
      <c r="B19" s="5" t="s">
        <v>66</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9" ma:contentTypeDescription="Create a new document." ma:contentTypeScope="" ma:versionID="feebc58379b84b891f158c5583da76f0">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62bf6e0c61f64fa092a6d3ecae2a6e6c"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2.xml><?xml version="1.0" encoding="utf-8"?>
<ds:datastoreItem xmlns:ds="http://schemas.openxmlformats.org/officeDocument/2006/customXml" ds:itemID="{CD3BD455-CE9E-4AB2-8BBB-ED95591DBF91}">
  <ds:schemaRefs>
    <ds:schemaRef ds:uri="bb3d1ceb-ec91-4593-ab49-8ce9533748d9"/>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e4b31099-8163-4ac9-ab84-be06feeb7ef4"/>
  </ds:schemaRefs>
</ds:datastoreItem>
</file>

<file path=customXml/itemProps3.xml><?xml version="1.0" encoding="utf-8"?>
<ds:datastoreItem xmlns:ds="http://schemas.openxmlformats.org/officeDocument/2006/customXml" ds:itemID="{72937363-BD38-4395-912D-AF5B039FA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4</vt:i4>
      </vt:variant>
    </vt:vector>
  </HeadingPairs>
  <TitlesOfParts>
    <vt:vector size="10" baseType="lpstr">
      <vt:lpstr>Zákl. nastavenie</vt:lpstr>
      <vt:lpstr>Ponuka</vt:lpstr>
      <vt:lpstr>Cenová ponuka</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lpstr>Ponuka!Oblasť_tlače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dc:title>
  <dc:subject/>
  <dc:creator>Horváth Jakub, Mgr.</dc:creator>
  <cp:keywords/>
  <dc:description/>
  <cp:lastModifiedBy>Horváth Jakub, Mgr.</cp:lastModifiedBy>
  <cp:revision/>
  <dcterms:created xsi:type="dcterms:W3CDTF">2022-09-22T09:41:16Z</dcterms:created>
  <dcterms:modified xsi:type="dcterms:W3CDTF">2025-11-20T10:03:40Z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