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3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lukas_vitek_bratislava_sk/Documents/Dokumenty/Zoznam zákaziek/DNS Služby projektantov/Výzva 31 Cyklo R55 Letisková radiála_Ivánska cesta/Súťažné podklady/"/>
    </mc:Choice>
  </mc:AlternateContent>
  <xr:revisionPtr revIDLastSave="354" documentId="13_ncr:1_{B5F6DD31-FF54-41C7-B553-76949E5F3D8E}" xr6:coauthVersionLast="47" xr6:coauthVersionMax="47" xr10:uidLastSave="{A0F8D37C-B768-4644-AC68-131F78EFD42D}"/>
  <bookViews>
    <workbookView xWindow="-120" yWindow="-120" windowWidth="29040" windowHeight="15720" firstSheet="2" activeTab="2" xr2:uid="{89D3062A-3E8C-407B-A16C-9D1AA0F43D56}"/>
  </bookViews>
  <sheets>
    <sheet name="Zákl. nastavenie" sheetId="7" state="hidden" r:id="rId1"/>
    <sheet name="Ponuka - bodový" sheetId="10" state="hidden" r:id="rId2"/>
    <sheet name="Ponuka " sheetId="8" r:id="rId3"/>
    <sheet name="Ponuka - peňažný malusový" sheetId="9" state="hidden" r:id="rId4"/>
    <sheet name="Osobné postavenie" sheetId="11" r:id="rId5"/>
    <sheet name="Koneční užívatelia výhod" sheetId="5" r:id="rId6"/>
    <sheet name="Medzinárodné sankcie" sheetId="2" r:id="rId7"/>
  </sheets>
  <definedNames>
    <definedName name="_xlnm.Print_Area" localSheetId="5">'Koneční užívatelia výhod'!$B$1:$B$28</definedName>
    <definedName name="_xlnm.Print_Area" localSheetId="6">'Medzinárodné sankcie'!$B$1:$B$22</definedName>
    <definedName name="_xlnm.Print_Area" localSheetId="4">'Osobné postavenie'!$B$1:$B$19</definedName>
    <definedName name="_xlnm.Print_Area" localSheetId="1">'Ponuka - bodový'!$A$2:$G$55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8" l="1"/>
  <c r="E25" i="8"/>
  <c r="C19" i="8"/>
  <c r="E23" i="9" l="1"/>
  <c r="E24" i="9"/>
  <c r="E24" i="8"/>
  <c r="E23" i="8"/>
  <c r="E24" i="10"/>
  <c r="E23" i="10" l="1"/>
  <c r="F23" i="10" s="1"/>
  <c r="B21" i="10"/>
  <c r="C19" i="10"/>
  <c r="E35" i="7"/>
  <c r="E36" i="7"/>
  <c r="E50" i="7"/>
  <c r="E49" i="7"/>
  <c r="E37" i="7"/>
  <c r="F86" i="9"/>
  <c r="E86" i="9"/>
  <c r="C86" i="9"/>
  <c r="B86" i="9"/>
  <c r="C84" i="9"/>
  <c r="F79" i="9"/>
  <c r="E79" i="9"/>
  <c r="C79" i="9"/>
  <c r="B79" i="9"/>
  <c r="C77" i="9"/>
  <c r="F72" i="9"/>
  <c r="E72" i="9"/>
  <c r="C72" i="9"/>
  <c r="B72" i="9"/>
  <c r="C70" i="9"/>
  <c r="F65" i="9"/>
  <c r="E65" i="9"/>
  <c r="C65" i="9"/>
  <c r="B65" i="9"/>
  <c r="C63" i="9"/>
  <c r="F58" i="9"/>
  <c r="E58" i="9"/>
  <c r="C58" i="9"/>
  <c r="B58" i="9"/>
  <c r="C56" i="9"/>
  <c r="F51" i="9"/>
  <c r="E51" i="9"/>
  <c r="C51" i="9"/>
  <c r="B51" i="9"/>
  <c r="C49" i="9"/>
  <c r="F44" i="9"/>
  <c r="E44" i="9"/>
  <c r="C44" i="9"/>
  <c r="B44" i="9"/>
  <c r="C42" i="9"/>
  <c r="F37" i="9"/>
  <c r="E37" i="9"/>
  <c r="C37" i="9"/>
  <c r="B37" i="9"/>
  <c r="C35" i="9"/>
  <c r="F30" i="9"/>
  <c r="E30" i="9"/>
  <c r="C30" i="9"/>
  <c r="B30" i="9"/>
  <c r="C28" i="9"/>
  <c r="F24" i="9"/>
  <c r="F23" i="9"/>
  <c r="F21" i="9"/>
  <c r="E21" i="9"/>
  <c r="B21" i="9"/>
  <c r="C19" i="9"/>
  <c r="G34" i="7"/>
  <c r="H34" i="7" s="1"/>
  <c r="E21" i="8"/>
  <c r="F21" i="8"/>
  <c r="F24" i="8"/>
  <c r="F23" i="8"/>
  <c r="F86" i="10"/>
  <c r="E86" i="10"/>
  <c r="F79" i="10"/>
  <c r="E79" i="10"/>
  <c r="E72" i="10"/>
  <c r="F72" i="10"/>
  <c r="F65" i="10"/>
  <c r="E65" i="10"/>
  <c r="F58" i="10"/>
  <c r="E58" i="10"/>
  <c r="F51" i="10"/>
  <c r="F44" i="10"/>
  <c r="E51" i="10"/>
  <c r="E44" i="10"/>
  <c r="B86" i="10"/>
  <c r="B79" i="10"/>
  <c r="B72" i="10"/>
  <c r="B65" i="10"/>
  <c r="B58" i="10"/>
  <c r="B51" i="10"/>
  <c r="B44" i="10"/>
  <c r="C84" i="10"/>
  <c r="C77" i="10"/>
  <c r="C70" i="10"/>
  <c r="C63" i="10"/>
  <c r="C56" i="10"/>
  <c r="C49" i="10"/>
  <c r="C42" i="10"/>
  <c r="F37" i="10"/>
  <c r="E37" i="10"/>
  <c r="B37" i="10"/>
  <c r="F30" i="10"/>
  <c r="E30" i="10"/>
  <c r="B30" i="10"/>
  <c r="C28" i="10"/>
  <c r="F21" i="10"/>
  <c r="E21" i="10"/>
  <c r="F24" i="10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F25" i="9" l="1"/>
  <c r="C26" i="9" s="1"/>
  <c r="F26" i="8"/>
  <c r="C27" i="8" s="1"/>
  <c r="F25" i="10"/>
  <c r="F33" i="9"/>
  <c r="F89" i="9"/>
  <c r="F82" i="9"/>
  <c r="F40" i="9"/>
  <c r="F75" i="9"/>
  <c r="F61" i="9"/>
  <c r="F54" i="9"/>
  <c r="F68" i="9"/>
  <c r="F47" i="9"/>
  <c r="J49" i="7"/>
  <c r="F34" i="7"/>
  <c r="F49" i="7"/>
  <c r="F30" i="8" l="1"/>
  <c r="F91" i="9"/>
  <c r="H14" i="7"/>
  <c r="I7" i="7" s="1"/>
  <c r="C44" i="10" s="1"/>
  <c r="C47" i="10" s="1"/>
  <c r="H49" i="7"/>
  <c r="J52" i="7" l="1"/>
  <c r="J7" i="7"/>
  <c r="H52" i="7"/>
  <c r="H22" i="7"/>
  <c r="F22" i="7"/>
  <c r="J37" i="7"/>
  <c r="H37" i="7"/>
  <c r="F52" i="7"/>
  <c r="F37" i="7"/>
  <c r="J22" i="7"/>
  <c r="I10" i="7"/>
  <c r="C65" i="10" s="1"/>
  <c r="C68" i="10" s="1"/>
  <c r="I11" i="7"/>
  <c r="C72" i="10" s="1"/>
  <c r="C75" i="10" s="1"/>
  <c r="I13" i="7"/>
  <c r="C86" i="10" s="1"/>
  <c r="C89" i="10" s="1"/>
  <c r="I5" i="7"/>
  <c r="C30" i="10" s="1"/>
  <c r="C33" i="10" s="1"/>
  <c r="I9" i="7"/>
  <c r="C58" i="10" s="1"/>
  <c r="C61" i="10" s="1"/>
  <c r="I6" i="7"/>
  <c r="C37" i="10" s="1"/>
  <c r="C40" i="10" s="1"/>
  <c r="I4" i="7"/>
  <c r="C21" i="10" s="1"/>
  <c r="C26" i="10" s="1"/>
  <c r="I12" i="7"/>
  <c r="C79" i="10" s="1"/>
  <c r="C82" i="10" s="1"/>
  <c r="I8" i="7"/>
  <c r="C51" i="10" l="1"/>
  <c r="C54" i="10" s="1"/>
  <c r="J8" i="7"/>
  <c r="F91" i="10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<sst xmlns="http://schemas.openxmlformats.org/spreadsheetml/2006/main" count="374" uniqueCount="133">
  <si>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</si>
  <si>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</si>
  <si>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</si>
  <si>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</si>
  <si>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</si>
  <si>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</si>
  <si>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</si>
  <si>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</si>
  <si>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</si>
  <si>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</si>
  <si>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</si>
  <si>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</si>
  <si>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</si>
  <si>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</si>
  <si>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</si>
  <si>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</si>
  <si>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</si>
  <si>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</si>
  <si>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</si>
  <si>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</si>
  <si>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</si>
  <si>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</si>
  <si>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</si>
  <si>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</si>
  <si>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</si>
  <si>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</si>
  <si>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r>
      <t xml:space="preserve">Príloha č. </t>
    </r>
    <r>
      <rPr>
        <sz val="16"/>
        <color rgb="FFFF0000"/>
        <rFont val="Calibri Light"/>
        <family val="2"/>
        <charset val="238"/>
        <scheme val="major"/>
      </rPr>
      <t>2</t>
    </r>
    <r>
      <rPr>
        <sz val="16"/>
        <color theme="4" tint="-0.249977111117893"/>
        <rFont val="Calibri Light"/>
        <family val="2"/>
        <charset val="238"/>
        <scheme val="major"/>
      </rPr>
      <t xml:space="preserve"> - Ponuka v zákazke „</t>
    </r>
    <r>
      <rPr>
        <sz val="16"/>
        <color rgb="FFFF0000"/>
        <rFont val="Calibri Light"/>
        <family val="2"/>
        <charset val="238"/>
        <scheme val="major"/>
      </rPr>
      <t>${tenderName}</t>
    </r>
    <r>
      <rPr>
        <sz val="16"/>
        <color theme="4" tint="-0.249977111117893"/>
        <rFont val="Calibri Light"/>
        <family val="2"/>
        <charset val="238"/>
        <scheme val="major"/>
      </rPr>
      <t>“</t>
    </r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</si>
  <si>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</si>
  <si>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</si>
  <si>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</si>
  <si>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</si>
  <si>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</si>
  <si>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</si>
  <si>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</si>
  <si>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</si>
  <si>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</si>
  <si>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</si>
  <si>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</si>
  <si>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</si>
  <si>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Váha kritéria (%)</t>
  </si>
  <si>
    <t>Minimálna hodnota</t>
  </si>
  <si>
    <t>Maximálna hodnota</t>
  </si>
  <si>
    <t>Názov položky</t>
  </si>
  <si>
    <t>Počet kusov</t>
  </si>
  <si>
    <t>Suma v EUR bez DPH</t>
  </si>
  <si>
    <t>Výška DPH</t>
  </si>
  <si>
    <t>Suma v EUR s DPH na všetky kusy</t>
  </si>
  <si>
    <t>Počet bodov v danom kritériu:</t>
  </si>
  <si>
    <t>Popis kritéria</t>
  </si>
  <si>
    <t>Ponuka uchádzača</t>
  </si>
  <si>
    <t>Počet bodov spolu: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</si>
  <si>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</si>
  <si>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</si>
  <si>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</si>
  <si>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</si>
  <si>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</si>
  <si>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</si>
  <si>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</si>
  <si>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</si>
  <si>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</si>
  <si>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</si>
  <si>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</si>
  <si>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</si>
  <si>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</si>
  <si>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</si>
  <si>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</si>
  <si>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</si>
  <si>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</si>
  <si>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</si>
  <si>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</si>
  <si>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</si>
  <si>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</si>
  <si>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</si>
  <si>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</si>
  <si>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</si>
  <si>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</si>
  <si>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</si>
  <si>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</si>
  <si>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</si>
  <si>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</si>
  <si>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</si>
  <si>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</si>
  <si>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</si>
  <si>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1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</si>
  <si>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2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</si>
  <si>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3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</si>
  <si>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4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</si>
  <si>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t>Cena za celý predmet zákazky</t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</si>
  <si>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10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</si>
  <si>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9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</si>
  <si>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8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</si>
  <si>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7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</si>
  <si>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6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</si>
  <si>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5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</si>
  <si>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t>Ponuková cena:</t>
  </si>
  <si>
    <t>Logika kritéria:</t>
  </si>
  <si>
    <t>Minimálna hodnota:</t>
  </si>
  <si>
    <t>Maximálna hodnota:</t>
  </si>
  <si>
    <t>Maximálny finančný bonus na účely hodnotenia ponúk</t>
  </si>
  <si>
    <t>Kritérium č. 1:</t>
  </si>
  <si>
    <t>Kritérium č. 2:</t>
  </si>
  <si>
    <t>Kritérium č. 3:</t>
  </si>
  <si>
    <t>Kritérium č. 4:</t>
  </si>
  <si>
    <t>Kritérium č. 5:</t>
  </si>
  <si>
    <t>Kritérium č. 6:</t>
  </si>
  <si>
    <t>Kritérium č. 7:</t>
  </si>
  <si>
    <t>Kritérium č. 10:</t>
  </si>
  <si>
    <t>Kritérium č. 9:</t>
  </si>
  <si>
    <t>Kritérium č. 8:</t>
  </si>
  <si>
    <t>Celková cena na účely hodnotenia ponúk:</t>
  </si>
  <si>
    <t>Peňažná prirážka na účely vyhodnotenia ponúk:</t>
  </si>
  <si>
    <t>žiadna</t>
  </si>
  <si>
    <t>Minimálna hodnota kritéria</t>
  </si>
  <si>
    <t>Maximálna hodnota kritéria</t>
  </si>
  <si>
    <r>
      <rPr>
        <sz val="11"/>
        <color rgb="FFFF0000"/>
        <rFont val="Calibri"/>
        <family val="2"/>
        <charset val="238"/>
        <scheme val="minor"/>
      </rPr>
      <t>Červené len pri ZsNH a PZ</t>
    </r>
    <r>
      <rPr>
        <sz val="11"/>
        <rFont val="Calibri"/>
        <family val="2"/>
        <charset val="238"/>
        <scheme val="minor"/>
      </rPr>
      <t>: 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spĺňam všetky podmienky účasti stanovené vo Výzve na predkladanie ponúk a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</si>
  <si>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Som platcom DPH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</si>
  <si>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</si>
  <si>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</si>
  <si>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</si>
  <si>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</si>
  <si>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</si>
  <si>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</si>
  <si>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</si>
  <si>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rPr>
        <sz val="11"/>
        <color rgb="FFFF0000"/>
        <rFont val="Calibri"/>
        <family val="2"/>
        <charset val="238"/>
        <scheme val="minor"/>
      </rPr>
      <t>Červené len pri PZ</t>
    </r>
    <r>
      <rPr>
        <sz val="11"/>
        <rFont val="Calibri"/>
        <family val="2"/>
        <charset val="238"/>
        <scheme val="minor"/>
      </rPr>
      <t>: 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spĺňam všetky podmienky účasti stanovené vo Výzve na predkladanie ponúk a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</si>
  <si>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r>
      <rPr>
        <sz val="11"/>
        <color rgb="FFFF0000"/>
        <rFont val="Calibri"/>
        <family val="2"/>
        <charset val="238"/>
        <scheme val="minor"/>
      </rPr>
      <t>Len pri NZ:</t>
    </r>
    <r>
      <rPr>
        <sz val="11"/>
        <color theme="1"/>
        <rFont val="Calibri"/>
        <family val="2"/>
        <charset val="238"/>
        <scheme val="minor"/>
      </rPr>
      <t xml:space="preserve"> 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</si>
  <si>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</si>
  <si>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</si>
  <si>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</si>
  <si>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Najnižšia cena za celý predmet zákazky v EUR s DPH</t>
  </si>
  <si>
    <t xml:space="preserve">Projektová dokumentácia pre Stavebný zámer    </t>
  </si>
  <si>
    <t>Projekt stavby s podrobnosťou Vykonávacieho projektu</t>
  </si>
  <si>
    <t xml:space="preserve">Odborný autorský dohľad projektanta </t>
  </si>
  <si>
    <r>
      <t xml:space="preserve">Príloha č. </t>
    </r>
    <r>
      <rPr>
        <sz val="16"/>
        <color rgb="FFFF0000"/>
        <rFont val="Calibri Light"/>
        <family val="2"/>
        <charset val="238"/>
        <scheme val="major"/>
      </rPr>
      <t>2</t>
    </r>
    <r>
      <rPr>
        <sz val="16"/>
        <color theme="4" tint="-0.249977111117893"/>
        <rFont val="Calibri Light"/>
        <family val="2"/>
        <charset val="238"/>
        <scheme val="major"/>
      </rPr>
      <t xml:space="preserve"> - Ponuka v zákazke Cyklo R55 Letisková radiála – Ivánska cesta (Trnavská cesta žel.priecestie – Slowackého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</si>
</sst>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6"/>
      <color rgb="FFFF0000"/>
      <name val="Calibri Light"/>
      <family val="2"/>
      <charset val="238"/>
      <scheme val="maj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rgb="FF002060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9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23" fillId="0" borderId="0" applyNumberFormat="0" applyFill="0" applyBorder="0" applyAlignment="0" applyProtection="0"/>
  </cellStyleXfs>
  <cellXfs count="404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64" xfId="0" applyFont="1" applyBorder="1" applyAlignment="1">
      <alignment horizontal="center" vertical="center"/>
    </xf>
    <xf numFmtId="0" fontId="7" fillId="0" borderId="45" xfId="0" applyFont="1" applyBorder="1" applyAlignment="1">
      <alignment horizontal="justify" vertical="center"/>
    </xf>
    <xf numFmtId="0" fontId="0" fillId="0" borderId="45" xfId="0" applyBorder="1" applyAlignment="1">
      <alignment horizontal="left" vertical="center" wrapText="1" indent="1"/>
    </xf>
    <xf numFmtId="0" fontId="7" fillId="0" borderId="45" xfId="0" applyFont="1" applyBorder="1" applyAlignment="1">
      <alignment horizontal="left" vertical="center" wrapText="1" indent="1"/>
    </xf>
    <xf numFmtId="0" fontId="2" fillId="0" borderId="45" xfId="0" applyFont="1" applyBorder="1" applyAlignment="1">
      <alignment horizontal="center" vertical="center" wrapText="1"/>
    </xf>
    <xf numFmtId="0" fontId="0" fillId="0" borderId="45" xfId="0" applyBorder="1" applyAlignment="1">
      <alignment horizontal="left" wrapText="1" indent="1"/>
    </xf>
    <xf numFmtId="0" fontId="7" fillId="0" borderId="46" xfId="0" applyFont="1" applyBorder="1" applyAlignment="1">
      <alignment vertical="center"/>
    </xf>
    <xf numFmtId="0" fontId="0" fillId="0" borderId="45" xfId="0" applyBorder="1" applyAlignment="1">
      <alignment horizontal="left" vertical="center" indent="1"/>
    </xf>
    <xf numFmtId="0" fontId="2" fillId="0" borderId="45" xfId="0" applyFont="1" applyBorder="1" applyAlignment="1">
      <alignment horizontal="center" vertical="center"/>
    </xf>
    <xf numFmtId="0" fontId="0" fillId="0" borderId="45" xfId="0" applyBorder="1" applyAlignment="1">
      <alignment horizontal="justify" vertical="center"/>
    </xf>
    <xf numFmtId="0" fontId="0" fillId="0" borderId="46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50" xfId="0" applyFill="1" applyBorder="1" applyAlignment="1" applyProtection="1">
      <alignment horizontal="center" wrapText="1"/>
      <protection hidden="1"/>
    </xf>
    <xf numFmtId="0" fontId="2" fillId="5" borderId="51" xfId="0" applyFont="1" applyFill="1" applyBorder="1" applyAlignment="1" applyProtection="1">
      <alignment wrapText="1"/>
      <protection hidden="1"/>
    </xf>
    <xf numFmtId="0" fontId="2" fillId="5" borderId="52" xfId="0" applyFont="1" applyFill="1" applyBorder="1" applyAlignment="1" applyProtection="1">
      <alignment wrapText="1"/>
      <protection hidden="1"/>
    </xf>
    <xf numFmtId="0" fontId="2" fillId="5" borderId="53" xfId="0" applyFont="1" applyFill="1" applyBorder="1" applyAlignment="1" applyProtection="1">
      <alignment wrapText="1"/>
      <protection hidden="1"/>
    </xf>
    <xf numFmtId="0" fontId="2" fillId="5" borderId="48" xfId="0" applyFont="1" applyFill="1" applyBorder="1" applyAlignment="1" applyProtection="1">
      <alignment wrapText="1"/>
      <protection hidden="1"/>
    </xf>
    <xf numFmtId="0" fontId="2" fillId="5" borderId="50" xfId="0" applyFont="1" applyFill="1" applyBorder="1" applyAlignment="1" applyProtection="1">
      <alignment wrapText="1"/>
      <protection hidden="1"/>
    </xf>
    <xf numFmtId="0" fontId="0" fillId="5" borderId="45" xfId="0" applyFill="1" applyBorder="1" applyAlignment="1" applyProtection="1">
      <alignment horizontal="center"/>
      <protection hidden="1"/>
    </xf>
    <xf numFmtId="0" fontId="0" fillId="0" borderId="38" xfId="0" applyBorder="1" applyAlignment="1" applyProtection="1">
      <alignment wrapText="1"/>
      <protection locked="0" hidden="1"/>
    </xf>
    <xf numFmtId="0" fontId="0" fillId="0" borderId="39" xfId="0" applyBorder="1" applyAlignment="1" applyProtection="1">
      <alignment wrapText="1"/>
      <protection locked="0" hidden="1"/>
    </xf>
    <xf numFmtId="2" fontId="0" fillId="0" borderId="39" xfId="4" applyNumberFormat="1" applyFont="1" applyFill="1" applyBorder="1" applyAlignment="1" applyProtection="1">
      <alignment wrapText="1"/>
      <protection locked="0" hidden="1"/>
    </xf>
    <xf numFmtId="0" fontId="1" fillId="0" borderId="39" xfId="2" applyFont="1" applyFill="1" applyBorder="1" applyProtection="1">
      <protection locked="0" hidden="1"/>
    </xf>
    <xf numFmtId="2" fontId="0" fillId="0" borderId="55" xfId="4" applyNumberFormat="1" applyFont="1" applyFill="1" applyBorder="1" applyAlignment="1" applyProtection="1">
      <alignment wrapText="1"/>
      <protection locked="0" hidden="1"/>
    </xf>
    <xf numFmtId="2" fontId="0" fillId="5" borderId="55" xfId="0" applyNumberFormat="1" applyFill="1" applyBorder="1" applyProtection="1">
      <protection hidden="1"/>
    </xf>
    <xf numFmtId="2" fontId="0" fillId="5" borderId="28" xfId="0" applyNumberFormat="1" applyFill="1" applyBorder="1" applyProtection="1">
      <protection hidden="1"/>
    </xf>
    <xf numFmtId="2" fontId="0" fillId="5" borderId="62" xfId="0" applyNumberFormat="1" applyFill="1" applyBorder="1" applyProtection="1">
      <protection hidden="1"/>
    </xf>
    <xf numFmtId="0" fontId="0" fillId="0" borderId="29" xfId="0" applyBorder="1" applyAlignment="1" applyProtection="1">
      <alignment wrapText="1"/>
      <protection locked="0" hidden="1"/>
    </xf>
    <xf numFmtId="0" fontId="0" fillId="0" borderId="28" xfId="0" applyBorder="1" applyAlignment="1" applyProtection="1">
      <alignment wrapText="1"/>
      <protection locked="0" hidden="1"/>
    </xf>
    <xf numFmtId="2" fontId="0" fillId="0" borderId="28" xfId="4" applyNumberFormat="1" applyFont="1" applyFill="1" applyBorder="1" applyAlignment="1" applyProtection="1">
      <alignment wrapText="1"/>
      <protection locked="0" hidden="1"/>
    </xf>
    <xf numFmtId="2" fontId="0" fillId="0" borderId="42" xfId="4" applyNumberFormat="1" applyFont="1" applyFill="1" applyBorder="1" applyAlignment="1" applyProtection="1">
      <alignment wrapText="1"/>
      <protection locked="0" hidden="1"/>
    </xf>
    <xf numFmtId="2" fontId="0" fillId="5" borderId="42" xfId="0" applyNumberFormat="1" applyFill="1" applyBorder="1" applyProtection="1">
      <protection hidden="1"/>
    </xf>
    <xf numFmtId="0" fontId="0" fillId="0" borderId="36" xfId="0" applyBorder="1" applyAlignment="1" applyProtection="1">
      <alignment wrapText="1"/>
      <protection locked="0" hidden="1"/>
    </xf>
    <xf numFmtId="0" fontId="0" fillId="0" borderId="37" xfId="0" applyBorder="1" applyAlignment="1" applyProtection="1">
      <alignment wrapText="1"/>
      <protection locked="0" hidden="1"/>
    </xf>
    <xf numFmtId="2" fontId="0" fillId="0" borderId="37" xfId="4" applyNumberFormat="1" applyFont="1" applyFill="1" applyBorder="1" applyAlignment="1" applyProtection="1">
      <alignment wrapText="1"/>
      <protection locked="0" hidden="1"/>
    </xf>
    <xf numFmtId="2" fontId="0" fillId="0" borderId="54" xfId="4" applyNumberFormat="1" applyFont="1" applyFill="1" applyBorder="1" applyAlignment="1" applyProtection="1">
      <alignment wrapText="1"/>
      <protection locked="0" hidden="1"/>
    </xf>
    <xf numFmtId="0" fontId="0" fillId="5" borderId="46" xfId="0" applyFill="1" applyBorder="1" applyProtection="1">
      <protection hidden="1"/>
    </xf>
    <xf numFmtId="0" fontId="0" fillId="5" borderId="31" xfId="0" applyFill="1" applyBorder="1" applyAlignment="1" applyProtection="1">
      <alignment wrapText="1"/>
      <protection hidden="1"/>
    </xf>
    <xf numFmtId="0" fontId="0" fillId="5" borderId="32" xfId="0" applyFill="1" applyBorder="1" applyAlignment="1" applyProtection="1">
      <alignment wrapText="1"/>
      <protection hidden="1"/>
    </xf>
    <xf numFmtId="2" fontId="0" fillId="5" borderId="56" xfId="0" applyNumberFormat="1" applyFill="1" applyBorder="1" applyAlignment="1" applyProtection="1">
      <alignment wrapText="1"/>
      <protection hidden="1"/>
    </xf>
    <xf numFmtId="2" fontId="0" fillId="5" borderId="56" xfId="0" applyNumberFormat="1" applyFill="1" applyBorder="1" applyProtection="1">
      <protection hidden="1"/>
    </xf>
    <xf numFmtId="2" fontId="0" fillId="5" borderId="32" xfId="0" applyNumberFormat="1" applyFill="1" applyBorder="1" applyProtection="1">
      <protection hidden="1"/>
    </xf>
    <xf numFmtId="0" fontId="0" fillId="5" borderId="63" xfId="0" applyFill="1" applyBorder="1" applyProtection="1">
      <protection hidden="1"/>
    </xf>
    <xf numFmtId="0" fontId="0" fillId="6" borderId="29" xfId="0" applyFill="1" applyBorder="1" applyProtection="1">
      <protection hidden="1"/>
    </xf>
    <xf numFmtId="0" fontId="0" fillId="6" borderId="30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6" borderId="41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42" xfId="0" applyFill="1" applyBorder="1" applyAlignment="1" applyProtection="1">
      <alignment horizontal="center"/>
      <protection hidden="1"/>
    </xf>
    <xf numFmtId="2" fontId="0" fillId="0" borderId="29" xfId="0" applyNumberFormat="1" applyBorder="1" applyProtection="1">
      <protection locked="0" hidden="1"/>
    </xf>
    <xf numFmtId="2" fontId="0" fillId="6" borderId="30" xfId="0" applyNumberFormat="1" applyFill="1" applyBorder="1" applyProtection="1">
      <protection hidden="1"/>
    </xf>
    <xf numFmtId="2" fontId="0" fillId="5" borderId="30" xfId="0" applyNumberFormat="1" applyFill="1" applyBorder="1" applyProtection="1">
      <protection hidden="1"/>
    </xf>
    <xf numFmtId="0" fontId="0" fillId="6" borderId="31" xfId="0" applyFill="1" applyBorder="1" applyProtection="1">
      <protection hidden="1"/>
    </xf>
    <xf numFmtId="0" fontId="0" fillId="5" borderId="32" xfId="0" applyFill="1" applyBorder="1" applyProtection="1">
      <protection hidden="1"/>
    </xf>
    <xf numFmtId="0" fontId="0" fillId="5" borderId="56" xfId="0" applyFill="1" applyBorder="1" applyAlignment="1" applyProtection="1">
      <alignment horizontal="center"/>
      <protection hidden="1"/>
    </xf>
    <xf numFmtId="0" fontId="0" fillId="6" borderId="51" xfId="0" applyFill="1" applyBorder="1" applyProtection="1">
      <protection hidden="1"/>
    </xf>
    <xf numFmtId="0" fontId="0" fillId="6" borderId="52" xfId="0" applyFill="1" applyBorder="1" applyAlignment="1" applyProtection="1">
      <alignment wrapText="1"/>
      <protection hidden="1"/>
    </xf>
    <xf numFmtId="0" fontId="0" fillId="6" borderId="52" xfId="0" applyFill="1" applyBorder="1" applyAlignment="1" applyProtection="1">
      <alignment horizontal="center" wrapText="1"/>
      <protection hidden="1"/>
    </xf>
    <xf numFmtId="164" fontId="2" fillId="6" borderId="52" xfId="0" applyNumberFormat="1" applyFont="1" applyFill="1" applyBorder="1" applyAlignment="1" applyProtection="1">
      <alignment wrapText="1"/>
      <protection hidden="1"/>
    </xf>
    <xf numFmtId="2" fontId="2" fillId="6" borderId="52" xfId="0" applyNumberFormat="1" applyFont="1" applyFill="1" applyBorder="1" applyAlignment="1" applyProtection="1">
      <alignment wrapText="1"/>
      <protection hidden="1"/>
    </xf>
    <xf numFmtId="164" fontId="2" fillId="6" borderId="53" xfId="0" applyNumberFormat="1" applyFont="1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9" borderId="30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8" borderId="30" xfId="0" applyFill="1" applyBorder="1" applyAlignment="1" applyProtection="1">
      <alignment wrapText="1"/>
      <protection hidden="1"/>
    </xf>
    <xf numFmtId="0" fontId="0" fillId="9" borderId="41" xfId="0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8" borderId="28" xfId="0" applyFill="1" applyBorder="1" applyProtection="1">
      <protection hidden="1"/>
    </xf>
    <xf numFmtId="0" fontId="0" fillId="8" borderId="42" xfId="0" applyFill="1" applyBorder="1" applyAlignment="1" applyProtection="1">
      <alignment wrapText="1"/>
      <protection hidden="1"/>
    </xf>
    <xf numFmtId="2" fontId="0" fillId="7" borderId="29" xfId="0" applyNumberFormat="1" applyFill="1" applyBorder="1" applyProtection="1">
      <protection hidden="1"/>
    </xf>
    <xf numFmtId="2" fontId="0" fillId="9" borderId="30" xfId="0" applyNumberFormat="1" applyFill="1" applyBorder="1" applyAlignment="1" applyProtection="1">
      <alignment wrapText="1"/>
      <protection hidden="1"/>
    </xf>
    <xf numFmtId="2" fontId="0" fillId="8" borderId="30" xfId="0" applyNumberFormat="1" applyFill="1" applyBorder="1" applyAlignment="1" applyProtection="1">
      <alignment wrapText="1"/>
      <protection hidden="1"/>
    </xf>
    <xf numFmtId="2" fontId="0" fillId="9" borderId="30" xfId="0" applyNumberFormat="1" applyFill="1" applyBorder="1" applyProtection="1">
      <protection hidden="1"/>
    </xf>
    <xf numFmtId="0" fontId="0" fillId="9" borderId="36" xfId="0" applyFill="1" applyBorder="1" applyProtection="1">
      <protection hidden="1"/>
    </xf>
    <xf numFmtId="0" fontId="0" fillId="8" borderId="37" xfId="0" applyFill="1" applyBorder="1" applyProtection="1">
      <protection hidden="1"/>
    </xf>
    <xf numFmtId="0" fontId="0" fillId="8" borderId="54" xfId="0" applyFill="1" applyBorder="1" applyAlignment="1" applyProtection="1">
      <alignment wrapText="1"/>
      <protection hidden="1"/>
    </xf>
    <xf numFmtId="0" fontId="0" fillId="9" borderId="51" xfId="0" applyFill="1" applyBorder="1" applyProtection="1">
      <protection hidden="1"/>
    </xf>
    <xf numFmtId="0" fontId="0" fillId="9" borderId="52" xfId="0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2" fontId="0" fillId="9" borderId="53" xfId="0" applyNumberFormat="1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10" borderId="30" xfId="0" applyFill="1" applyBorder="1" applyAlignment="1" applyProtection="1">
      <alignment wrapText="1"/>
      <protection hidden="1"/>
    </xf>
    <xf numFmtId="0" fontId="0" fillId="11" borderId="29" xfId="0" applyFill="1" applyBorder="1" applyAlignment="1" applyProtection="1">
      <alignment wrapText="1"/>
      <protection hidden="1"/>
    </xf>
    <xf numFmtId="0" fontId="0" fillId="11" borderId="30" xfId="0" applyFill="1" applyBorder="1" applyAlignment="1" applyProtection="1">
      <alignment wrapText="1"/>
      <protection hidden="1"/>
    </xf>
    <xf numFmtId="0" fontId="0" fillId="10" borderId="41" xfId="0" applyFill="1" applyBorder="1" applyProtection="1">
      <protection hidden="1"/>
    </xf>
    <xf numFmtId="0" fontId="0" fillId="10" borderId="30" xfId="0" applyFill="1" applyBorder="1" applyProtection="1">
      <protection hidden="1"/>
    </xf>
    <xf numFmtId="0" fontId="0" fillId="10" borderId="29" xfId="0" applyFill="1" applyBorder="1" applyProtection="1">
      <protection hidden="1"/>
    </xf>
    <xf numFmtId="0" fontId="0" fillId="11" borderId="28" xfId="0" applyFill="1" applyBorder="1" applyProtection="1">
      <protection hidden="1"/>
    </xf>
    <xf numFmtId="0" fontId="0" fillId="11" borderId="42" xfId="0" applyFill="1" applyBorder="1" applyAlignment="1" applyProtection="1">
      <alignment wrapText="1"/>
      <protection hidden="1"/>
    </xf>
    <xf numFmtId="2" fontId="0" fillId="10" borderId="30" xfId="0" applyNumberFormat="1" applyFill="1" applyBorder="1" applyAlignment="1" applyProtection="1">
      <alignment wrapText="1"/>
      <protection hidden="1"/>
    </xf>
    <xf numFmtId="2" fontId="0" fillId="11" borderId="30" xfId="0" applyNumberFormat="1" applyFill="1" applyBorder="1" applyAlignment="1" applyProtection="1">
      <alignment wrapText="1"/>
      <protection hidden="1"/>
    </xf>
    <xf numFmtId="2" fontId="0" fillId="10" borderId="30" xfId="0" applyNumberFormat="1" applyFill="1" applyBorder="1" applyProtection="1">
      <protection hidden="1"/>
    </xf>
    <xf numFmtId="0" fontId="0" fillId="10" borderId="31" xfId="0" applyFill="1" applyBorder="1" applyProtection="1">
      <protection hidden="1"/>
    </xf>
    <xf numFmtId="0" fontId="0" fillId="11" borderId="32" xfId="0" applyFill="1" applyBorder="1" applyProtection="1">
      <protection hidden="1"/>
    </xf>
    <xf numFmtId="0" fontId="0" fillId="11" borderId="56" xfId="0" applyFill="1" applyBorder="1" applyAlignment="1" applyProtection="1">
      <alignment wrapText="1"/>
      <protection hidden="1"/>
    </xf>
    <xf numFmtId="0" fontId="0" fillId="10" borderId="51" xfId="0" applyFill="1" applyBorder="1" applyProtection="1">
      <protection hidden="1"/>
    </xf>
    <xf numFmtId="0" fontId="0" fillId="10" borderId="52" xfId="0" applyFill="1" applyBorder="1" applyAlignment="1" applyProtection="1">
      <alignment wrapText="1"/>
      <protection hidden="1"/>
    </xf>
    <xf numFmtId="2" fontId="0" fillId="10" borderId="52" xfId="0" applyNumberFormat="1" applyFill="1" applyBorder="1" applyAlignment="1" applyProtection="1">
      <alignment wrapText="1"/>
      <protection hidden="1"/>
    </xf>
    <xf numFmtId="2" fontId="0" fillId="10" borderId="53" xfId="0" applyNumberFormat="1" applyFill="1" applyBorder="1" applyAlignment="1" applyProtection="1">
      <alignment wrapText="1"/>
      <protection hidden="1"/>
    </xf>
    <xf numFmtId="0" fontId="0" fillId="0" borderId="0" xfId="0" applyProtection="1">
      <protection locked="0" hidden="1"/>
    </xf>
    <xf numFmtId="0" fontId="12" fillId="0" borderId="19" xfId="2" applyFont="1" applyFill="1" applyBorder="1" applyAlignment="1" applyProtection="1">
      <alignment vertical="center" wrapText="1"/>
      <protection locked="0" hidden="1"/>
    </xf>
    <xf numFmtId="0" fontId="12" fillId="0" borderId="17" xfId="2" applyFont="1" applyFill="1" applyBorder="1" applyAlignment="1" applyProtection="1">
      <alignment vertical="center" wrapText="1"/>
      <protection locked="0" hidden="1"/>
    </xf>
    <xf numFmtId="0" fontId="12" fillId="0" borderId="72" xfId="2" applyFont="1" applyFill="1" applyBorder="1" applyAlignment="1" applyProtection="1">
      <alignment vertical="center" wrapText="1"/>
      <protection locked="0" hidden="1"/>
    </xf>
    <xf numFmtId="0" fontId="4" fillId="5" borderId="11" xfId="2" applyFont="1" applyFill="1" applyBorder="1" applyProtection="1">
      <protection locked="0" hidden="1"/>
    </xf>
    <xf numFmtId="0" fontId="4" fillId="5" borderId="14" xfId="2" applyFont="1" applyFill="1" applyBorder="1" applyProtection="1">
      <protection locked="0" hidden="1"/>
    </xf>
    <xf numFmtId="0" fontId="17" fillId="0" borderId="3" xfId="2" applyFont="1" applyFill="1" applyBorder="1" applyAlignment="1" applyProtection="1">
      <alignment horizontal="right" vertical="center" wrapText="1"/>
      <protection locked="0" hidden="1"/>
    </xf>
    <xf numFmtId="0" fontId="13" fillId="0" borderId="76" xfId="2" applyFont="1" applyFill="1" applyBorder="1" applyProtection="1">
      <protection locked="0" hidden="1"/>
    </xf>
    <xf numFmtId="0" fontId="13" fillId="0" borderId="21" xfId="2" applyFont="1" applyFill="1" applyBorder="1" applyProtection="1">
      <protection locked="0" hidden="1"/>
    </xf>
    <xf numFmtId="2" fontId="12" fillId="0" borderId="77" xfId="2" applyNumberFormat="1" applyFont="1" applyFill="1" applyBorder="1" applyProtection="1">
      <protection locked="0" hidden="1"/>
    </xf>
    <xf numFmtId="2" fontId="12" fillId="0" borderId="27" xfId="2" applyNumberFormat="1" applyFont="1" applyFill="1" applyBorder="1" applyProtection="1">
      <protection locked="0" hidden="1"/>
    </xf>
    <xf numFmtId="0" fontId="13" fillId="0" borderId="65" xfId="2" applyFont="1" applyFill="1" applyBorder="1" applyAlignment="1" applyProtection="1">
      <alignment wrapText="1"/>
      <protection locked="0" hidden="1"/>
    </xf>
    <xf numFmtId="0" fontId="13" fillId="0" borderId="66" xfId="2" applyFont="1" applyFill="1" applyBorder="1" applyAlignment="1" applyProtection="1">
      <alignment horizontal="center" vertical="center" wrapText="1"/>
      <protection locked="0" hidden="1"/>
    </xf>
    <xf numFmtId="0" fontId="13" fillId="0" borderId="6" xfId="2" applyFont="1" applyFill="1" applyBorder="1" applyAlignment="1" applyProtection="1">
      <alignment wrapText="1"/>
      <protection locked="0" hidden="1"/>
    </xf>
    <xf numFmtId="0" fontId="13" fillId="0" borderId="66" xfId="2" applyFont="1" applyFill="1" applyBorder="1" applyAlignment="1" applyProtection="1">
      <alignment wrapText="1"/>
      <protection locked="0" hidden="1"/>
    </xf>
    <xf numFmtId="0" fontId="13" fillId="0" borderId="67" xfId="2" applyFont="1" applyFill="1" applyBorder="1" applyAlignment="1" applyProtection="1">
      <alignment wrapText="1"/>
      <protection locked="0" hidden="1"/>
    </xf>
    <xf numFmtId="0" fontId="12" fillId="0" borderId="10" xfId="2" applyFont="1" applyFill="1" applyBorder="1" applyProtection="1">
      <protection locked="0" hidden="1"/>
    </xf>
    <xf numFmtId="0" fontId="12" fillId="0" borderId="15" xfId="2" applyFont="1" applyFill="1" applyBorder="1" applyAlignment="1" applyProtection="1">
      <alignment horizontal="center"/>
      <protection locked="0" hidden="1"/>
    </xf>
    <xf numFmtId="0" fontId="19" fillId="5" borderId="50" xfId="2" applyFont="1" applyFill="1" applyBorder="1" applyProtection="1">
      <protection locked="0" hidden="1"/>
    </xf>
    <xf numFmtId="0" fontId="12" fillId="0" borderId="16" xfId="2" applyFont="1" applyFill="1" applyBorder="1" applyProtection="1">
      <protection locked="0" hidden="1"/>
    </xf>
    <xf numFmtId="0" fontId="12" fillId="0" borderId="11" xfId="2" applyFont="1" applyFill="1" applyBorder="1" applyProtection="1">
      <protection locked="0" hidden="1"/>
    </xf>
    <xf numFmtId="0" fontId="13" fillId="0" borderId="81" xfId="2" applyFont="1" applyFill="1" applyBorder="1" applyProtection="1">
      <protection locked="0" hidden="1"/>
    </xf>
    <xf numFmtId="0" fontId="14" fillId="0" borderId="3" xfId="2" applyFont="1" applyFill="1" applyBorder="1" applyProtection="1">
      <protection locked="0" hidden="1"/>
    </xf>
    <xf numFmtId="0" fontId="18" fillId="0" borderId="48" xfId="2" applyFont="1" applyFill="1" applyBorder="1" applyAlignment="1" applyProtection="1">
      <alignment horizontal="right" vertical="center" wrapText="1"/>
      <protection locked="0" hidden="1"/>
    </xf>
    <xf numFmtId="0" fontId="13" fillId="0" borderId="19" xfId="2" applyFont="1" applyFill="1" applyBorder="1" applyAlignment="1" applyProtection="1">
      <protection locked="0" hidden="1"/>
    </xf>
    <xf numFmtId="0" fontId="13" fillId="0" borderId="8" xfId="2" applyFont="1" applyFill="1" applyBorder="1" applyProtection="1">
      <protection locked="0" hidden="1"/>
    </xf>
    <xf numFmtId="0" fontId="13" fillId="0" borderId="9" xfId="2" applyFont="1" applyFill="1" applyBorder="1" applyProtection="1">
      <protection locked="0" hidden="1"/>
    </xf>
    <xf numFmtId="0" fontId="12" fillId="0" borderId="72" xfId="2" applyFont="1" applyFill="1" applyBorder="1" applyAlignment="1" applyProtection="1">
      <protection locked="0" hidden="1"/>
    </xf>
    <xf numFmtId="2" fontId="12" fillId="0" borderId="13" xfId="2" applyNumberFormat="1" applyFont="1" applyFill="1" applyBorder="1" applyProtection="1">
      <protection locked="0" hidden="1"/>
    </xf>
    <xf numFmtId="2" fontId="12" fillId="0" borderId="14" xfId="2" applyNumberFormat="1" applyFont="1" applyFill="1" applyBorder="1" applyProtection="1">
      <protection locked="0" hidden="1"/>
    </xf>
    <xf numFmtId="0" fontId="13" fillId="0" borderId="83" xfId="2" applyFont="1" applyFill="1" applyBorder="1" applyAlignment="1" applyProtection="1">
      <alignment wrapText="1"/>
      <protection locked="0" hidden="1"/>
    </xf>
    <xf numFmtId="2" fontId="14" fillId="0" borderId="84" xfId="2" applyNumberFormat="1" applyFont="1" applyFill="1" applyBorder="1" applyAlignment="1" applyProtection="1">
      <alignment vertical="center"/>
      <protection locked="0" hidden="1"/>
    </xf>
    <xf numFmtId="0" fontId="18" fillId="0" borderId="3" xfId="2" applyFont="1" applyFill="1" applyBorder="1" applyAlignment="1" applyProtection="1">
      <alignment horizontal="right" vertical="center" wrapText="1"/>
      <protection locked="0" hidden="1"/>
    </xf>
    <xf numFmtId="0" fontId="13" fillId="0" borderId="7" xfId="2" applyFont="1" applyFill="1" applyBorder="1" applyProtection="1">
      <protection locked="0" hidden="1"/>
    </xf>
    <xf numFmtId="0" fontId="12" fillId="0" borderId="12" xfId="2" applyFont="1" applyFill="1" applyBorder="1" applyProtection="1">
      <protection locked="0" hidden="1"/>
    </xf>
    <xf numFmtId="0" fontId="20" fillId="0" borderId="12" xfId="2" applyFont="1" applyFill="1" applyBorder="1" applyProtection="1">
      <protection locked="0" hidden="1"/>
    </xf>
    <xf numFmtId="2" fontId="20" fillId="0" borderId="13" xfId="2" applyNumberFormat="1" applyFont="1" applyFill="1" applyBorder="1" applyProtection="1">
      <protection locked="0" hidden="1"/>
    </xf>
    <xf numFmtId="2" fontId="20" fillId="0" borderId="14" xfId="2" applyNumberFormat="1" applyFont="1" applyFill="1" applyBorder="1" applyProtection="1">
      <protection locked="0" hidden="1"/>
    </xf>
    <xf numFmtId="0" fontId="3" fillId="0" borderId="12" xfId="2" applyFont="1" applyFill="1" applyBorder="1" applyProtection="1">
      <protection locked="0" hidden="1"/>
    </xf>
    <xf numFmtId="2" fontId="3" fillId="0" borderId="13" xfId="2" applyNumberFormat="1" applyFont="1" applyFill="1" applyBorder="1" applyProtection="1">
      <protection locked="0" hidden="1"/>
    </xf>
    <xf numFmtId="2" fontId="3" fillId="0" borderId="14" xfId="2" applyNumberFormat="1" applyFont="1" applyFill="1" applyBorder="1" applyProtection="1">
      <protection locked="0" hidden="1"/>
    </xf>
    <xf numFmtId="2" fontId="18" fillId="0" borderId="5" xfId="2" applyNumberFormat="1" applyFont="1" applyFill="1" applyBorder="1" applyAlignment="1" applyProtection="1">
      <alignment horizontal="right" vertical="center" wrapText="1"/>
      <protection locked="0" hidden="1"/>
    </xf>
    <xf numFmtId="0" fontId="19" fillId="5" borderId="76" xfId="2" applyFont="1" applyFill="1" applyBorder="1" applyProtection="1">
      <protection locked="0" hidden="1"/>
    </xf>
    <xf numFmtId="0" fontId="19" fillId="5" borderId="77" xfId="2" applyFont="1" applyFill="1" applyBorder="1" applyProtection="1">
      <protection locked="0" hidden="1"/>
    </xf>
    <xf numFmtId="0" fontId="10" fillId="0" borderId="3" xfId="2" applyFont="1" applyFill="1" applyBorder="1" applyAlignment="1" applyProtection="1">
      <alignment horizontal="right" vertical="center" wrapText="1"/>
      <protection locked="0" hidden="1"/>
    </xf>
    <xf numFmtId="0" fontId="10" fillId="0" borderId="48" xfId="2" applyFont="1" applyFill="1" applyBorder="1" applyAlignment="1" applyProtection="1">
      <alignment horizontal="right" vertical="center" wrapText="1"/>
      <protection locked="0" hidden="1"/>
    </xf>
    <xf numFmtId="0" fontId="3" fillId="0" borderId="10" xfId="2" applyFont="1" applyFill="1" applyBorder="1" applyProtection="1">
      <protection locked="0" hidden="1"/>
    </xf>
    <xf numFmtId="2" fontId="3" fillId="0" borderId="2" xfId="2" applyNumberFormat="1" applyFont="1" applyFill="1" applyProtection="1">
      <protection locked="0" hidden="1"/>
    </xf>
    <xf numFmtId="2" fontId="3" fillId="0" borderId="11" xfId="2" applyNumberFormat="1" applyFont="1" applyFill="1" applyBorder="1" applyProtection="1">
      <protection locked="0" hidden="1"/>
    </xf>
    <xf numFmtId="164" fontId="10" fillId="0" borderId="5" xfId="2" applyNumberFormat="1" applyFont="1" applyFill="1" applyBorder="1" applyAlignment="1" applyProtection="1">
      <alignment horizontal="right" vertical="center" wrapText="1"/>
      <protection locked="0" hidden="1"/>
    </xf>
    <xf numFmtId="0" fontId="12" fillId="0" borderId="7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2" fillId="0" borderId="12" xfId="2" applyFont="1" applyFill="1" applyBorder="1" applyAlignment="1" applyProtection="1">
      <alignment vertical="center" wrapText="1"/>
      <protection hidden="1"/>
    </xf>
    <xf numFmtId="0" fontId="4" fillId="5" borderId="11" xfId="2" applyFont="1" applyFill="1" applyBorder="1" applyProtection="1">
      <protection hidden="1"/>
    </xf>
    <xf numFmtId="0" fontId="4" fillId="5" borderId="14" xfId="2" applyFont="1" applyFill="1" applyBorder="1" applyProtection="1">
      <protection hidden="1"/>
    </xf>
    <xf numFmtId="0" fontId="12" fillId="0" borderId="7" xfId="2" applyFont="1" applyFill="1" applyBorder="1" applyProtection="1">
      <protection hidden="1"/>
    </xf>
    <xf numFmtId="0" fontId="12" fillId="0" borderId="8" xfId="2" applyFont="1" applyFill="1" applyBorder="1" applyAlignment="1" applyProtection="1">
      <alignment horizontal="left"/>
      <protection hidden="1"/>
    </xf>
    <xf numFmtId="0" fontId="12" fillId="0" borderId="8" xfId="2" applyFont="1" applyFill="1" applyBorder="1" applyProtection="1">
      <protection hidden="1"/>
    </xf>
    <xf numFmtId="0" fontId="12" fillId="0" borderId="9" xfId="2" applyFont="1" applyFill="1" applyBorder="1" applyProtection="1">
      <protection hidden="1"/>
    </xf>
    <xf numFmtId="0" fontId="13" fillId="0" borderId="65" xfId="2" applyFont="1" applyFill="1" applyBorder="1" applyAlignment="1" applyProtection="1">
      <alignment wrapText="1"/>
      <protection hidden="1"/>
    </xf>
    <xf numFmtId="0" fontId="13" fillId="0" borderId="66" xfId="2" applyFont="1" applyFill="1" applyBorder="1" applyAlignment="1" applyProtection="1">
      <alignment horizontal="center" vertical="center" wrapText="1"/>
      <protection hidden="1"/>
    </xf>
    <xf numFmtId="0" fontId="13" fillId="0" borderId="6" xfId="2" applyFont="1" applyFill="1" applyBorder="1" applyAlignment="1" applyProtection="1">
      <alignment wrapText="1"/>
      <protection hidden="1"/>
    </xf>
    <xf numFmtId="0" fontId="13" fillId="0" borderId="66" xfId="2" applyFont="1" applyFill="1" applyBorder="1" applyAlignment="1" applyProtection="1">
      <alignment wrapText="1"/>
      <protection hidden="1"/>
    </xf>
    <xf numFmtId="0" fontId="13" fillId="0" borderId="67" xfId="2" applyFont="1" applyFill="1" applyBorder="1" applyAlignment="1" applyProtection="1">
      <alignment wrapText="1"/>
      <protection hidden="1"/>
    </xf>
    <xf numFmtId="0" fontId="12" fillId="0" borderId="15" xfId="2" applyFont="1" applyFill="1" applyBorder="1" applyAlignment="1" applyProtection="1">
      <alignment horizontal="center"/>
      <protection hidden="1"/>
    </xf>
    <xf numFmtId="0" fontId="12" fillId="0" borderId="16" xfId="2" applyFont="1" applyFill="1" applyBorder="1" applyProtection="1">
      <protection hidden="1"/>
    </xf>
    <xf numFmtId="0" fontId="12" fillId="0" borderId="11" xfId="2" applyFont="1" applyFill="1" applyBorder="1" applyProtection="1">
      <protection hidden="1"/>
    </xf>
    <xf numFmtId="0" fontId="13" fillId="0" borderId="11" xfId="2" applyFont="1" applyFill="1" applyBorder="1" applyProtection="1">
      <protection hidden="1"/>
    </xf>
    <xf numFmtId="0" fontId="14" fillId="0" borderId="12" xfId="2" applyFont="1" applyFill="1" applyBorder="1" applyProtection="1">
      <protection hidden="1"/>
    </xf>
    <xf numFmtId="0" fontId="13" fillId="0" borderId="65" xfId="2" applyFont="1" applyFill="1" applyBorder="1" applyProtection="1">
      <protection hidden="1"/>
    </xf>
    <xf numFmtId="0" fontId="13" fillId="0" borderId="66" xfId="2" applyFont="1" applyFill="1" applyBorder="1" applyAlignment="1" applyProtection="1">
      <alignment horizontal="left"/>
      <protection hidden="1"/>
    </xf>
    <xf numFmtId="0" fontId="13" fillId="0" borderId="66" xfId="2" applyFont="1" applyFill="1" applyBorder="1" applyProtection="1">
      <protection hidden="1"/>
    </xf>
    <xf numFmtId="0" fontId="13" fillId="0" borderId="67" xfId="2" applyFont="1" applyFill="1" applyBorder="1" applyProtection="1">
      <protection hidden="1"/>
    </xf>
    <xf numFmtId="0" fontId="13" fillId="0" borderId="81" xfId="2" applyFont="1" applyFill="1" applyBorder="1" applyAlignment="1" applyProtection="1">
      <alignment wrapText="1"/>
      <protection hidden="1"/>
    </xf>
    <xf numFmtId="0" fontId="19" fillId="5" borderId="50" xfId="2" applyFont="1" applyFill="1" applyBorder="1" applyProtection="1">
      <protection hidden="1"/>
    </xf>
    <xf numFmtId="0" fontId="23" fillId="0" borderId="45" xfId="5" applyBorder="1" applyAlignment="1">
      <alignment horizontal="left" vertical="center" wrapText="1" indent="1"/>
    </xf>
    <xf numFmtId="0" fontId="0" fillId="0" borderId="45" xfId="0" applyBorder="1" applyAlignment="1" applyProtection="1">
      <alignment horizontal="left" vertical="center" wrapText="1" indent="1"/>
      <protection locked="0"/>
    </xf>
    <xf numFmtId="0" fontId="4" fillId="5" borderId="67" xfId="2" applyFont="1" applyFill="1" applyBorder="1" applyProtection="1">
      <protection hidden="1"/>
    </xf>
    <xf numFmtId="0" fontId="19" fillId="5" borderId="86" xfId="2" applyFont="1" applyFill="1" applyBorder="1" applyProtection="1">
      <protection locked="0" hidden="1"/>
    </xf>
    <xf numFmtId="0" fontId="19" fillId="5" borderId="91" xfId="2" applyFont="1" applyFill="1" applyBorder="1" applyProtection="1">
      <protection locked="0" hidden="1"/>
    </xf>
    <xf numFmtId="0" fontId="17" fillId="0" borderId="3" xfId="2" applyFont="1" applyFill="1" applyBorder="1" applyAlignment="1" applyProtection="1">
      <alignment horizontal="right" vertical="center" wrapText="1"/>
      <protection hidden="1"/>
    </xf>
    <xf numFmtId="0" fontId="13" fillId="0" borderId="76" xfId="2" applyFont="1" applyFill="1" applyBorder="1" applyProtection="1">
      <protection hidden="1"/>
    </xf>
    <xf numFmtId="0" fontId="13" fillId="0" borderId="21" xfId="2" applyFont="1" applyFill="1" applyBorder="1" applyProtection="1">
      <protection hidden="1"/>
    </xf>
    <xf numFmtId="2" fontId="12" fillId="0" borderId="77" xfId="2" applyNumberFormat="1" applyFont="1" applyFill="1" applyBorder="1" applyProtection="1">
      <protection hidden="1"/>
    </xf>
    <xf numFmtId="2" fontId="12" fillId="0" borderId="27" xfId="2" applyNumberFormat="1" applyFont="1" applyFill="1" applyBorder="1" applyProtection="1">
      <protection hidden="1"/>
    </xf>
    <xf numFmtId="0" fontId="13" fillId="0" borderId="89" xfId="2" applyFont="1" applyFill="1" applyBorder="1" applyAlignment="1" applyProtection="1">
      <alignment wrapText="1"/>
      <protection hidden="1"/>
    </xf>
    <xf numFmtId="0" fontId="13" fillId="0" borderId="90" xfId="2" applyFont="1" applyFill="1" applyBorder="1" applyAlignment="1" applyProtection="1">
      <alignment horizontal="center" vertical="center" wrapText="1"/>
      <protection hidden="1"/>
    </xf>
    <xf numFmtId="0" fontId="13" fillId="0" borderId="90" xfId="2" applyFont="1" applyFill="1" applyBorder="1" applyAlignment="1" applyProtection="1">
      <alignment wrapText="1"/>
      <protection hidden="1"/>
    </xf>
    <xf numFmtId="0" fontId="13" fillId="0" borderId="8" xfId="2" applyFont="1" applyFill="1" applyBorder="1" applyAlignment="1" applyProtection="1">
      <alignment wrapText="1"/>
      <protection hidden="1"/>
    </xf>
    <xf numFmtId="0" fontId="13" fillId="0" borderId="9" xfId="2" applyFont="1" applyFill="1" applyBorder="1" applyAlignment="1" applyProtection="1">
      <alignment wrapText="1"/>
      <protection hidden="1"/>
    </xf>
    <xf numFmtId="0" fontId="12" fillId="0" borderId="29" xfId="2" applyFont="1" applyFill="1" applyBorder="1" applyProtection="1">
      <protection hidden="1"/>
    </xf>
    <xf numFmtId="0" fontId="12" fillId="0" borderId="42" xfId="2" applyFont="1" applyFill="1" applyBorder="1" applyAlignment="1" applyProtection="1">
      <alignment horizontal="center"/>
      <protection hidden="1"/>
    </xf>
    <xf numFmtId="0" fontId="12" fillId="0" borderId="29" xfId="2" applyFont="1" applyFill="1" applyBorder="1" applyAlignment="1" applyProtection="1">
      <alignment wrapText="1"/>
      <protection hidden="1"/>
    </xf>
    <xf numFmtId="0" fontId="12" fillId="0" borderId="80" xfId="2" applyFont="1" applyFill="1" applyBorder="1" applyProtection="1">
      <protection hidden="1"/>
    </xf>
    <xf numFmtId="0" fontId="12" fillId="0" borderId="81" xfId="2" applyFont="1" applyFill="1" applyBorder="1" applyProtection="1">
      <protection hidden="1"/>
    </xf>
    <xf numFmtId="0" fontId="12" fillId="0" borderId="31" xfId="2" applyFont="1" applyFill="1" applyBorder="1" applyAlignment="1" applyProtection="1">
      <alignment wrapText="1"/>
      <protection hidden="1"/>
    </xf>
    <xf numFmtId="0" fontId="12" fillId="0" borderId="56" xfId="2" applyFont="1" applyFill="1" applyBorder="1" applyAlignment="1" applyProtection="1">
      <alignment horizontal="center"/>
      <protection hidden="1"/>
    </xf>
    <xf numFmtId="0" fontId="13" fillId="0" borderId="83" xfId="2" applyFont="1" applyFill="1" applyBorder="1" applyProtection="1">
      <protection hidden="1"/>
    </xf>
    <xf numFmtId="0" fontId="14" fillId="0" borderId="3" xfId="2" applyFont="1" applyFill="1" applyBorder="1" applyProtection="1">
      <protection hidden="1"/>
    </xf>
    <xf numFmtId="0" fontId="10" fillId="0" borderId="50" xfId="2" applyFont="1" applyFill="1" applyBorder="1" applyAlignment="1" applyProtection="1">
      <protection hidden="1"/>
    </xf>
    <xf numFmtId="0" fontId="12" fillId="0" borderId="73" xfId="2" applyFont="1" applyFill="1" applyBorder="1" applyProtection="1">
      <protection hidden="1"/>
    </xf>
    <xf numFmtId="0" fontId="12" fillId="0" borderId="14" xfId="2" applyFont="1" applyFill="1" applyBorder="1" applyProtection="1">
      <protection hidden="1"/>
    </xf>
    <xf numFmtId="0" fontId="2" fillId="11" borderId="34" xfId="0" applyFont="1" applyFill="1" applyBorder="1" applyAlignment="1" applyProtection="1">
      <alignment horizontal="left" vertical="center" wrapText="1"/>
      <protection hidden="1"/>
    </xf>
    <xf numFmtId="0" fontId="2" fillId="11" borderId="60" xfId="0" applyFont="1" applyFill="1" applyBorder="1" applyAlignment="1" applyProtection="1">
      <alignment horizontal="left" vertical="center" wrapText="1"/>
      <protection hidden="1"/>
    </xf>
    <xf numFmtId="0" fontId="2" fillId="11" borderId="28" xfId="0" applyFont="1" applyFill="1" applyBorder="1" applyAlignment="1" applyProtection="1">
      <alignment horizontal="left" vertical="center" wrapText="1"/>
      <protection hidden="1"/>
    </xf>
    <xf numFmtId="0" fontId="2" fillId="11" borderId="42" xfId="0" applyFont="1" applyFill="1" applyBorder="1" applyAlignment="1" applyProtection="1">
      <alignment horizontal="left" vertical="center" wrapText="1"/>
      <protection hidden="1"/>
    </xf>
    <xf numFmtId="0" fontId="0" fillId="10" borderId="33" xfId="0" applyFill="1" applyBorder="1" applyAlignment="1" applyProtection="1">
      <alignment horizontal="center" wrapText="1"/>
      <protection hidden="1"/>
    </xf>
    <xf numFmtId="0" fontId="0" fillId="10" borderId="35" xfId="0" applyFill="1" applyBorder="1" applyAlignment="1" applyProtection="1">
      <alignment horizontal="center" wrapText="1"/>
      <protection hidden="1"/>
    </xf>
    <xf numFmtId="0" fontId="0" fillId="11" borderId="33" xfId="0" applyFill="1" applyBorder="1" applyAlignment="1" applyProtection="1">
      <alignment horizontal="center" wrapText="1"/>
      <protection hidden="1"/>
    </xf>
    <xf numFmtId="0" fontId="0" fillId="11" borderId="35" xfId="0" applyFill="1" applyBorder="1" applyAlignment="1" applyProtection="1">
      <alignment horizontal="center" wrapText="1"/>
      <protection hidden="1"/>
    </xf>
    <xf numFmtId="0" fontId="0" fillId="10" borderId="61" xfId="0" applyFill="1" applyBorder="1" applyAlignment="1" applyProtection="1">
      <alignment horizontal="center"/>
      <protection hidden="1"/>
    </xf>
    <xf numFmtId="0" fontId="0" fillId="10" borderId="35" xfId="0" applyFill="1" applyBorder="1" applyAlignment="1" applyProtection="1">
      <alignment horizontal="center"/>
      <protection hidden="1"/>
    </xf>
    <xf numFmtId="0" fontId="22" fillId="6" borderId="58" xfId="0" applyFont="1" applyFill="1" applyBorder="1" applyAlignment="1" applyProtection="1">
      <alignment horizontal="center" vertical="center"/>
      <protection hidden="1"/>
    </xf>
    <xf numFmtId="0" fontId="22" fillId="6" borderId="59" xfId="0" applyFont="1" applyFill="1" applyBorder="1" applyAlignment="1" applyProtection="1">
      <alignment horizontal="center" vertical="center"/>
      <protection hidden="1"/>
    </xf>
    <xf numFmtId="0" fontId="22" fillId="6" borderId="57" xfId="0" applyFont="1" applyFill="1" applyBorder="1" applyAlignment="1" applyProtection="1">
      <alignment horizontal="center" vertical="center"/>
      <protection hidden="1"/>
    </xf>
    <xf numFmtId="0" fontId="0" fillId="6" borderId="33" xfId="0" applyFill="1" applyBorder="1" applyAlignment="1" applyProtection="1">
      <alignment horizontal="center" wrapText="1"/>
      <protection hidden="1"/>
    </xf>
    <xf numFmtId="0" fontId="0" fillId="6" borderId="29" xfId="0" applyFill="1" applyBorder="1" applyAlignment="1" applyProtection="1">
      <alignment horizontal="center" wrapText="1"/>
      <protection hidden="1"/>
    </xf>
    <xf numFmtId="0" fontId="0" fillId="6" borderId="33" xfId="0" applyFill="1" applyBorder="1" applyAlignment="1" applyProtection="1">
      <alignment horizontal="center"/>
      <protection hidden="1"/>
    </xf>
    <xf numFmtId="0" fontId="0" fillId="6" borderId="35" xfId="0" applyFill="1" applyBorder="1" applyAlignment="1" applyProtection="1">
      <alignment horizontal="center"/>
      <protection hidden="1"/>
    </xf>
    <xf numFmtId="0" fontId="0" fillId="5" borderId="33" xfId="0" applyFill="1" applyBorder="1" applyAlignment="1" applyProtection="1">
      <alignment horizontal="center"/>
      <protection hidden="1"/>
    </xf>
    <xf numFmtId="0" fontId="0" fillId="5" borderId="35" xfId="0" applyFill="1" applyBorder="1" applyAlignment="1" applyProtection="1">
      <alignment horizontal="center"/>
      <protection hidden="1"/>
    </xf>
    <xf numFmtId="0" fontId="0" fillId="6" borderId="61" xfId="0" applyFill="1" applyBorder="1" applyAlignment="1" applyProtection="1">
      <alignment horizontal="center"/>
      <protection hidden="1"/>
    </xf>
    <xf numFmtId="0" fontId="22" fillId="10" borderId="44" xfId="0" applyFont="1" applyFill="1" applyBorder="1" applyAlignment="1" applyProtection="1">
      <alignment horizontal="center" vertical="center"/>
      <protection hidden="1"/>
    </xf>
    <xf numFmtId="0" fontId="22" fillId="10" borderId="1" xfId="0" applyFont="1" applyFill="1" applyBorder="1" applyAlignment="1" applyProtection="1">
      <alignment horizontal="center" vertical="center"/>
      <protection hidden="1"/>
    </xf>
    <xf numFmtId="0" fontId="22" fillId="10" borderId="43" xfId="0" applyFont="1" applyFill="1" applyBorder="1" applyAlignment="1" applyProtection="1">
      <alignment horizontal="center" vertical="center"/>
      <protection hidden="1"/>
    </xf>
    <xf numFmtId="0" fontId="0" fillId="10" borderId="29" xfId="0" applyFill="1" applyBorder="1" applyAlignment="1" applyProtection="1">
      <alignment horizontal="center" wrapText="1"/>
      <protection hidden="1"/>
    </xf>
    <xf numFmtId="0" fontId="22" fillId="6" borderId="48" xfId="0" applyFont="1" applyFill="1" applyBorder="1" applyAlignment="1" applyProtection="1">
      <alignment horizontal="center" vertical="center"/>
      <protection hidden="1"/>
    </xf>
    <xf numFmtId="0" fontId="22" fillId="6" borderId="23" xfId="0" applyFont="1" applyFill="1" applyBorder="1" applyAlignment="1" applyProtection="1">
      <alignment horizontal="center" vertical="center"/>
      <protection hidden="1"/>
    </xf>
    <xf numFmtId="0" fontId="22" fillId="6" borderId="49" xfId="0" applyFont="1" applyFill="1" applyBorder="1" applyAlignment="1" applyProtection="1">
      <alignment horizontal="center" vertical="center"/>
      <protection hidden="1"/>
    </xf>
    <xf numFmtId="0" fontId="0" fillId="5" borderId="60" xfId="0" applyFill="1" applyBorder="1" applyAlignment="1" applyProtection="1">
      <alignment horizontal="center" vertical="center"/>
      <protection hidden="1"/>
    </xf>
    <xf numFmtId="0" fontId="0" fillId="5" borderId="42" xfId="0" applyFill="1" applyBorder="1" applyAlignment="1" applyProtection="1">
      <alignment horizontal="center" vertical="center"/>
      <protection hidden="1"/>
    </xf>
    <xf numFmtId="0" fontId="2" fillId="5" borderId="34" xfId="0" applyFont="1" applyFill="1" applyBorder="1" applyAlignment="1" applyProtection="1">
      <alignment horizontal="left" vertical="center" wrapText="1"/>
      <protection hidden="1"/>
    </xf>
    <xf numFmtId="0" fontId="2" fillId="5" borderId="28" xfId="0" applyFont="1" applyFill="1" applyBorder="1" applyAlignment="1" applyProtection="1">
      <alignment horizontal="left" vertical="center" wrapText="1"/>
      <protection hidden="1"/>
    </xf>
    <xf numFmtId="0" fontId="22" fillId="9" borderId="51" xfId="0" applyFont="1" applyFill="1" applyBorder="1" applyAlignment="1" applyProtection="1">
      <alignment horizontal="center" vertical="center"/>
      <protection hidden="1"/>
    </xf>
    <xf numFmtId="0" fontId="22" fillId="9" borderId="52" xfId="0" applyFont="1" applyFill="1" applyBorder="1" applyAlignment="1" applyProtection="1">
      <alignment horizontal="center" vertical="center"/>
      <protection hidden="1"/>
    </xf>
    <xf numFmtId="0" fontId="22" fillId="9" borderId="53" xfId="0" applyFont="1" applyFill="1" applyBorder="1" applyAlignment="1" applyProtection="1">
      <alignment horizontal="center" vertical="center"/>
      <protection hidden="1"/>
    </xf>
    <xf numFmtId="0" fontId="0" fillId="9" borderId="38" xfId="0" applyFill="1" applyBorder="1" applyAlignment="1" applyProtection="1">
      <alignment horizontal="center" wrapText="1"/>
      <protection hidden="1"/>
    </xf>
    <xf numFmtId="0" fontId="0" fillId="9" borderId="29" xfId="0" applyFill="1" applyBorder="1" applyAlignment="1" applyProtection="1">
      <alignment horizontal="center" wrapText="1"/>
      <protection hidden="1"/>
    </xf>
    <xf numFmtId="0" fontId="2" fillId="8" borderId="39" xfId="0" applyFont="1" applyFill="1" applyBorder="1" applyAlignment="1" applyProtection="1">
      <alignment horizontal="left" vertical="center" wrapText="1"/>
      <protection hidden="1"/>
    </xf>
    <xf numFmtId="0" fontId="2" fillId="8" borderId="55" xfId="0" applyFont="1" applyFill="1" applyBorder="1" applyAlignment="1" applyProtection="1">
      <alignment horizontal="left" vertical="center" wrapText="1"/>
      <protection hidden="1"/>
    </xf>
    <xf numFmtId="0" fontId="2" fillId="8" borderId="28" xfId="0" applyFont="1" applyFill="1" applyBorder="1" applyAlignment="1" applyProtection="1">
      <alignment horizontal="left" vertical="center" wrapText="1"/>
      <protection hidden="1"/>
    </xf>
    <xf numFmtId="0" fontId="2" fillId="8" borderId="42" xfId="0" applyFont="1" applyFill="1" applyBorder="1" applyAlignment="1" applyProtection="1">
      <alignment horizontal="left" vertical="center" wrapText="1"/>
      <protection hidden="1"/>
    </xf>
    <xf numFmtId="0" fontId="0" fillId="9" borderId="47" xfId="0" applyFill="1" applyBorder="1" applyAlignment="1" applyProtection="1">
      <alignment horizontal="center"/>
      <protection hidden="1"/>
    </xf>
    <xf numFmtId="0" fontId="0" fillId="9" borderId="40" xfId="0" applyFill="1" applyBorder="1" applyAlignment="1" applyProtection="1">
      <alignment horizontal="center"/>
      <protection hidden="1"/>
    </xf>
    <xf numFmtId="0" fontId="0" fillId="8" borderId="33" xfId="0" applyFill="1" applyBorder="1" applyAlignment="1" applyProtection="1">
      <alignment horizontal="center" wrapText="1"/>
      <protection hidden="1"/>
    </xf>
    <xf numFmtId="0" fontId="0" fillId="8" borderId="35" xfId="0" applyFill="1" applyBorder="1" applyAlignment="1" applyProtection="1">
      <alignment horizontal="center" wrapText="1"/>
      <protection hidden="1"/>
    </xf>
    <xf numFmtId="0" fontId="0" fillId="9" borderId="33" xfId="0" applyFill="1" applyBorder="1" applyAlignment="1" applyProtection="1">
      <alignment horizontal="center" wrapText="1"/>
      <protection hidden="1"/>
    </xf>
    <xf numFmtId="0" fontId="0" fillId="9" borderId="35" xfId="0" applyFill="1" applyBorder="1" applyAlignment="1" applyProtection="1">
      <alignment horizont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2" xfId="2" applyFont="1" applyFill="1" applyAlignment="1" applyProtection="1">
      <alignment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1" fillId="0" borderId="4" xfId="2" applyFont="1" applyFill="1" applyBorder="1" applyAlignment="1" applyProtection="1">
      <alignment horizontal="center" vertical="center" wrapText="1"/>
      <protection hidden="1"/>
    </xf>
    <xf numFmtId="0" fontId="11" fillId="0" borderId="5" xfId="2" applyFont="1" applyFill="1" applyBorder="1" applyAlignment="1" applyProtection="1">
      <alignment horizontal="center" vertical="center" wrapText="1"/>
      <protection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0" fontId="4" fillId="0" borderId="13" xfId="2" applyFont="1" applyFill="1" applyBorder="1" applyAlignment="1" applyProtection="1">
      <alignment horizontal="center" vertical="center" wrapText="1"/>
      <protection hidden="1"/>
    </xf>
    <xf numFmtId="0" fontId="4" fillId="0" borderId="14" xfId="2" applyFont="1" applyFill="1" applyBorder="1" applyAlignment="1" applyProtection="1">
      <alignment horizontal="center" vertical="center" wrapText="1"/>
      <protection hidden="1"/>
    </xf>
    <xf numFmtId="0" fontId="12" fillId="0" borderId="10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Fill="1" applyAlignment="1" applyProtection="1">
      <alignment horizontal="left" vertical="center" wrapText="1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locked="0" hidden="1"/>
    </xf>
    <xf numFmtId="0" fontId="12" fillId="0" borderId="13" xfId="2" applyFont="1" applyFill="1" applyBorder="1" applyAlignment="1" applyProtection="1">
      <alignment horizontal="left" vertical="center" wrapText="1"/>
      <protection locked="0" hidden="1"/>
    </xf>
    <xf numFmtId="2" fontId="3" fillId="0" borderId="13" xfId="2" applyNumberFormat="1" applyFont="1" applyFill="1" applyBorder="1" applyAlignment="1" applyProtection="1">
      <alignment horizontal="left"/>
      <protection locked="0" hidden="1"/>
    </xf>
    <xf numFmtId="0" fontId="3" fillId="0" borderId="13" xfId="2" applyFont="1" applyFill="1" applyBorder="1" applyAlignment="1" applyProtection="1">
      <alignment horizontal="left"/>
      <protection locked="0" hidden="1"/>
    </xf>
    <xf numFmtId="0" fontId="13" fillId="0" borderId="17" xfId="2" applyFont="1" applyFill="1" applyBorder="1" applyAlignment="1" applyProtection="1">
      <alignment horizontal="left" vertical="center"/>
      <protection hidden="1"/>
    </xf>
    <xf numFmtId="0" fontId="13" fillId="0" borderId="18" xfId="2" applyFont="1" applyFill="1" applyBorder="1" applyAlignment="1" applyProtection="1">
      <alignment horizontal="left" vertical="center"/>
      <protection hidden="1"/>
    </xf>
    <xf numFmtId="0" fontId="13" fillId="0" borderId="68" xfId="2" applyFont="1" applyFill="1" applyBorder="1" applyAlignment="1" applyProtection="1">
      <alignment horizontal="left" vertical="center"/>
      <protection hidden="1"/>
    </xf>
    <xf numFmtId="0" fontId="13" fillId="0" borderId="16" xfId="2" applyFont="1" applyFill="1" applyBorder="1" applyAlignment="1" applyProtection="1">
      <alignment horizontal="left" vertical="center"/>
      <protection hidden="1"/>
    </xf>
    <xf numFmtId="164" fontId="14" fillId="0" borderId="13" xfId="2" applyNumberFormat="1" applyFont="1" applyFill="1" applyBorder="1" applyAlignment="1" applyProtection="1">
      <alignment horizontal="right" vertical="center"/>
      <protection hidden="1"/>
    </xf>
    <xf numFmtId="164" fontId="14" fillId="0" borderId="14" xfId="2" applyNumberFormat="1" applyFont="1" applyFill="1" applyBorder="1" applyAlignment="1" applyProtection="1">
      <alignment horizontal="right" vertical="center"/>
      <protection hidden="1"/>
    </xf>
    <xf numFmtId="0" fontId="4" fillId="0" borderId="22" xfId="2" applyFont="1" applyFill="1" applyBorder="1" applyAlignment="1" applyProtection="1">
      <alignment horizontal="center"/>
      <protection hidden="1"/>
    </xf>
    <xf numFmtId="0" fontId="4" fillId="0" borderId="23" xfId="2" applyFont="1" applyFill="1" applyBorder="1" applyAlignment="1" applyProtection="1">
      <alignment horizontal="center"/>
      <protection hidden="1"/>
    </xf>
    <xf numFmtId="0" fontId="4" fillId="0" borderId="24" xfId="2" applyFont="1" applyFill="1" applyBorder="1" applyAlignment="1" applyProtection="1">
      <alignment horizontal="center"/>
      <protection hidden="1"/>
    </xf>
    <xf numFmtId="2" fontId="3" fillId="0" borderId="15" xfId="2" applyNumberFormat="1" applyFont="1" applyFill="1" applyBorder="1" applyAlignment="1" applyProtection="1">
      <alignment horizontal="left"/>
      <protection locked="0" hidden="1"/>
    </xf>
    <xf numFmtId="0" fontId="3" fillId="0" borderId="16" xfId="2" applyFont="1" applyFill="1" applyBorder="1" applyAlignment="1" applyProtection="1">
      <alignment horizontal="left"/>
      <protection locked="0" hidden="1"/>
    </xf>
    <xf numFmtId="0" fontId="13" fillId="0" borderId="17" xfId="2" applyFont="1" applyFill="1" applyBorder="1" applyAlignment="1" applyProtection="1">
      <alignment horizontal="left" vertical="center" wrapText="1"/>
      <protection hidden="1"/>
    </xf>
    <xf numFmtId="0" fontId="13" fillId="0" borderId="18" xfId="2" applyFont="1" applyFill="1" applyBorder="1" applyAlignment="1" applyProtection="1">
      <alignment horizontal="left" vertical="center" wrapText="1"/>
      <protection hidden="1"/>
    </xf>
    <xf numFmtId="0" fontId="13" fillId="0" borderId="16" xfId="2" applyFont="1" applyFill="1" applyBorder="1" applyAlignment="1" applyProtection="1">
      <alignment horizontal="left" vertical="center" wrapText="1"/>
      <protection hidden="1"/>
    </xf>
    <xf numFmtId="0" fontId="13" fillId="0" borderId="10" xfId="2" applyFont="1" applyFill="1" applyBorder="1" applyAlignment="1" applyProtection="1">
      <alignment horizontal="left" vertical="center" wrapText="1"/>
      <protection hidden="1"/>
    </xf>
    <xf numFmtId="0" fontId="13" fillId="0" borderId="2" xfId="2" applyFont="1" applyFill="1" applyAlignment="1" applyProtection="1">
      <alignment horizontal="left" vertical="center" wrapText="1"/>
      <protection hidden="1"/>
    </xf>
    <xf numFmtId="0" fontId="3" fillId="0" borderId="10" xfId="2" applyFont="1" applyFill="1" applyBorder="1" applyAlignment="1" applyProtection="1">
      <alignment horizontal="left" wrapText="1"/>
      <protection locked="0" hidden="1"/>
    </xf>
    <xf numFmtId="0" fontId="12" fillId="0" borderId="2" xfId="2" applyFont="1" applyFill="1" applyAlignment="1" applyProtection="1">
      <alignment horizontal="left" wrapText="1"/>
      <protection locked="0" hidden="1"/>
    </xf>
    <xf numFmtId="0" fontId="12" fillId="0" borderId="15" xfId="2" applyFont="1" applyFill="1" applyBorder="1" applyAlignment="1" applyProtection="1">
      <alignment horizontal="left" wrapText="1"/>
      <protection locked="0" hidden="1"/>
    </xf>
    <xf numFmtId="164" fontId="14" fillId="0" borderId="84" xfId="2" applyNumberFormat="1" applyFont="1" applyFill="1" applyBorder="1" applyAlignment="1" applyProtection="1">
      <alignment horizontal="right" vertical="center"/>
      <protection hidden="1"/>
    </xf>
    <xf numFmtId="0" fontId="10" fillId="0" borderId="22" xfId="2" applyFont="1" applyFill="1" applyBorder="1" applyAlignment="1" applyProtection="1">
      <alignment horizontal="left" vertical="center" wrapText="1"/>
      <protection hidden="1"/>
    </xf>
    <xf numFmtId="0" fontId="10" fillId="0" borderId="23" xfId="2" applyFont="1" applyFill="1" applyBorder="1" applyAlignment="1" applyProtection="1">
      <alignment horizontal="left" vertical="center" wrapText="1"/>
      <protection hidden="1"/>
    </xf>
    <xf numFmtId="0" fontId="10" fillId="0" borderId="49" xfId="2" applyFont="1" applyFill="1" applyBorder="1" applyAlignment="1" applyProtection="1">
      <alignment horizontal="left" vertical="center" wrapText="1"/>
      <protection hidden="1"/>
    </xf>
    <xf numFmtId="0" fontId="3" fillId="0" borderId="17" xfId="2" applyFont="1" applyFill="1" applyBorder="1" applyAlignment="1" applyProtection="1">
      <alignment horizontal="left" vertical="center" wrapText="1"/>
      <protection locked="0" hidden="1"/>
    </xf>
    <xf numFmtId="0" fontId="3" fillId="0" borderId="18" xfId="2" applyFont="1" applyFill="1" applyBorder="1" applyAlignment="1" applyProtection="1">
      <alignment horizontal="left" vertical="center" wrapText="1"/>
      <protection locked="0" hidden="1"/>
    </xf>
    <xf numFmtId="164" fontId="14" fillId="0" borderId="25" xfId="2" applyNumberFormat="1" applyFont="1" applyFill="1" applyBorder="1" applyAlignment="1" applyProtection="1">
      <alignment horizontal="right" vertical="center"/>
      <protection hidden="1"/>
    </xf>
    <xf numFmtId="164" fontId="14" fillId="0" borderId="26" xfId="2" applyNumberFormat="1" applyFont="1" applyFill="1" applyBorder="1" applyAlignment="1" applyProtection="1">
      <alignment horizontal="right" vertical="center"/>
      <protection hidden="1"/>
    </xf>
    <xf numFmtId="164" fontId="14" fillId="0" borderId="85" xfId="2" applyNumberFormat="1" applyFont="1" applyFill="1" applyBorder="1" applyAlignment="1" applyProtection="1">
      <alignment horizontal="right" vertical="center"/>
      <protection hidden="1"/>
    </xf>
    <xf numFmtId="0" fontId="13" fillId="0" borderId="66" xfId="2" applyFont="1" applyFill="1" applyBorder="1" applyAlignment="1" applyProtection="1">
      <alignment horizontal="left"/>
      <protection hidden="1"/>
    </xf>
    <xf numFmtId="2" fontId="3" fillId="0" borderId="2" xfId="2" applyNumberFormat="1" applyFont="1" applyFill="1" applyAlignment="1" applyProtection="1">
      <alignment horizontal="left"/>
      <protection locked="0" hidden="1"/>
    </xf>
    <xf numFmtId="0" fontId="3" fillId="0" borderId="2" xfId="2" applyFont="1" applyFill="1" applyAlignment="1" applyProtection="1">
      <alignment horizontal="left"/>
      <protection locked="0" hidden="1"/>
    </xf>
    <xf numFmtId="0" fontId="12" fillId="5" borderId="7" xfId="2" applyFont="1" applyFill="1" applyBorder="1" applyAlignment="1" applyProtection="1">
      <alignment horizontal="left"/>
      <protection locked="0" hidden="1"/>
    </xf>
    <xf numFmtId="0" fontId="12" fillId="5" borderId="12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left"/>
      <protection locked="0" hidden="1"/>
    </xf>
    <xf numFmtId="0" fontId="12" fillId="5" borderId="13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center"/>
      <protection locked="0" hidden="1"/>
    </xf>
    <xf numFmtId="0" fontId="12" fillId="5" borderId="9" xfId="2" applyFont="1" applyFill="1" applyBorder="1" applyAlignment="1" applyProtection="1">
      <alignment horizontal="center"/>
      <protection locked="0" hidden="1"/>
    </xf>
    <xf numFmtId="0" fontId="12" fillId="5" borderId="13" xfId="2" applyFont="1" applyFill="1" applyBorder="1" applyAlignment="1" applyProtection="1">
      <alignment horizontal="center"/>
      <protection locked="0" hidden="1"/>
    </xf>
    <xf numFmtId="0" fontId="12" fillId="5" borderId="14" xfId="2" applyFont="1" applyFill="1" applyBorder="1" applyAlignment="1" applyProtection="1">
      <alignment horizontal="center"/>
      <protection locked="0" hidden="1"/>
    </xf>
    <xf numFmtId="0" fontId="10" fillId="0" borderId="48" xfId="2" applyFont="1" applyFill="1" applyBorder="1" applyAlignment="1" applyProtection="1">
      <alignment horizontal="left"/>
      <protection hidden="1"/>
    </xf>
    <xf numFmtId="0" fontId="10" fillId="0" borderId="23" xfId="2" applyFont="1" applyFill="1" applyBorder="1" applyAlignment="1" applyProtection="1">
      <alignment horizontal="left"/>
      <protection hidden="1"/>
    </xf>
    <xf numFmtId="0" fontId="10" fillId="0" borderId="24" xfId="2" applyFont="1" applyFill="1" applyBorder="1" applyAlignment="1" applyProtection="1">
      <alignment horizontal="left"/>
      <protection hidden="1"/>
    </xf>
    <xf numFmtId="0" fontId="0" fillId="0" borderId="69" xfId="0" applyBorder="1" applyAlignment="1" applyProtection="1">
      <alignment horizontal="left" vertical="center" wrapText="1"/>
      <protection hidden="1"/>
    </xf>
    <xf numFmtId="0" fontId="0" fillId="0" borderId="68" xfId="0" applyBorder="1" applyAlignment="1" applyProtection="1">
      <alignment horizontal="left" vertical="center" wrapText="1"/>
      <protection hidden="1"/>
    </xf>
    <xf numFmtId="0" fontId="0" fillId="0" borderId="70" xfId="0" applyBorder="1" applyAlignment="1" applyProtection="1">
      <alignment horizontal="left" vertical="center" wrapText="1"/>
      <protection hidden="1"/>
    </xf>
    <xf numFmtId="0" fontId="21" fillId="0" borderId="22" xfId="2" applyFont="1" applyFill="1" applyBorder="1" applyAlignment="1" applyProtection="1">
      <alignment horizontal="center"/>
      <protection hidden="1"/>
    </xf>
    <xf numFmtId="0" fontId="21" fillId="0" borderId="23" xfId="2" applyFont="1" applyFill="1" applyBorder="1" applyAlignment="1" applyProtection="1">
      <alignment horizontal="center"/>
      <protection hidden="1"/>
    </xf>
    <xf numFmtId="0" fontId="21" fillId="0" borderId="24" xfId="2" applyFont="1" applyFill="1" applyBorder="1" applyAlignment="1" applyProtection="1">
      <alignment horizontal="center"/>
      <protection hidden="1"/>
    </xf>
    <xf numFmtId="0" fontId="13" fillId="0" borderId="44" xfId="2" applyFont="1" applyFill="1" applyBorder="1" applyAlignment="1" applyProtection="1">
      <alignment horizontal="left"/>
      <protection hidden="1"/>
    </xf>
    <xf numFmtId="0" fontId="13" fillId="0" borderId="1" xfId="2" applyFont="1" applyFill="1" applyBorder="1" applyAlignment="1" applyProtection="1">
      <alignment horizontal="left"/>
      <protection hidden="1"/>
    </xf>
    <xf numFmtId="0" fontId="12" fillId="0" borderId="75" xfId="2" applyFont="1" applyFill="1" applyBorder="1" applyAlignment="1" applyProtection="1">
      <alignment horizontal="left"/>
      <protection hidden="1"/>
    </xf>
    <xf numFmtId="0" fontId="12" fillId="0" borderId="71" xfId="2" applyFont="1" applyFill="1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 vertical="center" wrapText="1"/>
      <protection hidden="1"/>
    </xf>
    <xf numFmtId="0" fontId="0" fillId="0" borderId="20" xfId="0" applyBorder="1" applyAlignment="1" applyProtection="1">
      <alignment horizontal="left" vertical="center" wrapText="1"/>
      <protection hidden="1"/>
    </xf>
    <xf numFmtId="0" fontId="0" fillId="0" borderId="74" xfId="0" applyBorder="1" applyAlignment="1" applyProtection="1">
      <alignment horizontal="left" vertical="center" wrapText="1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hidden="1"/>
    </xf>
    <xf numFmtId="0" fontId="12" fillId="0" borderId="13" xfId="2" applyFont="1" applyFill="1" applyBorder="1" applyAlignment="1" applyProtection="1">
      <alignment horizontal="left" vertical="center" wrapText="1"/>
      <protection hidden="1"/>
    </xf>
    <xf numFmtId="0" fontId="13" fillId="0" borderId="87" xfId="2" applyFont="1" applyFill="1" applyBorder="1" applyAlignment="1" applyProtection="1">
      <alignment horizontal="left" vertical="center"/>
      <protection hidden="1"/>
    </xf>
    <xf numFmtId="0" fontId="13" fillId="0" borderId="0" xfId="2" applyFont="1" applyFill="1" applyBorder="1" applyAlignment="1" applyProtection="1">
      <alignment horizontal="left" vertical="center"/>
      <protection hidden="1"/>
    </xf>
    <xf numFmtId="0" fontId="13" fillId="0" borderId="88" xfId="2" applyFont="1" applyFill="1" applyBorder="1" applyAlignment="1" applyProtection="1">
      <alignment horizontal="left" vertical="center"/>
      <protection hidden="1"/>
    </xf>
    <xf numFmtId="2" fontId="14" fillId="0" borderId="4" xfId="2" applyNumberFormat="1" applyFont="1" applyFill="1" applyBorder="1" applyAlignment="1" applyProtection="1">
      <alignment horizontal="right" vertical="center"/>
      <protection hidden="1"/>
    </xf>
    <xf numFmtId="2" fontId="14" fillId="0" borderId="5" xfId="2" applyNumberFormat="1" applyFont="1" applyFill="1" applyBorder="1" applyAlignment="1" applyProtection="1">
      <alignment horizontal="right" vertical="center"/>
      <protection hidden="1"/>
    </xf>
    <xf numFmtId="0" fontId="1" fillId="5" borderId="15" xfId="3" applyFill="1" applyBorder="1" applyAlignment="1" applyProtection="1">
      <alignment horizontal="left" vertical="center" wrapText="1"/>
      <protection locked="0" hidden="1"/>
    </xf>
    <xf numFmtId="0" fontId="1" fillId="5" borderId="18" xfId="3" applyFill="1" applyBorder="1" applyAlignment="1" applyProtection="1">
      <alignment horizontal="left" vertical="center" wrapText="1"/>
      <protection locked="0" hidden="1"/>
    </xf>
    <xf numFmtId="0" fontId="1" fillId="5" borderId="92" xfId="3" applyFill="1" applyBorder="1" applyAlignment="1" applyProtection="1">
      <alignment horizontal="left" vertical="center" wrapText="1"/>
      <protection locked="0" hidden="1"/>
    </xf>
    <xf numFmtId="0" fontId="0" fillId="5" borderId="25" xfId="3" applyFont="1" applyFill="1" applyBorder="1" applyAlignment="1" applyProtection="1">
      <alignment vertical="center" wrapText="1"/>
      <protection locked="0" hidden="1"/>
    </xf>
    <xf numFmtId="0" fontId="0" fillId="5" borderId="73" xfId="3" applyFont="1" applyFill="1" applyBorder="1" applyAlignment="1" applyProtection="1">
      <alignment vertical="center" wrapText="1"/>
      <protection locked="0" hidden="1"/>
    </xf>
    <xf numFmtId="0" fontId="1" fillId="5" borderId="10" xfId="3" applyFill="1" applyBorder="1" applyAlignment="1" applyProtection="1">
      <alignment horizontal="left" vertical="center" wrapText="1"/>
      <protection locked="0" hidden="1"/>
    </xf>
    <xf numFmtId="0" fontId="10" fillId="0" borderId="3" xfId="2" applyFont="1" applyFill="1" applyBorder="1" applyAlignment="1" applyProtection="1">
      <alignment horizontal="center" vertical="center" wrapText="1"/>
      <protection locked="0" hidden="1"/>
    </xf>
    <xf numFmtId="0" fontId="11" fillId="0" borderId="4" xfId="2" applyFont="1" applyFill="1" applyBorder="1" applyAlignment="1" applyProtection="1">
      <alignment horizontal="center" vertical="center" wrapText="1"/>
      <protection locked="0" hidden="1"/>
    </xf>
    <xf numFmtId="0" fontId="11" fillId="0" borderId="5" xfId="2" applyFont="1" applyFill="1" applyBorder="1" applyAlignment="1" applyProtection="1">
      <alignment horizontal="center" vertical="center" wrapText="1"/>
      <protection locked="0" hidden="1"/>
    </xf>
    <xf numFmtId="0" fontId="4" fillId="0" borderId="6" xfId="2" applyFont="1" applyFill="1" applyBorder="1" applyAlignment="1" applyProtection="1">
      <alignment horizontal="center"/>
      <protection locked="0" hidden="1"/>
    </xf>
    <xf numFmtId="0" fontId="1" fillId="5" borderId="7" xfId="3" applyFill="1" applyBorder="1" applyAlignment="1" applyProtection="1">
      <alignment horizontal="left" vertical="center" wrapText="1"/>
      <protection locked="0" hidden="1"/>
    </xf>
    <xf numFmtId="0" fontId="10" fillId="0" borderId="22" xfId="2" applyFont="1" applyFill="1" applyBorder="1" applyAlignment="1" applyProtection="1">
      <alignment horizontal="left" vertical="center" wrapText="1"/>
      <protection locked="0" hidden="1"/>
    </xf>
    <xf numFmtId="0" fontId="10" fillId="0" borderId="23" xfId="2" applyFont="1" applyFill="1" applyBorder="1" applyAlignment="1" applyProtection="1">
      <alignment horizontal="left" vertical="center" wrapText="1"/>
      <protection locked="0" hidden="1"/>
    </xf>
    <xf numFmtId="0" fontId="10" fillId="0" borderId="49" xfId="2" applyFont="1" applyFill="1" applyBorder="1" applyAlignment="1" applyProtection="1">
      <alignment horizontal="left" vertical="center" wrapText="1"/>
      <protection locked="0" hidden="1"/>
    </xf>
    <xf numFmtId="0" fontId="0" fillId="5" borderId="12" xfId="3" applyFont="1" applyFill="1" applyBorder="1" applyAlignment="1" applyProtection="1">
      <alignment vertical="center" wrapText="1"/>
      <protection locked="0" hidden="1"/>
    </xf>
    <xf numFmtId="0" fontId="4" fillId="0" borderId="13" xfId="2" applyFont="1" applyFill="1" applyBorder="1" applyAlignment="1" applyProtection="1">
      <alignment horizontal="center" vertical="center" wrapText="1"/>
      <protection locked="0" hidden="1"/>
    </xf>
    <xf numFmtId="0" fontId="4" fillId="0" borderId="14" xfId="2" applyFont="1" applyFill="1" applyBorder="1" applyAlignment="1" applyProtection="1">
      <alignment horizontal="center" vertical="center" wrapText="1"/>
      <protection locked="0" hidden="1"/>
    </xf>
    <xf numFmtId="0" fontId="10" fillId="0" borderId="7" xfId="2" applyFont="1" applyFill="1" applyBorder="1" applyAlignment="1" applyProtection="1">
      <alignment horizontal="center" vertical="center" wrapText="1"/>
      <protection locked="0" hidden="1"/>
    </xf>
    <xf numFmtId="0" fontId="11" fillId="0" borderId="8" xfId="2" applyFont="1" applyFill="1" applyBorder="1" applyAlignment="1" applyProtection="1">
      <alignment horizontal="center" vertical="center" wrapText="1"/>
      <protection locked="0" hidden="1"/>
    </xf>
    <xf numFmtId="0" fontId="11" fillId="0" borderId="9" xfId="2" applyFont="1" applyFill="1" applyBorder="1" applyAlignment="1" applyProtection="1">
      <alignment horizontal="center" vertical="center" wrapText="1"/>
      <protection locked="0" hidden="1"/>
    </xf>
    <xf numFmtId="0" fontId="12" fillId="0" borderId="10" xfId="2" applyFont="1" applyFill="1" applyBorder="1" applyAlignment="1" applyProtection="1">
      <alignment vertical="center" wrapText="1"/>
      <protection locked="0" hidden="1"/>
    </xf>
    <xf numFmtId="0" fontId="12" fillId="0" borderId="2" xfId="2" applyFont="1" applyFill="1" applyAlignment="1" applyProtection="1">
      <alignment vertical="center" wrapText="1"/>
      <protection locked="0" hidden="1"/>
    </xf>
    <xf numFmtId="0" fontId="12" fillId="0" borderId="10" xfId="2" applyFont="1" applyFill="1" applyBorder="1" applyAlignment="1" applyProtection="1">
      <alignment horizontal="left" vertical="center" wrapText="1"/>
      <protection locked="0" hidden="1"/>
    </xf>
    <xf numFmtId="0" fontId="12" fillId="0" borderId="2" xfId="2" applyFont="1" applyFill="1" applyAlignment="1" applyProtection="1">
      <alignment horizontal="left" vertical="center" wrapText="1"/>
      <protection locked="0" hidden="1"/>
    </xf>
    <xf numFmtId="0" fontId="4" fillId="0" borderId="22" xfId="2" applyFont="1" applyFill="1" applyBorder="1" applyAlignment="1" applyProtection="1">
      <alignment horizontal="center"/>
      <protection locked="0" hidden="1"/>
    </xf>
    <xf numFmtId="0" fontId="4" fillId="0" borderId="23" xfId="2" applyFont="1" applyFill="1" applyBorder="1" applyAlignment="1" applyProtection="1">
      <alignment horizontal="center"/>
      <protection locked="0" hidden="1"/>
    </xf>
    <xf numFmtId="0" fontId="4" fillId="0" borderId="24" xfId="2" applyFont="1" applyFill="1" applyBorder="1" applyAlignment="1" applyProtection="1">
      <alignment horizontal="center"/>
      <protection locked="0" hidden="1"/>
    </xf>
    <xf numFmtId="0" fontId="13" fillId="0" borderId="44" xfId="2" applyFont="1" applyFill="1" applyBorder="1" applyAlignment="1" applyProtection="1">
      <alignment horizontal="left"/>
      <protection locked="0" hidden="1"/>
    </xf>
    <xf numFmtId="0" fontId="13" fillId="0" borderId="1" xfId="2" applyFont="1" applyFill="1" applyBorder="1" applyAlignment="1" applyProtection="1">
      <alignment horizontal="left"/>
      <protection locked="0" hidden="1"/>
    </xf>
    <xf numFmtId="0" fontId="12" fillId="0" borderId="75" xfId="2" applyFont="1" applyFill="1" applyBorder="1" applyAlignment="1" applyProtection="1">
      <alignment horizontal="left"/>
      <protection locked="0" hidden="1"/>
    </xf>
    <xf numFmtId="0" fontId="12" fillId="0" borderId="71" xfId="2" applyFont="1" applyFill="1" applyBorder="1" applyAlignment="1" applyProtection="1">
      <alignment horizontal="left"/>
      <protection locked="0" hidden="1"/>
    </xf>
    <xf numFmtId="0" fontId="13" fillId="0" borderId="78" xfId="2" applyFont="1" applyFill="1" applyBorder="1" applyAlignment="1" applyProtection="1">
      <alignment horizontal="left" vertical="center"/>
      <protection locked="0" hidden="1"/>
    </xf>
    <xf numFmtId="0" fontId="13" fillId="0" borderId="79" xfId="2" applyFont="1" applyFill="1" applyBorder="1" applyAlignment="1" applyProtection="1">
      <alignment horizontal="left" vertical="center"/>
      <protection locked="0" hidden="1"/>
    </xf>
    <xf numFmtId="0" fontId="13" fillId="0" borderId="0" xfId="2" applyFont="1" applyFill="1" applyBorder="1" applyAlignment="1" applyProtection="1">
      <alignment horizontal="left" vertical="center"/>
      <protection locked="0" hidden="1"/>
    </xf>
    <xf numFmtId="0" fontId="13" fillId="0" borderId="80" xfId="2" applyFont="1" applyFill="1" applyBorder="1" applyAlignment="1" applyProtection="1">
      <alignment horizontal="left" vertical="center"/>
      <protection locked="0" hidden="1"/>
    </xf>
    <xf numFmtId="2" fontId="14" fillId="0" borderId="4" xfId="2" applyNumberFormat="1" applyFont="1" applyFill="1" applyBorder="1" applyAlignment="1" applyProtection="1">
      <alignment horizontal="right" vertical="center"/>
      <protection locked="0" hidden="1"/>
    </xf>
    <xf numFmtId="2" fontId="14" fillId="0" borderId="5" xfId="2" applyNumberFormat="1" applyFont="1" applyFill="1" applyBorder="1" applyAlignment="1" applyProtection="1">
      <alignment horizontal="right" vertical="center"/>
      <protection locked="0" hidden="1"/>
    </xf>
    <xf numFmtId="0" fontId="13" fillId="0" borderId="20" xfId="2" applyFont="1" applyFill="1" applyBorder="1" applyAlignment="1" applyProtection="1">
      <alignment horizontal="left" wrapText="1"/>
      <protection locked="0" hidden="1"/>
    </xf>
    <xf numFmtId="0" fontId="13" fillId="0" borderId="74" xfId="2" applyFont="1" applyFill="1" applyBorder="1" applyAlignment="1" applyProtection="1">
      <alignment horizontal="left" wrapText="1"/>
      <protection locked="0" hidden="1"/>
    </xf>
    <xf numFmtId="2" fontId="12" fillId="0" borderId="26" xfId="2" applyNumberFormat="1" applyFont="1" applyFill="1" applyBorder="1" applyAlignment="1" applyProtection="1">
      <alignment horizontal="left"/>
      <protection locked="0" hidden="1"/>
    </xf>
    <xf numFmtId="0" fontId="12" fillId="0" borderId="73" xfId="2" applyFont="1" applyFill="1" applyBorder="1" applyAlignment="1" applyProtection="1">
      <alignment horizontal="left"/>
      <protection locked="0" hidden="1"/>
    </xf>
    <xf numFmtId="0" fontId="13" fillId="0" borderId="69" xfId="2" applyFont="1" applyFill="1" applyBorder="1" applyAlignment="1" applyProtection="1">
      <alignment horizontal="left" vertical="center" wrapText="1"/>
      <protection locked="0" hidden="1"/>
    </xf>
    <xf numFmtId="0" fontId="13" fillId="0" borderId="68" xfId="2" applyFont="1" applyFill="1" applyBorder="1" applyAlignment="1" applyProtection="1">
      <alignment horizontal="left" vertical="center" wrapText="1"/>
      <protection locked="0" hidden="1"/>
    </xf>
    <xf numFmtId="0" fontId="13" fillId="0" borderId="70" xfId="2" applyFont="1" applyFill="1" applyBorder="1" applyAlignment="1" applyProtection="1">
      <alignment horizontal="left" vertical="center" wrapText="1"/>
      <protection locked="0" hidden="1"/>
    </xf>
    <xf numFmtId="0" fontId="14" fillId="0" borderId="72" xfId="2" applyFont="1" applyFill="1" applyBorder="1" applyAlignment="1" applyProtection="1">
      <alignment horizontal="left"/>
      <protection locked="0" hidden="1"/>
    </xf>
    <xf numFmtId="0" fontId="14" fillId="0" borderId="26" xfId="2" applyFont="1" applyFill="1" applyBorder="1" applyAlignment="1" applyProtection="1">
      <alignment horizontal="left"/>
      <protection locked="0" hidden="1"/>
    </xf>
    <xf numFmtId="0" fontId="14" fillId="0" borderId="73" xfId="2" applyFont="1" applyFill="1" applyBorder="1" applyAlignment="1" applyProtection="1">
      <alignment horizontal="left"/>
      <protection locked="0" hidden="1"/>
    </xf>
    <xf numFmtId="0" fontId="13" fillId="0" borderId="65" xfId="2" applyFont="1" applyFill="1" applyBorder="1" applyAlignment="1" applyProtection="1">
      <alignment horizontal="left" vertical="center" wrapText="1"/>
      <protection locked="0" hidden="1"/>
    </xf>
    <xf numFmtId="0" fontId="13" fillId="0" borderId="66" xfId="2" applyFont="1" applyFill="1" applyBorder="1" applyAlignment="1" applyProtection="1">
      <alignment horizontal="left" vertical="center" wrapText="1"/>
      <protection locked="0" hidden="1"/>
    </xf>
    <xf numFmtId="2" fontId="12" fillId="0" borderId="13" xfId="2" applyNumberFormat="1" applyFont="1" applyFill="1" applyBorder="1" applyAlignment="1" applyProtection="1">
      <alignment horizontal="left"/>
      <protection locked="0" hidden="1"/>
    </xf>
    <xf numFmtId="0" fontId="12" fillId="0" borderId="13" xfId="2" applyFont="1" applyFill="1" applyBorder="1" applyAlignment="1" applyProtection="1">
      <alignment horizontal="left"/>
      <protection locked="0" hidden="1"/>
    </xf>
    <xf numFmtId="0" fontId="10" fillId="0" borderId="48" xfId="2" applyFont="1" applyFill="1" applyBorder="1" applyAlignment="1" applyProtection="1">
      <alignment horizontal="left"/>
      <protection locked="0" hidden="1"/>
    </xf>
    <xf numFmtId="0" fontId="10" fillId="0" borderId="23" xfId="2" applyFont="1" applyFill="1" applyBorder="1" applyAlignment="1" applyProtection="1">
      <alignment horizontal="left"/>
      <protection locked="0" hidden="1"/>
    </xf>
    <xf numFmtId="0" fontId="10" fillId="0" borderId="24" xfId="2" applyFont="1" applyFill="1" applyBorder="1" applyAlignment="1" applyProtection="1">
      <alignment horizontal="left"/>
      <protection locked="0" hidden="1"/>
    </xf>
    <xf numFmtId="0" fontId="13" fillId="0" borderId="82" xfId="2" applyFont="1" applyFill="1" applyBorder="1" applyAlignment="1" applyProtection="1">
      <alignment horizontal="left" wrapText="1"/>
      <protection locked="0" hidden="1"/>
    </xf>
    <xf numFmtId="2" fontId="3" fillId="0" borderId="25" xfId="2" applyNumberFormat="1" applyFont="1" applyFill="1" applyBorder="1" applyAlignment="1" applyProtection="1">
      <alignment horizontal="left"/>
      <protection locked="0" hidden="1"/>
    </xf>
    <xf numFmtId="2" fontId="3" fillId="0" borderId="73" xfId="2" applyNumberFormat="1" applyFont="1" applyFill="1" applyBorder="1" applyAlignment="1" applyProtection="1">
      <alignment horizontal="left"/>
      <protection locked="0" hidden="1"/>
    </xf>
    <xf numFmtId="0" fontId="13" fillId="0" borderId="19" xfId="2" applyFont="1" applyFill="1" applyBorder="1" applyAlignment="1" applyProtection="1">
      <alignment horizontal="left" vertical="center" wrapText="1"/>
      <protection locked="0" hidden="1"/>
    </xf>
    <xf numFmtId="0" fontId="13" fillId="0" borderId="20" xfId="2" applyFont="1" applyFill="1" applyBorder="1" applyAlignment="1" applyProtection="1">
      <alignment horizontal="left" vertical="center" wrapText="1"/>
      <protection locked="0" hidden="1"/>
    </xf>
    <xf numFmtId="0" fontId="13" fillId="0" borderId="74" xfId="2" applyFont="1" applyFill="1" applyBorder="1" applyAlignment="1" applyProtection="1">
      <alignment horizontal="left" vertical="center" wrapText="1"/>
      <protection locked="0" hidden="1"/>
    </xf>
    <xf numFmtId="0" fontId="3" fillId="0" borderId="17" xfId="2" applyFont="1" applyFill="1" applyBorder="1" applyAlignment="1" applyProtection="1">
      <alignment horizontal="left" wrapText="1"/>
      <protection locked="0" hidden="1"/>
    </xf>
    <xf numFmtId="0" fontId="3" fillId="0" borderId="18" xfId="2" applyFont="1" applyFill="1" applyBorder="1" applyAlignment="1" applyProtection="1">
      <alignment horizontal="left" wrapText="1"/>
      <protection locked="0" hidden="1"/>
    </xf>
    <xf numFmtId="2" fontId="20" fillId="0" borderId="25" xfId="2" applyNumberFormat="1" applyFont="1" applyFill="1" applyBorder="1" applyAlignment="1" applyProtection="1">
      <alignment horizontal="left"/>
      <protection locked="0" hidden="1"/>
    </xf>
    <xf numFmtId="2" fontId="20" fillId="0" borderId="73" xfId="2" applyNumberFormat="1" applyFont="1" applyFill="1" applyBorder="1" applyAlignment="1" applyProtection="1">
      <alignment horizontal="left"/>
      <protection locked="0" hidden="1"/>
    </xf>
    <xf numFmtId="2" fontId="12" fillId="0" borderId="25" xfId="2" applyNumberFormat="1" applyFont="1" applyFill="1" applyBorder="1" applyAlignment="1" applyProtection="1">
      <alignment horizontal="left"/>
      <protection locked="0" hidden="1"/>
    </xf>
    <xf numFmtId="2" fontId="12" fillId="0" borderId="73" xfId="2" applyNumberFormat="1" applyFont="1" applyFill="1" applyBorder="1" applyAlignment="1" applyProtection="1">
      <alignment horizontal="left"/>
      <protection locked="0" hidden="1"/>
    </xf>
  </cellXfs>
  <cellStyles count="6">
    <cellStyle name="20 % - zvýraznenie3" xfId="3" builtinId="38"/>
    <cellStyle name="Čiarka" xfId="4" builtinId="3"/>
    <cellStyle name="Hypertextové prepojenie" xfId="5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12700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565150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565150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1936750</xdr:colOff>
          <xdr:row>16</xdr:row>
          <xdr:rowOff>0</xdr:rowOff>
        </xdr:from>
        <xdr:to>
          <xdr:col>6</xdr:col>
          <xdr:colOff>0</xdr:colOff>
          <xdr:row>16</xdr:row>
          <xdr:rowOff>565150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12700</xdr:rowOff>
        </xdr:from>
        <xdr:to>
          <xdr:col>6</xdr:col>
          <xdr:colOff>12700</xdr:colOff>
          <xdr:row>14</xdr:row>
          <xdr:rowOff>12700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1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9525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2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371475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2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371475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2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16</xdr:row>
          <xdr:rowOff>0</xdr:rowOff>
        </xdr:from>
        <xdr:to>
          <xdr:col>6</xdr:col>
          <xdr:colOff>0</xdr:colOff>
          <xdr:row>16</xdr:row>
          <xdr:rowOff>561975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2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9525</xdr:colOff>
          <xdr:row>14</xdr:row>
          <xdr:rowOff>9525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2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12700</xdr:colOff>
          <xdr:row>13</xdr:row>
          <xdr:rowOff>571500</xdr:rowOff>
        </xdr:to>
        <xdr:sp macro="" textlink="">
          <xdr:nvSpPr>
            <xdr:cNvPr id="15365" name="Check Box 5" hidden="1">
              <a:extLst>
                <a:ext uri="{63B3BB69-23CF-44E3-9099-C40C66FF867C}">
                  <a14:compatExt spid="_x0000_s15365"/>
                </a:ext>
                <a:ext uri="{FF2B5EF4-FFF2-40B4-BE49-F238E27FC236}">
                  <a16:creationId xmlns:a16="http://schemas.microsoft.com/office/drawing/2014/main" id="{00000000-0008-0000-0300-000005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565150</xdr:rowOff>
        </xdr:to>
        <xdr:sp macro="" textlink="">
          <xdr:nvSpPr>
            <xdr:cNvPr id="15366" name="Check Box 6" hidden="1">
              <a:extLst>
                <a:ext uri="{63B3BB69-23CF-44E3-9099-C40C66FF867C}">
                  <a14:compatExt spid="_x0000_s15366"/>
                </a:ext>
                <a:ext uri="{FF2B5EF4-FFF2-40B4-BE49-F238E27FC236}">
                  <a16:creationId xmlns:a16="http://schemas.microsoft.com/office/drawing/2014/main" id="{00000000-0008-0000-0300-000006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565150</xdr:rowOff>
        </xdr:to>
        <xdr:sp macro="" textlink="">
          <xdr:nvSpPr>
            <xdr:cNvPr id="15367" name="Check Box 7" hidden="1">
              <a:extLst>
                <a:ext uri="{63B3BB69-23CF-44E3-9099-C40C66FF867C}">
                  <a14:compatExt spid="_x0000_s15367"/>
                </a:ext>
                <a:ext uri="{FF2B5EF4-FFF2-40B4-BE49-F238E27FC236}">
                  <a16:creationId xmlns:a16="http://schemas.microsoft.com/office/drawing/2014/main" id="{00000000-0008-0000-0300-000007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1936750</xdr:colOff>
          <xdr:row>16</xdr:row>
          <xdr:rowOff>0</xdr:rowOff>
        </xdr:from>
        <xdr:to>
          <xdr:col>6</xdr:col>
          <xdr:colOff>0</xdr:colOff>
          <xdr:row>18</xdr:row>
          <xdr:rowOff>165100</xdr:rowOff>
        </xdr:to>
        <xdr:sp macro="" textlink="">
          <xdr:nvSpPr>
            <xdr:cNvPr id="15368" name="Check Box 8" hidden="1">
              <a:extLst>
                <a:ext uri="{63B3BB69-23CF-44E3-9099-C40C66FF867C}">
                  <a14:compatExt spid="_x0000_s15368"/>
                </a:ext>
                <a:ext uri="{FF2B5EF4-FFF2-40B4-BE49-F238E27FC236}">
                  <a16:creationId xmlns:a16="http://schemas.microsoft.com/office/drawing/2014/main" id="{00000000-0008-0000-0300-000008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12700</xdr:colOff>
          <xdr:row>13</xdr:row>
          <xdr:rowOff>0</xdr:rowOff>
        </xdr:to>
        <xdr:sp macro="" textlink="">
          <xdr:nvSpPr>
            <xdr:cNvPr id="15371" name="Check Box 11" hidden="1">
              <a:extLst>
                <a:ext uri="{63B3BB69-23CF-44E3-9099-C40C66FF867C}">
                  <a14:compatExt spid="_x0000_s15371"/>
                </a:ext>
                <a:ext uri="{FF2B5EF4-FFF2-40B4-BE49-F238E27FC236}">
                  <a16:creationId xmlns:a16="http://schemas.microsoft.com/office/drawing/2014/main" id="{00000000-0008-0000-0300-00000B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6.xml"/><Relationship Id="rId7" Type="http://schemas.openxmlformats.org/officeDocument/2006/relationships/ctrlProp" Target="../ctrlProps/ctrlProp10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1.xml"/><Relationship Id="rId7" Type="http://schemas.openxmlformats.org/officeDocument/2006/relationships/ctrlProp" Target="../ctrlProps/ctrlProp15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14.xml"/><Relationship Id="rId5" Type="http://schemas.openxmlformats.org/officeDocument/2006/relationships/ctrlProp" Target="../ctrlProps/ctrlProp13.xml"/><Relationship Id="rId4" Type="http://schemas.openxmlformats.org/officeDocument/2006/relationships/ctrlProp" Target="../ctrlProps/ctrlProp1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M21" sqref="M21"/>
    </sheetView>
  </sheetViews>
  <sheetFormatPr defaultColWidth="9.1796875" defaultRowHeight="14.5" x14ac:dyDescent="0.35"/>
  <cols>
    <col min="1" max="1" width="3" style="14" customWidth="1"/>
    <col min="2" max="2" width="4.7265625" style="14" customWidth="1"/>
    <col min="3" max="3" width="38" style="15" customWidth="1"/>
    <col min="4" max="4" width="19" style="15" customWidth="1"/>
    <col min="5" max="5" width="15.7265625" style="15" customWidth="1"/>
    <col min="6" max="6" width="14.81640625" style="15" customWidth="1"/>
    <col min="7" max="7" width="19.81640625" style="15" customWidth="1"/>
    <col min="8" max="8" width="18.7265625" style="15" customWidth="1"/>
    <col min="9" max="9" width="14" style="14" customWidth="1"/>
    <col min="10" max="10" width="14.7265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26953125" style="14" customWidth="1"/>
    <col min="15" max="15" width="15.453125" style="14" bestFit="1" customWidth="1"/>
    <col min="16" max="16" width="12.7265625" style="14" customWidth="1"/>
    <col min="17" max="17" width="15.453125" style="14" bestFit="1" customWidth="1"/>
    <col min="18" max="18" width="12.2695312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232" t="s">
        <v>0</v>
      </c>
      <c r="C2" s="233"/>
      <c r="D2" s="233"/>
      <c r="E2" s="233"/>
      <c r="F2" s="233"/>
      <c r="G2" s="233"/>
      <c r="H2" s="233"/>
      <c r="I2" s="233"/>
      <c r="J2" s="233"/>
      <c r="K2" s="234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ht="29" x14ac:dyDescent="0.35">
      <c r="B4" s="22">
        <v>1</v>
      </c>
      <c r="C4" s="23" t="s">
        <v>128</v>
      </c>
      <c r="D4" s="24" t="s">
        <v>82</v>
      </c>
      <c r="E4" s="25">
        <v>36900</v>
      </c>
      <c r="F4" s="25">
        <v>0</v>
      </c>
      <c r="G4" s="26" t="s">
        <v>11</v>
      </c>
      <c r="H4" s="27">
        <f>E4</f>
        <v>36900</v>
      </c>
      <c r="I4" s="28">
        <f>H4/H$14*100</f>
        <v>100</v>
      </c>
      <c r="J4" s="29">
        <f t="shared" ref="J4:J6" si="0">IF(I4=0,0,(E4-F4)/I4)</f>
        <v>369</v>
      </c>
      <c r="K4" s="30">
        <f t="shared" ref="K4:K5" si="1">IF((E4-F4)=0,0,H4/(E4-F4))</f>
        <v>1</v>
      </c>
    </row>
    <row r="5" spans="2:11" x14ac:dyDescent="0.35">
      <c r="B5" s="22">
        <v>2</v>
      </c>
      <c r="C5" s="31"/>
      <c r="D5" s="32"/>
      <c r="E5" s="33"/>
      <c r="F5" s="33"/>
      <c r="G5" s="26"/>
      <c r="H5" s="34"/>
      <c r="I5" s="35">
        <f t="shared" ref="I5:I13" si="2">H5/H$14*100</f>
        <v>0</v>
      </c>
      <c r="J5" s="29">
        <f t="shared" si="0"/>
        <v>0</v>
      </c>
      <c r="K5" s="30">
        <f t="shared" si="1"/>
        <v>0</v>
      </c>
    </row>
    <row r="6" spans="2:11" x14ac:dyDescent="0.35">
      <c r="B6" s="22">
        <v>3</v>
      </c>
      <c r="C6" s="31"/>
      <c r="D6" s="32"/>
      <c r="E6" s="33"/>
      <c r="F6" s="33"/>
      <c r="G6" s="26"/>
      <c r="H6" s="34"/>
      <c r="I6" s="35">
        <f t="shared" si="2"/>
        <v>0</v>
      </c>
      <c r="J6" s="29">
        <f t="shared" si="0"/>
        <v>0</v>
      </c>
      <c r="K6" s="30">
        <f>IF((E6-F6)=0,0,H6/(E6-F6))</f>
        <v>0</v>
      </c>
    </row>
    <row r="7" spans="2:11" x14ac:dyDescent="0.3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111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111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111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111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111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111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111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4">
      <c r="B14" s="40"/>
      <c r="C14" s="41" t="s">
        <v>13</v>
      </c>
      <c r="D14" s="42"/>
      <c r="E14" s="42"/>
      <c r="F14" s="42"/>
      <c r="G14" s="42"/>
      <c r="H14" s="43">
        <f>SUM(H4:H13)</f>
        <v>36900</v>
      </c>
      <c r="I14" s="44">
        <f>SUM(I4:I13)</f>
        <v>100</v>
      </c>
      <c r="J14" s="45"/>
      <c r="K14" s="46"/>
    </row>
    <row r="15" spans="2:11" ht="15" thickBot="1" x14ac:dyDescent="0.4"/>
    <row r="16" spans="2:11" ht="35.25" customHeight="1" x14ac:dyDescent="0.35">
      <c r="B16" s="218" t="s">
        <v>14</v>
      </c>
      <c r="C16" s="219"/>
      <c r="D16" s="219"/>
      <c r="E16" s="219"/>
      <c r="F16" s="219"/>
      <c r="G16" s="219"/>
      <c r="H16" s="219"/>
      <c r="I16" s="219"/>
      <c r="J16" s="220"/>
    </row>
    <row r="17" spans="2:10" x14ac:dyDescent="0.35">
      <c r="B17" s="221" t="s">
        <v>1</v>
      </c>
      <c r="C17" s="237" t="s">
        <v>2</v>
      </c>
      <c r="D17" s="235" t="s">
        <v>15</v>
      </c>
      <c r="E17" s="223" t="s">
        <v>16</v>
      </c>
      <c r="F17" s="224"/>
      <c r="G17" s="225" t="s">
        <v>17</v>
      </c>
      <c r="H17" s="226"/>
      <c r="I17" s="227" t="s">
        <v>18</v>
      </c>
      <c r="J17" s="224"/>
    </row>
    <row r="18" spans="2:10" x14ac:dyDescent="0.35">
      <c r="B18" s="222"/>
      <c r="C18" s="238"/>
      <c r="D18" s="236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Najnižšia cena za celý predmet zákazky v EUR s DPH</v>
      </c>
      <c r="D19" s="53" cm="1">
        <f t="array" ref="D19:D28">I4:I13</f>
        <v>100</v>
      </c>
      <c r="E19" s="54">
        <v>30000</v>
      </c>
      <c r="F19" s="55" t="str">
        <f>IF(I4=100,"0",IF((E4-F4)=0,0,(IF(G4="čím menej, tým lepšie",(I4*(E4-E19)/(E4-F4)),(I4*(E19-F4)/(E4-F4))))))</f>
        <v>0</v>
      </c>
      <c r="G19" s="54">
        <v>15000</v>
      </c>
      <c r="H19" s="56" t="str">
        <f>IF(I4=100,"0",IF((E4-F4)=0,0,IF(G4="čím menej, tým lepšie",(I4*(E4-G19)/(E4-F4)),(I4*(G19-F4)/(E4-F4)))))</f>
        <v>0</v>
      </c>
      <c r="I19" s="54">
        <v>0</v>
      </c>
      <c r="J19" s="55" t="str">
        <f>IF(I4=100,"0",IF((E4-F4)=0,0,IF(G4="čím menej, tým lepšie",(I4*(E4-I19)/(E4-F4)),(I4*(I19-F4)/(E4-F4)))))</f>
        <v>0</v>
      </c>
    </row>
    <row r="20" spans="2:10" ht="15" customHeight="1" x14ac:dyDescent="0.35">
      <c r="B20" s="47">
        <v>2</v>
      </c>
      <c r="C20" s="52">
        <v>0</v>
      </c>
      <c r="D20" s="53">
        <v>0</v>
      </c>
      <c r="E20" s="54"/>
      <c r="F20" s="55">
        <f>IF(I5=100,"0",IF((E5-F5)=0,0,(IF(G5="čím menej, tým lepšie",(I5*(E5-E20)/(E5-F5)),(I5*(E20-F5)/(E5-F5))))))</f>
        <v>0</v>
      </c>
      <c r="G20" s="54">
        <v>18</v>
      </c>
      <c r="H20" s="56">
        <f t="shared" ref="H20:H28" si="5">IF(I5=100,"0",IF((E5-F5)=0,0,IF(G5="čím menej, tým lepšie",(I5*(E5-G20)/(E5-F5)),(I5*(G20-F5)/(E5-F5)))))</f>
        <v>0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35">
      <c r="B21" s="47">
        <v>3</v>
      </c>
      <c r="C21" s="52">
        <v>0</v>
      </c>
      <c r="D21" s="53">
        <v>0</v>
      </c>
      <c r="E21" s="54"/>
      <c r="F21" s="55">
        <f>IF(I6=100,"0",IF((E6-F6)=0,0,(IF(G6="čím menej, tým lepšie",(I6*(E6-E21)/(E6-F6)),(I6*(E21-F6)/(E6-F6))))))</f>
        <v>0</v>
      </c>
      <c r="G21" s="54">
        <v>75</v>
      </c>
      <c r="H21" s="56">
        <f t="shared" si="5"/>
        <v>0</v>
      </c>
      <c r="I21" s="54">
        <v>100</v>
      </c>
      <c r="J21" s="55">
        <f t="shared" si="6"/>
        <v>0</v>
      </c>
    </row>
    <row r="22" spans="2:10" x14ac:dyDescent="0.3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4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4">
      <c r="B29" s="60"/>
      <c r="C29" s="61" t="s">
        <v>22</v>
      </c>
      <c r="D29" s="62">
        <f>SUM(_xlfn.ANCHORARRAY(D19))</f>
        <v>100</v>
      </c>
      <c r="E29" s="61"/>
      <c r="F29" s="63">
        <f>SUM(F19:F28)</f>
        <v>0</v>
      </c>
      <c r="G29" s="64"/>
      <c r="H29" s="63">
        <f t="shared" ref="H29:J29" si="8">SUM(H19:H28)</f>
        <v>0</v>
      </c>
      <c r="I29" s="64"/>
      <c r="J29" s="65">
        <f t="shared" si="8"/>
        <v>0</v>
      </c>
    </row>
    <row r="31" spans="2:10" ht="36.75" customHeight="1" x14ac:dyDescent="0.35">
      <c r="B31" s="239" t="s">
        <v>23</v>
      </c>
      <c r="C31" s="240"/>
      <c r="D31" s="240"/>
      <c r="E31" s="240"/>
      <c r="F31" s="240"/>
      <c r="G31" s="240"/>
      <c r="H31" s="240"/>
      <c r="I31" s="240"/>
      <c r="J31" s="241"/>
    </row>
    <row r="32" spans="2:10" x14ac:dyDescent="0.35">
      <c r="B32" s="242" t="s">
        <v>1</v>
      </c>
      <c r="C32" s="244" t="s">
        <v>2</v>
      </c>
      <c r="D32" s="245"/>
      <c r="E32" s="252" t="s">
        <v>16</v>
      </c>
      <c r="F32" s="253"/>
      <c r="G32" s="250" t="s">
        <v>17</v>
      </c>
      <c r="H32" s="251"/>
      <c r="I32" s="248" t="s">
        <v>18</v>
      </c>
      <c r="J32" s="249"/>
    </row>
    <row r="33" spans="2:10" x14ac:dyDescent="0.35">
      <c r="B33" s="243"/>
      <c r="C33" s="246"/>
      <c r="D33" s="247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Najnižšia cena za celý predmet zákazky v EUR s DPH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5">
      <c r="B35" s="72">
        <v>2</v>
      </c>
      <c r="C35" s="73">
        <v>0</v>
      </c>
      <c r="D35" s="74"/>
      <c r="E35" s="75">
        <f>E20</f>
        <v>0</v>
      </c>
      <c r="F35" s="76">
        <f>IF(I5=100,"0",IF((E5-F5)=0,0,IF(G5="čím menej, tým lepšie",(-(E5-E35)*(H5/(E5-F5))),-(E35-F5)*(H5/(E5-F5)))))</f>
        <v>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35">
      <c r="B36" s="72">
        <v>3</v>
      </c>
      <c r="C36" s="73">
        <v>0</v>
      </c>
      <c r="D36" s="74"/>
      <c r="E36" s="75">
        <f t="shared" ref="E36:E43" si="11">E21</f>
        <v>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4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4">
      <c r="B44" s="82"/>
      <c r="C44" s="83" t="s">
        <v>22</v>
      </c>
      <c r="D44" s="83"/>
      <c r="E44" s="83"/>
      <c r="F44" s="84">
        <f>SUM(F34:F43)</f>
        <v>30000</v>
      </c>
      <c r="G44" s="84"/>
      <c r="H44" s="84">
        <f t="shared" ref="H44:J44" si="15">SUM(H34:H43)</f>
        <v>15000</v>
      </c>
      <c r="I44" s="84"/>
      <c r="J44" s="85">
        <f t="shared" si="15"/>
        <v>0</v>
      </c>
    </row>
    <row r="45" spans="2:10" ht="15" thickBot="1" x14ac:dyDescent="0.4"/>
    <row r="46" spans="2:10" ht="36" customHeight="1" thickBot="1" x14ac:dyDescent="0.4">
      <c r="B46" s="228" t="s">
        <v>81</v>
      </c>
      <c r="C46" s="229"/>
      <c r="D46" s="229"/>
      <c r="E46" s="229"/>
      <c r="F46" s="229"/>
      <c r="G46" s="229"/>
      <c r="H46" s="229"/>
      <c r="I46" s="229"/>
      <c r="J46" s="230"/>
    </row>
    <row r="47" spans="2:10" ht="15.75" customHeight="1" x14ac:dyDescent="0.35">
      <c r="B47" s="212" t="s">
        <v>1</v>
      </c>
      <c r="C47" s="208" t="s">
        <v>2</v>
      </c>
      <c r="D47" s="209"/>
      <c r="E47" s="212" t="s">
        <v>16</v>
      </c>
      <c r="F47" s="213"/>
      <c r="G47" s="214" t="s">
        <v>17</v>
      </c>
      <c r="H47" s="215"/>
      <c r="I47" s="216" t="s">
        <v>18</v>
      </c>
      <c r="J47" s="217"/>
    </row>
    <row r="48" spans="2:10" x14ac:dyDescent="0.35">
      <c r="B48" s="231"/>
      <c r="C48" s="210"/>
      <c r="D48" s="211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Najnižšia cena za celý predmet zákazky v EUR s DPH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5">
      <c r="B50" s="92">
        <v>2</v>
      </c>
      <c r="C50" s="93">
        <v>0</v>
      </c>
      <c r="D50" s="94"/>
      <c r="E50" s="75">
        <f t="shared" ref="E50:E58" si="16">E20</f>
        <v>0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0</v>
      </c>
    </row>
    <row r="51" spans="2:10" x14ac:dyDescent="0.35">
      <c r="B51" s="92">
        <v>3</v>
      </c>
      <c r="C51" s="93">
        <v>0</v>
      </c>
      <c r="D51" s="94"/>
      <c r="E51" s="75">
        <f t="shared" si="16"/>
        <v>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0</v>
      </c>
    </row>
    <row r="52" spans="2:10" ht="15.75" customHeight="1" x14ac:dyDescent="0.3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4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4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15000</v>
      </c>
      <c r="I59" s="103"/>
      <c r="J59" s="104">
        <f t="shared" si="22"/>
        <v>0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J94"/>
  <sheetViews>
    <sheetView topLeftCell="A13" zoomScaleNormal="100" workbookViewId="0">
      <selection activeCell="B32" sqref="B32:E32"/>
    </sheetView>
  </sheetViews>
  <sheetFormatPr defaultColWidth="9.1796875" defaultRowHeight="14.5" x14ac:dyDescent="0.35"/>
  <cols>
    <col min="1" max="1" width="3.26953125" style="14" customWidth="1"/>
    <col min="2" max="2" width="38.81640625" style="14" customWidth="1"/>
    <col min="3" max="3" width="7.453125" style="14" customWidth="1"/>
    <col min="4" max="4" width="28.453125" style="14" customWidth="1"/>
    <col min="5" max="5" width="29" style="14" customWidth="1"/>
    <col min="6" max="6" width="28.26953125" style="14" customWidth="1"/>
    <col min="7" max="7" width="3" style="14" customWidth="1"/>
    <col min="8" max="16384" width="9.1796875" style="14"/>
  </cols>
  <sheetData>
    <row r="1" spans="1:10" ht="15" thickBot="1" x14ac:dyDescent="0.4">
      <c r="A1" s="256"/>
      <c r="B1" s="257"/>
      <c r="C1" s="257"/>
      <c r="D1" s="257"/>
      <c r="E1" s="257"/>
      <c r="F1" s="257"/>
      <c r="G1" s="256"/>
    </row>
    <row r="2" spans="1:10" ht="45.75" customHeight="1" thickBot="1" x14ac:dyDescent="0.4">
      <c r="A2" s="256"/>
      <c r="B2" s="258" t="s">
        <v>26</v>
      </c>
      <c r="C2" s="259"/>
      <c r="D2" s="259"/>
      <c r="E2" s="259"/>
      <c r="F2" s="260"/>
      <c r="G2" s="256"/>
    </row>
    <row r="3" spans="1:10" ht="15" thickBot="1" x14ac:dyDescent="0.4">
      <c r="A3" s="256"/>
      <c r="B3" s="261"/>
      <c r="C3" s="261"/>
      <c r="D3" s="261"/>
      <c r="E3" s="261"/>
      <c r="F3" s="261"/>
      <c r="G3" s="256"/>
    </row>
    <row r="4" spans="1:10" x14ac:dyDescent="0.35">
      <c r="A4" s="256"/>
      <c r="B4" s="155" t="s">
        <v>27</v>
      </c>
      <c r="C4" s="262"/>
      <c r="D4" s="262"/>
      <c r="E4" s="262"/>
      <c r="F4" s="263"/>
      <c r="G4" s="256"/>
    </row>
    <row r="5" spans="1:10" x14ac:dyDescent="0.35">
      <c r="A5" s="256"/>
      <c r="B5" s="156" t="s">
        <v>28</v>
      </c>
      <c r="C5" s="264"/>
      <c r="D5" s="264"/>
      <c r="E5" s="264"/>
      <c r="F5" s="265"/>
      <c r="G5" s="256"/>
      <c r="H5" s="157"/>
      <c r="I5" s="157"/>
      <c r="J5" s="157"/>
    </row>
    <row r="6" spans="1:10" x14ac:dyDescent="0.35">
      <c r="A6" s="256"/>
      <c r="B6" s="156" t="s">
        <v>29</v>
      </c>
      <c r="C6" s="264"/>
      <c r="D6" s="264"/>
      <c r="E6" s="264"/>
      <c r="F6" s="265"/>
      <c r="G6" s="256"/>
    </row>
    <row r="7" spans="1:10" x14ac:dyDescent="0.35">
      <c r="A7" s="256"/>
      <c r="B7" s="156" t="s">
        <v>30</v>
      </c>
      <c r="C7" s="264"/>
      <c r="D7" s="264"/>
      <c r="E7" s="264"/>
      <c r="F7" s="265"/>
      <c r="G7" s="256"/>
    </row>
    <row r="8" spans="1:10" x14ac:dyDescent="0.35">
      <c r="A8" s="256"/>
      <c r="B8" s="156" t="s">
        <v>31</v>
      </c>
      <c r="C8" s="264"/>
      <c r="D8" s="264"/>
      <c r="E8" s="264"/>
      <c r="F8" s="265"/>
      <c r="G8" s="256"/>
    </row>
    <row r="9" spans="1:10" x14ac:dyDescent="0.35">
      <c r="A9" s="256"/>
      <c r="B9" s="156" t="s">
        <v>32</v>
      </c>
      <c r="C9" s="264"/>
      <c r="D9" s="264"/>
      <c r="E9" s="264"/>
      <c r="F9" s="265"/>
      <c r="G9" s="256"/>
    </row>
    <row r="10" spans="1:10" ht="15.75" customHeight="1" thickBot="1" x14ac:dyDescent="0.4">
      <c r="A10" s="256"/>
      <c r="B10" s="158" t="s">
        <v>33</v>
      </c>
      <c r="C10" s="266" t="s">
        <v>115</v>
      </c>
      <c r="D10" s="267"/>
      <c r="E10" s="268"/>
      <c r="F10" s="269"/>
      <c r="G10" s="256"/>
    </row>
    <row r="11" spans="1:10" ht="15" thickBot="1" x14ac:dyDescent="0.4">
      <c r="A11" s="256"/>
      <c r="B11" s="261"/>
      <c r="C11" s="261"/>
      <c r="D11" s="261"/>
      <c r="E11" s="261"/>
      <c r="F11" s="261"/>
      <c r="G11" s="256"/>
    </row>
    <row r="12" spans="1:10" ht="30" customHeight="1" thickBot="1" x14ac:dyDescent="0.4">
      <c r="A12" s="256"/>
      <c r="B12" s="258" t="s">
        <v>34</v>
      </c>
      <c r="C12" s="259"/>
      <c r="D12" s="259"/>
      <c r="E12" s="259"/>
      <c r="F12" s="260"/>
      <c r="G12" s="256"/>
    </row>
    <row r="13" spans="1:10" ht="45" customHeight="1" x14ac:dyDescent="0.35">
      <c r="A13" s="256"/>
      <c r="B13" s="318" t="s">
        <v>124</v>
      </c>
      <c r="C13" s="319"/>
      <c r="D13" s="319"/>
      <c r="E13" s="320"/>
      <c r="F13" s="183"/>
      <c r="G13" s="256"/>
    </row>
    <row r="14" spans="1:10" ht="45" customHeight="1" x14ac:dyDescent="0.35">
      <c r="A14" s="256"/>
      <c r="B14" s="254" t="s">
        <v>35</v>
      </c>
      <c r="C14" s="255"/>
      <c r="D14" s="255"/>
      <c r="E14" s="255"/>
      <c r="F14" s="159"/>
      <c r="G14" s="256"/>
    </row>
    <row r="15" spans="1:10" ht="45" customHeight="1" x14ac:dyDescent="0.35">
      <c r="A15" s="256"/>
      <c r="B15" s="254" t="s">
        <v>36</v>
      </c>
      <c r="C15" s="255"/>
      <c r="D15" s="255"/>
      <c r="E15" s="255"/>
      <c r="F15" s="159"/>
      <c r="G15" s="256"/>
    </row>
    <row r="16" spans="1:10" ht="45" customHeight="1" x14ac:dyDescent="0.35">
      <c r="A16" s="256"/>
      <c r="B16" s="270" t="s">
        <v>37</v>
      </c>
      <c r="C16" s="271"/>
      <c r="D16" s="271"/>
      <c r="E16" s="271"/>
      <c r="F16" s="159"/>
      <c r="G16" s="256"/>
    </row>
    <row r="17" spans="1:7" ht="45" customHeight="1" thickBot="1" x14ac:dyDescent="0.4">
      <c r="A17" s="256"/>
      <c r="B17" s="272" t="s">
        <v>123</v>
      </c>
      <c r="C17" s="273"/>
      <c r="D17" s="273"/>
      <c r="E17" s="273"/>
      <c r="F17" s="160"/>
      <c r="G17" s="256"/>
    </row>
    <row r="18" spans="1:7" ht="15" thickBot="1" x14ac:dyDescent="0.4">
      <c r="A18" s="256"/>
      <c r="B18" s="261"/>
      <c r="C18" s="261"/>
      <c r="D18" s="261"/>
      <c r="E18" s="261"/>
      <c r="F18" s="261"/>
      <c r="G18" s="256"/>
    </row>
    <row r="19" spans="1:7" ht="24" customHeight="1" thickBot="1" x14ac:dyDescent="0.4">
      <c r="A19" s="256"/>
      <c r="B19" s="149" t="s">
        <v>83</v>
      </c>
      <c r="C19" s="296" t="str">
        <f>'Zákl. nastavenie'!C4</f>
        <v>Najnižšia cena za celý predmet zákazky v EUR s DPH</v>
      </c>
      <c r="D19" s="297"/>
      <c r="E19" s="297"/>
      <c r="F19" s="298"/>
      <c r="G19" s="256"/>
    </row>
    <row r="20" spans="1:7" ht="15" customHeight="1" x14ac:dyDescent="0.35">
      <c r="A20" s="256"/>
      <c r="B20" s="161" t="s">
        <v>38</v>
      </c>
      <c r="C20" s="162" t="s">
        <v>39</v>
      </c>
      <c r="D20" s="162"/>
      <c r="E20" s="163" t="s">
        <v>40</v>
      </c>
      <c r="F20" s="164" t="s">
        <v>41</v>
      </c>
      <c r="G20" s="256"/>
    </row>
    <row r="21" spans="1:7" ht="15" thickBot="1" x14ac:dyDescent="0.4">
      <c r="A21" s="256"/>
      <c r="B21" s="143" t="str">
        <f>'Zákl. nastavenie'!G4</f>
        <v>čím menej, tým lepšie</v>
      </c>
      <c r="C21" s="274">
        <f>'Zákl. nastavenie'!I4</f>
        <v>100</v>
      </c>
      <c r="D21" s="275"/>
      <c r="E21" s="144">
        <f>'Zákl. nastavenie'!F4</f>
        <v>0</v>
      </c>
      <c r="F21" s="145">
        <f>'Zákl. nastavenie'!E4</f>
        <v>36900</v>
      </c>
      <c r="G21" s="256"/>
    </row>
    <row r="22" spans="1:7" ht="29.5" thickBot="1" x14ac:dyDescent="0.4">
      <c r="A22" s="256"/>
      <c r="B22" s="165" t="s">
        <v>42</v>
      </c>
      <c r="C22" s="166" t="s">
        <v>43</v>
      </c>
      <c r="D22" s="167" t="s">
        <v>44</v>
      </c>
      <c r="E22" s="168" t="s">
        <v>45</v>
      </c>
      <c r="F22" s="169" t="s">
        <v>46</v>
      </c>
      <c r="G22" s="256"/>
    </row>
    <row r="23" spans="1:7" ht="18.5" x14ac:dyDescent="0.45">
      <c r="A23" s="256"/>
      <c r="B23" s="121" t="s">
        <v>87</v>
      </c>
      <c r="C23" s="170">
        <v>1</v>
      </c>
      <c r="D23" s="147">
        <v>1000</v>
      </c>
      <c r="E23" s="171">
        <f>IF(C$10="Som platcom DPH",D23*0.23,0)</f>
        <v>230</v>
      </c>
      <c r="F23" s="172">
        <f>SUM(D23+E23)*C23</f>
        <v>1230</v>
      </c>
      <c r="G23" s="256"/>
    </row>
    <row r="24" spans="1:7" ht="19" thickBot="1" x14ac:dyDescent="0.5">
      <c r="A24" s="256"/>
      <c r="B24" s="121" t="s">
        <v>12</v>
      </c>
      <c r="C24" s="170">
        <v>1</v>
      </c>
      <c r="D24" s="148">
        <v>0</v>
      </c>
      <c r="E24" s="171">
        <f>IF(C$10="Som platcom DPH",D24*0.23,0)</f>
        <v>0</v>
      </c>
      <c r="F24" s="172">
        <f>SUM(D24+E24)*C24</f>
        <v>0</v>
      </c>
      <c r="G24" s="256"/>
    </row>
    <row r="25" spans="1:7" x14ac:dyDescent="0.35">
      <c r="A25" s="256"/>
      <c r="B25" s="276" t="s">
        <v>22</v>
      </c>
      <c r="C25" s="277"/>
      <c r="D25" s="278"/>
      <c r="E25" s="279"/>
      <c r="F25" s="173">
        <f>SUM(F23:F24)</f>
        <v>1230</v>
      </c>
      <c r="G25" s="256"/>
    </row>
    <row r="26" spans="1:7" ht="19" thickBot="1" x14ac:dyDescent="0.5">
      <c r="A26" s="256"/>
      <c r="B26" s="174" t="s">
        <v>47</v>
      </c>
      <c r="C26" s="280" t="str">
        <f>IF(C21=100,"Toto je jediné kritérium a prepočet na body sa preto neuplatňuje",IF(B21="čím menej, tým lepšie",(C21*(F21-F25)/(F21-E21)),(C21*(F25-E21)/(F21-E21))))</f>
        <v>Toto je jediné kritérium a prepočet na body sa preto neuplatňuje</v>
      </c>
      <c r="D26" s="280"/>
      <c r="E26" s="280"/>
      <c r="F26" s="281"/>
      <c r="G26" s="256"/>
    </row>
    <row r="27" spans="1:7" ht="15" customHeight="1" thickBot="1" x14ac:dyDescent="0.4">
      <c r="A27" s="256"/>
      <c r="B27" s="282"/>
      <c r="C27" s="283"/>
      <c r="D27" s="283"/>
      <c r="E27" s="283"/>
      <c r="F27" s="284"/>
      <c r="G27" s="256"/>
    </row>
    <row r="28" spans="1:7" ht="22.5" customHeight="1" thickBot="1" x14ac:dyDescent="0.4">
      <c r="A28" s="256"/>
      <c r="B28" s="150" t="s">
        <v>84</v>
      </c>
      <c r="C28" s="297">
        <f>'Zákl. nastavenie'!C5</f>
        <v>0</v>
      </c>
      <c r="D28" s="297"/>
      <c r="E28" s="297"/>
      <c r="F28" s="298"/>
      <c r="G28" s="256"/>
    </row>
    <row r="29" spans="1:7" x14ac:dyDescent="0.35">
      <c r="A29" s="256"/>
      <c r="B29" s="175" t="s">
        <v>38</v>
      </c>
      <c r="C29" s="176" t="s">
        <v>39</v>
      </c>
      <c r="D29" s="176"/>
      <c r="E29" s="177" t="s">
        <v>40</v>
      </c>
      <c r="F29" s="178" t="s">
        <v>41</v>
      </c>
      <c r="G29" s="256"/>
    </row>
    <row r="30" spans="1:7" x14ac:dyDescent="0.35">
      <c r="A30" s="256"/>
      <c r="B30" s="151">
        <f>'Zákl. nastavenie'!G5</f>
        <v>0</v>
      </c>
      <c r="C30" s="285">
        <f>'Zákl. nastavenie'!I5</f>
        <v>0</v>
      </c>
      <c r="D30" s="286"/>
      <c r="E30" s="152">
        <f>'Zákl. nastavenie'!F5</f>
        <v>0</v>
      </c>
      <c r="F30" s="153">
        <f>'Zákl. nastavenie'!E5</f>
        <v>0</v>
      </c>
      <c r="G30" s="256"/>
    </row>
    <row r="31" spans="1:7" ht="15.75" customHeight="1" thickBot="1" x14ac:dyDescent="0.4">
      <c r="A31" s="256"/>
      <c r="B31" s="287" t="s">
        <v>48</v>
      </c>
      <c r="C31" s="288"/>
      <c r="D31" s="288"/>
      <c r="E31" s="289"/>
      <c r="F31" s="179" t="s">
        <v>49</v>
      </c>
      <c r="G31" s="256"/>
    </row>
    <row r="32" spans="1:7" ht="33.75" customHeight="1" thickBot="1" x14ac:dyDescent="0.5">
      <c r="A32" s="256"/>
      <c r="B32" s="299" t="s">
        <v>12</v>
      </c>
      <c r="C32" s="300"/>
      <c r="D32" s="300"/>
      <c r="E32" s="300"/>
      <c r="F32" s="123">
        <v>100</v>
      </c>
      <c r="G32" s="256"/>
    </row>
    <row r="33" spans="1:7" ht="19" thickBot="1" x14ac:dyDescent="0.5">
      <c r="A33" s="256"/>
      <c r="B33" s="174" t="s">
        <v>47</v>
      </c>
      <c r="C33" s="301" t="e">
        <f>IF(C30=100,"Toto je jediné kritérium a prepočet na body sa tak neuplatňuje",IF(B30="čím menej, tým lepšie",(C30*(F30-F32)/(F30-E30)),(C30*(F32-E30)/(F30-E30))))</f>
        <v>#DIV/0!</v>
      </c>
      <c r="D33" s="302"/>
      <c r="E33" s="302"/>
      <c r="F33" s="303"/>
      <c r="G33" s="256"/>
    </row>
    <row r="34" spans="1:7" ht="15" thickBot="1" x14ac:dyDescent="0.4">
      <c r="A34" s="256"/>
      <c r="B34" s="282"/>
      <c r="C34" s="283"/>
      <c r="D34" s="283"/>
      <c r="E34" s="283"/>
      <c r="F34" s="284"/>
      <c r="G34" s="256"/>
    </row>
    <row r="35" spans="1:7" ht="25.5" customHeight="1" thickBot="1" x14ac:dyDescent="0.4">
      <c r="A35" s="256"/>
      <c r="B35" s="149" t="s">
        <v>85</v>
      </c>
      <c r="C35" s="296"/>
      <c r="D35" s="297"/>
      <c r="E35" s="297"/>
      <c r="F35" s="298"/>
      <c r="G35" s="256"/>
    </row>
    <row r="36" spans="1:7" x14ac:dyDescent="0.35">
      <c r="A36" s="256"/>
      <c r="B36" s="175" t="s">
        <v>38</v>
      </c>
      <c r="C36" s="304" t="s">
        <v>39</v>
      </c>
      <c r="D36" s="304"/>
      <c r="E36" s="177" t="s">
        <v>40</v>
      </c>
      <c r="F36" s="178" t="s">
        <v>41</v>
      </c>
      <c r="G36" s="256"/>
    </row>
    <row r="37" spans="1:7" x14ac:dyDescent="0.35">
      <c r="A37" s="256"/>
      <c r="B37" s="151">
        <f>'Zákl. nastavenie'!G6</f>
        <v>0</v>
      </c>
      <c r="C37" s="305">
        <f>'Zákl. nastavenie'!I6</f>
        <v>0</v>
      </c>
      <c r="D37" s="306"/>
      <c r="E37" s="152">
        <f>'Zákl. nastavenie'!F6</f>
        <v>0</v>
      </c>
      <c r="F37" s="153">
        <f>'Zákl. nastavenie'!E6</f>
        <v>0</v>
      </c>
      <c r="G37" s="256"/>
    </row>
    <row r="38" spans="1:7" ht="15" thickBot="1" x14ac:dyDescent="0.4">
      <c r="A38" s="256"/>
      <c r="B38" s="290" t="s">
        <v>48</v>
      </c>
      <c r="C38" s="291"/>
      <c r="D38" s="291"/>
      <c r="E38" s="291"/>
      <c r="F38" s="179" t="s">
        <v>49</v>
      </c>
      <c r="G38" s="256"/>
    </row>
    <row r="39" spans="1:7" ht="30" customHeight="1" thickBot="1" x14ac:dyDescent="0.5">
      <c r="A39" s="256"/>
      <c r="B39" s="292" t="s">
        <v>12</v>
      </c>
      <c r="C39" s="293"/>
      <c r="D39" s="293"/>
      <c r="E39" s="294"/>
      <c r="F39" s="123">
        <v>400</v>
      </c>
      <c r="G39" s="256"/>
    </row>
    <row r="40" spans="1:7" ht="19" thickBot="1" x14ac:dyDescent="0.5">
      <c r="A40" s="256"/>
      <c r="B40" s="174" t="s">
        <v>47</v>
      </c>
      <c r="C40" s="280" t="e">
        <f>IF(C37=100,"Toto je jediné kritérium a prepočet na body sa tak neuplatňuje",IF(B37="čím menej, tým lepšie",(C37*(F37-F39)/(F37-E37)),(C37*(F39-E37)/(F37-E37))))</f>
        <v>#DIV/0!</v>
      </c>
      <c r="D40" s="280"/>
      <c r="E40" s="280"/>
      <c r="F40" s="295"/>
      <c r="G40" s="256"/>
    </row>
    <row r="41" spans="1:7" ht="15" thickBot="1" x14ac:dyDescent="0.4">
      <c r="A41" s="256"/>
      <c r="B41" s="261"/>
      <c r="C41" s="261"/>
      <c r="D41" s="261"/>
      <c r="E41" s="261"/>
      <c r="F41" s="261"/>
      <c r="G41" s="256"/>
    </row>
    <row r="42" spans="1:7" ht="21" customHeight="1" thickBot="1" x14ac:dyDescent="0.4">
      <c r="A42" s="256"/>
      <c r="B42" s="149" t="s">
        <v>86</v>
      </c>
      <c r="C42" s="296" t="str">
        <f>'Zákl. nastavenie'!C7</f>
        <v>...</v>
      </c>
      <c r="D42" s="297"/>
      <c r="E42" s="297"/>
      <c r="F42" s="298"/>
      <c r="G42" s="256"/>
    </row>
    <row r="43" spans="1:7" x14ac:dyDescent="0.35">
      <c r="A43" s="256"/>
      <c r="B43" s="175" t="s">
        <v>38</v>
      </c>
      <c r="C43" s="304" t="s">
        <v>39</v>
      </c>
      <c r="D43" s="304"/>
      <c r="E43" s="177" t="s">
        <v>40</v>
      </c>
      <c r="F43" s="178" t="s">
        <v>41</v>
      </c>
      <c r="G43" s="256"/>
    </row>
    <row r="44" spans="1:7" x14ac:dyDescent="0.35">
      <c r="A44" s="256"/>
      <c r="B44" s="151" t="str">
        <f>'Zákl. nastavenie'!G7</f>
        <v>žiadna</v>
      </c>
      <c r="C44" s="305">
        <f>'Zákl. nastavenie'!I7</f>
        <v>0</v>
      </c>
      <c r="D44" s="306"/>
      <c r="E44" s="152">
        <f>'Zákl. nastavenie'!F7</f>
        <v>0</v>
      </c>
      <c r="F44" s="153">
        <f>'Zákl. nastavenie'!E7</f>
        <v>0</v>
      </c>
      <c r="G44" s="256"/>
    </row>
    <row r="45" spans="1:7" ht="15" thickBot="1" x14ac:dyDescent="0.4">
      <c r="A45" s="256"/>
      <c r="B45" s="290" t="s">
        <v>48</v>
      </c>
      <c r="C45" s="291"/>
      <c r="D45" s="291"/>
      <c r="E45" s="291"/>
      <c r="F45" s="179" t="s">
        <v>49</v>
      </c>
      <c r="G45" s="256"/>
    </row>
    <row r="46" spans="1:7" ht="38.25" customHeight="1" thickBot="1" x14ac:dyDescent="0.5">
      <c r="A46" s="256"/>
      <c r="B46" s="292" t="s">
        <v>12</v>
      </c>
      <c r="C46" s="293"/>
      <c r="D46" s="293"/>
      <c r="E46" s="294"/>
      <c r="F46" s="123">
        <v>100</v>
      </c>
      <c r="G46" s="256"/>
    </row>
    <row r="47" spans="1:7" ht="19" thickBot="1" x14ac:dyDescent="0.5">
      <c r="B47" s="174" t="s">
        <v>47</v>
      </c>
      <c r="C47" s="280" t="e">
        <f>IF(C44=100,"Toto je jediné kritérium a prepočet na body sa tak neuplatňuje",IF(B44="čím menej, tým lepšie",(C44*(F44-F46)/(F44-E44)),(C44*(F46-E44)/(F44-E44))))</f>
        <v>#DIV/0!</v>
      </c>
      <c r="D47" s="280"/>
      <c r="E47" s="280"/>
      <c r="F47" s="295"/>
    </row>
    <row r="48" spans="1:7" ht="15" thickBot="1" x14ac:dyDescent="0.4"/>
    <row r="49" spans="2:6" ht="21.5" thickBot="1" x14ac:dyDescent="0.4">
      <c r="B49" s="149" t="s">
        <v>93</v>
      </c>
      <c r="C49" s="296" t="str">
        <f>'Zákl. nastavenie'!C8</f>
        <v>...</v>
      </c>
      <c r="D49" s="297"/>
      <c r="E49" s="297"/>
      <c r="F49" s="298"/>
    </row>
    <row r="50" spans="2:6" x14ac:dyDescent="0.35">
      <c r="B50" s="175" t="s">
        <v>38</v>
      </c>
      <c r="C50" s="304" t="s">
        <v>39</v>
      </c>
      <c r="D50" s="304"/>
      <c r="E50" s="177" t="s">
        <v>40</v>
      </c>
      <c r="F50" s="178" t="s">
        <v>41</v>
      </c>
    </row>
    <row r="51" spans="2:6" x14ac:dyDescent="0.35">
      <c r="B51" s="151" t="str">
        <f>'Zákl. nastavenie'!G8</f>
        <v>žiadna</v>
      </c>
      <c r="C51" s="305">
        <f>'Zákl. nastavenie'!I8</f>
        <v>0</v>
      </c>
      <c r="D51" s="306"/>
      <c r="E51" s="152">
        <f>'Zákl. nastavenie'!F8</f>
        <v>0</v>
      </c>
      <c r="F51" s="153">
        <f>'Zákl. nastavenie'!E8</f>
        <v>0</v>
      </c>
    </row>
    <row r="52" spans="2:6" ht="21" customHeight="1" thickBot="1" x14ac:dyDescent="0.4">
      <c r="B52" s="290" t="s">
        <v>48</v>
      </c>
      <c r="C52" s="291"/>
      <c r="D52" s="291"/>
      <c r="E52" s="291"/>
      <c r="F52" s="179" t="s">
        <v>49</v>
      </c>
    </row>
    <row r="53" spans="2:6" ht="33.75" customHeight="1" thickBot="1" x14ac:dyDescent="0.5">
      <c r="B53" s="292" t="s">
        <v>12</v>
      </c>
      <c r="C53" s="293"/>
      <c r="D53" s="293"/>
      <c r="E53" s="294"/>
      <c r="F53" s="123">
        <v>1</v>
      </c>
    </row>
    <row r="54" spans="2:6" ht="18" customHeight="1" thickBot="1" x14ac:dyDescent="0.5">
      <c r="B54" s="174" t="s">
        <v>47</v>
      </c>
      <c r="C54" s="280" t="e">
        <f>IF(C51=100,"Toto je jediné kritérium a prepočet na body sa tak neuplatňuje",IF(B51="čím menej, tým lepšie",(C51*(F51-F53)/(F51-E51)),(C51*(F53-E51)/(F51-E51))))</f>
        <v>#DIV/0!</v>
      </c>
      <c r="D54" s="280"/>
      <c r="E54" s="280"/>
      <c r="F54" s="295"/>
    </row>
    <row r="55" spans="2:6" ht="15" thickBot="1" x14ac:dyDescent="0.4"/>
    <row r="56" spans="2:6" ht="15.75" customHeight="1" thickBot="1" x14ac:dyDescent="0.4">
      <c r="B56" s="149" t="s">
        <v>92</v>
      </c>
      <c r="C56" s="296" t="str">
        <f>'Zákl. nastavenie'!C9</f>
        <v>...</v>
      </c>
      <c r="D56" s="297"/>
      <c r="E56" s="297"/>
      <c r="F56" s="298"/>
    </row>
    <row r="57" spans="2:6" ht="15.75" customHeight="1" x14ac:dyDescent="0.35">
      <c r="B57" s="175" t="s">
        <v>38</v>
      </c>
      <c r="C57" s="304" t="s">
        <v>39</v>
      </c>
      <c r="D57" s="304"/>
      <c r="E57" s="177" t="s">
        <v>40</v>
      </c>
      <c r="F57" s="178" t="s">
        <v>41</v>
      </c>
    </row>
    <row r="58" spans="2:6" x14ac:dyDescent="0.35">
      <c r="B58" s="151" t="str">
        <f>'Zákl. nastavenie'!G9</f>
        <v>žiadna</v>
      </c>
      <c r="C58" s="305">
        <f>'Zákl. nastavenie'!I9</f>
        <v>0</v>
      </c>
      <c r="D58" s="306"/>
      <c r="E58" s="152">
        <f>'Zákl. nastavenie'!F9</f>
        <v>0</v>
      </c>
      <c r="F58" s="153">
        <f>'Zákl. nastavenie'!E9</f>
        <v>0</v>
      </c>
    </row>
    <row r="59" spans="2:6" ht="21" customHeight="1" thickBot="1" x14ac:dyDescent="0.4">
      <c r="B59" s="290" t="s">
        <v>48</v>
      </c>
      <c r="C59" s="291"/>
      <c r="D59" s="291"/>
      <c r="E59" s="291"/>
      <c r="F59" s="179" t="s">
        <v>49</v>
      </c>
    </row>
    <row r="60" spans="2:6" ht="36.75" customHeight="1" thickBot="1" x14ac:dyDescent="0.5">
      <c r="B60" s="292" t="s">
        <v>12</v>
      </c>
      <c r="C60" s="293"/>
      <c r="D60" s="293"/>
      <c r="E60" s="294"/>
      <c r="F60" s="123">
        <v>1</v>
      </c>
    </row>
    <row r="61" spans="2:6" ht="19" thickBot="1" x14ac:dyDescent="0.5">
      <c r="B61" s="174" t="s">
        <v>47</v>
      </c>
      <c r="C61" s="280" t="e">
        <f>IF(C58=100,"Toto je jediné kritérium a prepočet na body sa tak neuplatňuje",IF(B58="čím menej, tým lepšie",(C58*(F58-F60)/(F58-E58)),(C58*(F60-E58)/(F58-E58))))</f>
        <v>#DIV/0!</v>
      </c>
      <c r="D61" s="280"/>
      <c r="E61" s="280"/>
      <c r="F61" s="295"/>
    </row>
    <row r="62" spans="2:6" ht="15" thickBot="1" x14ac:dyDescent="0.4"/>
    <row r="63" spans="2:6" ht="21.5" thickBot="1" x14ac:dyDescent="0.4">
      <c r="B63" s="149" t="s">
        <v>91</v>
      </c>
      <c r="C63" s="296" t="str">
        <f>'Zákl. nastavenie'!C10</f>
        <v>...</v>
      </c>
      <c r="D63" s="297"/>
      <c r="E63" s="297"/>
      <c r="F63" s="298"/>
    </row>
    <row r="64" spans="2:6" x14ac:dyDescent="0.35">
      <c r="B64" s="175" t="s">
        <v>38</v>
      </c>
      <c r="C64" s="304" t="s">
        <v>39</v>
      </c>
      <c r="D64" s="304"/>
      <c r="E64" s="177" t="s">
        <v>40</v>
      </c>
      <c r="F64" s="178" t="s">
        <v>41</v>
      </c>
    </row>
    <row r="65" spans="2:6" x14ac:dyDescent="0.35">
      <c r="B65" s="151" t="str">
        <f>'Zákl. nastavenie'!G10</f>
        <v>žiadna</v>
      </c>
      <c r="C65" s="305">
        <f>'Zákl. nastavenie'!I10</f>
        <v>0</v>
      </c>
      <c r="D65" s="306"/>
      <c r="E65" s="152">
        <f>'Zákl. nastavenie'!F10</f>
        <v>0</v>
      </c>
      <c r="F65" s="153">
        <f>'Zákl. nastavenie'!E10</f>
        <v>0</v>
      </c>
    </row>
    <row r="66" spans="2:6" ht="15" thickBot="1" x14ac:dyDescent="0.4">
      <c r="B66" s="290" t="s">
        <v>48</v>
      </c>
      <c r="C66" s="291"/>
      <c r="D66" s="291"/>
      <c r="E66" s="291"/>
      <c r="F66" s="179" t="s">
        <v>49</v>
      </c>
    </row>
    <row r="67" spans="2:6" ht="36" customHeight="1" thickBot="1" x14ac:dyDescent="0.5">
      <c r="B67" s="292" t="s">
        <v>12</v>
      </c>
      <c r="C67" s="293"/>
      <c r="D67" s="293"/>
      <c r="E67" s="294"/>
      <c r="F67" s="180">
        <v>1</v>
      </c>
    </row>
    <row r="68" spans="2:6" ht="19" thickBot="1" x14ac:dyDescent="0.5">
      <c r="B68" s="174" t="s">
        <v>47</v>
      </c>
      <c r="C68" s="280" t="e">
        <f>IF(C65=100,"Toto je jediné kritérium a prepočet na body sa tak neuplatňuje",IF(B65="čím menej, tým lepšie",(C65*(F65-F67)/(F65-E65)),(C65*(F67-E65)/(F65-E65))))</f>
        <v>#DIV/0!</v>
      </c>
      <c r="D68" s="280"/>
      <c r="E68" s="280"/>
      <c r="F68" s="295"/>
    </row>
    <row r="69" spans="2:6" ht="15" thickBot="1" x14ac:dyDescent="0.4"/>
    <row r="70" spans="2:6" ht="21.5" thickBot="1" x14ac:dyDescent="0.4">
      <c r="B70" s="149" t="s">
        <v>90</v>
      </c>
      <c r="C70" s="296" t="str">
        <f>'Zákl. nastavenie'!C11</f>
        <v>...</v>
      </c>
      <c r="D70" s="297"/>
      <c r="E70" s="297"/>
      <c r="F70" s="298"/>
    </row>
    <row r="71" spans="2:6" x14ac:dyDescent="0.35">
      <c r="B71" s="175" t="s">
        <v>38</v>
      </c>
      <c r="C71" s="304" t="s">
        <v>39</v>
      </c>
      <c r="D71" s="304"/>
      <c r="E71" s="177" t="s">
        <v>40</v>
      </c>
      <c r="F71" s="178" t="s">
        <v>41</v>
      </c>
    </row>
    <row r="72" spans="2:6" x14ac:dyDescent="0.35">
      <c r="B72" s="151" t="str">
        <f>'Zákl. nastavenie'!G11</f>
        <v>žiadna</v>
      </c>
      <c r="C72" s="305">
        <f>'Zákl. nastavenie'!I11</f>
        <v>0</v>
      </c>
      <c r="D72" s="306"/>
      <c r="E72" s="152">
        <f>'Zákl. nastavenie'!F11</f>
        <v>0</v>
      </c>
      <c r="F72" s="153">
        <f>'Zákl. nastavenie'!E11</f>
        <v>0</v>
      </c>
    </row>
    <row r="73" spans="2:6" ht="15" thickBot="1" x14ac:dyDescent="0.4">
      <c r="B73" s="290" t="s">
        <v>48</v>
      </c>
      <c r="C73" s="291"/>
      <c r="D73" s="291"/>
      <c r="E73" s="291"/>
      <c r="F73" s="179" t="s">
        <v>49</v>
      </c>
    </row>
    <row r="74" spans="2:6" ht="39.75" customHeight="1" thickBot="1" x14ac:dyDescent="0.5">
      <c r="B74" s="292" t="s">
        <v>12</v>
      </c>
      <c r="C74" s="293"/>
      <c r="D74" s="293"/>
      <c r="E74" s="294"/>
      <c r="F74" s="123">
        <v>0</v>
      </c>
    </row>
    <row r="75" spans="2:6" ht="19" thickBot="1" x14ac:dyDescent="0.5">
      <c r="B75" s="174" t="s">
        <v>47</v>
      </c>
      <c r="C75" s="280" t="e">
        <f>IF(C72=100,"Toto je jediné kritérium a prepočet na body sa tak neuplatňuje",IF(B72="čím menej, tým lepšie",(C72*(F72-F74)/(F72-E72)),(C72*(F74-E72)/(F72-E72))))</f>
        <v>#DIV/0!</v>
      </c>
      <c r="D75" s="280"/>
      <c r="E75" s="280"/>
      <c r="F75" s="295"/>
    </row>
    <row r="76" spans="2:6" ht="15" thickBot="1" x14ac:dyDescent="0.4"/>
    <row r="77" spans="2:6" ht="21.5" thickBot="1" x14ac:dyDescent="0.4">
      <c r="B77" s="149" t="s">
        <v>89</v>
      </c>
      <c r="C77" s="296" t="str">
        <f>'Zákl. nastavenie'!C12</f>
        <v>...</v>
      </c>
      <c r="D77" s="297"/>
      <c r="E77" s="297"/>
      <c r="F77" s="298"/>
    </row>
    <row r="78" spans="2:6" x14ac:dyDescent="0.35">
      <c r="B78" s="175" t="s">
        <v>38</v>
      </c>
      <c r="C78" s="304" t="s">
        <v>39</v>
      </c>
      <c r="D78" s="304"/>
      <c r="E78" s="177" t="s">
        <v>40</v>
      </c>
      <c r="F78" s="178" t="s">
        <v>41</v>
      </c>
    </row>
    <row r="79" spans="2:6" x14ac:dyDescent="0.35">
      <c r="B79" s="151" t="str">
        <f>'Zákl. nastavenie'!G12</f>
        <v>žiadna</v>
      </c>
      <c r="C79" s="305">
        <f>'Zákl. nastavenie'!I12</f>
        <v>0</v>
      </c>
      <c r="D79" s="306"/>
      <c r="E79" s="152">
        <f>'Zákl. nastavenie'!F12</f>
        <v>0</v>
      </c>
      <c r="F79" s="153">
        <f>'Zákl. nastavenie'!E12</f>
        <v>0</v>
      </c>
    </row>
    <row r="80" spans="2:6" ht="15" thickBot="1" x14ac:dyDescent="0.4">
      <c r="B80" s="290" t="s">
        <v>48</v>
      </c>
      <c r="C80" s="291"/>
      <c r="D80" s="291"/>
      <c r="E80" s="291"/>
      <c r="F80" s="179" t="s">
        <v>49</v>
      </c>
    </row>
    <row r="81" spans="2:6" ht="39" customHeight="1" thickBot="1" x14ac:dyDescent="0.5">
      <c r="B81" s="292" t="s">
        <v>12</v>
      </c>
      <c r="C81" s="293"/>
      <c r="D81" s="293"/>
      <c r="E81" s="294"/>
      <c r="F81" s="123">
        <v>0</v>
      </c>
    </row>
    <row r="82" spans="2:6" ht="19" thickBot="1" x14ac:dyDescent="0.5">
      <c r="B82" s="174" t="s">
        <v>47</v>
      </c>
      <c r="C82" s="280" t="e">
        <f>IF(C79=100,"Toto je jediné kritérium a prepočet na body sa tak neuplatňuje",IF(B79="čím menej, tým lepšie",(C79*(F79-F81)/(F79-E79)),(C79*(F81-E79)/(F79-E79))))</f>
        <v>#DIV/0!</v>
      </c>
      <c r="D82" s="280"/>
      <c r="E82" s="280"/>
      <c r="F82" s="295"/>
    </row>
    <row r="83" spans="2:6" ht="15" thickBot="1" x14ac:dyDescent="0.4"/>
    <row r="84" spans="2:6" ht="21.5" thickBot="1" x14ac:dyDescent="0.4">
      <c r="B84" s="149" t="s">
        <v>88</v>
      </c>
      <c r="C84" s="296" t="str">
        <f>'Zákl. nastavenie'!C13</f>
        <v>...</v>
      </c>
      <c r="D84" s="297"/>
      <c r="E84" s="297"/>
      <c r="F84" s="298"/>
    </row>
    <row r="85" spans="2:6" x14ac:dyDescent="0.35">
      <c r="B85" s="175" t="s">
        <v>38</v>
      </c>
      <c r="C85" s="304" t="s">
        <v>39</v>
      </c>
      <c r="D85" s="304"/>
      <c r="E85" s="177" t="s">
        <v>40</v>
      </c>
      <c r="F85" s="178" t="s">
        <v>41</v>
      </c>
    </row>
    <row r="86" spans="2:6" x14ac:dyDescent="0.35">
      <c r="B86" s="151" t="str">
        <f>'Zákl. nastavenie'!G13</f>
        <v>žiadna</v>
      </c>
      <c r="C86" s="305">
        <f>'Zákl. nastavenie'!I13</f>
        <v>0</v>
      </c>
      <c r="D86" s="306"/>
      <c r="E86" s="152">
        <f>'Zákl. nastavenie'!F13</f>
        <v>0</v>
      </c>
      <c r="F86" s="153">
        <f>'Zákl. nastavenie'!E13</f>
        <v>0</v>
      </c>
    </row>
    <row r="87" spans="2:6" ht="15" thickBot="1" x14ac:dyDescent="0.4">
      <c r="B87" s="290" t="s">
        <v>48</v>
      </c>
      <c r="C87" s="291"/>
      <c r="D87" s="291"/>
      <c r="E87" s="291"/>
      <c r="F87" s="179" t="s">
        <v>49</v>
      </c>
    </row>
    <row r="88" spans="2:6" ht="38.25" customHeight="1" thickBot="1" x14ac:dyDescent="0.5">
      <c r="B88" s="292" t="s">
        <v>12</v>
      </c>
      <c r="C88" s="293"/>
      <c r="D88" s="293"/>
      <c r="E88" s="294"/>
      <c r="F88" s="123">
        <v>0</v>
      </c>
    </row>
    <row r="89" spans="2:6" ht="19" thickBot="1" x14ac:dyDescent="0.5">
      <c r="B89" s="174" t="s">
        <v>47</v>
      </c>
      <c r="C89" s="280" t="e">
        <f>IF(C86=100,"Toto je jediné kritérium a prepočet na body sa tak neuplatňuje",IF(B86="čím menej, tým lepšie",(C86*(F86-F88)/(F86-E86)),(C86*(F88-E86)/(F86-E86))))</f>
        <v>#DIV/0!</v>
      </c>
      <c r="D89" s="280"/>
      <c r="E89" s="280"/>
      <c r="F89" s="295"/>
    </row>
    <row r="90" spans="2:6" ht="15" thickBot="1" x14ac:dyDescent="0.4"/>
    <row r="91" spans="2:6" ht="21.5" thickBot="1" x14ac:dyDescent="0.55000000000000004">
      <c r="B91" s="315" t="s">
        <v>50</v>
      </c>
      <c r="C91" s="316"/>
      <c r="D91" s="316"/>
      <c r="E91" s="317"/>
      <c r="F91" s="154" t="e">
        <f>SUM(C26,C33,C40,C47,C54,C61,C68,C75,C82,C89)</f>
        <v>#DIV/0!</v>
      </c>
    </row>
    <row r="92" spans="2:6" ht="15" thickBot="1" x14ac:dyDescent="0.4">
      <c r="B92" s="282"/>
      <c r="C92" s="283"/>
      <c r="D92" s="283"/>
      <c r="E92" s="283"/>
      <c r="F92" s="284"/>
    </row>
    <row r="93" spans="2:6" x14ac:dyDescent="0.35">
      <c r="B93" s="307" t="s">
        <v>51</v>
      </c>
      <c r="C93" s="309" t="s">
        <v>52</v>
      </c>
      <c r="D93" s="309"/>
      <c r="E93" s="311" t="s">
        <v>53</v>
      </c>
      <c r="F93" s="312"/>
    </row>
    <row r="94" spans="2:6" ht="15" thickBot="1" x14ac:dyDescent="0.4">
      <c r="B94" s="308"/>
      <c r="C94" s="310"/>
      <c r="D94" s="310"/>
      <c r="E94" s="313"/>
      <c r="F94" s="314"/>
    </row>
  </sheetData>
  <sheetProtection formatCells="0" insertRows="0" deleteRows="0"/>
  <mergeCells count="86">
    <mergeCell ref="B13:E13"/>
    <mergeCell ref="C89:F89"/>
    <mergeCell ref="C78:D78"/>
    <mergeCell ref="C79:D79"/>
    <mergeCell ref="B80:E80"/>
    <mergeCell ref="C82:F82"/>
    <mergeCell ref="C84:F84"/>
    <mergeCell ref="C85:D85"/>
    <mergeCell ref="C86:D86"/>
    <mergeCell ref="B87:E87"/>
    <mergeCell ref="B88:E88"/>
    <mergeCell ref="C77:F77"/>
    <mergeCell ref="B81:E81"/>
    <mergeCell ref="C71:D71"/>
    <mergeCell ref="C72:D72"/>
    <mergeCell ref="B73:E73"/>
    <mergeCell ref="B74:E74"/>
    <mergeCell ref="C75:F75"/>
    <mergeCell ref="C70:F70"/>
    <mergeCell ref="C57:D57"/>
    <mergeCell ref="C58:D58"/>
    <mergeCell ref="B59:E59"/>
    <mergeCell ref="B60:E60"/>
    <mergeCell ref="C61:F61"/>
    <mergeCell ref="C63:F63"/>
    <mergeCell ref="C64:D64"/>
    <mergeCell ref="C65:D65"/>
    <mergeCell ref="B66:E66"/>
    <mergeCell ref="B67:E67"/>
    <mergeCell ref="C68:F68"/>
    <mergeCell ref="C50:D50"/>
    <mergeCell ref="C51:D51"/>
    <mergeCell ref="B52:E52"/>
    <mergeCell ref="B53:E53"/>
    <mergeCell ref="C54:F54"/>
    <mergeCell ref="C56:F56"/>
    <mergeCell ref="B93:B94"/>
    <mergeCell ref="C93:D94"/>
    <mergeCell ref="E93:F94"/>
    <mergeCell ref="C19:F19"/>
    <mergeCell ref="C28:F28"/>
    <mergeCell ref="C35:F35"/>
    <mergeCell ref="C42:F42"/>
    <mergeCell ref="C43:D43"/>
    <mergeCell ref="C44:D44"/>
    <mergeCell ref="B38:E38"/>
    <mergeCell ref="B39:E39"/>
    <mergeCell ref="C40:F40"/>
    <mergeCell ref="B41:F41"/>
    <mergeCell ref="B91:E91"/>
    <mergeCell ref="B92:F92"/>
    <mergeCell ref="B45:E45"/>
    <mergeCell ref="B46:E46"/>
    <mergeCell ref="C47:F47"/>
    <mergeCell ref="C49:F49"/>
    <mergeCell ref="B32:E32"/>
    <mergeCell ref="C33:F33"/>
    <mergeCell ref="B34:F34"/>
    <mergeCell ref="C36:D36"/>
    <mergeCell ref="C37:D37"/>
    <mergeCell ref="B25:E25"/>
    <mergeCell ref="C26:F26"/>
    <mergeCell ref="B27:F27"/>
    <mergeCell ref="C30:D30"/>
    <mergeCell ref="B31:E31"/>
    <mergeCell ref="B15:E15"/>
    <mergeCell ref="B16:E16"/>
    <mergeCell ref="B17:E17"/>
    <mergeCell ref="B18:F18"/>
    <mergeCell ref="C21:D21"/>
    <mergeCell ref="B14:E14"/>
    <mergeCell ref="A1:A46"/>
    <mergeCell ref="B1:F1"/>
    <mergeCell ref="G1:G46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12:F12"/>
  </mergeCells>
  <dataValidations count="1">
    <dataValidation type="list" allowBlank="1" showInputMessage="1" showErrorMessage="1" sqref="C10" xr:uid="{3546BA0E-2E3C-441D-95B6-F2406CA5B066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12700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4</xdr:col>
                    <xdr:colOff>1936750</xdr:colOff>
                    <xdr:row>16</xdr:row>
                    <xdr:rowOff>0</xdr:rowOff>
                  </from>
                  <to>
                    <xdr:col>6</xdr:col>
                    <xdr:colOff>0</xdr:colOff>
                    <xdr:row>16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12700</xdr:rowOff>
                  </from>
                  <to>
                    <xdr:col>6</xdr:col>
                    <xdr:colOff>12700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G33"/>
  <sheetViews>
    <sheetView tabSelected="1" topLeftCell="A7" zoomScale="85" zoomScaleNormal="85" workbookViewId="0">
      <selection activeCell="E24" sqref="E24"/>
    </sheetView>
  </sheetViews>
  <sheetFormatPr defaultColWidth="9.1796875" defaultRowHeight="14.5" x14ac:dyDescent="0.35"/>
  <cols>
    <col min="1" max="1" width="4.7265625" style="14" customWidth="1"/>
    <col min="2" max="2" width="40.90625" style="14" customWidth="1"/>
    <col min="3" max="3" width="7.453125" style="14" customWidth="1"/>
    <col min="4" max="4" width="28.453125" style="14" customWidth="1"/>
    <col min="5" max="5" width="29" style="14" customWidth="1"/>
    <col min="6" max="6" width="28.26953125" style="14" customWidth="1"/>
    <col min="7" max="16384" width="9.1796875" style="14"/>
  </cols>
  <sheetData>
    <row r="1" spans="2:7" ht="15" thickBot="1" x14ac:dyDescent="0.4"/>
    <row r="2" spans="2:7" ht="43.5" customHeight="1" thickBot="1" x14ac:dyDescent="0.4">
      <c r="B2" s="258" t="s">
        <v>132</v>
      </c>
      <c r="C2" s="259"/>
      <c r="D2" s="259"/>
      <c r="E2" s="259"/>
      <c r="F2" s="260"/>
    </row>
    <row r="3" spans="2:7" ht="15" thickBot="1" x14ac:dyDescent="0.4">
      <c r="B3" s="261"/>
      <c r="C3" s="261"/>
      <c r="D3" s="261"/>
      <c r="E3" s="261"/>
      <c r="F3" s="261"/>
    </row>
    <row r="4" spans="2:7" x14ac:dyDescent="0.35">
      <c r="B4" s="155" t="s">
        <v>27</v>
      </c>
      <c r="C4" s="262"/>
      <c r="D4" s="262"/>
      <c r="E4" s="262"/>
      <c r="F4" s="263"/>
    </row>
    <row r="5" spans="2:7" x14ac:dyDescent="0.35">
      <c r="B5" s="156" t="s">
        <v>28</v>
      </c>
      <c r="C5" s="264"/>
      <c r="D5" s="264"/>
      <c r="E5" s="264"/>
      <c r="F5" s="265"/>
      <c r="G5" s="105"/>
    </row>
    <row r="6" spans="2:7" x14ac:dyDescent="0.35">
      <c r="B6" s="156" t="s">
        <v>29</v>
      </c>
      <c r="C6" s="264"/>
      <c r="D6" s="264"/>
      <c r="E6" s="264"/>
      <c r="F6" s="265"/>
    </row>
    <row r="7" spans="2:7" x14ac:dyDescent="0.35">
      <c r="B7" s="156" t="s">
        <v>30</v>
      </c>
      <c r="C7" s="264"/>
      <c r="D7" s="264"/>
      <c r="E7" s="264"/>
      <c r="F7" s="265"/>
    </row>
    <row r="8" spans="2:7" x14ac:dyDescent="0.35">
      <c r="B8" s="156" t="s">
        <v>31</v>
      </c>
      <c r="C8" s="264"/>
      <c r="D8" s="264"/>
      <c r="E8" s="264"/>
      <c r="F8" s="265"/>
    </row>
    <row r="9" spans="2:7" x14ac:dyDescent="0.35">
      <c r="B9" s="156" t="s">
        <v>32</v>
      </c>
      <c r="C9" s="338"/>
      <c r="D9" s="339"/>
      <c r="E9" s="339"/>
      <c r="F9" s="340"/>
    </row>
    <row r="10" spans="2:7" ht="15" thickBot="1" x14ac:dyDescent="0.4">
      <c r="B10" s="158" t="s">
        <v>33</v>
      </c>
      <c r="C10" s="341" t="s">
        <v>115</v>
      </c>
      <c r="D10" s="342"/>
      <c r="E10" s="268"/>
      <c r="F10" s="269"/>
    </row>
    <row r="11" spans="2:7" ht="15" thickBot="1" x14ac:dyDescent="0.4">
      <c r="B11" s="261"/>
      <c r="C11" s="261"/>
      <c r="D11" s="261"/>
      <c r="E11" s="261"/>
      <c r="F11" s="261"/>
    </row>
    <row r="12" spans="2:7" ht="30" customHeight="1" thickBot="1" x14ac:dyDescent="0.4">
      <c r="B12" s="258" t="s">
        <v>34</v>
      </c>
      <c r="C12" s="259"/>
      <c r="D12" s="259"/>
      <c r="E12" s="259"/>
      <c r="F12" s="260"/>
    </row>
    <row r="13" spans="2:7" ht="31.5" customHeight="1" x14ac:dyDescent="0.35">
      <c r="B13" s="328" t="s">
        <v>125</v>
      </c>
      <c r="C13" s="329"/>
      <c r="D13" s="329"/>
      <c r="E13" s="330"/>
      <c r="F13" s="183"/>
    </row>
    <row r="14" spans="2:7" ht="31.5" customHeight="1" x14ac:dyDescent="0.35">
      <c r="B14" s="254" t="s">
        <v>35</v>
      </c>
      <c r="C14" s="255"/>
      <c r="D14" s="255"/>
      <c r="E14" s="255"/>
      <c r="F14" s="159"/>
    </row>
    <row r="15" spans="2:7" ht="30" customHeight="1" x14ac:dyDescent="0.35">
      <c r="B15" s="254" t="s">
        <v>36</v>
      </c>
      <c r="C15" s="255"/>
      <c r="D15" s="255"/>
      <c r="E15" s="255"/>
      <c r="F15" s="159"/>
    </row>
    <row r="16" spans="2:7" ht="30" customHeight="1" x14ac:dyDescent="0.35">
      <c r="B16" s="270" t="s">
        <v>37</v>
      </c>
      <c r="C16" s="271"/>
      <c r="D16" s="271"/>
      <c r="E16" s="271"/>
      <c r="F16" s="159"/>
    </row>
    <row r="17" spans="2:6" ht="45.75" customHeight="1" thickBot="1" x14ac:dyDescent="0.4">
      <c r="B17" s="331" t="s">
        <v>127</v>
      </c>
      <c r="C17" s="332"/>
      <c r="D17" s="332"/>
      <c r="E17" s="332"/>
      <c r="F17" s="160"/>
    </row>
    <row r="18" spans="2:6" ht="15" thickBot="1" x14ac:dyDescent="0.4">
      <c r="B18" s="261"/>
      <c r="C18" s="261"/>
      <c r="D18" s="261"/>
      <c r="E18" s="261"/>
      <c r="F18" s="261"/>
    </row>
    <row r="19" spans="2:6" ht="21.5" thickBot="1" x14ac:dyDescent="0.4">
      <c r="B19" s="186" t="s">
        <v>99</v>
      </c>
      <c r="C19" s="296" t="str">
        <f>'Zákl. nastavenie'!C4</f>
        <v>Najnižšia cena za celý predmet zákazky v EUR s DPH</v>
      </c>
      <c r="D19" s="297"/>
      <c r="E19" s="297"/>
      <c r="F19" s="298"/>
    </row>
    <row r="20" spans="2:6" x14ac:dyDescent="0.35">
      <c r="B20" s="324"/>
      <c r="C20" s="325"/>
      <c r="D20" s="325"/>
      <c r="E20" s="187" t="s">
        <v>96</v>
      </c>
      <c r="F20" s="188" t="s">
        <v>97</v>
      </c>
    </row>
    <row r="21" spans="2:6" ht="15" thickBot="1" x14ac:dyDescent="0.4">
      <c r="B21" s="326"/>
      <c r="C21" s="327"/>
      <c r="D21" s="327"/>
      <c r="E21" s="189">
        <f>'Zákl. nastavenie'!F4</f>
        <v>0</v>
      </c>
      <c r="F21" s="190">
        <f>'Zákl. nastavenie'!E4</f>
        <v>36900</v>
      </c>
    </row>
    <row r="22" spans="2:6" ht="29.5" thickBot="1" x14ac:dyDescent="0.4">
      <c r="B22" s="191" t="s">
        <v>42</v>
      </c>
      <c r="C22" s="192" t="s">
        <v>43</v>
      </c>
      <c r="D22" s="193" t="s">
        <v>44</v>
      </c>
      <c r="E22" s="194" t="s">
        <v>45</v>
      </c>
      <c r="F22" s="195" t="s">
        <v>46</v>
      </c>
    </row>
    <row r="23" spans="2:6" ht="30.75" customHeight="1" x14ac:dyDescent="0.45">
      <c r="B23" s="196" t="s">
        <v>129</v>
      </c>
      <c r="C23" s="197">
        <v>1</v>
      </c>
      <c r="D23" s="147">
        <v>0</v>
      </c>
      <c r="E23" s="171">
        <f>IF(C$10="Som platcom DPH",D23*0.23,0)</f>
        <v>0</v>
      </c>
      <c r="F23" s="172">
        <f>SUM(D23+E23)*C23</f>
        <v>0</v>
      </c>
    </row>
    <row r="24" spans="2:6" ht="30" customHeight="1" x14ac:dyDescent="0.45">
      <c r="B24" s="198" t="s">
        <v>130</v>
      </c>
      <c r="C24" s="197">
        <v>1</v>
      </c>
      <c r="D24" s="184">
        <v>0</v>
      </c>
      <c r="E24" s="199">
        <f>IF(C$10="Som platcom DPH",D24*0.23,0)</f>
        <v>0</v>
      </c>
      <c r="F24" s="200">
        <f>SUM(D24+E24)*C24</f>
        <v>0</v>
      </c>
    </row>
    <row r="25" spans="2:6" ht="30" customHeight="1" thickBot="1" x14ac:dyDescent="0.5">
      <c r="B25" s="201" t="s">
        <v>131</v>
      </c>
      <c r="C25" s="202">
        <v>1</v>
      </c>
      <c r="D25" s="185">
        <v>0</v>
      </c>
      <c r="E25" s="206">
        <f>IF(C$10="Som platcom DPH",D25*0.23,0)</f>
        <v>0</v>
      </c>
      <c r="F25" s="207">
        <f>SUM(D25+E25)*C25</f>
        <v>0</v>
      </c>
    </row>
    <row r="26" spans="2:6" ht="15" thickBot="1" x14ac:dyDescent="0.4">
      <c r="B26" s="333" t="s">
        <v>22</v>
      </c>
      <c r="C26" s="334"/>
      <c r="D26" s="334"/>
      <c r="E26" s="335"/>
      <c r="F26" s="203">
        <f>SUM(F23:F24)</f>
        <v>0</v>
      </c>
    </row>
    <row r="27" spans="2:6" ht="19" thickBot="1" x14ac:dyDescent="0.5">
      <c r="B27" s="204" t="s">
        <v>94</v>
      </c>
      <c r="C27" s="336">
        <f>F26</f>
        <v>0</v>
      </c>
      <c r="D27" s="336"/>
      <c r="E27" s="336"/>
      <c r="F27" s="337"/>
    </row>
    <row r="28" spans="2:6" ht="15" thickBot="1" x14ac:dyDescent="0.4">
      <c r="B28" s="282"/>
      <c r="C28" s="283"/>
      <c r="D28" s="283"/>
      <c r="E28" s="283"/>
      <c r="F28" s="284"/>
    </row>
    <row r="29" spans="2:6" ht="15" thickBot="1" x14ac:dyDescent="0.4"/>
    <row r="30" spans="2:6" ht="21.5" thickBot="1" x14ac:dyDescent="0.55000000000000004">
      <c r="B30" s="315" t="s">
        <v>109</v>
      </c>
      <c r="C30" s="316"/>
      <c r="D30" s="316"/>
      <c r="E30" s="317"/>
      <c r="F30" s="205">
        <f>F26</f>
        <v>0</v>
      </c>
    </row>
    <row r="31" spans="2:6" ht="15" thickBot="1" x14ac:dyDescent="0.4">
      <c r="B31" s="321"/>
      <c r="C31" s="322"/>
      <c r="D31" s="322"/>
      <c r="E31" s="322"/>
      <c r="F31" s="323"/>
    </row>
    <row r="32" spans="2:6" x14ac:dyDescent="0.35">
      <c r="B32" s="307" t="s">
        <v>51</v>
      </c>
      <c r="C32" s="309" t="s">
        <v>52</v>
      </c>
      <c r="D32" s="309"/>
      <c r="E32" s="311" t="s">
        <v>53</v>
      </c>
      <c r="F32" s="312"/>
    </row>
    <row r="33" spans="2:6" ht="15" thickBot="1" x14ac:dyDescent="0.4">
      <c r="B33" s="308"/>
      <c r="C33" s="310"/>
      <c r="D33" s="310"/>
      <c r="E33" s="313"/>
      <c r="F33" s="314"/>
    </row>
  </sheetData>
  <sheetProtection algorithmName="SHA-512" hashValue="aef0HTe/T6JzD8wgDnte+85LsZbe+AgtCyB+JMKQrucs9w9DT4BUujZ/krkcK4Y8P8SmOt4ZmDFX9mwrQNJhKg==" saltValue="4GFqTgFURCfFDCWY/axx7A==" spinCount="100000" sheet="1" objects="1" scenarios="1"/>
  <protectedRanges>
    <protectedRange sqref="C4:C10" name="Rozsah1"/>
  </protectedRanges>
  <mergeCells count="29">
    <mergeCell ref="C7:F7"/>
    <mergeCell ref="C19:F19"/>
    <mergeCell ref="C8:F8"/>
    <mergeCell ref="C9:F9"/>
    <mergeCell ref="C10:D10"/>
    <mergeCell ref="E10:F10"/>
    <mergeCell ref="B11:F11"/>
    <mergeCell ref="B12:F12"/>
    <mergeCell ref="B14:E14"/>
    <mergeCell ref="B15:E15"/>
    <mergeCell ref="B16:E16"/>
    <mergeCell ref="B2:F2"/>
    <mergeCell ref="B3:F3"/>
    <mergeCell ref="C4:F4"/>
    <mergeCell ref="C5:F5"/>
    <mergeCell ref="C6:F6"/>
    <mergeCell ref="B13:E13"/>
    <mergeCell ref="B17:E17"/>
    <mergeCell ref="B18:F18"/>
    <mergeCell ref="B26:E26"/>
    <mergeCell ref="C27:F27"/>
    <mergeCell ref="B31:F31"/>
    <mergeCell ref="B32:B33"/>
    <mergeCell ref="C32:D33"/>
    <mergeCell ref="E32:F33"/>
    <mergeCell ref="B20:D20"/>
    <mergeCell ref="B21:D21"/>
    <mergeCell ref="B30:E30"/>
    <mergeCell ref="B28:F28"/>
  </mergeCells>
  <dataValidations count="1">
    <dataValidation type="list" allowBlank="1" showInputMessage="1" showErrorMessage="1" sqref="C10" xr:uid="{CACC827A-9BDE-4D68-BE0A-714B664E9FFF}">
      <formula1>"Som platcom DPH,Nie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12700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5</xdr:col>
                    <xdr:colOff>31750</xdr:colOff>
                    <xdr:row>16</xdr:row>
                    <xdr:rowOff>0</xdr:rowOff>
                  </from>
                  <to>
                    <xdr:col>6</xdr:col>
                    <xdr:colOff>0</xdr:colOff>
                    <xdr:row>16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7" name="Check Box 10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12700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BF073-8545-4722-9F34-3F5F9C1FF44D}">
  <sheetPr>
    <tabColor theme="5"/>
  </sheetPr>
  <dimension ref="B1:F94"/>
  <sheetViews>
    <sheetView zoomScaleNormal="100" workbookViewId="0">
      <selection activeCell="B13" sqref="B13:E13"/>
    </sheetView>
  </sheetViews>
  <sheetFormatPr defaultColWidth="9.1796875" defaultRowHeight="14.5" x14ac:dyDescent="0.35"/>
  <cols>
    <col min="1" max="1" width="4.1796875" style="105" customWidth="1"/>
    <col min="2" max="2" width="38.81640625" style="105" customWidth="1"/>
    <col min="3" max="3" width="7.453125" style="105" customWidth="1"/>
    <col min="4" max="4" width="28.453125" style="105" customWidth="1"/>
    <col min="5" max="5" width="29" style="105" customWidth="1"/>
    <col min="6" max="6" width="28.26953125" style="105" customWidth="1"/>
    <col min="7" max="16384" width="9.1796875" style="105"/>
  </cols>
  <sheetData>
    <row r="1" spans="2:6" ht="15" thickBot="1" x14ac:dyDescent="0.4"/>
    <row r="2" spans="2:6" ht="31.5" customHeight="1" thickBot="1" x14ac:dyDescent="0.4">
      <c r="B2" s="344" t="s">
        <v>26</v>
      </c>
      <c r="C2" s="345"/>
      <c r="D2" s="345"/>
      <c r="E2" s="345"/>
      <c r="F2" s="346"/>
    </row>
    <row r="3" spans="2:6" ht="15" thickBot="1" x14ac:dyDescent="0.4">
      <c r="B3" s="347"/>
      <c r="C3" s="347"/>
      <c r="D3" s="347"/>
      <c r="E3" s="347"/>
      <c r="F3" s="347"/>
    </row>
    <row r="4" spans="2:6" x14ac:dyDescent="0.35">
      <c r="B4" s="106" t="s">
        <v>27</v>
      </c>
      <c r="C4" s="348"/>
      <c r="D4" s="262"/>
      <c r="E4" s="262"/>
      <c r="F4" s="263"/>
    </row>
    <row r="5" spans="2:6" x14ac:dyDescent="0.35">
      <c r="B5" s="107" t="s">
        <v>28</v>
      </c>
      <c r="C5" s="343"/>
      <c r="D5" s="264"/>
      <c r="E5" s="264"/>
      <c r="F5" s="265"/>
    </row>
    <row r="6" spans="2:6" x14ac:dyDescent="0.35">
      <c r="B6" s="107" t="s">
        <v>29</v>
      </c>
      <c r="C6" s="343"/>
      <c r="D6" s="264"/>
      <c r="E6" s="264"/>
      <c r="F6" s="265"/>
    </row>
    <row r="7" spans="2:6" x14ac:dyDescent="0.35">
      <c r="B7" s="107" t="s">
        <v>30</v>
      </c>
      <c r="C7" s="343"/>
      <c r="D7" s="264"/>
      <c r="E7" s="264"/>
      <c r="F7" s="265"/>
    </row>
    <row r="8" spans="2:6" x14ac:dyDescent="0.35">
      <c r="B8" s="107" t="s">
        <v>31</v>
      </c>
      <c r="C8" s="343"/>
      <c r="D8" s="264"/>
      <c r="E8" s="264"/>
      <c r="F8" s="265"/>
    </row>
    <row r="9" spans="2:6" x14ac:dyDescent="0.35">
      <c r="B9" s="107" t="s">
        <v>32</v>
      </c>
      <c r="C9" s="343"/>
      <c r="D9" s="264"/>
      <c r="E9" s="264"/>
      <c r="F9" s="265"/>
    </row>
    <row r="10" spans="2:6" ht="15" thickBot="1" x14ac:dyDescent="0.4">
      <c r="B10" s="108" t="s">
        <v>33</v>
      </c>
      <c r="C10" s="352" t="s">
        <v>115</v>
      </c>
      <c r="D10" s="267"/>
      <c r="E10" s="353"/>
      <c r="F10" s="354"/>
    </row>
    <row r="11" spans="2:6" ht="15" thickBot="1" x14ac:dyDescent="0.4">
      <c r="B11" s="347"/>
      <c r="C11" s="347"/>
      <c r="D11" s="347"/>
      <c r="E11" s="347"/>
      <c r="F11" s="347"/>
    </row>
    <row r="12" spans="2:6" ht="15.75" customHeight="1" x14ac:dyDescent="0.35">
      <c r="B12" s="355" t="s">
        <v>34</v>
      </c>
      <c r="C12" s="356"/>
      <c r="D12" s="356"/>
      <c r="E12" s="356"/>
      <c r="F12" s="357"/>
    </row>
    <row r="13" spans="2:6" ht="45" customHeight="1" x14ac:dyDescent="0.35">
      <c r="B13" s="318" t="s">
        <v>124</v>
      </c>
      <c r="C13" s="319"/>
      <c r="D13" s="319"/>
      <c r="E13" s="320"/>
      <c r="F13" s="183"/>
    </row>
    <row r="14" spans="2:6" ht="46.5" customHeight="1" x14ac:dyDescent="0.35">
      <c r="B14" s="358" t="s">
        <v>35</v>
      </c>
      <c r="C14" s="359"/>
      <c r="D14" s="359"/>
      <c r="E14" s="359"/>
      <c r="F14" s="109"/>
    </row>
    <row r="15" spans="2:6" ht="45" customHeight="1" x14ac:dyDescent="0.35">
      <c r="B15" s="358" t="s">
        <v>36</v>
      </c>
      <c r="C15" s="359"/>
      <c r="D15" s="359"/>
      <c r="E15" s="359"/>
      <c r="F15" s="109"/>
    </row>
    <row r="16" spans="2:6" ht="46.5" customHeight="1" x14ac:dyDescent="0.35">
      <c r="B16" s="360" t="s">
        <v>37</v>
      </c>
      <c r="C16" s="361"/>
      <c r="D16" s="361"/>
      <c r="E16" s="361"/>
      <c r="F16" s="109"/>
    </row>
    <row r="17" spans="2:6" ht="15" thickBot="1" x14ac:dyDescent="0.4">
      <c r="B17" s="272" t="s">
        <v>114</v>
      </c>
      <c r="C17" s="273"/>
      <c r="D17" s="273"/>
      <c r="E17" s="273"/>
      <c r="F17" s="110"/>
    </row>
    <row r="18" spans="2:6" ht="15" thickBot="1" x14ac:dyDescent="0.4">
      <c r="B18" s="347"/>
      <c r="C18" s="347"/>
      <c r="D18" s="347"/>
      <c r="E18" s="347"/>
      <c r="F18" s="347"/>
    </row>
    <row r="19" spans="2:6" ht="21.5" thickBot="1" x14ac:dyDescent="0.4">
      <c r="B19" s="111" t="s">
        <v>99</v>
      </c>
      <c r="C19" s="349" t="str">
        <f>'Zákl. nastavenie'!C4</f>
        <v>Najnižšia cena za celý predmet zákazky v EUR s DPH</v>
      </c>
      <c r="D19" s="350"/>
      <c r="E19" s="350"/>
      <c r="F19" s="351"/>
    </row>
    <row r="20" spans="2:6" x14ac:dyDescent="0.35">
      <c r="B20" s="365" t="s">
        <v>95</v>
      </c>
      <c r="C20" s="366"/>
      <c r="D20" s="366"/>
      <c r="E20" s="112" t="s">
        <v>96</v>
      </c>
      <c r="F20" s="113" t="s">
        <v>97</v>
      </c>
    </row>
    <row r="21" spans="2:6" ht="15" thickBot="1" x14ac:dyDescent="0.4">
      <c r="B21" s="367" t="str">
        <f>'Zákl. nastavenie'!G4</f>
        <v>čím menej, tým lepšie</v>
      </c>
      <c r="C21" s="368"/>
      <c r="D21" s="368"/>
      <c r="E21" s="114">
        <f>'Zákl. nastavenie'!F4</f>
        <v>0</v>
      </c>
      <c r="F21" s="115">
        <f>'Zákl. nastavenie'!E4</f>
        <v>36900</v>
      </c>
    </row>
    <row r="22" spans="2:6" ht="30" customHeight="1" thickBot="1" x14ac:dyDescent="0.4">
      <c r="B22" s="116" t="s">
        <v>42</v>
      </c>
      <c r="C22" s="117" t="s">
        <v>43</v>
      </c>
      <c r="D22" s="118" t="s">
        <v>44</v>
      </c>
      <c r="E22" s="119" t="s">
        <v>45</v>
      </c>
      <c r="F22" s="120" t="s">
        <v>46</v>
      </c>
    </row>
    <row r="23" spans="2:6" ht="30" customHeight="1" thickBot="1" x14ac:dyDescent="0.5">
      <c r="B23" s="121" t="s">
        <v>87</v>
      </c>
      <c r="C23" s="122">
        <v>1</v>
      </c>
      <c r="D23" s="123">
        <v>25000</v>
      </c>
      <c r="E23" s="124">
        <f>IF(C$10="Som platcom DPH",D23*0.23,0)</f>
        <v>5750</v>
      </c>
      <c r="F23" s="125">
        <f>SUM(D23+E23)*C23</f>
        <v>30750</v>
      </c>
    </row>
    <row r="24" spans="2:6" ht="19" thickBot="1" x14ac:dyDescent="0.5">
      <c r="B24" s="121" t="s">
        <v>12</v>
      </c>
      <c r="C24" s="122">
        <v>1</v>
      </c>
      <c r="D24" s="123">
        <v>0</v>
      </c>
      <c r="E24" s="124">
        <f>IF(C$10="Som platcom DPH",D24*0.23,0)</f>
        <v>0</v>
      </c>
      <c r="F24" s="125">
        <f>SUM(D24+E24)*C24</f>
        <v>0</v>
      </c>
    </row>
    <row r="25" spans="2:6" ht="15" thickBot="1" x14ac:dyDescent="0.4">
      <c r="B25" s="369" t="s">
        <v>22</v>
      </c>
      <c r="C25" s="370"/>
      <c r="D25" s="371"/>
      <c r="E25" s="372"/>
      <c r="F25" s="126">
        <f>SUM(F23:F24)</f>
        <v>30750</v>
      </c>
    </row>
    <row r="26" spans="2:6" ht="19" thickBot="1" x14ac:dyDescent="0.5">
      <c r="B26" s="127" t="s">
        <v>94</v>
      </c>
      <c r="C26" s="373">
        <f>F25</f>
        <v>30750</v>
      </c>
      <c r="D26" s="373"/>
      <c r="E26" s="373"/>
      <c r="F26" s="374"/>
    </row>
    <row r="27" spans="2:6" ht="15" thickBot="1" x14ac:dyDescent="0.4">
      <c r="B27" s="362"/>
      <c r="C27" s="363"/>
      <c r="D27" s="363"/>
      <c r="E27" s="363"/>
      <c r="F27" s="364"/>
    </row>
    <row r="28" spans="2:6" ht="21.5" thickBot="1" x14ac:dyDescent="0.4">
      <c r="B28" s="128" t="s">
        <v>100</v>
      </c>
      <c r="C28" s="350">
        <f>'Zákl. nastavenie'!C5</f>
        <v>0</v>
      </c>
      <c r="D28" s="350"/>
      <c r="E28" s="350"/>
      <c r="F28" s="351"/>
    </row>
    <row r="29" spans="2:6" x14ac:dyDescent="0.35">
      <c r="B29" s="129" t="s">
        <v>38</v>
      </c>
      <c r="C29" s="375" t="s">
        <v>98</v>
      </c>
      <c r="D29" s="376"/>
      <c r="E29" s="130" t="s">
        <v>112</v>
      </c>
      <c r="F29" s="131" t="s">
        <v>113</v>
      </c>
    </row>
    <row r="30" spans="2:6" ht="15" thickBot="1" x14ac:dyDescent="0.4">
      <c r="B30" s="132">
        <f>'Zákl. nastavenie'!G5</f>
        <v>0</v>
      </c>
      <c r="C30" s="377">
        <f>'Zákl. nastavenie'!H5</f>
        <v>0</v>
      </c>
      <c r="D30" s="378"/>
      <c r="E30" s="133">
        <f>'Zákl. nastavenie'!F5</f>
        <v>0</v>
      </c>
      <c r="F30" s="134">
        <f>'Zákl. nastavenie'!E5</f>
        <v>0</v>
      </c>
    </row>
    <row r="31" spans="2:6" ht="35.25" customHeight="1" thickBot="1" x14ac:dyDescent="0.4">
      <c r="B31" s="379" t="s">
        <v>48</v>
      </c>
      <c r="C31" s="380"/>
      <c r="D31" s="380"/>
      <c r="E31" s="381"/>
      <c r="F31" s="135" t="s">
        <v>49</v>
      </c>
    </row>
    <row r="32" spans="2:6" ht="19" thickBot="1" x14ac:dyDescent="0.5">
      <c r="B32" s="299" t="s">
        <v>12</v>
      </c>
      <c r="C32" s="300"/>
      <c r="D32" s="300"/>
      <c r="E32" s="300"/>
      <c r="F32" s="123">
        <v>18</v>
      </c>
    </row>
    <row r="33" spans="2:6" ht="19" thickBot="1" x14ac:dyDescent="0.5">
      <c r="B33" s="382" t="s">
        <v>110</v>
      </c>
      <c r="C33" s="383"/>
      <c r="D33" s="383"/>
      <c r="E33" s="384"/>
      <c r="F33" s="136" t="e">
        <f>IF(B30="čím menej, tým lepšie",((F32-E30)*(C30/(F30-E30))),(F30-F32)*(C30/(F30-E30)))</f>
        <v>#DIV/0!</v>
      </c>
    </row>
    <row r="34" spans="2:6" ht="15" thickBot="1" x14ac:dyDescent="0.4">
      <c r="B34" s="362"/>
      <c r="C34" s="363"/>
      <c r="D34" s="363"/>
      <c r="E34" s="363"/>
      <c r="F34" s="364"/>
    </row>
    <row r="35" spans="2:6" ht="21.5" thickBot="1" x14ac:dyDescent="0.4">
      <c r="B35" s="137" t="s">
        <v>101</v>
      </c>
      <c r="C35" s="349">
        <f>'Zákl. nastavenie'!C6</f>
        <v>0</v>
      </c>
      <c r="D35" s="350"/>
      <c r="E35" s="350"/>
      <c r="F35" s="351"/>
    </row>
    <row r="36" spans="2:6" x14ac:dyDescent="0.35">
      <c r="B36" s="129" t="s">
        <v>38</v>
      </c>
      <c r="C36" s="375" t="s">
        <v>98</v>
      </c>
      <c r="D36" s="376"/>
      <c r="E36" s="130" t="s">
        <v>112</v>
      </c>
      <c r="F36" s="131" t="s">
        <v>113</v>
      </c>
    </row>
    <row r="37" spans="2:6" ht="15" thickBot="1" x14ac:dyDescent="0.4">
      <c r="B37" s="132">
        <f>'Zákl. nastavenie'!G6</f>
        <v>0</v>
      </c>
      <c r="C37" s="377">
        <f>'Zákl. nastavenie'!H6</f>
        <v>0</v>
      </c>
      <c r="D37" s="378"/>
      <c r="E37" s="133">
        <f>'Zákl. nastavenie'!F6</f>
        <v>0</v>
      </c>
      <c r="F37" s="134">
        <f>'Zákl. nastavenie'!E6</f>
        <v>0</v>
      </c>
    </row>
    <row r="38" spans="2:6" ht="33.75" customHeight="1" thickBot="1" x14ac:dyDescent="0.4">
      <c r="B38" s="385" t="s">
        <v>48</v>
      </c>
      <c r="C38" s="386"/>
      <c r="D38" s="386"/>
      <c r="E38" s="386"/>
      <c r="F38" s="135" t="s">
        <v>49</v>
      </c>
    </row>
    <row r="39" spans="2:6" ht="19" thickBot="1" x14ac:dyDescent="0.5">
      <c r="B39" s="292" t="s">
        <v>12</v>
      </c>
      <c r="C39" s="293"/>
      <c r="D39" s="293"/>
      <c r="E39" s="294"/>
      <c r="F39" s="123">
        <v>500</v>
      </c>
    </row>
    <row r="40" spans="2:6" ht="19" thickBot="1" x14ac:dyDescent="0.5">
      <c r="B40" s="382" t="s">
        <v>110</v>
      </c>
      <c r="C40" s="383"/>
      <c r="D40" s="383"/>
      <c r="E40" s="384"/>
      <c r="F40" s="136" t="e">
        <f>IF(B37="čím menej, tým lepšie",((F39-E37)*(C37/(F37-E37))),(F37-F39)*(C37/(F37-E37)))</f>
        <v>#DIV/0!</v>
      </c>
    </row>
    <row r="41" spans="2:6" ht="15" thickBot="1" x14ac:dyDescent="0.4">
      <c r="B41" s="347"/>
      <c r="C41" s="347"/>
      <c r="D41" s="347"/>
      <c r="E41" s="347"/>
      <c r="F41" s="347"/>
    </row>
    <row r="42" spans="2:6" ht="21.5" thickBot="1" x14ac:dyDescent="0.4">
      <c r="B42" s="137" t="s">
        <v>102</v>
      </c>
      <c r="C42" s="349" t="str">
        <f>'Zákl. nastavenie'!C7</f>
        <v>...</v>
      </c>
      <c r="D42" s="350"/>
      <c r="E42" s="350"/>
      <c r="F42" s="351"/>
    </row>
    <row r="43" spans="2:6" x14ac:dyDescent="0.35">
      <c r="B43" s="138" t="s">
        <v>38</v>
      </c>
      <c r="C43" s="375" t="s">
        <v>98</v>
      </c>
      <c r="D43" s="376"/>
      <c r="E43" s="130" t="s">
        <v>112</v>
      </c>
      <c r="F43" s="131" t="s">
        <v>113</v>
      </c>
    </row>
    <row r="44" spans="2:6" ht="15" thickBot="1" x14ac:dyDescent="0.4">
      <c r="B44" s="139" t="str">
        <f>'Zákl. nastavenie'!G7</f>
        <v>žiadna</v>
      </c>
      <c r="C44" s="387">
        <f>'Zákl. nastavenie'!H7</f>
        <v>0</v>
      </c>
      <c r="D44" s="388"/>
      <c r="E44" s="133">
        <f>'Zákl. nastavenie'!F7</f>
        <v>0</v>
      </c>
      <c r="F44" s="134">
        <f>'Zákl. nastavenie'!E7</f>
        <v>0</v>
      </c>
    </row>
    <row r="45" spans="2:6" ht="33.75" customHeight="1" thickBot="1" x14ac:dyDescent="0.4">
      <c r="B45" s="385" t="s">
        <v>48</v>
      </c>
      <c r="C45" s="386"/>
      <c r="D45" s="386"/>
      <c r="E45" s="386"/>
      <c r="F45" s="135" t="s">
        <v>49</v>
      </c>
    </row>
    <row r="46" spans="2:6" ht="19" thickBot="1" x14ac:dyDescent="0.5">
      <c r="B46" s="292" t="s">
        <v>12</v>
      </c>
      <c r="C46" s="293"/>
      <c r="D46" s="293"/>
      <c r="E46" s="294"/>
      <c r="F46" s="123">
        <v>0</v>
      </c>
    </row>
    <row r="47" spans="2:6" ht="19" thickBot="1" x14ac:dyDescent="0.5">
      <c r="B47" s="382" t="s">
        <v>110</v>
      </c>
      <c r="C47" s="383"/>
      <c r="D47" s="383"/>
      <c r="E47" s="384"/>
      <c r="F47" s="136" t="e">
        <f>IF(B44="čím menej, tým lepšie",((F46-E44)*(C44/(F44-E44))),(F44-F46)*(C44/(F44-E44)))</f>
        <v>#DIV/0!</v>
      </c>
    </row>
    <row r="48" spans="2:6" ht="15" thickBot="1" x14ac:dyDescent="0.4"/>
    <row r="49" spans="2:6" ht="21.5" thickBot="1" x14ac:dyDescent="0.4">
      <c r="B49" s="137" t="s">
        <v>103</v>
      </c>
      <c r="C49" s="349" t="str">
        <f>'Zákl. nastavenie'!C8</f>
        <v>...</v>
      </c>
      <c r="D49" s="350"/>
      <c r="E49" s="350"/>
      <c r="F49" s="351"/>
    </row>
    <row r="50" spans="2:6" x14ac:dyDescent="0.35">
      <c r="B50" s="138" t="s">
        <v>38</v>
      </c>
      <c r="C50" s="392" t="s">
        <v>98</v>
      </c>
      <c r="D50" s="376"/>
      <c r="E50" s="130" t="s">
        <v>112</v>
      </c>
      <c r="F50" s="131" t="s">
        <v>113</v>
      </c>
    </row>
    <row r="51" spans="2:6" ht="15" thickBot="1" x14ac:dyDescent="0.4">
      <c r="B51" s="139" t="str">
        <f>'Zákl. nastavenie'!G8</f>
        <v>žiadna</v>
      </c>
      <c r="C51" s="402">
        <f>'Zákl. nastavenie'!H8</f>
        <v>0</v>
      </c>
      <c r="D51" s="403"/>
      <c r="E51" s="133">
        <f>'Zákl. nastavenie'!F8</f>
        <v>0</v>
      </c>
      <c r="F51" s="134">
        <f>'Zákl. nastavenie'!E8</f>
        <v>0</v>
      </c>
    </row>
    <row r="52" spans="2:6" ht="33.75" customHeight="1" thickBot="1" x14ac:dyDescent="0.4">
      <c r="B52" s="395" t="s">
        <v>48</v>
      </c>
      <c r="C52" s="396"/>
      <c r="D52" s="396"/>
      <c r="E52" s="397"/>
      <c r="F52" s="135" t="s">
        <v>49</v>
      </c>
    </row>
    <row r="53" spans="2:6" ht="19" thickBot="1" x14ac:dyDescent="0.5">
      <c r="B53" s="398" t="s">
        <v>12</v>
      </c>
      <c r="C53" s="399"/>
      <c r="D53" s="399"/>
      <c r="E53" s="399"/>
      <c r="F53" s="123">
        <v>0</v>
      </c>
    </row>
    <row r="54" spans="2:6" ht="19" thickBot="1" x14ac:dyDescent="0.5">
      <c r="B54" s="382" t="s">
        <v>110</v>
      </c>
      <c r="C54" s="383"/>
      <c r="D54" s="383"/>
      <c r="E54" s="384"/>
      <c r="F54" s="136" t="e">
        <f>IF(B51="čím menej, tým lepšie",((F53-E51)*(C51/(F51-E51))),(F51-F53)*(C51/(F51-E51)))</f>
        <v>#DIV/0!</v>
      </c>
    </row>
    <row r="55" spans="2:6" ht="15" thickBot="1" x14ac:dyDescent="0.4"/>
    <row r="56" spans="2:6" ht="21.5" thickBot="1" x14ac:dyDescent="0.4">
      <c r="B56" s="137" t="s">
        <v>104</v>
      </c>
      <c r="C56" s="349" t="str">
        <f>'Zákl. nastavenie'!C9</f>
        <v>...</v>
      </c>
      <c r="D56" s="350"/>
      <c r="E56" s="350"/>
      <c r="F56" s="351"/>
    </row>
    <row r="57" spans="2:6" x14ac:dyDescent="0.35">
      <c r="B57" s="138" t="s">
        <v>38</v>
      </c>
      <c r="C57" s="392" t="s">
        <v>98</v>
      </c>
      <c r="D57" s="376"/>
      <c r="E57" s="130" t="s">
        <v>112</v>
      </c>
      <c r="F57" s="131" t="s">
        <v>113</v>
      </c>
    </row>
    <row r="58" spans="2:6" ht="15" thickBot="1" x14ac:dyDescent="0.4">
      <c r="B58" s="140" t="str">
        <f>'Zákl. nastavenie'!G9</f>
        <v>žiadna</v>
      </c>
      <c r="C58" s="400">
        <f>'Zákl. nastavenie'!H9</f>
        <v>0</v>
      </c>
      <c r="D58" s="401"/>
      <c r="E58" s="141">
        <f>'Zákl. nastavenie'!F9</f>
        <v>0</v>
      </c>
      <c r="F58" s="142">
        <f>'Zákl. nastavenie'!E9</f>
        <v>0</v>
      </c>
    </row>
    <row r="59" spans="2:6" ht="33.75" customHeight="1" thickBot="1" x14ac:dyDescent="0.4">
      <c r="B59" s="395" t="s">
        <v>48</v>
      </c>
      <c r="C59" s="396"/>
      <c r="D59" s="396"/>
      <c r="E59" s="397"/>
      <c r="F59" s="135" t="s">
        <v>49</v>
      </c>
    </row>
    <row r="60" spans="2:6" ht="19" thickBot="1" x14ac:dyDescent="0.5">
      <c r="B60" s="398" t="s">
        <v>12</v>
      </c>
      <c r="C60" s="399"/>
      <c r="D60" s="399"/>
      <c r="E60" s="399"/>
      <c r="F60" s="123">
        <v>0</v>
      </c>
    </row>
    <row r="61" spans="2:6" ht="19" thickBot="1" x14ac:dyDescent="0.5">
      <c r="B61" s="382" t="s">
        <v>110</v>
      </c>
      <c r="C61" s="383"/>
      <c r="D61" s="383"/>
      <c r="E61" s="384"/>
      <c r="F61" s="136" t="e">
        <f>IF(B58="čím menej, tým lepšie",((F60-E58)*(C58/(F58-E58))),(F58-F60)*(C58/(F58-E58)))</f>
        <v>#DIV/0!</v>
      </c>
    </row>
    <row r="62" spans="2:6" ht="15" thickBot="1" x14ac:dyDescent="0.4"/>
    <row r="63" spans="2:6" ht="21.5" thickBot="1" x14ac:dyDescent="0.4">
      <c r="B63" s="137" t="s">
        <v>105</v>
      </c>
      <c r="C63" s="349" t="str">
        <f>'Zákl. nastavenie'!C10</f>
        <v>...</v>
      </c>
      <c r="D63" s="350"/>
      <c r="E63" s="350"/>
      <c r="F63" s="351"/>
    </row>
    <row r="64" spans="2:6" x14ac:dyDescent="0.35">
      <c r="B64" s="138" t="s">
        <v>38</v>
      </c>
      <c r="C64" s="392" t="s">
        <v>98</v>
      </c>
      <c r="D64" s="376"/>
      <c r="E64" s="130" t="s">
        <v>112</v>
      </c>
      <c r="F64" s="131" t="s">
        <v>113</v>
      </c>
    </row>
    <row r="65" spans="2:6" ht="15" thickBot="1" x14ac:dyDescent="0.4">
      <c r="B65" s="140" t="str">
        <f>'Zákl. nastavenie'!G10</f>
        <v>žiadna</v>
      </c>
      <c r="C65" s="400">
        <f>'Zákl. nastavenie'!H10</f>
        <v>0</v>
      </c>
      <c r="D65" s="401"/>
      <c r="E65" s="141">
        <f>'Zákl. nastavenie'!F10</f>
        <v>0</v>
      </c>
      <c r="F65" s="142">
        <f>'Zákl. nastavenie'!E10</f>
        <v>0</v>
      </c>
    </row>
    <row r="66" spans="2:6" ht="35.25" customHeight="1" thickBot="1" x14ac:dyDescent="0.4">
      <c r="B66" s="395" t="s">
        <v>48</v>
      </c>
      <c r="C66" s="396"/>
      <c r="D66" s="396"/>
      <c r="E66" s="397"/>
      <c r="F66" s="135" t="s">
        <v>49</v>
      </c>
    </row>
    <row r="67" spans="2:6" ht="19" thickBot="1" x14ac:dyDescent="0.5">
      <c r="B67" s="398" t="s">
        <v>12</v>
      </c>
      <c r="C67" s="399"/>
      <c r="D67" s="399"/>
      <c r="E67" s="399"/>
      <c r="F67" s="123">
        <v>0</v>
      </c>
    </row>
    <row r="68" spans="2:6" ht="19" thickBot="1" x14ac:dyDescent="0.5">
      <c r="B68" s="382" t="s">
        <v>110</v>
      </c>
      <c r="C68" s="383"/>
      <c r="D68" s="383"/>
      <c r="E68" s="384"/>
      <c r="F68" s="136" t="e">
        <f>IF(B65="čím menej, tým lepšie",((F67-E65)*(C65/(F65-E65))),(F65-F67)*(C65/(F65-E65)))</f>
        <v>#DIV/0!</v>
      </c>
    </row>
    <row r="69" spans="2:6" ht="15" thickBot="1" x14ac:dyDescent="0.4"/>
    <row r="70" spans="2:6" ht="21.5" thickBot="1" x14ac:dyDescent="0.4">
      <c r="B70" s="137" t="s">
        <v>108</v>
      </c>
      <c r="C70" s="349" t="str">
        <f>'Zákl. nastavenie'!C11</f>
        <v>...</v>
      </c>
      <c r="D70" s="350"/>
      <c r="E70" s="350"/>
      <c r="F70" s="351"/>
    </row>
    <row r="71" spans="2:6" x14ac:dyDescent="0.35">
      <c r="B71" s="138" t="s">
        <v>38</v>
      </c>
      <c r="C71" s="392" t="s">
        <v>98</v>
      </c>
      <c r="D71" s="376"/>
      <c r="E71" s="130" t="s">
        <v>112</v>
      </c>
      <c r="F71" s="131" t="s">
        <v>113</v>
      </c>
    </row>
    <row r="72" spans="2:6" ht="15" thickBot="1" x14ac:dyDescent="0.4">
      <c r="B72" s="140" t="str">
        <f>'Zákl. nastavenie'!G11</f>
        <v>žiadna</v>
      </c>
      <c r="C72" s="400">
        <f>'Zákl. nastavenie'!H11</f>
        <v>0</v>
      </c>
      <c r="D72" s="401"/>
      <c r="E72" s="141">
        <f>'Zákl. nastavenie'!F11</f>
        <v>0</v>
      </c>
      <c r="F72" s="142">
        <f>'Zákl. nastavenie'!E11</f>
        <v>0</v>
      </c>
    </row>
    <row r="73" spans="2:6" ht="34.5" customHeight="1" thickBot="1" x14ac:dyDescent="0.4">
      <c r="B73" s="395" t="s">
        <v>48</v>
      </c>
      <c r="C73" s="396"/>
      <c r="D73" s="396"/>
      <c r="E73" s="397"/>
      <c r="F73" s="135" t="s">
        <v>49</v>
      </c>
    </row>
    <row r="74" spans="2:6" ht="19" thickBot="1" x14ac:dyDescent="0.5">
      <c r="B74" s="398" t="s">
        <v>12</v>
      </c>
      <c r="C74" s="399"/>
      <c r="D74" s="399"/>
      <c r="E74" s="399"/>
      <c r="F74" s="123">
        <v>0</v>
      </c>
    </row>
    <row r="75" spans="2:6" ht="19" thickBot="1" x14ac:dyDescent="0.5">
      <c r="B75" s="382" t="s">
        <v>110</v>
      </c>
      <c r="C75" s="383"/>
      <c r="D75" s="383"/>
      <c r="E75" s="384"/>
      <c r="F75" s="136" t="e">
        <f>IF(B72="čím menej, tým lepšie",((F74-E72)*(C72/(F72-E72))),(F72-F74)*(C72/(F72-E72)))</f>
        <v>#DIV/0!</v>
      </c>
    </row>
    <row r="76" spans="2:6" ht="15" thickBot="1" x14ac:dyDescent="0.4"/>
    <row r="77" spans="2:6" ht="21.5" thickBot="1" x14ac:dyDescent="0.4">
      <c r="B77" s="137" t="s">
        <v>107</v>
      </c>
      <c r="C77" s="349" t="str">
        <f>'Zákl. nastavenie'!C12</f>
        <v>...</v>
      </c>
      <c r="D77" s="350"/>
      <c r="E77" s="350"/>
      <c r="F77" s="351"/>
    </row>
    <row r="78" spans="2:6" x14ac:dyDescent="0.35">
      <c r="B78" s="138" t="s">
        <v>38</v>
      </c>
      <c r="C78" s="392" t="s">
        <v>98</v>
      </c>
      <c r="D78" s="376"/>
      <c r="E78" s="130" t="s">
        <v>112</v>
      </c>
      <c r="F78" s="131" t="s">
        <v>113</v>
      </c>
    </row>
    <row r="79" spans="2:6" ht="15" thickBot="1" x14ac:dyDescent="0.4">
      <c r="B79" s="143" t="str">
        <f>'Zákl. nastavenie'!G12</f>
        <v>žiadna</v>
      </c>
      <c r="C79" s="393">
        <f>'Zákl. nastavenie'!H12</f>
        <v>0</v>
      </c>
      <c r="D79" s="394"/>
      <c r="E79" s="144">
        <f>'Zákl. nastavenie'!F12</f>
        <v>0</v>
      </c>
      <c r="F79" s="145">
        <f>'Zákl. nastavenie'!E12</f>
        <v>0</v>
      </c>
    </row>
    <row r="80" spans="2:6" ht="34.5" customHeight="1" thickBot="1" x14ac:dyDescent="0.4">
      <c r="B80" s="395" t="s">
        <v>48</v>
      </c>
      <c r="C80" s="396"/>
      <c r="D80" s="396"/>
      <c r="E80" s="397"/>
      <c r="F80" s="135" t="s">
        <v>49</v>
      </c>
    </row>
    <row r="81" spans="2:6" ht="19" thickBot="1" x14ac:dyDescent="0.5">
      <c r="B81" s="398" t="s">
        <v>12</v>
      </c>
      <c r="C81" s="399"/>
      <c r="D81" s="399"/>
      <c r="E81" s="399"/>
      <c r="F81" s="123">
        <v>1</v>
      </c>
    </row>
    <row r="82" spans="2:6" ht="19" thickBot="1" x14ac:dyDescent="0.5">
      <c r="B82" s="382" t="s">
        <v>110</v>
      </c>
      <c r="C82" s="383"/>
      <c r="D82" s="383"/>
      <c r="E82" s="384"/>
      <c r="F82" s="136" t="e">
        <f>IF(B79="čím menej, tým lepšie",((F81-E79)*(C79/(F79-E79))),(F79-F81)*(C79/(F79-E79)))</f>
        <v>#DIV/0!</v>
      </c>
    </row>
    <row r="83" spans="2:6" ht="15" thickBot="1" x14ac:dyDescent="0.4"/>
    <row r="84" spans="2:6" ht="21.5" thickBot="1" x14ac:dyDescent="0.4">
      <c r="B84" s="137" t="s">
        <v>106</v>
      </c>
      <c r="C84" s="349" t="str">
        <f>'Zákl. nastavenie'!C13</f>
        <v>...</v>
      </c>
      <c r="D84" s="350"/>
      <c r="E84" s="350"/>
      <c r="F84" s="351"/>
    </row>
    <row r="85" spans="2:6" x14ac:dyDescent="0.35">
      <c r="B85" s="138" t="s">
        <v>38</v>
      </c>
      <c r="C85" s="392" t="s">
        <v>98</v>
      </c>
      <c r="D85" s="376"/>
      <c r="E85" s="130" t="s">
        <v>112</v>
      </c>
      <c r="F85" s="131" t="s">
        <v>113</v>
      </c>
    </row>
    <row r="86" spans="2:6" ht="15" thickBot="1" x14ac:dyDescent="0.4">
      <c r="B86" s="143" t="str">
        <f>'Zákl. nastavenie'!G13</f>
        <v>žiadna</v>
      </c>
      <c r="C86" s="393">
        <f>'Zákl. nastavenie'!H13</f>
        <v>0</v>
      </c>
      <c r="D86" s="394"/>
      <c r="E86" s="144">
        <f>'Zákl. nastavenie'!F13</f>
        <v>0</v>
      </c>
      <c r="F86" s="145">
        <f>'Zákl. nastavenie'!E13</f>
        <v>0</v>
      </c>
    </row>
    <row r="87" spans="2:6" ht="34.5" customHeight="1" thickBot="1" x14ac:dyDescent="0.4">
      <c r="B87" s="395" t="s">
        <v>48</v>
      </c>
      <c r="C87" s="396"/>
      <c r="D87" s="396"/>
      <c r="E87" s="397"/>
      <c r="F87" s="135" t="s">
        <v>49</v>
      </c>
    </row>
    <row r="88" spans="2:6" ht="19" thickBot="1" x14ac:dyDescent="0.5">
      <c r="B88" s="398" t="s">
        <v>12</v>
      </c>
      <c r="C88" s="399"/>
      <c r="D88" s="399"/>
      <c r="E88" s="399"/>
      <c r="F88" s="123">
        <v>1</v>
      </c>
    </row>
    <row r="89" spans="2:6" ht="19" thickBot="1" x14ac:dyDescent="0.5">
      <c r="B89" s="382" t="s">
        <v>110</v>
      </c>
      <c r="C89" s="383"/>
      <c r="D89" s="383"/>
      <c r="E89" s="384"/>
      <c r="F89" s="136" t="e">
        <f>IF(B86="čím menej, tým lepšie",((F88-E86)*(C86/(F86-E86))),(F86-F88)*(C86/(F86-E86)))</f>
        <v>#DIV/0!</v>
      </c>
    </row>
    <row r="90" spans="2:6" ht="15" thickBot="1" x14ac:dyDescent="0.4"/>
    <row r="91" spans="2:6" ht="21.5" thickBot="1" x14ac:dyDescent="0.55000000000000004">
      <c r="B91" s="389" t="s">
        <v>109</v>
      </c>
      <c r="C91" s="390"/>
      <c r="D91" s="390"/>
      <c r="E91" s="391"/>
      <c r="F91" s="146" t="e">
        <f>SUM(C26,F33,F40,F47,F54,F61,F68,F75,F82,F89)</f>
        <v>#DIV/0!</v>
      </c>
    </row>
    <row r="92" spans="2:6" ht="15" thickBot="1" x14ac:dyDescent="0.4">
      <c r="B92" s="362"/>
      <c r="C92" s="363"/>
      <c r="D92" s="363"/>
      <c r="E92" s="363"/>
      <c r="F92" s="364"/>
    </row>
    <row r="93" spans="2:6" x14ac:dyDescent="0.35">
      <c r="B93" s="307" t="s">
        <v>51</v>
      </c>
      <c r="C93" s="309" t="s">
        <v>52</v>
      </c>
      <c r="D93" s="309"/>
      <c r="E93" s="311" t="s">
        <v>53</v>
      </c>
      <c r="F93" s="312"/>
    </row>
    <row r="94" spans="2:6" ht="15" thickBot="1" x14ac:dyDescent="0.4">
      <c r="B94" s="308"/>
      <c r="C94" s="310"/>
      <c r="D94" s="310"/>
      <c r="E94" s="313"/>
      <c r="F94" s="314"/>
    </row>
  </sheetData>
  <sheetProtection formatCells="0" formatColumns="0" formatRows="0" insertColumns="0" insertRows="0" insertHyperlinks="0" deleteColumns="0" deleteRows="0" sort="0" autoFilter="0" pivotTables="0"/>
  <mergeCells count="85">
    <mergeCell ref="B59:E59"/>
    <mergeCell ref="B60:E60"/>
    <mergeCell ref="C49:F49"/>
    <mergeCell ref="B82:E82"/>
    <mergeCell ref="C77:F77"/>
    <mergeCell ref="C78:D78"/>
    <mergeCell ref="C79:D79"/>
    <mergeCell ref="B80:E80"/>
    <mergeCell ref="B81:E81"/>
    <mergeCell ref="C70:F70"/>
    <mergeCell ref="C71:D71"/>
    <mergeCell ref="C72:D72"/>
    <mergeCell ref="B73:E73"/>
    <mergeCell ref="B74:E74"/>
    <mergeCell ref="B75:E75"/>
    <mergeCell ref="B47:E47"/>
    <mergeCell ref="B54:E54"/>
    <mergeCell ref="B61:E61"/>
    <mergeCell ref="B68:E68"/>
    <mergeCell ref="C63:F63"/>
    <mergeCell ref="C64:D64"/>
    <mergeCell ref="C65:D65"/>
    <mergeCell ref="B66:E66"/>
    <mergeCell ref="B67:E67"/>
    <mergeCell ref="C56:F56"/>
    <mergeCell ref="C57:D57"/>
    <mergeCell ref="C50:D50"/>
    <mergeCell ref="C51:D51"/>
    <mergeCell ref="B52:E52"/>
    <mergeCell ref="B53:E53"/>
    <mergeCell ref="C58:D58"/>
    <mergeCell ref="B89:E89"/>
    <mergeCell ref="C84:F84"/>
    <mergeCell ref="C85:D85"/>
    <mergeCell ref="C86:D86"/>
    <mergeCell ref="B87:E87"/>
    <mergeCell ref="B88:E88"/>
    <mergeCell ref="B91:E91"/>
    <mergeCell ref="B92:F92"/>
    <mergeCell ref="B93:B94"/>
    <mergeCell ref="C93:D94"/>
    <mergeCell ref="E93:F94"/>
    <mergeCell ref="B46:E46"/>
    <mergeCell ref="C35:F35"/>
    <mergeCell ref="C36:D36"/>
    <mergeCell ref="C37:D37"/>
    <mergeCell ref="B38:E38"/>
    <mergeCell ref="B39:E39"/>
    <mergeCell ref="B41:F41"/>
    <mergeCell ref="C42:F42"/>
    <mergeCell ref="C43:D43"/>
    <mergeCell ref="C44:D44"/>
    <mergeCell ref="B45:E45"/>
    <mergeCell ref="B40:E40"/>
    <mergeCell ref="B34:F34"/>
    <mergeCell ref="B20:D20"/>
    <mergeCell ref="B21:D21"/>
    <mergeCell ref="B25:E25"/>
    <mergeCell ref="C26:F26"/>
    <mergeCell ref="B27:F27"/>
    <mergeCell ref="C28:F28"/>
    <mergeCell ref="C29:D29"/>
    <mergeCell ref="C30:D30"/>
    <mergeCell ref="B31:E31"/>
    <mergeCell ref="B32:E32"/>
    <mergeCell ref="B33:E33"/>
    <mergeCell ref="C19:F19"/>
    <mergeCell ref="C8:F8"/>
    <mergeCell ref="C9:F9"/>
    <mergeCell ref="C10:D10"/>
    <mergeCell ref="E10:F10"/>
    <mergeCell ref="B11:F11"/>
    <mergeCell ref="B12:F12"/>
    <mergeCell ref="B14:E14"/>
    <mergeCell ref="B15:E15"/>
    <mergeCell ref="B16:E16"/>
    <mergeCell ref="B17:E17"/>
    <mergeCell ref="B18:F18"/>
    <mergeCell ref="B13:E13"/>
    <mergeCell ref="C7:F7"/>
    <mergeCell ref="B2:F2"/>
    <mergeCell ref="B3:F3"/>
    <mergeCell ref="C4:F4"/>
    <mergeCell ref="C5:F5"/>
    <mergeCell ref="C6:F6"/>
  </mergeCells>
  <dataValidations count="2">
    <dataValidation type="decimal" allowBlank="1" showInputMessage="1" showErrorMessage="1" sqref="F32" xr:uid="{3C185154-18DE-40F8-9CB9-638074F0E15E}">
      <formula1>E30</formula1>
      <formula2>F30</formula2>
    </dataValidation>
    <dataValidation type="list" allowBlank="1" showInputMessage="1" showErrorMessage="1" sqref="C10" xr:uid="{F29C0AA7-8A0A-45AA-8BE5-F5388B4C30C2}">
      <formula1>"Som platcom DPH,Nie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5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12700</xdr:colOff>
                    <xdr:row>13</xdr:row>
                    <xdr:rowOff>571500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6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7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8" r:id="rId6" name="Check Box 8">
              <controlPr defaultSize="0" autoFill="0" autoLine="0" autoPict="0">
                <anchor moveWithCells="1">
                  <from>
                    <xdr:col>4</xdr:col>
                    <xdr:colOff>1936750</xdr:colOff>
                    <xdr:row>16</xdr:row>
                    <xdr:rowOff>0</xdr:rowOff>
                  </from>
                  <to>
                    <xdr:col>6</xdr:col>
                    <xdr:colOff>0</xdr:colOff>
                    <xdr:row>18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1" r:id="rId7" name="Check Box 1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12700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25" sqref="B25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116</v>
      </c>
    </row>
    <row r="3" spans="2:2" x14ac:dyDescent="0.35">
      <c r="B3" s="4"/>
    </row>
    <row r="4" spans="2:2" x14ac:dyDescent="0.35">
      <c r="B4" s="5" t="s">
        <v>55</v>
      </c>
    </row>
    <row r="5" spans="2:2" x14ac:dyDescent="0.35">
      <c r="B5" s="6"/>
    </row>
    <row r="6" spans="2:2" x14ac:dyDescent="0.35">
      <c r="B6" s="7" t="s">
        <v>56</v>
      </c>
    </row>
    <row r="7" spans="2:2" x14ac:dyDescent="0.35">
      <c r="B7" s="5"/>
    </row>
    <row r="8" spans="2:2" x14ac:dyDescent="0.35">
      <c r="B8" s="181" t="s">
        <v>117</v>
      </c>
    </row>
    <row r="9" spans="2:2" x14ac:dyDescent="0.35">
      <c r="B9" s="181"/>
    </row>
    <row r="10" spans="2:2" x14ac:dyDescent="0.35">
      <c r="B10" s="182" t="s">
        <v>119</v>
      </c>
    </row>
    <row r="11" spans="2:2" x14ac:dyDescent="0.35">
      <c r="B11" s="182" t="s">
        <v>120</v>
      </c>
    </row>
    <row r="12" spans="2:2" x14ac:dyDescent="0.35">
      <c r="B12" s="182" t="s">
        <v>121</v>
      </c>
    </row>
    <row r="13" spans="2:2" x14ac:dyDescent="0.35">
      <c r="B13" s="182" t="s">
        <v>122</v>
      </c>
    </row>
    <row r="14" spans="2:2" ht="16.5" customHeight="1" x14ac:dyDescent="0.35">
      <c r="B14" s="5"/>
    </row>
    <row r="15" spans="2:2" ht="29" x14ac:dyDescent="0.35">
      <c r="B15" s="181" t="s">
        <v>118</v>
      </c>
    </row>
    <row r="16" spans="2:2" x14ac:dyDescent="0.35">
      <c r="B16" s="8"/>
    </row>
    <row r="17" spans="2:2" ht="29" x14ac:dyDescent="0.35">
      <c r="B17" s="5" t="s">
        <v>126</v>
      </c>
    </row>
    <row r="18" spans="2:2" ht="15" thickBot="1" x14ac:dyDescent="0.4">
      <c r="B18" s="9"/>
    </row>
    <row r="19" spans="2:2" x14ac:dyDescent="0.35">
      <c r="B19" s="1"/>
    </row>
    <row r="20" spans="2:2" x14ac:dyDescent="0.35">
      <c r="B20" s="1"/>
    </row>
    <row r="21" spans="2:2" x14ac:dyDescent="0.35">
      <c r="B21" s="1"/>
    </row>
    <row r="22" spans="2:2" ht="13.5" customHeight="1" x14ac:dyDescent="0.35">
      <c r="B22" s="1"/>
    </row>
    <row r="23" spans="2:2" ht="15.5" x14ac:dyDescent="0.35">
      <c r="B23" s="2"/>
    </row>
  </sheetData>
  <sheetProtection algorithmName="SHA-512" hashValue="3iQkL5eBt5aL1KcDoRsBVUfPsfQZ+1e2UbSqvHh+kQYdkQmk6b9NCe/IlecEEN8iEtvKvVHV57aZiLAHyT/1YQ==" saltValue="1cojfOK9Hp3IU+QKoKxN/A==" spinCount="100000" sheet="1" objects="1" scenarios="1" selectLockedCells="1" selectUn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8" workbookViewId="0">
      <selection activeCell="B2" activeCellId="1" sqref="B22 B2:B27"/>
    </sheetView>
  </sheetViews>
  <sheetFormatPr defaultRowHeight="14.5" x14ac:dyDescent="0.35"/>
  <cols>
    <col min="1" max="1" width="3.726562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54</v>
      </c>
    </row>
    <row r="3" spans="2:2" x14ac:dyDescent="0.35">
      <c r="B3" s="4"/>
    </row>
    <row r="4" spans="2:2" x14ac:dyDescent="0.35">
      <c r="B4" s="10" t="s">
        <v>55</v>
      </c>
    </row>
    <row r="5" spans="2:2" x14ac:dyDescent="0.35">
      <c r="B5" s="4"/>
    </row>
    <row r="6" spans="2:2" x14ac:dyDescent="0.35">
      <c r="B6" s="11" t="s">
        <v>56</v>
      </c>
    </row>
    <row r="7" spans="2:2" x14ac:dyDescent="0.35">
      <c r="B7" s="12"/>
    </row>
    <row r="8" spans="2:2" ht="60.75" customHeight="1" x14ac:dyDescent="0.35">
      <c r="B8" s="5" t="s">
        <v>57</v>
      </c>
    </row>
    <row r="9" spans="2:2" x14ac:dyDescent="0.35">
      <c r="B9" s="5"/>
    </row>
    <row r="10" spans="2:2" x14ac:dyDescent="0.35">
      <c r="B10" s="5" t="s">
        <v>58</v>
      </c>
    </row>
    <row r="11" spans="2:2" x14ac:dyDescent="0.35">
      <c r="B11" s="5" t="s">
        <v>59</v>
      </c>
    </row>
    <row r="12" spans="2:2" x14ac:dyDescent="0.35">
      <c r="B12" s="5" t="s">
        <v>60</v>
      </c>
    </row>
    <row r="13" spans="2:2" x14ac:dyDescent="0.35">
      <c r="B13" s="5" t="s">
        <v>61</v>
      </c>
    </row>
    <row r="14" spans="2:2" x14ac:dyDescent="0.35">
      <c r="B14" s="5" t="s">
        <v>62</v>
      </c>
    </row>
    <row r="15" spans="2:2" x14ac:dyDescent="0.35">
      <c r="B15" s="5" t="s">
        <v>63</v>
      </c>
    </row>
    <row r="16" spans="2:2" x14ac:dyDescent="0.35">
      <c r="B16" s="5" t="s">
        <v>64</v>
      </c>
    </row>
    <row r="17" spans="2:2" ht="29" x14ac:dyDescent="0.35">
      <c r="B17" s="5" t="s">
        <v>65</v>
      </c>
    </row>
    <row r="18" spans="2:2" x14ac:dyDescent="0.35">
      <c r="B18" s="5" t="s">
        <v>66</v>
      </c>
    </row>
    <row r="19" spans="2:2" x14ac:dyDescent="0.35">
      <c r="B19" s="5" t="s">
        <v>67</v>
      </c>
    </row>
    <row r="20" spans="2:2" x14ac:dyDescent="0.35">
      <c r="B20" s="5" t="s">
        <v>68</v>
      </c>
    </row>
    <row r="21" spans="2:2" ht="29" x14ac:dyDescent="0.35">
      <c r="B21" s="5" t="s">
        <v>69</v>
      </c>
    </row>
    <row r="22" spans="2:2" x14ac:dyDescent="0.35">
      <c r="B22" s="5" t="s">
        <v>70</v>
      </c>
    </row>
    <row r="23" spans="2:2" x14ac:dyDescent="0.35">
      <c r="B23" s="6"/>
    </row>
    <row r="24" spans="2:2" ht="58" x14ac:dyDescent="0.35">
      <c r="B24" s="5" t="s">
        <v>71</v>
      </c>
    </row>
    <row r="25" spans="2:2" ht="13.5" customHeight="1" x14ac:dyDescent="0.35">
      <c r="B25" s="5"/>
    </row>
    <row r="26" spans="2:2" ht="29" x14ac:dyDescent="0.35">
      <c r="B26" s="5" t="s">
        <v>72</v>
      </c>
    </row>
    <row r="27" spans="2:2" ht="15" thickBot="1" x14ac:dyDescent="0.4">
      <c r="B27" s="13"/>
    </row>
  </sheetData>
  <sheetProtection algorithmName="SHA-512" hashValue="xOL35q5L9exqhBwvpjGFR1Nv4rQSgT8pycQwoGe2EJo53sJ0A0MNymbmTbL/an3H26s8XOIwOMvB6UKxzIKc2A==" saltValue="HfC8Ts5Rr3DSFdioCKjLMQ==" spinCount="100000" sheet="1" objects="1" scenarios="1" selectLockedCells="1" selectUnlockedCell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B2" activeCellId="1" sqref="E18 B2:B19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73</v>
      </c>
    </row>
    <row r="3" spans="2:2" x14ac:dyDescent="0.35">
      <c r="B3" s="4"/>
    </row>
    <row r="4" spans="2:2" x14ac:dyDescent="0.35">
      <c r="B4" s="5" t="s">
        <v>55</v>
      </c>
    </row>
    <row r="5" spans="2:2" x14ac:dyDescent="0.35">
      <c r="B5" s="6"/>
    </row>
    <row r="6" spans="2:2" x14ac:dyDescent="0.35">
      <c r="B6" s="7" t="s">
        <v>56</v>
      </c>
    </row>
    <row r="7" spans="2:2" x14ac:dyDescent="0.35">
      <c r="B7" s="5"/>
    </row>
    <row r="8" spans="2:2" ht="60.75" customHeight="1" x14ac:dyDescent="0.35">
      <c r="B8" s="5" t="s">
        <v>74</v>
      </c>
    </row>
    <row r="9" spans="2:2" x14ac:dyDescent="0.35">
      <c r="B9" s="5" t="s">
        <v>75</v>
      </c>
    </row>
    <row r="10" spans="2:2" x14ac:dyDescent="0.35">
      <c r="B10" s="8"/>
    </row>
    <row r="11" spans="2:2" ht="29" x14ac:dyDescent="0.35">
      <c r="B11" s="5" t="s">
        <v>76</v>
      </c>
    </row>
    <row r="12" spans="2:2" x14ac:dyDescent="0.35">
      <c r="B12" s="5"/>
    </row>
    <row r="13" spans="2:2" ht="29" x14ac:dyDescent="0.35">
      <c r="B13" s="5" t="s">
        <v>77</v>
      </c>
    </row>
    <row r="14" spans="2:2" x14ac:dyDescent="0.35">
      <c r="B14" s="5"/>
    </row>
    <row r="15" spans="2:2" ht="29" x14ac:dyDescent="0.35">
      <c r="B15" s="5" t="s">
        <v>78</v>
      </c>
    </row>
    <row r="16" spans="2:2" x14ac:dyDescent="0.35">
      <c r="B16" s="5"/>
    </row>
    <row r="17" spans="2:2" ht="58" x14ac:dyDescent="0.35">
      <c r="B17" s="5" t="s">
        <v>79</v>
      </c>
    </row>
    <row r="18" spans="2:2" x14ac:dyDescent="0.35">
      <c r="B18" s="5"/>
    </row>
    <row r="19" spans="2:2" ht="72.5" x14ac:dyDescent="0.35">
      <c r="B19" s="5" t="s">
        <v>80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sheetProtection algorithmName="SHA-512" hashValue="ZIJanhWtYMwEIUaSPeit+ZdCHFBgLpINrivmUEqWD7i8bwxLyljqyBAjkFHvyPSJAJlpW4wuorpaxyHBkvPx5A==" saltValue="UNJ0NJ4+qDrxk9bZdlimZw==" spinCount="100000" sheet="1" objects="1" scenarios="1" selectLockedCells="1" selectUn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4</vt:i4>
      </vt:variant>
    </vt:vector>
  </HeadingPairs>
  <TitlesOfParts>
    <vt:vector size="11" baseType="lpstr">
      <vt:lpstr>Zákl. nastavenie</vt:lpstr>
      <vt:lpstr>Ponuka - bodový</vt:lpstr>
      <vt:lpstr>Ponuka </vt:lpstr>
      <vt:lpstr>Ponuka - peňažný malusový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'Ponuka - bodový'!Oblasť_tlače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Vitek Lukáš, JUDr.</cp:lastModifiedBy>
  <cp:revision/>
  <dcterms:created xsi:type="dcterms:W3CDTF">2022-09-22T09:41:16Z</dcterms:created>
  <dcterms:modified xsi:type="dcterms:W3CDTF">2026-03-26T12:56:59Z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