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-my.sharepoint.com/personal/jakub_horvath_bcs_bratislava_sk/Documents/Pracovná plocha/AKTÍVNE ZÁKAZKY/#94432425_DNS_Hygienické potreby/Výzva #2/SP/"/>
    </mc:Choice>
  </mc:AlternateContent>
  <xr:revisionPtr revIDLastSave="16" documentId="14_{3DEF4C95-76BA-4279-AE76-2934C0FC5B09}" xr6:coauthVersionLast="47" xr6:coauthVersionMax="47" xr10:uidLastSave="{A30EAAA3-9076-4995-A807-B0BA4A495D25}"/>
  <workbookProtection workbookAlgorithmName="SHA-512" workbookHashValue="NjILXmgxXPZy8u2VcG0bO8wVT2OAIB9Vjz880bf6bvf/8uPHPz8hc+4fpEizwhXbIWiRLDJjt+kcGLypY/MsTw==" workbookSaltValue="MNRzZ7IxJpUnNE2d/vvI4w==" workbookSpinCount="100000" lockStructure="1"/>
  <bookViews>
    <workbookView xWindow="-120" yWindow="-120" windowWidth="29040" windowHeight="15720" firstSheet="1" activeTab="1" xr2:uid="{89D3062A-3E8C-407B-A16C-9D1AA0F43D56}"/>
  </bookViews>
  <sheets>
    <sheet name="Zákl. nastavenie" sheetId="7" state="hidden" r:id="rId1"/>
    <sheet name="Ponuka" sheetId="8" r:id="rId2"/>
    <sheet name="Osobné postavenie" sheetId="11" r:id="rId3"/>
    <sheet name="Koneční užívatelia výhod" sheetId="5" r:id="rId4"/>
    <sheet name="Medzinárodné sankcie" sheetId="2" r:id="rId5"/>
  </sheets>
  <definedNames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9" i="8" l="1"/>
  <c r="I60" i="8"/>
  <c r="I61" i="8"/>
  <c r="I62" i="8"/>
  <c r="I73" i="8"/>
  <c r="I74" i="8"/>
  <c r="H27" i="8"/>
  <c r="I27" i="8" s="1"/>
  <c r="H28" i="8"/>
  <c r="I28" i="8" s="1"/>
  <c r="H29" i="8"/>
  <c r="I29" i="8" s="1"/>
  <c r="H30" i="8"/>
  <c r="I30" i="8" s="1"/>
  <c r="H31" i="8"/>
  <c r="I31" i="8" s="1"/>
  <c r="H32" i="8"/>
  <c r="I32" i="8" s="1"/>
  <c r="H33" i="8"/>
  <c r="I33" i="8" s="1"/>
  <c r="H34" i="8"/>
  <c r="I34" i="8" s="1"/>
  <c r="H35" i="8"/>
  <c r="I35" i="8" s="1"/>
  <c r="H36" i="8"/>
  <c r="I36" i="8" s="1"/>
  <c r="H37" i="8"/>
  <c r="I37" i="8" s="1"/>
  <c r="H38" i="8"/>
  <c r="I38" i="8" s="1"/>
  <c r="H39" i="8"/>
  <c r="I39" i="8" s="1"/>
  <c r="H40" i="8"/>
  <c r="I40" i="8" s="1"/>
  <c r="H41" i="8"/>
  <c r="I41" i="8" s="1"/>
  <c r="H42" i="8"/>
  <c r="I42" i="8" s="1"/>
  <c r="H43" i="8"/>
  <c r="I43" i="8" s="1"/>
  <c r="H44" i="8"/>
  <c r="I44" i="8" s="1"/>
  <c r="H45" i="8"/>
  <c r="I45" i="8" s="1"/>
  <c r="H46" i="8"/>
  <c r="I46" i="8" s="1"/>
  <c r="H47" i="8"/>
  <c r="I47" i="8" s="1"/>
  <c r="H48" i="8"/>
  <c r="I48" i="8" s="1"/>
  <c r="H49" i="8"/>
  <c r="H50" i="8"/>
  <c r="I50" i="8" s="1"/>
  <c r="H51" i="8"/>
  <c r="I51" i="8" s="1"/>
  <c r="H52" i="8"/>
  <c r="I52" i="8" s="1"/>
  <c r="H53" i="8"/>
  <c r="I53" i="8" s="1"/>
  <c r="H54" i="8"/>
  <c r="I54" i="8" s="1"/>
  <c r="H55" i="8"/>
  <c r="I55" i="8" s="1"/>
  <c r="H56" i="8"/>
  <c r="I56" i="8" s="1"/>
  <c r="H57" i="8"/>
  <c r="I57" i="8" s="1"/>
  <c r="H58" i="8"/>
  <c r="I58" i="8" s="1"/>
  <c r="H59" i="8"/>
  <c r="I59" i="8" s="1"/>
  <c r="H60" i="8"/>
  <c r="H61" i="8"/>
  <c r="H62" i="8"/>
  <c r="H63" i="8"/>
  <c r="I63" i="8" s="1"/>
  <c r="H64" i="8"/>
  <c r="I64" i="8" s="1"/>
  <c r="H65" i="8"/>
  <c r="I65" i="8" s="1"/>
  <c r="H66" i="8"/>
  <c r="I66" i="8" s="1"/>
  <c r="H67" i="8"/>
  <c r="I67" i="8" s="1"/>
  <c r="H68" i="8"/>
  <c r="I68" i="8" s="1"/>
  <c r="H69" i="8"/>
  <c r="I69" i="8" s="1"/>
  <c r="H70" i="8"/>
  <c r="I70" i="8" s="1"/>
  <c r="H71" i="8"/>
  <c r="I71" i="8" s="1"/>
  <c r="H72" i="8"/>
  <c r="I72" i="8" s="1"/>
  <c r="H73" i="8"/>
  <c r="H74" i="8"/>
  <c r="H75" i="8"/>
  <c r="I75" i="8" s="1"/>
  <c r="H76" i="8"/>
  <c r="I76" i="8" s="1"/>
  <c r="H77" i="8"/>
  <c r="I77" i="8" s="1"/>
  <c r="H78" i="8"/>
  <c r="I78" i="8" s="1"/>
  <c r="H79" i="8"/>
  <c r="I79" i="8" s="1"/>
  <c r="H80" i="8"/>
  <c r="I80" i="8" s="1"/>
  <c r="H81" i="8"/>
  <c r="I81" i="8" s="1"/>
  <c r="H82" i="8"/>
  <c r="I82" i="8" s="1"/>
  <c r="H83" i="8"/>
  <c r="I83" i="8" s="1"/>
  <c r="H84" i="8"/>
  <c r="I84" i="8" s="1"/>
  <c r="H85" i="8"/>
  <c r="I85" i="8" s="1"/>
  <c r="H86" i="8"/>
  <c r="I86" i="8" s="1"/>
  <c r="H87" i="8"/>
  <c r="I87" i="8" s="1"/>
  <c r="H88" i="8"/>
  <c r="I88" i="8" s="1"/>
  <c r="H89" i="8"/>
  <c r="I89" i="8" s="1"/>
  <c r="H90" i="8"/>
  <c r="I90" i="8" s="1"/>
  <c r="H91" i="8"/>
  <c r="H92" i="8"/>
  <c r="I92" i="8" s="1"/>
  <c r="H93" i="8"/>
  <c r="I93" i="8" s="1"/>
  <c r="H94" i="8"/>
  <c r="I94" i="8" s="1"/>
  <c r="H95" i="8"/>
  <c r="I95" i="8" s="1"/>
  <c r="H96" i="8"/>
  <c r="H97" i="8"/>
  <c r="I97" i="8" s="1"/>
  <c r="H98" i="8"/>
  <c r="H99" i="8"/>
  <c r="I99" i="8" s="1"/>
  <c r="H100" i="8"/>
  <c r="I100" i="8" s="1"/>
  <c r="H101" i="8"/>
  <c r="I101" i="8" s="1"/>
  <c r="H102" i="8"/>
  <c r="I102" i="8" s="1"/>
  <c r="H103" i="8"/>
  <c r="H104" i="8"/>
  <c r="H105" i="8"/>
  <c r="H106" i="8"/>
  <c r="H107" i="8"/>
  <c r="I107" i="8" s="1"/>
  <c r="H108" i="8"/>
  <c r="I108" i="8" s="1"/>
  <c r="H109" i="8"/>
  <c r="I109" i="8" s="1"/>
  <c r="H110" i="8"/>
  <c r="I110" i="8" s="1"/>
  <c r="H111" i="8"/>
  <c r="I111" i="8" s="1"/>
  <c r="H112" i="8"/>
  <c r="I112" i="8" s="1"/>
  <c r="H113" i="8"/>
  <c r="I113" i="8" s="1"/>
  <c r="H114" i="8"/>
  <c r="I114" i="8" s="1"/>
  <c r="H115" i="8"/>
  <c r="I115" i="8" s="1"/>
  <c r="H116" i="8"/>
  <c r="I116" i="8" s="1"/>
  <c r="H117" i="8"/>
  <c r="I117" i="8" s="1"/>
  <c r="H118" i="8"/>
  <c r="I118" i="8" s="1"/>
  <c r="H119" i="8"/>
  <c r="I119" i="8" s="1"/>
  <c r="H120" i="8"/>
  <c r="I120" i="8" s="1"/>
  <c r="H121" i="8"/>
  <c r="I121" i="8" s="1"/>
  <c r="H122" i="8"/>
  <c r="I122" i="8" s="1"/>
  <c r="H123" i="8"/>
  <c r="I123" i="8" s="1"/>
  <c r="H124" i="8"/>
  <c r="I124" i="8" s="1"/>
  <c r="H125" i="8"/>
  <c r="I125" i="8" s="1"/>
  <c r="H126" i="8"/>
  <c r="I126" i="8" s="1"/>
  <c r="H127" i="8"/>
  <c r="I127" i="8" s="1"/>
  <c r="H128" i="8"/>
  <c r="I128" i="8" s="1"/>
  <c r="H129" i="8"/>
  <c r="I129" i="8" s="1"/>
  <c r="H130" i="8"/>
  <c r="I130" i="8" s="1"/>
  <c r="H131" i="8"/>
  <c r="I131" i="8" s="1"/>
  <c r="H132" i="8"/>
  <c r="I132" i="8" s="1"/>
  <c r="H133" i="8"/>
  <c r="I133" i="8" s="1"/>
  <c r="H134" i="8"/>
  <c r="I134" i="8" s="1"/>
  <c r="H135" i="8"/>
  <c r="I135" i="8" s="1"/>
  <c r="H136" i="8"/>
  <c r="I136" i="8" s="1"/>
  <c r="H137" i="8"/>
  <c r="I137" i="8" s="1"/>
  <c r="H138" i="8"/>
  <c r="I138" i="8" s="1"/>
  <c r="H139" i="8"/>
  <c r="I139" i="8" s="1"/>
  <c r="H140" i="8"/>
  <c r="I140" i="8" s="1"/>
  <c r="H141" i="8"/>
  <c r="I141" i="8" s="1"/>
  <c r="H142" i="8"/>
  <c r="I142" i="8" s="1"/>
  <c r="H143" i="8"/>
  <c r="I143" i="8" s="1"/>
  <c r="H144" i="8"/>
  <c r="I144" i="8" s="1"/>
  <c r="H145" i="8"/>
  <c r="I145" i="8" s="1"/>
  <c r="H146" i="8"/>
  <c r="I146" i="8" s="1"/>
  <c r="H147" i="8"/>
  <c r="I147" i="8" s="1"/>
  <c r="H148" i="8"/>
  <c r="I148" i="8" s="1"/>
  <c r="H149" i="8"/>
  <c r="I149" i="8" s="1"/>
  <c r="H150" i="8"/>
  <c r="I150" i="8" s="1"/>
  <c r="H151" i="8"/>
  <c r="I151" i="8" s="1"/>
  <c r="H152" i="8"/>
  <c r="I152" i="8" s="1"/>
  <c r="H153" i="8"/>
  <c r="I153" i="8" s="1"/>
  <c r="H154" i="8"/>
  <c r="I154" i="8" s="1"/>
  <c r="H155" i="8"/>
  <c r="I155" i="8" s="1"/>
  <c r="H156" i="8"/>
  <c r="I156" i="8" s="1"/>
  <c r="H157" i="8"/>
  <c r="I157" i="8" s="1"/>
  <c r="H158" i="8"/>
  <c r="I158" i="8" s="1"/>
  <c r="H159" i="8"/>
  <c r="I159" i="8" s="1"/>
  <c r="H160" i="8"/>
  <c r="I160" i="8" s="1"/>
  <c r="H161" i="8"/>
  <c r="I161" i="8" s="1"/>
  <c r="H162" i="8"/>
  <c r="I162" i="8" s="1"/>
  <c r="H163" i="8"/>
  <c r="I163" i="8" s="1"/>
  <c r="H164" i="8"/>
  <c r="I164" i="8" s="1"/>
  <c r="H165" i="8"/>
  <c r="I165" i="8" s="1"/>
  <c r="H166" i="8"/>
  <c r="I166" i="8" s="1"/>
  <c r="H167" i="8"/>
  <c r="I167" i="8" s="1"/>
  <c r="H168" i="8"/>
  <c r="I168" i="8" s="1"/>
  <c r="H169" i="8"/>
  <c r="I169" i="8" s="1"/>
  <c r="H170" i="8"/>
  <c r="I170" i="8" s="1"/>
  <c r="H171" i="8"/>
  <c r="I171" i="8" s="1"/>
  <c r="H172" i="8"/>
  <c r="I172" i="8" s="1"/>
  <c r="H173" i="8"/>
  <c r="I173" i="8" s="1"/>
  <c r="H174" i="8"/>
  <c r="I174" i="8" s="1"/>
  <c r="H175" i="8"/>
  <c r="I175" i="8" s="1"/>
  <c r="H176" i="8"/>
  <c r="I176" i="8" s="1"/>
  <c r="H177" i="8"/>
  <c r="I177" i="8" s="1"/>
  <c r="H178" i="8"/>
  <c r="I178" i="8" s="1"/>
  <c r="H179" i="8"/>
  <c r="I179" i="8" s="1"/>
  <c r="H180" i="8"/>
  <c r="I180" i="8" s="1"/>
  <c r="H181" i="8"/>
  <c r="I181" i="8" s="1"/>
  <c r="H182" i="8"/>
  <c r="I182" i="8" s="1"/>
  <c r="H183" i="8"/>
  <c r="I183" i="8" s="1"/>
  <c r="H184" i="8"/>
  <c r="I184" i="8" s="1"/>
  <c r="H185" i="8"/>
  <c r="I185" i="8" s="1"/>
  <c r="F161" i="8"/>
  <c r="F123" i="8"/>
  <c r="F117" i="8"/>
  <c r="F115" i="8"/>
  <c r="F111" i="8"/>
  <c r="F106" i="8"/>
  <c r="F105" i="8"/>
  <c r="F104" i="8"/>
  <c r="F103" i="8"/>
  <c r="F102" i="8"/>
  <c r="F98" i="8"/>
  <c r="F96" i="8"/>
  <c r="F91" i="8"/>
  <c r="F84" i="8"/>
  <c r="F70" i="8"/>
  <c r="F61" i="8"/>
  <c r="F55" i="8"/>
  <c r="H26" i="8"/>
  <c r="I26" i="8" s="1"/>
  <c r="H22" i="8"/>
  <c r="I22" i="8" s="1"/>
  <c r="H23" i="8"/>
  <c r="I23" i="8" s="1"/>
  <c r="H24" i="8"/>
  <c r="I24" i="8" s="1"/>
  <c r="H25" i="8"/>
  <c r="I25" i="8" s="1"/>
  <c r="H21" i="8"/>
  <c r="I21" i="8" s="1"/>
  <c r="I106" i="8" l="1"/>
  <c r="I98" i="8"/>
  <c r="I96" i="8"/>
  <c r="I105" i="8"/>
  <c r="I104" i="8"/>
  <c r="I103" i="8"/>
  <c r="I91" i="8"/>
  <c r="E35" i="7"/>
  <c r="E36" i="7"/>
  <c r="E50" i="7"/>
  <c r="E49" i="7"/>
  <c r="E37" i="7"/>
  <c r="G34" i="7"/>
  <c r="H34" i="7" s="1"/>
  <c r="F19" i="8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I186" i="8" l="1"/>
  <c r="G186" i="8" s="1"/>
  <c r="H186" i="8" s="1"/>
  <c r="J49" i="7"/>
  <c r="F34" i="7"/>
  <c r="F49" i="7"/>
  <c r="F187" i="8" l="1"/>
  <c r="H14" i="7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<sst xmlns="http://schemas.openxmlformats.org/spreadsheetml/2006/main" count="645" uniqueCount="279">
  <si>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</si>
  <si>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</si>
  <si>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</si>
  <si>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</si>
  <si>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</si>
  <si>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</si>
  <si>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</si>
  <si>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</si>
  <si>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</si>
  <si>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</si>
  <si>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</si>
  <si>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</si>
  <si>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</si>
  <si>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</si>
  <si>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</si>
  <si>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</si>
  <si>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</si>
  <si>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</si>
  <si>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</si>
  <si>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</si>
  <si>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</si>
  <si>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</si>
  <si>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</si>
  <si>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</si>
  <si>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</si>
  <si>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</si>
  <si>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</si>
  <si>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</si>
  <si>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</si>
  <si>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</si>
  <si>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</si>
  <si>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</si>
  <si>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</si>
  <si>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</si>
  <si>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t>Počet kusov</t>
  </si>
  <si>
    <t>Výška DPH</t>
  </si>
  <si>
    <t>Suma v EUR s DPH na všetky kusy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</si>
  <si>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</si>
  <si>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</si>
  <si>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</si>
  <si>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</si>
  <si>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</si>
  <si>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</si>
  <si>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</si>
  <si>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</si>
  <si>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</si>
  <si>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</si>
  <si>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</si>
  <si>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</si>
  <si>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</si>
  <si>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</si>
  <si>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</si>
  <si>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</si>
  <si>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</si>
  <si>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</si>
  <si>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</si>
  <si>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</si>
  <si>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</si>
  <si>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</si>
  <si>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</si>
  <si>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</si>
  <si>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</si>
  <si>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</si>
  <si>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</si>
  <si>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</si>
  <si>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</si>
  <si>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</si>
  <si>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</si>
  <si>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</si>
  <si>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Ponuková cena:</t>
  </si>
  <si>
    <t>Kritérium č. 1:</t>
  </si>
  <si>
    <t>žiadna</t>
  </si>
  <si>
    <t>Záruka navyše</t>
  </si>
  <si>
    <t>mesiace</t>
  </si>
  <si>
    <t>čím viac, tým lepšie</t>
  </si>
  <si>
    <t>Cena celkom</t>
  </si>
  <si>
    <t>Som platcom DPH</t>
  </si>
  <si>
    <t>Lehota dodania</t>
  </si>
  <si>
    <t>kalendárne dni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</si>
  <si>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</si>
  <si>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</si>
  <si>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</si>
  <si>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</si>
  <si>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</si>
  <si>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</si>
  <si>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</si>
  <si>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V prípade, že vyššie nie sú uvedené žiadne osoby, čestne prehlasujem, že žiadne takéto osoby v našej spoločnosti nepôsobia.</t>
  </si>
  <si>
    <r>
      <t>Predložením tejto ponuky prehlasujem, že som sa oboznámil so znením čestného vyhlásenia uvedeným v hárku "</t>
    </r>
    <r>
      <rPr>
        <b/>
        <sz val="10"/>
        <color theme="1"/>
        <rFont val="Museo Sans 300"/>
        <family val="3"/>
      </rPr>
      <t>Osobné postavenie</t>
    </r>
    <r>
      <rPr>
        <sz val="10"/>
        <color theme="1"/>
        <rFont val="Museo Sans 300"/>
        <family val="3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</si>
  <si>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0"/>
        <rFont val="Museo Sans 300"/>
        <family val="3"/>
      </rPr>
      <t>Koneční užívatelia výhod</t>
    </r>
    <r>
      <rPr>
        <sz val="10"/>
        <rFont val="Museo Sans 300"/>
        <family val="3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</si>
  <si>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0"/>
        <rFont val="Museo Sans 300"/>
        <family val="3"/>
      </rPr>
      <t>Medzinárodné sankcie</t>
    </r>
    <r>
      <rPr>
        <sz val="10"/>
        <rFont val="Museo Sans 300"/>
        <family val="3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</si>
  <si>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0"/>
        <rFont val="Museo Sans 300"/>
        <family val="3"/>
      </rPr>
      <t xml:space="preserve">zákaz účasti </t>
    </r>
    <r>
      <rPr>
        <sz val="10"/>
        <rFont val="Museo Sans 300"/>
        <family val="3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</si>
  <si>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0"/>
        <color rgb="FFFF0000"/>
        <rFont val="Museo Sans 300"/>
        <family val="3"/>
      </rPr>
      <t xml:space="preserve"> </t>
    </r>
    <r>
      <rPr>
        <sz val="10"/>
        <rFont val="Museo Sans 300"/>
        <family val="3"/>
      </rPr>
      <t xml:space="preserve">postupujem v súlade s etickým kódexom uchádzača vydaným Úradom pre verejné obstarávanie: </t>
    </r>
    <r>
      <rPr>
        <sz val="10"/>
        <color theme="4"/>
        <rFont val="Museo Sans 300"/>
        <family val="3"/>
      </rPr>
      <t xml:space="preserve">https://www.uvo.gov.sk/zaujemca-uchadzac/eticky-kodex-zaujemcu-uchadzaca </t>
    </r>
    <r>
      <rPr>
        <sz val="10"/>
        <rFont val="Museo Sans 300"/>
        <family val="3"/>
      </rPr>
      <t xml:space="preserve"> </t>
    </r>
  </si>
  <si>
    <t>merná jednotka</t>
  </si>
  <si>
    <t>P.č.</t>
  </si>
  <si>
    <t>Kategória</t>
  </si>
  <si>
    <t>Suma v EUR bez DPH za jednotku</t>
  </si>
  <si>
    <t>hygiena</t>
  </si>
  <si>
    <t>kuchyňa</t>
  </si>
  <si>
    <t>papier</t>
  </si>
  <si>
    <t>upratovanie</t>
  </si>
  <si>
    <t>Krém ochranný premasťujúci na ruky s obsahom glycerínu v plastovej tube, balenie 100 g</t>
  </si>
  <si>
    <t>Mydlo antibakteriálne v plastovej nádobe s pumpou, balenie najmenej 250 ml</t>
  </si>
  <si>
    <t>Mydlo tekuté (náhradná náplň do dávkovača) vhodné do dávkovača v plastovej nádobe, balenie 1000 ml</t>
  </si>
  <si>
    <t>Mydlo tekuté (náhradná náplň do dávkovača) vhodné do dávkovača v plastovej nádobe, balenie 5000 ml</t>
  </si>
  <si>
    <t>Mydlo tekuté s pumpou v plastovej nádobe, balenie 500 ml</t>
  </si>
  <si>
    <t>Pasta na čistenie/umývanie znečistených rúk, balenie nejmenej 500 g</t>
  </si>
  <si>
    <t>Toaletný papier vlhčený, 60 kusov v balení</t>
  </si>
  <si>
    <t>Froté uterák - typ I; Zloženie:  froté uterák, rôzne farby
Funkcia: froté uterák na utieranie rúk na opakované pranie a použitie. Vyznačuje sa vysokou absorpciou vody (savosť) a dlhou životnosťou, odolnosťou pri opakovanom praní.
Rozmer: min. 50x100 cm</t>
  </si>
  <si>
    <t>Tekuté dezinfekčné mydlo; Mydlo: tekuté dezinfekčné mydlo 
Balenie: min. 5000 ml balenie</t>
  </si>
  <si>
    <t>Vonný difúzer; Charakteristika:  Vonný difúzer s paličkami, olejový. Vôňa - levanduľa.
Balenie: min.100ml</t>
  </si>
  <si>
    <t>Mucholapka; Charakteristika: Mucholapka ako lepiaca pasca proti komárom, muchám a inému lietajúcemu hmyzu, bez insekticídov a parfumovania.
Balenie: min. 4ks /bal
Požaduje sa: RAID, resp.ekvivalent* Pripúšťa sa predložiť ekvivalentný výrobok, ten však musí spĺňať tieto
minimálne požiadavky, resp. musí mať rovnaké alebo lepšie technické
vlastnosti.</t>
  </si>
  <si>
    <t>Zásobník na mydlo veľkokapacitný, objem 1000 ml, plast</t>
  </si>
  <si>
    <t>Dávkovač saponátu  s hubkou; Dávkovač saponátu (na umývanie riadu) pre funkciu použítia s hubkou. Min. požiadavka na dizajn - priesvitná plastová nádoba, na vrchu ktorej odnímateľná miska pod ktorou je integrovaný dávkovač saponátu - miesto pre položenie hubky a stlačením sa aktivuje  dávkovač saponátu priamo na hubku. objem min. 300ml.</t>
  </si>
  <si>
    <t>Nástenný zásobník na toaletný papier - typ I ; Charakteristika:Nástenný zásobník dvojitý na toaletný papier kompatibilný pre toaletný papier s priemerom min. 19 cm x 2, tvrdený plast, uzamykatelný.</t>
  </si>
  <si>
    <t>Nástenný zásobník na dámske hygienické odpadové vrecká ; Charakteristika: Nástenný zásobník na dámske hygienické odpadové vrecká.Romery: min. 9x13cm</t>
  </si>
  <si>
    <t>Odpadkový kôš nerezový, šlapací - typ I ; Charakteristika: interiérový nerezový nášľapný kôš, Farba koša: strieborná, lesklá
hygienické otváranie nožným pedálom
Objem: 5l
vybavený vnútornou vyberateľnou plastovou nádobou s možnosťou uchytenia plastového vrecka</t>
  </si>
  <si>
    <t>Odpadkový kôš nerezový, šlapací - typ II ; Charakteristika: interiérový nerezový nášľapný kôš, Farba koša: strieborná, lesklá
hygienické otváranie nožným pedálom
Objem: 12l
vybavený vnútornou vyberateľnou plastovou nádobou s možnosťou uchytenia plastového vrecka</t>
  </si>
  <si>
    <t>Odpadkový kôš nerezový, šlapací - typ III ; Charakteristika: interiérový nerezový nášľapný kôš, Farba koša: strieborná, lesklá
hygienické otváranie nožným pedálom
Objem: 30l
vybavený vnútornou vyberateľnou plastovou nádobou s možnosťou uchytenia plastového vrecka</t>
  </si>
  <si>
    <t>Alobal, hrúbka najmenej 16 µm, balenie 10 m/rolka</t>
  </si>
  <si>
    <t>Drôtenka na riad nerezová, balenie najmenej 3 ks</t>
  </si>
  <si>
    <t>Hubka na riad malá 2-vrstvová z hygienického molitanu, potiahnutá abrazívnym vláknom na odstraňovanie hrubých nečistôt, balenie 5 - 10 ks</t>
  </si>
  <si>
    <t>Hubka na riad profilovaná, 2-vrstvová na riad z hygienického molitanu, potiahnutá abrazívnym vláknom na odstraňovanie hrubých nečistôt, balenie 3 - 6 ks</t>
  </si>
  <si>
    <t>Papier na pečenie do 220 stupňov, šírka 38 cm, balenie najmenej 8 m / rolka</t>
  </si>
  <si>
    <t>Prostriedok čistiaci práškový na čistenie glazovaných a smaltovaných povrchov, balenie najmenej 500 g</t>
  </si>
  <si>
    <t>Prostriedok čistiaci tekutý na umývačky riadu proti mastnote a vodnému kameňu, balenie 250 ml</t>
  </si>
  <si>
    <t>Prostriedok umývanie riadu v plastovej nádobe, balenie najmenej 900 ml</t>
  </si>
  <si>
    <t>Čistiaci prostriedok na riad - typ II; Charakteristika:
Účinný a silný koncentrovaný prostriedok na umývanie riadu, odstraňujúci mastnotu. Účinné odstránenie mastnoty, množstvo aktívnych bubliniek, dlho trvajúca pena. Dobrý pre každodenné umývanie riadu (od pohárov po hrnce a panvice).
Balenie: min. 500 ml
Požaduje sa: vôňa: citrón resp. iné cítrusové plody</t>
  </si>
  <si>
    <t>Soľ do umývačky riadu, balenie 1 kg</t>
  </si>
  <si>
    <t>Tablety do umývačky riadu s obsahom soli a leštidla, balenie 50 - 100 ks</t>
  </si>
  <si>
    <t>Tableta gélová do umývačky riadu; Charakteristika: Tableta gélová do umývačky riadu,
Balenie: min. 100 ks/bal</t>
  </si>
  <si>
    <t>Utierka špongiová kuchynská, rozmer 150 x 150 mm, (tolerancia +30 mm), balenie 3 ks</t>
  </si>
  <si>
    <t>Utierka na riad - textilná; Charakteristika: Utierka na riad textilná
Rozmer: min. 50x70 cm</t>
  </si>
  <si>
    <t>Utierka univerzal; Charakteristika: utierka univerzal na profesionálne upratovanie
Rozmer: min. 40x35 cm</t>
  </si>
  <si>
    <t>Vôňa do umývačky riadu, pre najmenej 50 cyklov, cyklov, závesná, 1 ks v balení</t>
  </si>
  <si>
    <t>Vrecko mikroténové na zmrazovanie potravín, rozmer 20 x 30 cm, hrúbka najmenej 17 µm, balenie najmenej 40 ks</t>
  </si>
  <si>
    <t>Vrecko mikroténové, rozmer 30 x 40 cm, balenie 50 ks</t>
  </si>
  <si>
    <t>Vrecko rýchlouzatváracie ZIP s posuvným jazdcom, 150 x 200 mm, hrúbka 50 µm, ZIP vrecko s posuvným jazdcom, balenie 100 ks</t>
  </si>
  <si>
    <t>Vrecko rýchlouzatváracie ZIP s posuvným jazdcom, 30 x 320 mm, materiál: LDPE, hrúbka 70 µm, ZIP vrecko s posuvným jazdcom, balenie 50 ks</t>
  </si>
  <si>
    <t>Servítky papierové biele, rozmer 300 x 300 mm,(tolerancia rozmer +/- 30 mm) 1-vrstvové, balenie 100 ks</t>
  </si>
  <si>
    <t>Utierky papierové kuchynské v rolke 2-vrstvové, nerecyklovaný papier, balenie 4 - 8 kusov, dĺžka v rolke najmenej 11 m</t>
  </si>
  <si>
    <t>Utierky papierové kuchynské v rolke 3-vrstvové, nerecyklovaný papier, balenie 4 - 8 kusov, dĺžka v rolke najmenej 10 m</t>
  </si>
  <si>
    <t>Papierové utierky skladané Z-Z; Zloženie: 100% celulóza
Počet vrstiev: dvojvrstvové 
Zig Zag skladané
Farba: biele
Rozmer: min.20,6 x max. 8 cm  (3 krát zložené, čiže ide o prednostne požadovaný rozmer v nezloženom tvare 20,6 x24 cm)
Balenie: min.150 utierok,  
Požaduje sa: Papierové utierky Z-Folded Hand Towel Papernet resp. ekvivalent *Pripúšťa sa predložiť ekvivalentný výrobok, ten však musí spĺňať tieto minimálne požiadavky, resp. musí mať rovnaké alebo lepšie technické vlastnosti.</t>
  </si>
  <si>
    <t>Papierové utierky skladané Z-Z; Zloženie: celulóza, farba: biela
Počet vrstiev: dvojvrstvové 
Zig Zag skladané
Farba: biele
Rozmer: min. 20 x max.25 cm (2 krát zložené na dlhej strane)
Balenie: min.150 utierok,  
Požaduje sa: Papierové utierky Z-Folded Hand Towel Papernet resp. ekvivalent *Pripúšťa sa predložiť ekvivalentný výrobok, ten však musí spĺňať tieto minimálne požiadavky, resp. musí mať rovnaké alebo lepšie technické vlastnosti.</t>
  </si>
  <si>
    <t>Papierové utierky v kotúči (určené do zásobníka); Zloženie: celulóza, farba: biela
Počet vrstiev: min. dvojvrstvové
Farba: biele
Rozmer: min. 21,5cm x min.67m
Návin:  min.67 m</t>
  </si>
  <si>
    <t>Utierky papierové v rolke 2-vrstvové, šírka kotúča 190 - 210 mm, priemer kotúča 190 - 200 mm, dĺžka najmenej 120 m</t>
  </si>
  <si>
    <t>Vreckovky kozmetické papierové vyťahovacie, 2-vrstvové, krabica, balenie 100 ks</t>
  </si>
  <si>
    <t>Aviváž na všetky druhy prádla v plastovej nádobe, balenie 1000 ml</t>
  </si>
  <si>
    <t>Čistič odpadov tekutý na čistenie sifónov, odtokov umývadiel, výlevok, vaní, WC a kuchynských drezov, balenie 750 ml</t>
  </si>
  <si>
    <t>Čistič odpadov vo forme granúl na čistenie sifónov, odtokov umývadiel, výlevok, vaní, WC a kuchynských drezov, balenie 500 g, Sifo alebo ekvivalent</t>
  </si>
  <si>
    <t>Handra tkaná vaflová 60 x 50 cm, zloženie: bavlna najmenej 75%, PES, zmes vlákien</t>
  </si>
  <si>
    <t>Handra na podlahu; Charakteristika: handra na podlahu z mikrovlákna
Rozmer: min. 50x60 cm</t>
  </si>
  <si>
    <t>Handra viskózna 70 x 60 cm (alternatívne 60 x 50 cm), zloženie viskóza + polypropylén; gramáž najmenej 160 g/m2</t>
  </si>
  <si>
    <t>Ometač pavučín s teleskopickou tyčou</t>
  </si>
  <si>
    <t>Kefa ryžová na násadu, dĺžka 20 - 25 cm</t>
  </si>
  <si>
    <t>Kefa WC guľatá</t>
  </si>
  <si>
    <t>Leštiaci prostriedok na nábytok s obsahom včelieho vosku, balenie 250 ml</t>
  </si>
  <si>
    <t>Leštidlo tekuté do umývačky riadu v plastovej nádobe, balenie najmenej 750 ml</t>
  </si>
  <si>
    <t>Metla ciroková, šírka 30 - 35 cm, drevená násada</t>
  </si>
  <si>
    <t>Metla plastová šírka 20 - 30 cm, s násadou dĺžky 120 cm</t>
  </si>
  <si>
    <t xml:space="preserve">Metlička ručná + lopatka s gumenou lištou, súprava </t>
  </si>
  <si>
    <t>Mop plochý návlek náhrada 40 cm</t>
  </si>
  <si>
    <t>Mop plochý návlek náhrada 50 cm</t>
  </si>
  <si>
    <t>Mop plochý s teleskopickou tyčou</t>
  </si>
  <si>
    <t>Mop súprava, trojdielna tyč a vedro so žmýkacím košom, ovládanie nášľapným pedálom</t>
  </si>
  <si>
    <t>Násada drevená na zmeták/metlu/kefu bez závitu 120 cm</t>
  </si>
  <si>
    <t>Násada drevená na zmeták/metlu/kefu so závitom 120 cm</t>
  </si>
  <si>
    <t>Osviežovač vzduchu v spreji, balenie 300 ml</t>
  </si>
  <si>
    <t xml:space="preserve">Prachovka froté 30 (až 40) x 30 (až 40) cm </t>
  </si>
  <si>
    <t>Prostriedok čistiaci a dezinfekčný, antimikrobiálny, kvapalný koncentrovaný na povrchovú dezinfekciu a čistenie umývateľných plôch a predmetov: podlahy, steny, kachličky, nábytok a pod., účinná látka 35 g 2-propanolu, 25 g n-propanolu na 100 g, bez aldehydov, balenie 1000 ml</t>
  </si>
  <si>
    <t xml:space="preserve">Prostriedok čistiaci a dezinfekčný na podlahy, účinná látka: 5% katiónovo povrchovo aktívne látky, bez aldehydov; balenie 5000 ml  </t>
  </si>
  <si>
    <t>Prostriedok čistiaci a dezinfekčný na sanitu, účinná látka: kvartérne amónne zlúčeniny, benzyl-C12-16-alkyldimetyl, chloridy 70 g/kg; balenie najmenej 750 ml</t>
  </si>
  <si>
    <t>Prostriedok čistiaci a dezinfekčný na toalety, účinná látka: chlórnan sodný; balenie najmenej 750 ml</t>
  </si>
  <si>
    <t>Prostriedok čistiaci abrazívny krémový, balenie najmenej 500 ml</t>
  </si>
  <si>
    <t>Prostriedok čistiaci na bežné umývanie a čistenie silne znečistených plôch, vhodný na exponované chodbové a sociálne priestory a menej zaťažené časti výrobných priestorov, balenie 1000 ml</t>
  </si>
  <si>
    <t>Prostriedok čistiaci na leštenie a ošetrovanie nábytku proti prachu v spreji, balenie 400 ml</t>
  </si>
  <si>
    <t>Prostriedok čistiaci na okná a sklenené povrchy s rozprašovačom, balenie 500 ml</t>
  </si>
  <si>
    <t>Prostriedok čistiaci na povrchy z nehrdzavejúcej ocele, účinná látka: dipropylénglykol-monometyl éter 1-5%; balenie najmenej 500 ml</t>
  </si>
  <si>
    <t xml:space="preserve">Čistiaci sprej na nerez; Charakteristika: Čistiaci sprej s rozprašovačom na nerez čistí, leští, ošetruje a dlhodobo chráni nerezové povrchy v kuchyniach a pod.
Balenie: min. 500 ml </t>
  </si>
  <si>
    <t>Prostriedok čistiaci na sanitu na odstránenie vodného kameňa a iných usadenín, účiná látka: 5-15 % kyselina fosforečná, &lt; 5% aniónový tenzid; balenie sprej 750 ml</t>
  </si>
  <si>
    <t>Prostriedok čistiaci na sanitu na odstránenie vodného kameňa a iných usadenín, obsahuje menej ako 5% povrchovo aktívne látky, Savo alebo ekvivalent, balenie 500 ml</t>
  </si>
  <si>
    <t>Prostriedok čistiaci na sanitu na odstránenie vodného kameňa a iných usadenín, účiná látka: 5-15% kyselina fosforečná, menej ako 5% aniónový tenzid; Fixinela alebo ekviivalent, balenie 500 ml</t>
  </si>
  <si>
    <t>WC gél, balenie 5000 ml</t>
  </si>
  <si>
    <t>Prostriedok dezinfekčný fungicídny, účinná látka chlórnan sodný, bez aldehydov, balenie sprej 500 ml</t>
  </si>
  <si>
    <t>Prostriedok dezinfekčný na podlahy, plochy, predmety a hygienické náradie, účinná látka alkohol, balenie 5000 ml</t>
  </si>
  <si>
    <t>Prostriedok dezinfekčný na podlahy, plochy, predmety a hygienické náradie, účinná látka chlórnan sodný, balenie 1000 ml</t>
  </si>
  <si>
    <t>Prostriedok dezinfekčný na podlahy, plochy, predmety a hygienické náradie, účinná látka chlórnan sodný, balenie 5000 ml</t>
  </si>
  <si>
    <t xml:space="preserve">Prostriedok dezinfekčný univerzálny na báze chlóru, obsah aktívneho chlóru najmenej 25%, (Chloramin alebo ekvivalent), balenie 1 kg </t>
  </si>
  <si>
    <t>Prostriedok na odstraňovanie vodného kameňa v kanviciach, práčkach, obsahuje neiónové, povrchovo aktívne látky max. 5%; balenie 1000 ml</t>
  </si>
  <si>
    <t>Prostriedok na pranie, balenie 5 - 20 kg</t>
  </si>
  <si>
    <t>Prostriedok na pranie dezinfekčný, balenie 5 - 20 kg, (Ecodes, Eltra a pod.)</t>
  </si>
  <si>
    <t>Prostriedok na bielenie a odstraňovanie nečistôt pri praní prášok (Vanish Oxi Action alebo ekvivalent), balenie najmenej 500 g</t>
  </si>
  <si>
    <t>Prostriedok na bielenie a odstraňovanie nečistôt pri praní tekutý alebo gél (Vanish Oxi Action alebo ekvivalent), balenie 2000 ml</t>
  </si>
  <si>
    <t>Prostriedok na umývanie podláh, balenie 5000 ml, DEZI PRIM alebo ekvivalent</t>
  </si>
  <si>
    <t>Prostriedok na umývanie podláh, balenie 5000 ml, obsahuje 5 % aniónové povrchovo aktívne látky, neiónové povrchovo aktívne látky, Ajax alebo ekvivalent</t>
  </si>
  <si>
    <t>Prostriedok na umývanie podláh, balenie 5000 ml, Floor alebo ekvivalent</t>
  </si>
  <si>
    <t>Prostriedok proti plesni bez chlóru s rozprašovačom, balenie 500 ml</t>
  </si>
  <si>
    <t>Prostriedok umývací na plávajúce podlahy, univerzálny antistatický tekutý, balenie 1000 ml</t>
  </si>
  <si>
    <t>Roztok dezinfekčný 1% na dezinfekciu povrchov a predmetov rôznych materiálov so silným antibakteriálnym účinkom, (Ajatin alebo akvivalent), balenie 1000 ml</t>
  </si>
  <si>
    <t>Rukavice jednorazové latex veľkosť S, balenie 100 ks</t>
  </si>
  <si>
    <t>Rukavice jednorazové latex veľkosť M, balenie 100 ks</t>
  </si>
  <si>
    <t>Rukavice jednorazové latex veľkosť L, balenie 100 ks</t>
  </si>
  <si>
    <t>Rukavice jednorazové latex veľkosť XL, balenie 100 ks</t>
  </si>
  <si>
    <t>Rukavice jednorazové nelatex - nitril, veľkosť S, balenie 100 ks</t>
  </si>
  <si>
    <t>Rukavice jednorazové nelatex - nitril, veľkosť M, balenie 100 ks</t>
  </si>
  <si>
    <t>Rukavice jednorazové nelatex - nitril, veľkosť L, balenie 100 ks</t>
  </si>
  <si>
    <t>Rukavice jednorazové nelatex - nitril, veľkosť XL, balenie 100 ks</t>
  </si>
  <si>
    <t>Rukavice pracovné na upratovanie, chemicky odolné, veľkosť M</t>
  </si>
  <si>
    <t>Rukavice pracovné na upratovanie, chemicky odolné, veľkosť L</t>
  </si>
  <si>
    <t>Rýchlorozpúšťač vodného kameňa balenie 100 g, Luxon alebo ekvivalent</t>
  </si>
  <si>
    <t>Sitko do pisoára</t>
  </si>
  <si>
    <t>Sprej proti osám a sršňom, balenie 400 ml</t>
  </si>
  <si>
    <t>Sprej univerzálny proti lietajúcemu aj lezúcemu hmyzu, balenie 400 ml</t>
  </si>
  <si>
    <t>Stierka na okná s gumenou lištou, šírka lišty 25 - 30 cm</t>
  </si>
  <si>
    <t>Strojček proti hmyzu do elektrickej zásuvky s náplňou</t>
  </si>
  <si>
    <t>Šampón na čistenie kobercov a čalúnenia penivý v plastovej nádobe, balenie 500 ml</t>
  </si>
  <si>
    <t>Tyč teleskopická univerzálna, dĺžka 6 - 8 m</t>
  </si>
  <si>
    <t>Utierky vlhčené antibakteriálne , balenie najmenej 40 kusov</t>
  </si>
  <si>
    <t>Utierka z mikrovlákna, tzv. švédska utierka, rozmer 35 x 35 cm, gramáž najmenej 200 g/m2, alternatívne rozmery od 30 x 30 cm</t>
  </si>
  <si>
    <t>Utierka z mikrovlákna, tzv. švédska utierka, rozmer 50 x 60 cm, gramáž najmenej 200 g/m2</t>
  </si>
  <si>
    <t>Vedro plastové, 10 l, s kovovou rúčkou a výlevkou</t>
  </si>
  <si>
    <t>Vrece na odpad zaťahovacie extra silné 120 l, balenie 20 ks /rolka</t>
  </si>
  <si>
    <t>Vrece na odpad zaťahovacie extra silné 240 l, balenie 20 ks /rolka</t>
  </si>
  <si>
    <t>Vrece na odpad priesvitné ; Charakteristika: Priesvitné vrece zaťahovacie na odpad určené do košov, vrece z polyetylénu (materiál LDPE), min. 50x60cm, objem min. 30l,  hrúbka min. 30 mikrónov
Balenie: min.25 ks / rol</t>
  </si>
  <si>
    <t xml:space="preserve">Odpadové vrece - typ I ; Charakteristika: Odpadové vrece priesvitné vyrobené z PE, rozmer min.125cmx100cm/hr. min. 30mic, objem vreca 240l. </t>
  </si>
  <si>
    <t>Odpadové vrece - typ II ; Charakteristika: Odpadové vrece priesvitné vyrobené z PE, min. 70x110cm/hr. min. 80mic, objem vreca 120l.</t>
  </si>
  <si>
    <t>Odpadové vrece - typ III ; Charakteristika: Odpadové vrece priesvitné vyrobené z PE, min. 60x70cm/hr. min. 30mic, objem vreca 60l.</t>
  </si>
  <si>
    <t>Odpadové vrece kompostovateľné – typ I ; Charakteristika: Odpadové vrece kompostovateľné, biologicky odbúrateľné, min. rozmer: 43x45cm, objem vreca min. 30l.</t>
  </si>
  <si>
    <t>Odpadové vrece kompostovateľné – typ II  ; Charakteristika: Odpadové vrece kompostovateľné, biologicky odbúrateľné, min. rozmer: 70x100cm, objem vreca min. 80l.</t>
  </si>
  <si>
    <t>Vrece do odpadkového koša extra silné, 200 - 240 l, rolka najmenej 20 kusov</t>
  </si>
  <si>
    <t>Vrece do odpadkového koša extra silné, 50 - 60 l, rolka najmenej 30 kusov</t>
  </si>
  <si>
    <t>Vrece do odpadkového koša štandard, 100 - 120 l, rolka najmenej 20 kusov</t>
  </si>
  <si>
    <t>Vrece do odpadkového koša štandard, 30 - 35 l, rolka najmenej 30 kusov</t>
  </si>
  <si>
    <t>Vrece do odpadkového koša štandard, 50 - 60 l, rolka najmenej 30 kusov</t>
  </si>
  <si>
    <t>Vrecko hygienické na vložky balené v papierovej krabičke, balenie 30 ks/krabička</t>
  </si>
  <si>
    <t>WC blok s dezodoračným a čistiacim účinkom s košíkom na zavesenie na okraj záchodovej misy, kus 45 - 55 g, balene 1 - 3 ks</t>
  </si>
  <si>
    <t>WC súprava - WC kefa s nádobou na odkvapkávanie z plastu</t>
  </si>
  <si>
    <t>Zmeták drevený šírka 40 cm so závitom, bez násady, rozmer +/- 5 cm</t>
  </si>
  <si>
    <t>Zvon gumový na čistenie odpadových rúr s drevenou rúčkou</t>
  </si>
  <si>
    <t>Zásobník na toaletný papier veľkokapacitný, nerez, priemer 200 mm, uzamykateľný, montáž na stenu</t>
  </si>
  <si>
    <t>Zásobník na toaletný papier veľkokapacitný, nerez, priemer 260 mm, uzamykateľný, montáž na stenu</t>
  </si>
  <si>
    <t>Nástenný zásobník na papierové utierky - typ I ; Charakteristika: Nástenný zásobník na skladané zik-zag papierové utierky, kompatibilný s min. rozmermi predloženej položky č. 4, pevný plast.</t>
  </si>
  <si>
    <t>Nástenný zásobník na papierové utierky - typ II ; Charakteristika: Nástenný zásobník na skladané zik-zag papierové utierky, kompatibilný s min. rozmerny predloženej položky č. 5, pevný plast.</t>
  </si>
  <si>
    <t>Papier toaletný kotúč do veľkokapacitného zásobníka, Zloženie: celulóza, farba: biela 2-vrstvový, priemer 190 mm, návin najmenej 150 m, balenie 3 - 6 ks</t>
  </si>
  <si>
    <t>Papier toaletný kotúč do veľkokapacitného zásobníka, celulóza, farba: biela, 2-vrstvový, priemer 280 mm, návin najmenej 250 m, balenie 3 - 6 ks</t>
  </si>
  <si>
    <t>Papier toaletný kotúč, 100% celulóza 3-vrstvový, Priemer kotúča: 11 - 12 cm najmenej 150 útržkov, balenie 16 ks (alternatívne balenie 8 - 24 ks)</t>
  </si>
  <si>
    <t>ks</t>
  </si>
  <si>
    <t>bal</t>
  </si>
  <si>
    <t>rolka</t>
  </si>
  <si>
    <t>balenie</t>
  </si>
  <si>
    <t>kus</t>
  </si>
  <si>
    <t>kotúč</t>
  </si>
  <si>
    <t>súprava</t>
  </si>
  <si>
    <t>kg</t>
  </si>
  <si>
    <t>pár</t>
  </si>
  <si>
    <t>rol</t>
  </si>
  <si>
    <t>krabička</t>
  </si>
  <si>
    <t>Položka</t>
  </si>
  <si>
    <t>Spolu za všetky kusy</t>
  </si>
  <si>
    <t>Mydlo toaletné s glycerínom, 100 g</t>
  </si>
  <si>
    <t>Pasta na čistenie/umývanie znečistených rúk s pH 6,5, balenie najmenej 200 g</t>
  </si>
  <si>
    <t>Utierky papierové skladané 2-vrstvové typ ZZ bielej farby, nerecyklovaný papier, rozmer 250 x 230 mm, 150 ks v jednom balíku</t>
  </si>
  <si>
    <t>Kôš plastový na papier, okrúhly 15 l</t>
  </si>
  <si>
    <t>Rukavice pracovné na upratovanie, chemicky odolné, veľkosť S</t>
  </si>
  <si>
    <t>Veľká umývacia špongia 195x135x70mm</t>
  </si>
  <si>
    <t>Hubková utierka, extra savá absorbčná, nežmolkuje sa, 5 kusov v balení, recyklovateľná, biologicky rozložiteľná</t>
  </si>
  <si>
    <t>WC set – plastový stojan  a kefa</t>
  </si>
  <si>
    <t>Prostriedok na laminátové podlahy s obsahom pomarančového oleja, 1l</t>
  </si>
  <si>
    <t>Prostriedok na pranie, na farebné prádlo min 9 kg, prášok, zloženie: 5-15% aniónové tenzídy, &lt;5% neaniónové tenzídy, fosfonát, 
Polycarboxylate, zeolit, enzýmy, aromatické látky, Hexyl cinnamal., ARIEL Professional Colour prášok na farebné prádlo alebo ekvivalent</t>
  </si>
  <si>
    <t>Čierne vrecia PVC LPDE, veľké po 50 ks/bal., 55x100cm</t>
  </si>
  <si>
    <t>Lopatka kovová, robustná kovová lopatka vhodná napr. na zber ťažšieho odpadového materiálu (napr. uhlie, popol a pod.).</t>
  </si>
  <si>
    <t>Kefka, mazačka na obuv, drevená, dĺžka cca 16 cm.</t>
  </si>
  <si>
    <t>Krém na obuv čierny, 250 ml (g)</t>
  </si>
  <si>
    <t>Konzervačný a mazací olejový prípravok na kovy 200 ml, Recyklovateľný obal, Coyote Konkor 101 200 ml alebo ekvivalent</t>
  </si>
  <si>
    <t>Nemrznúca zmes do ostrekovačov účinná do -20 °C, 5 L</t>
  </si>
  <si>
    <t>Letná zmes do ostrekovačov, 5 L</t>
  </si>
  <si>
    <t>Sprej na čistenie a ochranu plastov interiéru vozidla, min. 400ml</t>
  </si>
  <si>
    <t>Škrabka na sklo s metličkou, konštrukcia z masívneho plastu. s mäkkou rukoväťou na odmetanie snehu a škrabanie ľadu</t>
  </si>
  <si>
    <t>údržba vozidiel</t>
  </si>
  <si>
    <t>01_Ponuka v zákazke „Výzva 2 - Čistiace a hygienické prostriedky“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</si>
</sst>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00"/>
    <numFmt numFmtId="165" formatCode="_-* #,##0.00\ [$€-1]_-;\-* #,##0.00\ [$€-1]_-;_-* &quot;-&quot;??\ [$€-1]_-;_-@_-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4" tint="-0.249977111117893"/>
      <name val="Museo Sans 300"/>
      <family val="3"/>
    </font>
    <font>
      <sz val="11"/>
      <color rgb="FF006100"/>
      <name val="Museo Sans 300"/>
      <family val="3"/>
    </font>
    <font>
      <sz val="11"/>
      <name val="Museo Sans 300"/>
      <family val="3"/>
    </font>
    <font>
      <sz val="11"/>
      <color theme="1"/>
      <name val="Museo Sans 300"/>
      <family val="3"/>
    </font>
    <font>
      <b/>
      <sz val="11"/>
      <name val="Museo Sans 300"/>
      <family val="3"/>
    </font>
    <font>
      <sz val="14"/>
      <name val="Museo Sans 300"/>
      <family val="3"/>
    </font>
    <font>
      <b/>
      <sz val="14"/>
      <name val="Museo Sans 300"/>
      <family val="3"/>
    </font>
    <font>
      <sz val="10"/>
      <color theme="1"/>
      <name val="Museo Sans 300"/>
      <family val="3"/>
    </font>
    <font>
      <b/>
      <sz val="10"/>
      <color theme="1"/>
      <name val="Museo Sans 300"/>
      <family val="3"/>
    </font>
    <font>
      <sz val="10"/>
      <name val="Museo Sans 300"/>
      <family val="3"/>
    </font>
    <font>
      <b/>
      <sz val="10"/>
      <name val="Museo Sans 300"/>
      <family val="3"/>
    </font>
    <font>
      <sz val="10"/>
      <color rgb="FFFF0000"/>
      <name val="Museo Sans 300"/>
      <family val="3"/>
    </font>
    <font>
      <sz val="10"/>
      <color theme="4"/>
      <name val="Museo Sans 300"/>
      <family val="3"/>
    </font>
    <font>
      <b/>
      <sz val="16"/>
      <color rgb="FF5346ED"/>
      <name val="Museo Sans 900"/>
      <family val="3"/>
    </font>
    <font>
      <b/>
      <sz val="11"/>
      <color theme="4" tint="-0.249977111117893"/>
      <name val="Museo Sans 900"/>
      <family val="3"/>
    </font>
    <font>
      <sz val="11"/>
      <color rgb="FF006100"/>
      <name val="Open Sans"/>
      <family val="2"/>
    </font>
    <font>
      <b/>
      <sz val="11"/>
      <color rgb="FF5346ED"/>
      <name val="Museo Sans 900"/>
      <family val="3"/>
    </font>
    <font>
      <sz val="11"/>
      <color theme="4" tint="0.79998168889431442"/>
      <name val="Museo Sans 300"/>
      <family val="3"/>
    </font>
    <font>
      <sz val="9"/>
      <name val="Museo Sans 300"/>
      <family val="3"/>
    </font>
    <font>
      <b/>
      <sz val="12"/>
      <name val="Museo Sans 300"/>
      <family val="3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4FC3F7"/>
        <bgColor indexed="64"/>
      </patternFill>
    </fill>
    <fill>
      <patternFill patternType="solid">
        <fgColor rgb="FF66BB6A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BC02D"/>
        <bgColor indexed="64"/>
      </patternFill>
    </fill>
    <fill>
      <patternFill patternType="solid">
        <fgColor rgb="FFFF0000"/>
        <bgColor indexed="64"/>
      </patternFill>
    </fill>
  </fills>
  <borders count="8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theme="2" tint="-9.9948118533890809E-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2" tint="-9.9948118533890809E-2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/>
      <right/>
      <top style="thin">
        <color rgb="FFB2B2B2"/>
      </top>
      <bottom/>
      <diagonal/>
    </border>
    <border>
      <left style="thin">
        <color rgb="FFB2B2B2"/>
      </left>
      <right/>
      <top style="thin">
        <color rgb="FFB2B2B2"/>
      </top>
      <bottom/>
      <diagonal/>
    </border>
    <border>
      <left style="thin">
        <color rgb="FFB2B2B2"/>
      </left>
      <right style="medium">
        <color theme="1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theme="1"/>
      </right>
      <top style="thin">
        <color rgb="FFB2B2B2"/>
      </top>
      <bottom/>
      <diagonal/>
    </border>
  </borders>
  <cellStyleXfs count="6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247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3" fillId="0" borderId="58" xfId="0" applyFont="1" applyBorder="1" applyAlignment="1">
      <alignment horizontal="center" vertical="center"/>
    </xf>
    <xf numFmtId="0" fontId="4" fillId="0" borderId="39" xfId="0" applyFont="1" applyBorder="1" applyAlignment="1">
      <alignment horizontal="justify" vertical="center"/>
    </xf>
    <xf numFmtId="0" fontId="0" fillId="0" borderId="39" xfId="0" applyBorder="1" applyAlignment="1">
      <alignment horizontal="left" vertical="center" wrapText="1" indent="1"/>
    </xf>
    <xf numFmtId="0" fontId="4" fillId="0" borderId="39" xfId="0" applyFont="1" applyBorder="1" applyAlignment="1">
      <alignment horizontal="left" vertical="center" wrapText="1" indent="1"/>
    </xf>
    <xf numFmtId="0" fontId="2" fillId="0" borderId="39" xfId="0" applyFont="1" applyBorder="1" applyAlignment="1">
      <alignment horizontal="center" vertical="center" wrapText="1"/>
    </xf>
    <xf numFmtId="0" fontId="0" fillId="0" borderId="39" xfId="0" applyBorder="1" applyAlignment="1">
      <alignment horizontal="left" wrapText="1" indent="1"/>
    </xf>
    <xf numFmtId="0" fontId="4" fillId="0" borderId="40" xfId="0" applyFont="1" applyBorder="1" applyAlignment="1">
      <alignment vertical="center"/>
    </xf>
    <xf numFmtId="0" fontId="0" fillId="0" borderId="39" xfId="0" applyBorder="1" applyAlignment="1">
      <alignment horizontal="left" vertical="center" indent="1"/>
    </xf>
    <xf numFmtId="0" fontId="2" fillId="0" borderId="39" xfId="0" applyFont="1" applyBorder="1" applyAlignment="1">
      <alignment horizontal="center" vertical="center"/>
    </xf>
    <xf numFmtId="0" fontId="0" fillId="0" borderId="39" xfId="0" applyBorder="1" applyAlignment="1">
      <alignment horizontal="justify" vertical="center"/>
    </xf>
    <xf numFmtId="0" fontId="0" fillId="0" borderId="40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4" xfId="0" applyFill="1" applyBorder="1" applyAlignment="1" applyProtection="1">
      <alignment horizontal="center" wrapText="1"/>
      <protection hidden="1"/>
    </xf>
    <xf numFmtId="0" fontId="2" fillId="4" borderId="45" xfId="0" applyFont="1" applyFill="1" applyBorder="1" applyAlignment="1" applyProtection="1">
      <alignment wrapText="1"/>
      <protection hidden="1"/>
    </xf>
    <xf numFmtId="0" fontId="2" fillId="4" borderId="46" xfId="0" applyFont="1" applyFill="1" applyBorder="1" applyAlignment="1" applyProtection="1">
      <alignment wrapText="1"/>
      <protection hidden="1"/>
    </xf>
    <xf numFmtId="0" fontId="2" fillId="4" borderId="47" xfId="0" applyFont="1" applyFill="1" applyBorder="1" applyAlignment="1" applyProtection="1">
      <alignment wrapText="1"/>
      <protection hidden="1"/>
    </xf>
    <xf numFmtId="0" fontId="2" fillId="4" borderId="42" xfId="0" applyFont="1" applyFill="1" applyBorder="1" applyAlignment="1" applyProtection="1">
      <alignment wrapText="1"/>
      <protection hidden="1"/>
    </xf>
    <xf numFmtId="0" fontId="2" fillId="4" borderId="44" xfId="0" applyFont="1" applyFill="1" applyBorder="1" applyAlignment="1" applyProtection="1">
      <alignment wrapText="1"/>
      <protection hidden="1"/>
    </xf>
    <xf numFmtId="0" fontId="0" fillId="4" borderId="39" xfId="0" applyFill="1" applyBorder="1" applyAlignment="1" applyProtection="1">
      <alignment horizontal="center"/>
      <protection hidden="1"/>
    </xf>
    <xf numFmtId="0" fontId="0" fillId="0" borderId="32" xfId="0" applyBorder="1" applyAlignment="1" applyProtection="1">
      <alignment wrapText="1"/>
      <protection locked="0" hidden="1"/>
    </xf>
    <xf numFmtId="0" fontId="0" fillId="0" borderId="33" xfId="0" applyBorder="1" applyAlignment="1" applyProtection="1">
      <alignment wrapText="1"/>
      <protection locked="0" hidden="1"/>
    </xf>
    <xf numFmtId="2" fontId="0" fillId="0" borderId="33" xfId="3" applyNumberFormat="1" applyFont="1" applyFill="1" applyBorder="1" applyAlignment="1" applyProtection="1">
      <alignment wrapText="1"/>
      <protection locked="0" hidden="1"/>
    </xf>
    <xf numFmtId="0" fontId="1" fillId="0" borderId="33" xfId="1" applyFont="1" applyFill="1" applyBorder="1" applyProtection="1">
      <protection locked="0" hidden="1"/>
    </xf>
    <xf numFmtId="2" fontId="0" fillId="0" borderId="49" xfId="3" applyNumberFormat="1" applyFont="1" applyFill="1" applyBorder="1" applyAlignment="1" applyProtection="1">
      <alignment wrapText="1"/>
      <protection locked="0" hidden="1"/>
    </xf>
    <xf numFmtId="2" fontId="0" fillId="4" borderId="49" xfId="0" applyNumberFormat="1" applyFill="1" applyBorder="1" applyProtection="1">
      <protection hidden="1"/>
    </xf>
    <xf numFmtId="2" fontId="0" fillId="4" borderId="22" xfId="0" applyNumberFormat="1" applyFill="1" applyBorder="1" applyProtection="1">
      <protection hidden="1"/>
    </xf>
    <xf numFmtId="2" fontId="0" fillId="4" borderId="56" xfId="0" applyNumberFormat="1" applyFill="1" applyBorder="1" applyProtection="1">
      <protection hidden="1"/>
    </xf>
    <xf numFmtId="0" fontId="0" fillId="0" borderId="23" xfId="0" applyBorder="1" applyAlignment="1" applyProtection="1">
      <alignment wrapText="1"/>
      <protection locked="0" hidden="1"/>
    </xf>
    <xf numFmtId="0" fontId="0" fillId="0" borderId="22" xfId="0" applyBorder="1" applyAlignment="1" applyProtection="1">
      <alignment wrapText="1"/>
      <protection locked="0" hidden="1"/>
    </xf>
    <xf numFmtId="2" fontId="0" fillId="0" borderId="22" xfId="3" applyNumberFormat="1" applyFont="1" applyFill="1" applyBorder="1" applyAlignment="1" applyProtection="1">
      <alignment wrapText="1"/>
      <protection locked="0" hidden="1"/>
    </xf>
    <xf numFmtId="2" fontId="0" fillId="0" borderId="36" xfId="3" applyNumberFormat="1" applyFont="1" applyFill="1" applyBorder="1" applyAlignment="1" applyProtection="1">
      <alignment wrapText="1"/>
      <protection locked="0" hidden="1"/>
    </xf>
    <xf numFmtId="2" fontId="0" fillId="4" borderId="36" xfId="0" applyNumberFormat="1" applyFill="1" applyBorder="1" applyProtection="1">
      <protection hidden="1"/>
    </xf>
    <xf numFmtId="0" fontId="0" fillId="0" borderId="30" xfId="0" applyBorder="1" applyAlignment="1" applyProtection="1">
      <alignment wrapText="1"/>
      <protection locked="0" hidden="1"/>
    </xf>
    <xf numFmtId="0" fontId="0" fillId="0" borderId="31" xfId="0" applyBorder="1" applyAlignment="1" applyProtection="1">
      <alignment wrapText="1"/>
      <protection locked="0" hidden="1"/>
    </xf>
    <xf numFmtId="2" fontId="0" fillId="0" borderId="31" xfId="3" applyNumberFormat="1" applyFont="1" applyFill="1" applyBorder="1" applyAlignment="1" applyProtection="1">
      <alignment wrapText="1"/>
      <protection locked="0" hidden="1"/>
    </xf>
    <xf numFmtId="2" fontId="0" fillId="0" borderId="48" xfId="3" applyNumberFormat="1" applyFont="1" applyFill="1" applyBorder="1" applyAlignment="1" applyProtection="1">
      <alignment wrapText="1"/>
      <protection locked="0" hidden="1"/>
    </xf>
    <xf numFmtId="0" fontId="0" fillId="4" borderId="40" xfId="0" applyFill="1" applyBorder="1" applyProtection="1">
      <protection hidden="1"/>
    </xf>
    <xf numFmtId="0" fontId="0" fillId="4" borderId="25" xfId="0" applyFill="1" applyBorder="1" applyAlignment="1" applyProtection="1">
      <alignment wrapText="1"/>
      <protection hidden="1"/>
    </xf>
    <xf numFmtId="0" fontId="0" fillId="4" borderId="26" xfId="0" applyFill="1" applyBorder="1" applyAlignment="1" applyProtection="1">
      <alignment wrapText="1"/>
      <protection hidden="1"/>
    </xf>
    <xf numFmtId="2" fontId="0" fillId="4" borderId="50" xfId="0" applyNumberFormat="1" applyFill="1" applyBorder="1" applyAlignment="1" applyProtection="1">
      <alignment wrapText="1"/>
      <protection hidden="1"/>
    </xf>
    <xf numFmtId="2" fontId="0" fillId="4" borderId="50" xfId="0" applyNumberFormat="1" applyFill="1" applyBorder="1" applyProtection="1">
      <protection hidden="1"/>
    </xf>
    <xf numFmtId="2" fontId="0" fillId="4" borderId="26" xfId="0" applyNumberFormat="1" applyFill="1" applyBorder="1" applyProtection="1">
      <protection hidden="1"/>
    </xf>
    <xf numFmtId="0" fontId="0" fillId="4" borderId="57" xfId="0" applyFill="1" applyBorder="1" applyProtection="1">
      <protection hidden="1"/>
    </xf>
    <xf numFmtId="0" fontId="0" fillId="5" borderId="23" xfId="0" applyFill="1" applyBorder="1" applyProtection="1">
      <protection hidden="1"/>
    </xf>
    <xf numFmtId="0" fontId="0" fillId="5" borderId="24" xfId="0" applyFill="1" applyBorder="1" applyProtection="1">
      <protection hidden="1"/>
    </xf>
    <xf numFmtId="0" fontId="0" fillId="4" borderId="23" xfId="0" applyFill="1" applyBorder="1" applyProtection="1">
      <protection hidden="1"/>
    </xf>
    <xf numFmtId="0" fontId="0" fillId="4" borderId="24" xfId="0" applyFill="1" applyBorder="1" applyProtection="1">
      <protection hidden="1"/>
    </xf>
    <xf numFmtId="0" fontId="0" fillId="5" borderId="35" xfId="0" applyFill="1" applyBorder="1" applyProtection="1">
      <protection hidden="1"/>
    </xf>
    <xf numFmtId="0" fontId="0" fillId="4" borderId="22" xfId="0" applyFill="1" applyBorder="1" applyProtection="1">
      <protection hidden="1"/>
    </xf>
    <xf numFmtId="0" fontId="0" fillId="4" borderId="36" xfId="0" applyFill="1" applyBorder="1" applyAlignment="1" applyProtection="1">
      <alignment horizontal="center"/>
      <protection hidden="1"/>
    </xf>
    <xf numFmtId="2" fontId="0" fillId="0" borderId="23" xfId="0" applyNumberFormat="1" applyBorder="1" applyProtection="1">
      <protection locked="0" hidden="1"/>
    </xf>
    <xf numFmtId="2" fontId="0" fillId="5" borderId="24" xfId="0" applyNumberFormat="1" applyFill="1" applyBorder="1" applyProtection="1">
      <protection hidden="1"/>
    </xf>
    <xf numFmtId="2" fontId="0" fillId="4" borderId="24" xfId="0" applyNumberFormat="1" applyFill="1" applyBorder="1" applyProtection="1">
      <protection hidden="1"/>
    </xf>
    <xf numFmtId="0" fontId="0" fillId="5" borderId="25" xfId="0" applyFill="1" applyBorder="1" applyProtection="1">
      <protection hidden="1"/>
    </xf>
    <xf numFmtId="0" fontId="0" fillId="4" borderId="26" xfId="0" applyFill="1" applyBorder="1" applyProtection="1">
      <protection hidden="1"/>
    </xf>
    <xf numFmtId="0" fontId="0" fillId="4" borderId="50" xfId="0" applyFill="1" applyBorder="1" applyAlignment="1" applyProtection="1">
      <alignment horizontal="center"/>
      <protection hidden="1"/>
    </xf>
    <xf numFmtId="0" fontId="0" fillId="5" borderId="45" xfId="0" applyFill="1" applyBorder="1" applyProtection="1">
      <protection hidden="1"/>
    </xf>
    <xf numFmtId="0" fontId="0" fillId="5" borderId="46" xfId="0" applyFill="1" applyBorder="1" applyAlignment="1" applyProtection="1">
      <alignment wrapText="1"/>
      <protection hidden="1"/>
    </xf>
    <xf numFmtId="0" fontId="0" fillId="5" borderId="46" xfId="0" applyFill="1" applyBorder="1" applyAlignment="1" applyProtection="1">
      <alignment horizontal="center" wrapText="1"/>
      <protection hidden="1"/>
    </xf>
    <xf numFmtId="164" fontId="2" fillId="5" borderId="46" xfId="0" applyNumberFormat="1" applyFont="1" applyFill="1" applyBorder="1" applyAlignment="1" applyProtection="1">
      <alignment wrapText="1"/>
      <protection hidden="1"/>
    </xf>
    <xf numFmtId="2" fontId="2" fillId="5" borderId="46" xfId="0" applyNumberFormat="1" applyFont="1" applyFill="1" applyBorder="1" applyAlignment="1" applyProtection="1">
      <alignment wrapText="1"/>
      <protection hidden="1"/>
    </xf>
    <xf numFmtId="164" fontId="2" fillId="5" borderId="47" xfId="0" applyNumberFormat="1" applyFont="1" applyFill="1" applyBorder="1" applyAlignment="1" applyProtection="1">
      <alignment wrapText="1"/>
      <protection hidden="1"/>
    </xf>
    <xf numFmtId="0" fontId="0" fillId="8" borderId="23" xfId="0" applyFill="1" applyBorder="1" applyAlignment="1" applyProtection="1">
      <alignment wrapText="1"/>
      <protection hidden="1"/>
    </xf>
    <xf numFmtId="0" fontId="0" fillId="8" borderId="24" xfId="0" applyFill="1" applyBorder="1" applyAlignment="1" applyProtection="1">
      <alignment wrapText="1"/>
      <protection hidden="1"/>
    </xf>
    <xf numFmtId="0" fontId="0" fillId="7" borderId="23" xfId="0" applyFill="1" applyBorder="1" applyAlignment="1" applyProtection="1">
      <alignment wrapText="1"/>
      <protection hidden="1"/>
    </xf>
    <xf numFmtId="0" fontId="0" fillId="7" borderId="24" xfId="0" applyFill="1" applyBorder="1" applyAlignment="1" applyProtection="1">
      <alignment wrapText="1"/>
      <protection hidden="1"/>
    </xf>
    <xf numFmtId="0" fontId="0" fillId="8" borderId="35" xfId="0" applyFill="1" applyBorder="1" applyProtection="1">
      <protection hidden="1"/>
    </xf>
    <xf numFmtId="0" fontId="0" fillId="8" borderId="24" xfId="0" applyFill="1" applyBorder="1" applyProtection="1">
      <protection hidden="1"/>
    </xf>
    <xf numFmtId="0" fontId="0" fillId="8" borderId="23" xfId="0" applyFill="1" applyBorder="1" applyProtection="1">
      <protection hidden="1"/>
    </xf>
    <xf numFmtId="0" fontId="0" fillId="7" borderId="22" xfId="0" applyFill="1" applyBorder="1" applyProtection="1">
      <protection hidden="1"/>
    </xf>
    <xf numFmtId="0" fontId="0" fillId="7" borderId="36" xfId="0" applyFill="1" applyBorder="1" applyAlignment="1" applyProtection="1">
      <alignment wrapText="1"/>
      <protection hidden="1"/>
    </xf>
    <xf numFmtId="2" fontId="0" fillId="6" borderId="23" xfId="0" applyNumberFormat="1" applyFill="1" applyBorder="1" applyProtection="1">
      <protection hidden="1"/>
    </xf>
    <xf numFmtId="2" fontId="0" fillId="8" borderId="24" xfId="0" applyNumberFormat="1" applyFill="1" applyBorder="1" applyAlignment="1" applyProtection="1">
      <alignment wrapText="1"/>
      <protection hidden="1"/>
    </xf>
    <xf numFmtId="2" fontId="0" fillId="7" borderId="24" xfId="0" applyNumberFormat="1" applyFill="1" applyBorder="1" applyAlignment="1" applyProtection="1">
      <alignment wrapText="1"/>
      <protection hidden="1"/>
    </xf>
    <xf numFmtId="2" fontId="0" fillId="8" borderId="24" xfId="0" applyNumberFormat="1" applyFill="1" applyBorder="1" applyProtection="1">
      <protection hidden="1"/>
    </xf>
    <xf numFmtId="0" fontId="0" fillId="8" borderId="30" xfId="0" applyFill="1" applyBorder="1" applyProtection="1">
      <protection hidden="1"/>
    </xf>
    <xf numFmtId="0" fontId="0" fillId="7" borderId="31" xfId="0" applyFill="1" applyBorder="1" applyProtection="1">
      <protection hidden="1"/>
    </xf>
    <xf numFmtId="0" fontId="0" fillId="7" borderId="48" xfId="0" applyFill="1" applyBorder="1" applyAlignment="1" applyProtection="1">
      <alignment wrapText="1"/>
      <protection hidden="1"/>
    </xf>
    <xf numFmtId="0" fontId="0" fillId="8" borderId="45" xfId="0" applyFill="1" applyBorder="1" applyProtection="1">
      <protection hidden="1"/>
    </xf>
    <xf numFmtId="0" fontId="0" fillId="8" borderId="46" xfId="0" applyFill="1" applyBorder="1" applyAlignment="1" applyProtection="1">
      <alignment wrapText="1"/>
      <protection hidden="1"/>
    </xf>
    <xf numFmtId="2" fontId="0" fillId="8" borderId="46" xfId="0" applyNumberFormat="1" applyFill="1" applyBorder="1" applyAlignment="1" applyProtection="1">
      <alignment wrapText="1"/>
      <protection hidden="1"/>
    </xf>
    <xf numFmtId="2" fontId="0" fillId="8" borderId="47" xfId="0" applyNumberFormat="1" applyFill="1" applyBorder="1" applyAlignment="1" applyProtection="1">
      <alignment wrapText="1"/>
      <protection hidden="1"/>
    </xf>
    <xf numFmtId="0" fontId="0" fillId="9" borderId="23" xfId="0" applyFill="1" applyBorder="1" applyAlignment="1" applyProtection="1">
      <alignment wrapText="1"/>
      <protection hidden="1"/>
    </xf>
    <xf numFmtId="0" fontId="0" fillId="9" borderId="24" xfId="0" applyFill="1" applyBorder="1" applyAlignment="1" applyProtection="1">
      <alignment wrapText="1"/>
      <protection hidden="1"/>
    </xf>
    <xf numFmtId="0" fontId="0" fillId="10" borderId="23" xfId="0" applyFill="1" applyBorder="1" applyAlignment="1" applyProtection="1">
      <alignment wrapText="1"/>
      <protection hidden="1"/>
    </xf>
    <xf numFmtId="0" fontId="0" fillId="10" borderId="24" xfId="0" applyFill="1" applyBorder="1" applyAlignment="1" applyProtection="1">
      <alignment wrapText="1"/>
      <protection hidden="1"/>
    </xf>
    <xf numFmtId="0" fontId="0" fillId="9" borderId="35" xfId="0" applyFill="1" applyBorder="1" applyProtection="1">
      <protection hidden="1"/>
    </xf>
    <xf numFmtId="0" fontId="0" fillId="9" borderId="24" xfId="0" applyFill="1" applyBorder="1" applyProtection="1">
      <protection hidden="1"/>
    </xf>
    <xf numFmtId="0" fontId="0" fillId="9" borderId="23" xfId="0" applyFill="1" applyBorder="1" applyProtection="1">
      <protection hidden="1"/>
    </xf>
    <xf numFmtId="0" fontId="0" fillId="10" borderId="22" xfId="0" applyFill="1" applyBorder="1" applyProtection="1">
      <protection hidden="1"/>
    </xf>
    <xf numFmtId="0" fontId="0" fillId="10" borderId="36" xfId="0" applyFill="1" applyBorder="1" applyAlignment="1" applyProtection="1">
      <alignment wrapText="1"/>
      <protection hidden="1"/>
    </xf>
    <xf numFmtId="2" fontId="0" fillId="9" borderId="24" xfId="0" applyNumberFormat="1" applyFill="1" applyBorder="1" applyAlignment="1" applyProtection="1">
      <alignment wrapText="1"/>
      <protection hidden="1"/>
    </xf>
    <xf numFmtId="2" fontId="0" fillId="10" borderId="24" xfId="0" applyNumberFormat="1" applyFill="1" applyBorder="1" applyAlignment="1" applyProtection="1">
      <alignment wrapText="1"/>
      <protection hidden="1"/>
    </xf>
    <xf numFmtId="2" fontId="0" fillId="9" borderId="24" xfId="0" applyNumberFormat="1" applyFill="1" applyBorder="1" applyProtection="1">
      <protection hidden="1"/>
    </xf>
    <xf numFmtId="0" fontId="0" fillId="9" borderId="25" xfId="0" applyFill="1" applyBorder="1" applyProtection="1">
      <protection hidden="1"/>
    </xf>
    <xf numFmtId="0" fontId="0" fillId="10" borderId="26" xfId="0" applyFill="1" applyBorder="1" applyProtection="1">
      <protection hidden="1"/>
    </xf>
    <xf numFmtId="0" fontId="0" fillId="10" borderId="50" xfId="0" applyFill="1" applyBorder="1" applyAlignment="1" applyProtection="1">
      <alignment wrapText="1"/>
      <protection hidden="1"/>
    </xf>
    <xf numFmtId="0" fontId="0" fillId="9" borderId="45" xfId="0" applyFill="1" applyBorder="1" applyProtection="1">
      <protection hidden="1"/>
    </xf>
    <xf numFmtId="0" fontId="0" fillId="9" borderId="46" xfId="0" applyFill="1" applyBorder="1" applyAlignment="1" applyProtection="1">
      <alignment wrapText="1"/>
      <protection hidden="1"/>
    </xf>
    <xf numFmtId="2" fontId="0" fillId="9" borderId="46" xfId="0" applyNumberFormat="1" applyFill="1" applyBorder="1" applyAlignment="1" applyProtection="1">
      <alignment wrapText="1"/>
      <protection hidden="1"/>
    </xf>
    <xf numFmtId="2" fontId="0" fillId="9" borderId="47" xfId="0" applyNumberFormat="1" applyFill="1" applyBorder="1" applyAlignment="1" applyProtection="1">
      <alignment wrapText="1"/>
      <protection hidden="1"/>
    </xf>
    <xf numFmtId="0" fontId="8" fillId="0" borderId="39" xfId="4" applyBorder="1" applyAlignment="1">
      <alignment horizontal="left" vertical="center" wrapText="1" indent="1"/>
    </xf>
    <xf numFmtId="0" fontId="0" fillId="0" borderId="39" xfId="0" applyBorder="1" applyAlignment="1" applyProtection="1">
      <alignment horizontal="left" vertical="center" wrapText="1" indent="1"/>
      <protection locked="0"/>
    </xf>
    <xf numFmtId="0" fontId="13" fillId="0" borderId="59" xfId="1" applyFont="1" applyFill="1" applyBorder="1" applyAlignment="1" applyProtection="1">
      <alignment horizontal="center" vertical="center" wrapText="1"/>
      <protection hidden="1"/>
    </xf>
    <xf numFmtId="0" fontId="13" fillId="0" borderId="62" xfId="1" applyFont="1" applyFill="1" applyBorder="1" applyAlignment="1" applyProtection="1">
      <alignment horizontal="center" vertical="center" wrapText="1"/>
      <protection hidden="1"/>
    </xf>
    <xf numFmtId="0" fontId="13" fillId="0" borderId="69" xfId="1" applyFont="1" applyFill="1" applyBorder="1" applyAlignment="1" applyProtection="1">
      <alignment horizontal="center" vertical="center" wrapText="1"/>
      <protection hidden="1"/>
    </xf>
    <xf numFmtId="0" fontId="13" fillId="0" borderId="63" xfId="1" applyFont="1" applyFill="1" applyBorder="1" applyAlignment="1" applyProtection="1">
      <alignment horizontal="center" vertical="center" wrapText="1"/>
      <protection hidden="1"/>
    </xf>
    <xf numFmtId="0" fontId="13" fillId="0" borderId="60" xfId="1" applyFont="1" applyFill="1" applyBorder="1" applyAlignment="1" applyProtection="1">
      <alignment horizontal="center" vertical="center" wrapText="1"/>
      <protection hidden="1"/>
    </xf>
    <xf numFmtId="0" fontId="13" fillId="0" borderId="6" xfId="1" applyFont="1" applyFill="1" applyBorder="1" applyAlignment="1" applyProtection="1">
      <alignment horizontal="center" vertical="center" wrapText="1"/>
      <protection hidden="1"/>
    </xf>
    <xf numFmtId="0" fontId="13" fillId="0" borderId="61" xfId="1" applyFont="1" applyFill="1" applyBorder="1" applyAlignment="1" applyProtection="1">
      <alignment horizontal="center" vertical="center" wrapText="1"/>
      <protection hidden="1"/>
    </xf>
    <xf numFmtId="44" fontId="11" fillId="0" borderId="15" xfId="5" applyFont="1" applyFill="1" applyBorder="1" applyAlignment="1" applyProtection="1">
      <alignment horizontal="center" vertical="center"/>
      <protection hidden="1"/>
    </xf>
    <xf numFmtId="44" fontId="28" fillId="0" borderId="5" xfId="5" applyFont="1" applyFill="1" applyBorder="1" applyAlignment="1" applyProtection="1">
      <alignment horizontal="center" vertical="center"/>
      <protection hidden="1"/>
    </xf>
    <xf numFmtId="44" fontId="15" fillId="0" borderId="5" xfId="5" applyFont="1" applyFill="1" applyBorder="1" applyAlignment="1" applyProtection="1">
      <alignment horizontal="center" vertical="center"/>
      <protection hidden="1"/>
    </xf>
    <xf numFmtId="0" fontId="15" fillId="0" borderId="3" xfId="1" applyFont="1" applyFill="1" applyBorder="1" applyProtection="1">
      <protection hidden="1"/>
    </xf>
    <xf numFmtId="0" fontId="15" fillId="0" borderId="21" xfId="1" applyFont="1" applyFill="1" applyBorder="1" applyProtection="1">
      <protection hidden="1"/>
    </xf>
    <xf numFmtId="0" fontId="15" fillId="0" borderId="21" xfId="1" applyFont="1" applyFill="1" applyBorder="1" applyAlignment="1" applyProtection="1">
      <alignment wrapText="1"/>
      <protection hidden="1"/>
    </xf>
    <xf numFmtId="0" fontId="12" fillId="0" borderId="0" xfId="0" applyFont="1" applyProtection="1">
      <protection hidden="1"/>
    </xf>
    <xf numFmtId="0" fontId="12" fillId="0" borderId="0" xfId="0" applyFont="1" applyAlignment="1" applyProtection="1">
      <alignment wrapText="1"/>
      <protection hidden="1"/>
    </xf>
    <xf numFmtId="0" fontId="24" fillId="4" borderId="10" xfId="1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4" fillId="4" borderId="13" xfId="1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65" fontId="14" fillId="4" borderId="68" xfId="1" applyNumberFormat="1" applyFont="1" applyFill="1" applyBorder="1" applyAlignment="1" applyProtection="1">
      <alignment horizontal="center" vertical="center"/>
      <protection locked="0"/>
    </xf>
    <xf numFmtId="165" fontId="14" fillId="4" borderId="74" xfId="1" applyNumberFormat="1" applyFont="1" applyFill="1" applyBorder="1" applyAlignment="1" applyProtection="1">
      <alignment horizontal="center" vertical="center"/>
      <protection locked="0"/>
    </xf>
    <xf numFmtId="0" fontId="27" fillId="0" borderId="9" xfId="1" applyFont="1" applyFill="1" applyBorder="1" applyAlignment="1" applyProtection="1">
      <alignment horizontal="center" vertical="center"/>
      <protection locked="0" hidden="1"/>
    </xf>
    <xf numFmtId="0" fontId="27" fillId="11" borderId="16" xfId="1" applyFont="1" applyFill="1" applyBorder="1" applyAlignment="1" applyProtection="1">
      <alignment horizontal="center" vertical="center"/>
      <protection locked="0" hidden="1"/>
    </xf>
    <xf numFmtId="0" fontId="27" fillId="0" borderId="70" xfId="1" applyFont="1" applyFill="1" applyBorder="1" applyAlignment="1" applyProtection="1">
      <alignment horizontal="left" vertical="center" wrapText="1" shrinkToFit="1"/>
      <protection locked="0" hidden="1"/>
    </xf>
    <xf numFmtId="0" fontId="27" fillId="0" borderId="16" xfId="1" applyFont="1" applyFill="1" applyBorder="1" applyAlignment="1" applyProtection="1">
      <alignment horizontal="center" vertical="center"/>
      <protection locked="0" hidden="1"/>
    </xf>
    <xf numFmtId="0" fontId="11" fillId="0" borderId="14" xfId="1" applyFont="1" applyFill="1" applyBorder="1" applyAlignment="1" applyProtection="1">
      <alignment horizontal="center" vertical="center"/>
      <protection locked="0" hidden="1"/>
    </xf>
    <xf numFmtId="0" fontId="27" fillId="0" borderId="16" xfId="1" applyFont="1" applyFill="1" applyBorder="1" applyAlignment="1" applyProtection="1">
      <alignment horizontal="left" vertical="center" wrapText="1" shrinkToFit="1"/>
      <protection locked="0" hidden="1"/>
    </xf>
    <xf numFmtId="0" fontId="27" fillId="12" borderId="16" xfId="1" applyFont="1" applyFill="1" applyBorder="1" applyAlignment="1" applyProtection="1">
      <alignment horizontal="center" vertical="center"/>
      <protection locked="0" hidden="1"/>
    </xf>
    <xf numFmtId="0" fontId="27" fillId="13" borderId="16" xfId="1" applyFont="1" applyFill="1" applyBorder="1" applyAlignment="1" applyProtection="1">
      <alignment horizontal="center" vertical="center"/>
      <protection locked="0" hidden="1"/>
    </xf>
    <xf numFmtId="0" fontId="27" fillId="14" borderId="16" xfId="1" applyFont="1" applyFill="1" applyBorder="1" applyAlignment="1" applyProtection="1">
      <alignment horizontal="center" vertical="center"/>
      <protection locked="0" hidden="1"/>
    </xf>
    <xf numFmtId="0" fontId="27" fillId="0" borderId="77" xfId="1" applyFont="1" applyFill="1" applyBorder="1" applyAlignment="1" applyProtection="1">
      <alignment horizontal="left" vertical="center" wrapText="1" shrinkToFit="1"/>
      <protection locked="0" hidden="1"/>
    </xf>
    <xf numFmtId="0" fontId="27" fillId="0" borderId="77" xfId="1" applyFont="1" applyFill="1" applyBorder="1" applyAlignment="1" applyProtection="1">
      <alignment horizontal="center" vertical="center"/>
      <protection locked="0" hidden="1"/>
    </xf>
    <xf numFmtId="0" fontId="11" fillId="0" borderId="78" xfId="1" applyFont="1" applyFill="1" applyBorder="1" applyAlignment="1" applyProtection="1">
      <alignment horizontal="center" vertical="center"/>
      <protection locked="0" hidden="1"/>
    </xf>
    <xf numFmtId="0" fontId="27" fillId="15" borderId="0" xfId="1" applyFont="1" applyFill="1" applyBorder="1" applyAlignment="1" applyProtection="1">
      <alignment horizontal="center" vertical="center"/>
      <protection locked="0" hidden="1"/>
    </xf>
    <xf numFmtId="0" fontId="11" fillId="0" borderId="80" xfId="1" applyFont="1" applyFill="1" applyBorder="1" applyAlignment="1" applyProtection="1">
      <alignment horizontal="center" vertical="center"/>
      <protection locked="0" hidden="1"/>
    </xf>
    <xf numFmtId="0" fontId="11" fillId="0" borderId="79" xfId="1" applyFont="1" applyFill="1" applyBorder="1" applyAlignment="1" applyProtection="1">
      <alignment horizontal="center" vertical="center"/>
      <protection locked="0" hidden="1"/>
    </xf>
    <xf numFmtId="0" fontId="26" fillId="4" borderId="2" xfId="2" applyFont="1" applyFill="1" applyBorder="1" applyAlignment="1" applyProtection="1">
      <alignment horizontal="left" vertical="center" wrapText="1"/>
      <protection locked="0"/>
    </xf>
    <xf numFmtId="0" fontId="26" fillId="4" borderId="10" xfId="2" applyFont="1" applyFill="1" applyBorder="1" applyAlignment="1" applyProtection="1">
      <alignment horizontal="left" vertical="center" wrapText="1"/>
      <protection locked="0"/>
    </xf>
    <xf numFmtId="0" fontId="22" fillId="0" borderId="19" xfId="1" applyFont="1" applyFill="1" applyBorder="1" applyAlignment="1" applyProtection="1">
      <alignment horizontal="left" vertical="center" wrapText="1"/>
      <protection hidden="1"/>
    </xf>
    <xf numFmtId="0" fontId="22" fillId="0" borderId="20" xfId="1" applyFont="1" applyFill="1" applyBorder="1" applyAlignment="1" applyProtection="1">
      <alignment horizontal="left" vertical="center" wrapText="1"/>
      <protection hidden="1"/>
    </xf>
    <xf numFmtId="0" fontId="22" fillId="0" borderId="43" xfId="1" applyFont="1" applyFill="1" applyBorder="1" applyAlignment="1" applyProtection="1">
      <alignment horizontal="left" vertical="center" wrapText="1"/>
      <protection hidden="1"/>
    </xf>
    <xf numFmtId="0" fontId="12" fillId="4" borderId="12" xfId="2" applyFont="1" applyFill="1" applyBorder="1" applyAlignment="1" applyProtection="1">
      <alignment vertical="center" wrapText="1"/>
      <protection locked="0"/>
    </xf>
    <xf numFmtId="0" fontId="10" fillId="0" borderId="12" xfId="1" applyFont="1" applyFill="1" applyBorder="1" applyAlignment="1" applyProtection="1">
      <alignment horizontal="center" vertical="center" wrapText="1"/>
      <protection hidden="1"/>
    </xf>
    <xf numFmtId="0" fontId="10" fillId="0" borderId="13" xfId="1" applyFont="1" applyFill="1" applyBorder="1" applyAlignment="1" applyProtection="1">
      <alignment horizontal="center" vertical="center" wrapText="1"/>
      <protection hidden="1"/>
    </xf>
    <xf numFmtId="0" fontId="10" fillId="0" borderId="6" xfId="1" applyFont="1" applyFill="1" applyBorder="1" applyAlignment="1" applyProtection="1">
      <alignment horizontal="center"/>
      <protection hidden="1"/>
    </xf>
    <xf numFmtId="0" fontId="22" fillId="0" borderId="3" xfId="1" applyFont="1" applyFill="1" applyBorder="1" applyAlignment="1" applyProtection="1">
      <alignment horizontal="center" vertical="center" wrapText="1"/>
      <protection hidden="1"/>
    </xf>
    <xf numFmtId="0" fontId="22" fillId="0" borderId="21" xfId="1" applyFont="1" applyFill="1" applyBorder="1" applyAlignment="1" applyProtection="1">
      <alignment horizontal="center" vertical="center" wrapText="1"/>
      <protection hidden="1"/>
    </xf>
    <xf numFmtId="0" fontId="25" fillId="0" borderId="4" xfId="1" applyFont="1" applyFill="1" applyBorder="1" applyAlignment="1" applyProtection="1">
      <alignment horizontal="center" vertical="center" wrapText="1"/>
      <protection hidden="1"/>
    </xf>
    <xf numFmtId="0" fontId="25" fillId="0" borderId="5" xfId="1" applyFont="1" applyFill="1" applyBorder="1" applyAlignment="1" applyProtection="1">
      <alignment horizontal="center" vertical="center" wrapText="1"/>
      <protection hidden="1"/>
    </xf>
    <xf numFmtId="0" fontId="18" fillId="0" borderId="9" xfId="1" applyFont="1" applyFill="1" applyBorder="1" applyAlignment="1" applyProtection="1">
      <alignment vertical="center" wrapText="1"/>
      <protection hidden="1"/>
    </xf>
    <xf numFmtId="0" fontId="18" fillId="0" borderId="15" xfId="1" applyFont="1" applyFill="1" applyBorder="1" applyAlignment="1" applyProtection="1">
      <alignment vertical="center" wrapText="1"/>
      <protection hidden="1"/>
    </xf>
    <xf numFmtId="0" fontId="18" fillId="0" borderId="2" xfId="1" applyFont="1" applyFill="1" applyAlignment="1" applyProtection="1">
      <alignment vertical="center" wrapText="1"/>
      <protection hidden="1"/>
    </xf>
    <xf numFmtId="0" fontId="18" fillId="0" borderId="9" xfId="1" applyFont="1" applyFill="1" applyBorder="1" applyAlignment="1" applyProtection="1">
      <alignment horizontal="left" vertical="center" wrapText="1"/>
      <protection hidden="1"/>
    </xf>
    <xf numFmtId="0" fontId="18" fillId="0" borderId="15" xfId="1" applyFont="1" applyFill="1" applyBorder="1" applyAlignment="1" applyProtection="1">
      <alignment horizontal="left" vertical="center" wrapText="1"/>
      <protection hidden="1"/>
    </xf>
    <xf numFmtId="0" fontId="18" fillId="0" borderId="2" xfId="1" applyFont="1" applyFill="1" applyAlignment="1" applyProtection="1">
      <alignment horizontal="left" vertical="center" wrapText="1"/>
      <protection hidden="1"/>
    </xf>
    <xf numFmtId="0" fontId="11" fillId="0" borderId="71" xfId="1" applyFont="1" applyFill="1" applyBorder="1" applyAlignment="1" applyProtection="1">
      <alignment horizontal="left" vertical="center" wrapText="1"/>
      <protection hidden="1"/>
    </xf>
    <xf numFmtId="0" fontId="11" fillId="0" borderId="16" xfId="1" applyFont="1" applyFill="1" applyBorder="1" applyAlignment="1" applyProtection="1">
      <alignment horizontal="left" vertical="center" wrapText="1"/>
      <protection hidden="1"/>
    </xf>
    <xf numFmtId="0" fontId="11" fillId="0" borderId="15" xfId="1" applyFont="1" applyFill="1" applyBorder="1" applyAlignment="1" applyProtection="1">
      <alignment horizontal="left" vertical="center" wrapText="1"/>
      <protection hidden="1"/>
    </xf>
    <xf numFmtId="0" fontId="11" fillId="0" borderId="72" xfId="1" applyFont="1" applyFill="1" applyBorder="1" applyAlignment="1" applyProtection="1">
      <alignment horizontal="left" vertical="center" wrapText="1"/>
      <protection hidden="1"/>
    </xf>
    <xf numFmtId="0" fontId="11" fillId="0" borderId="73" xfId="1" applyFont="1" applyFill="1" applyBorder="1" applyAlignment="1" applyProtection="1">
      <alignment horizontal="left" vertical="center" wrapText="1"/>
      <protection hidden="1"/>
    </xf>
    <xf numFmtId="0" fontId="11" fillId="0" borderId="65" xfId="1" applyFont="1" applyFill="1" applyBorder="1" applyAlignment="1" applyProtection="1">
      <alignment horizontal="left" vertical="center" wrapText="1"/>
      <protection hidden="1"/>
    </xf>
    <xf numFmtId="0" fontId="16" fillId="0" borderId="17" xfId="0" applyFont="1" applyBorder="1" applyAlignment="1" applyProtection="1">
      <alignment horizontal="left" vertical="center" wrapText="1"/>
      <protection hidden="1"/>
    </xf>
    <xf numFmtId="0" fontId="16" fillId="0" borderId="18" xfId="0" applyFont="1" applyBorder="1" applyAlignment="1" applyProtection="1">
      <alignment horizontal="left" vertical="center" wrapText="1"/>
      <protection hidden="1"/>
    </xf>
    <xf numFmtId="0" fontId="16" fillId="0" borderId="66" xfId="0" applyFont="1" applyBorder="1" applyAlignment="1" applyProtection="1">
      <alignment horizontal="left" vertical="center" wrapText="1"/>
      <protection hidden="1"/>
    </xf>
    <xf numFmtId="0" fontId="23" fillId="0" borderId="4" xfId="1" applyFont="1" applyFill="1" applyBorder="1" applyAlignment="1" applyProtection="1">
      <alignment horizontal="center" vertical="center" wrapText="1"/>
      <protection hidden="1"/>
    </xf>
    <xf numFmtId="0" fontId="23" fillId="0" borderId="5" xfId="1" applyFont="1" applyFill="1" applyBorder="1" applyAlignment="1" applyProtection="1">
      <alignment horizontal="center" vertical="center" wrapText="1"/>
      <protection hidden="1"/>
    </xf>
    <xf numFmtId="0" fontId="26" fillId="4" borderId="7" xfId="2" applyFont="1" applyFill="1" applyBorder="1" applyAlignment="1" applyProtection="1">
      <alignment horizontal="left" vertical="center" wrapText="1"/>
      <protection locked="0"/>
    </xf>
    <xf numFmtId="0" fontId="26" fillId="4" borderId="8" xfId="2" applyFont="1" applyFill="1" applyBorder="1" applyAlignment="1" applyProtection="1">
      <alignment horizontal="left" vertical="center" wrapText="1"/>
      <protection locked="0"/>
    </xf>
    <xf numFmtId="0" fontId="11" fillId="0" borderId="17" xfId="1" applyFont="1" applyFill="1" applyBorder="1" applyAlignment="1" applyProtection="1">
      <alignment horizontal="left" vertical="center" wrapText="1"/>
      <protection hidden="1"/>
    </xf>
    <xf numFmtId="0" fontId="11" fillId="0" borderId="18" xfId="1" applyFont="1" applyFill="1" applyBorder="1" applyAlignment="1" applyProtection="1">
      <alignment horizontal="left" vertical="center" wrapText="1"/>
      <protection hidden="1"/>
    </xf>
    <xf numFmtId="0" fontId="11" fillId="0" borderId="66" xfId="1" applyFont="1" applyFill="1" applyBorder="1" applyAlignment="1" applyProtection="1">
      <alignment horizontal="left" vertical="center" wrapText="1"/>
      <protection hidden="1"/>
    </xf>
    <xf numFmtId="0" fontId="9" fillId="0" borderId="19" xfId="1" applyFont="1" applyFill="1" applyBorder="1" applyAlignment="1" applyProtection="1">
      <alignment horizontal="center"/>
      <protection hidden="1"/>
    </xf>
    <xf numFmtId="0" fontId="9" fillId="0" borderId="20" xfId="1" applyFont="1" applyFill="1" applyBorder="1" applyAlignment="1" applyProtection="1">
      <alignment horizontal="center"/>
      <protection hidden="1"/>
    </xf>
    <xf numFmtId="0" fontId="9" fillId="0" borderId="21" xfId="1" applyFont="1" applyFill="1" applyBorder="1" applyAlignment="1" applyProtection="1">
      <alignment horizontal="center"/>
      <protection hidden="1"/>
    </xf>
    <xf numFmtId="0" fontId="11" fillId="4" borderId="7" xfId="1" applyFont="1" applyFill="1" applyBorder="1" applyAlignment="1" applyProtection="1">
      <alignment horizontal="left"/>
      <protection locked="0"/>
    </xf>
    <xf numFmtId="0" fontId="11" fillId="4" borderId="12" xfId="1" applyFont="1" applyFill="1" applyBorder="1" applyAlignment="1" applyProtection="1">
      <alignment horizontal="left"/>
      <protection locked="0"/>
    </xf>
    <xf numFmtId="0" fontId="11" fillId="4" borderId="7" xfId="1" applyFont="1" applyFill="1" applyBorder="1" applyAlignment="1" applyProtection="1">
      <alignment horizontal="center"/>
      <protection locked="0"/>
    </xf>
    <xf numFmtId="0" fontId="11" fillId="4" borderId="8" xfId="1" applyFont="1" applyFill="1" applyBorder="1" applyAlignment="1" applyProtection="1">
      <alignment horizontal="center"/>
      <protection locked="0"/>
    </xf>
    <xf numFmtId="0" fontId="11" fillId="4" borderId="12" xfId="1" applyFont="1" applyFill="1" applyBorder="1" applyAlignment="1" applyProtection="1">
      <alignment horizontal="center"/>
      <protection locked="0"/>
    </xf>
    <xf numFmtId="0" fontId="11" fillId="4" borderId="13" xfId="1" applyFont="1" applyFill="1" applyBorder="1" applyAlignment="1" applyProtection="1">
      <alignment horizontal="center"/>
      <protection locked="0"/>
    </xf>
    <xf numFmtId="0" fontId="11" fillId="4" borderId="38" xfId="1" applyFont="1" applyFill="1" applyBorder="1" applyAlignment="1" applyProtection="1">
      <alignment horizontal="left"/>
      <protection locked="0"/>
    </xf>
    <xf numFmtId="0" fontId="11" fillId="4" borderId="1" xfId="1" applyFont="1" applyFill="1" applyBorder="1" applyAlignment="1" applyProtection="1">
      <alignment horizontal="left"/>
      <protection locked="0"/>
    </xf>
    <xf numFmtId="0" fontId="11" fillId="4" borderId="75" xfId="1" applyFont="1" applyFill="1" applyBorder="1" applyAlignment="1" applyProtection="1">
      <alignment horizontal="left"/>
      <protection locked="0"/>
    </xf>
    <xf numFmtId="0" fontId="11" fillId="4" borderId="67" xfId="1" applyFont="1" applyFill="1" applyBorder="1" applyAlignment="1" applyProtection="1">
      <alignment horizontal="left"/>
      <protection locked="0"/>
    </xf>
    <xf numFmtId="0" fontId="11" fillId="4" borderId="64" xfId="1" applyFont="1" applyFill="1" applyBorder="1" applyAlignment="1" applyProtection="1">
      <alignment horizontal="left"/>
      <protection locked="0"/>
    </xf>
    <xf numFmtId="0" fontId="11" fillId="4" borderId="76" xfId="1" applyFont="1" applyFill="1" applyBorder="1" applyAlignment="1" applyProtection="1">
      <alignment horizontal="left"/>
      <protection locked="0"/>
    </xf>
    <xf numFmtId="0" fontId="18" fillId="0" borderId="11" xfId="1" applyFont="1" applyFill="1" applyBorder="1" applyAlignment="1" applyProtection="1">
      <alignment horizontal="left" vertical="center" wrapText="1"/>
      <protection hidden="1"/>
    </xf>
    <xf numFmtId="0" fontId="18" fillId="0" borderId="65" xfId="1" applyFont="1" applyFill="1" applyBorder="1" applyAlignment="1" applyProtection="1">
      <alignment horizontal="left" vertical="center" wrapText="1"/>
      <protection hidden="1"/>
    </xf>
    <xf numFmtId="0" fontId="18" fillId="0" borderId="12" xfId="1" applyFont="1" applyFill="1" applyBorder="1" applyAlignment="1" applyProtection="1">
      <alignment horizontal="left" vertical="center" wrapText="1"/>
      <protection hidden="1"/>
    </xf>
    <xf numFmtId="44" fontId="15" fillId="0" borderId="4" xfId="5" applyFont="1" applyFill="1" applyBorder="1" applyAlignment="1" applyProtection="1">
      <alignment horizontal="right" vertical="center"/>
      <protection hidden="1"/>
    </xf>
    <xf numFmtId="44" fontId="15" fillId="0" borderId="5" xfId="5" applyFont="1" applyFill="1" applyBorder="1" applyAlignment="1" applyProtection="1">
      <alignment horizontal="right" vertical="center"/>
      <protection hidden="1"/>
    </xf>
    <xf numFmtId="0" fontId="22" fillId="0" borderId="42" xfId="1" applyFont="1" applyFill="1" applyBorder="1" applyAlignment="1" applyProtection="1">
      <alignment horizontal="center" vertical="center" wrapText="1"/>
      <protection hidden="1"/>
    </xf>
    <xf numFmtId="0" fontId="22" fillId="0" borderId="20" xfId="1" applyFont="1" applyFill="1" applyBorder="1" applyAlignment="1" applyProtection="1">
      <alignment horizontal="center" vertical="center" wrapText="1"/>
      <protection hidden="1"/>
    </xf>
    <xf numFmtId="0" fontId="28" fillId="0" borderId="42" xfId="1" applyFont="1" applyFill="1" applyBorder="1" applyAlignment="1" applyProtection="1">
      <alignment horizontal="right" vertical="center"/>
      <protection hidden="1"/>
    </xf>
    <xf numFmtId="0" fontId="28" fillId="0" borderId="20" xfId="1" applyFont="1" applyFill="1" applyBorder="1" applyAlignment="1" applyProtection="1">
      <alignment horizontal="right" vertical="center"/>
      <protection hidden="1"/>
    </xf>
    <xf numFmtId="0" fontId="7" fillId="5" borderId="42" xfId="0" applyFont="1" applyFill="1" applyBorder="1" applyAlignment="1" applyProtection="1">
      <alignment horizontal="center" vertical="center"/>
      <protection hidden="1"/>
    </xf>
    <xf numFmtId="0" fontId="7" fillId="5" borderId="20" xfId="0" applyFont="1" applyFill="1" applyBorder="1" applyAlignment="1" applyProtection="1">
      <alignment horizontal="center" vertical="center"/>
      <protection hidden="1"/>
    </xf>
    <xf numFmtId="0" fontId="7" fillId="5" borderId="43" xfId="0" applyFont="1" applyFill="1" applyBorder="1" applyAlignment="1" applyProtection="1">
      <alignment horizontal="center" vertical="center"/>
      <protection hidden="1"/>
    </xf>
    <xf numFmtId="0" fontId="0" fillId="4" borderId="54" xfId="0" applyFill="1" applyBorder="1" applyAlignment="1" applyProtection="1">
      <alignment horizontal="center" vertical="center"/>
      <protection hidden="1"/>
    </xf>
    <xf numFmtId="0" fontId="0" fillId="4" borderId="36" xfId="0" applyFill="1" applyBorder="1" applyAlignment="1" applyProtection="1">
      <alignment horizontal="center" vertical="center"/>
      <protection hidden="1"/>
    </xf>
    <xf numFmtId="0" fontId="2" fillId="4" borderId="28" xfId="0" applyFont="1" applyFill="1" applyBorder="1" applyAlignment="1" applyProtection="1">
      <alignment horizontal="left" vertical="center" wrapText="1"/>
      <protection hidden="1"/>
    </xf>
    <xf numFmtId="0" fontId="2" fillId="4" borderId="22" xfId="0" applyFont="1" applyFill="1" applyBorder="1" applyAlignment="1" applyProtection="1">
      <alignment horizontal="left" vertical="center" wrapText="1"/>
      <protection hidden="1"/>
    </xf>
    <xf numFmtId="0" fontId="7" fillId="8" borderId="45" xfId="0" applyFont="1" applyFill="1" applyBorder="1" applyAlignment="1" applyProtection="1">
      <alignment horizontal="center" vertical="center"/>
      <protection hidden="1"/>
    </xf>
    <xf numFmtId="0" fontId="7" fillId="8" borderId="46" xfId="0" applyFont="1" applyFill="1" applyBorder="1" applyAlignment="1" applyProtection="1">
      <alignment horizontal="center" vertical="center"/>
      <protection hidden="1"/>
    </xf>
    <xf numFmtId="0" fontId="7" fillId="8" borderId="47" xfId="0" applyFont="1" applyFill="1" applyBorder="1" applyAlignment="1" applyProtection="1">
      <alignment horizontal="center" vertical="center"/>
      <protection hidden="1"/>
    </xf>
    <xf numFmtId="0" fontId="0" fillId="8" borderId="32" xfId="0" applyFill="1" applyBorder="1" applyAlignment="1" applyProtection="1">
      <alignment horizontal="center" wrapText="1"/>
      <protection hidden="1"/>
    </xf>
    <xf numFmtId="0" fontId="0" fillId="8" borderId="23" xfId="0" applyFill="1" applyBorder="1" applyAlignment="1" applyProtection="1">
      <alignment horizontal="center" wrapText="1"/>
      <protection hidden="1"/>
    </xf>
    <xf numFmtId="0" fontId="2" fillId="7" borderId="33" xfId="0" applyFont="1" applyFill="1" applyBorder="1" applyAlignment="1" applyProtection="1">
      <alignment horizontal="left" vertical="center" wrapText="1"/>
      <protection hidden="1"/>
    </xf>
    <xf numFmtId="0" fontId="2" fillId="7" borderId="49" xfId="0" applyFont="1" applyFill="1" applyBorder="1" applyAlignment="1" applyProtection="1">
      <alignment horizontal="left" vertical="center" wrapText="1"/>
      <protection hidden="1"/>
    </xf>
    <xf numFmtId="0" fontId="2" fillId="7" borderId="22" xfId="0" applyFont="1" applyFill="1" applyBorder="1" applyAlignment="1" applyProtection="1">
      <alignment horizontal="left" vertical="center" wrapText="1"/>
      <protection hidden="1"/>
    </xf>
    <xf numFmtId="0" fontId="2" fillId="7" borderId="36" xfId="0" applyFont="1" applyFill="1" applyBorder="1" applyAlignment="1" applyProtection="1">
      <alignment horizontal="left" vertical="center" wrapText="1"/>
      <protection hidden="1"/>
    </xf>
    <xf numFmtId="0" fontId="0" fillId="8" borderId="41" xfId="0" applyFill="1" applyBorder="1" applyAlignment="1" applyProtection="1">
      <alignment horizontal="center"/>
      <protection hidden="1"/>
    </xf>
    <xf numFmtId="0" fontId="0" fillId="8" borderId="34" xfId="0" applyFill="1" applyBorder="1" applyAlignment="1" applyProtection="1">
      <alignment horizontal="center"/>
      <protection hidden="1"/>
    </xf>
    <xf numFmtId="0" fontId="0" fillId="7" borderId="27" xfId="0" applyFill="1" applyBorder="1" applyAlignment="1" applyProtection="1">
      <alignment horizontal="center" wrapText="1"/>
      <protection hidden="1"/>
    </xf>
    <xf numFmtId="0" fontId="0" fillId="7" borderId="29" xfId="0" applyFill="1" applyBorder="1" applyAlignment="1" applyProtection="1">
      <alignment horizontal="center" wrapText="1"/>
      <protection hidden="1"/>
    </xf>
    <xf numFmtId="0" fontId="0" fillId="8" borderId="27" xfId="0" applyFill="1" applyBorder="1" applyAlignment="1" applyProtection="1">
      <alignment horizontal="center" wrapText="1"/>
      <protection hidden="1"/>
    </xf>
    <xf numFmtId="0" fontId="0" fillId="8" borderId="29" xfId="0" applyFill="1" applyBorder="1" applyAlignment="1" applyProtection="1">
      <alignment horizontal="center" wrapText="1"/>
      <protection hidden="1"/>
    </xf>
    <xf numFmtId="0" fontId="2" fillId="10" borderId="28" xfId="0" applyFont="1" applyFill="1" applyBorder="1" applyAlignment="1" applyProtection="1">
      <alignment horizontal="left" vertical="center" wrapText="1"/>
      <protection hidden="1"/>
    </xf>
    <xf numFmtId="0" fontId="2" fillId="10" borderId="54" xfId="0" applyFont="1" applyFill="1" applyBorder="1" applyAlignment="1" applyProtection="1">
      <alignment horizontal="left" vertical="center" wrapText="1"/>
      <protection hidden="1"/>
    </xf>
    <xf numFmtId="0" fontId="2" fillId="10" borderId="22" xfId="0" applyFont="1" applyFill="1" applyBorder="1" applyAlignment="1" applyProtection="1">
      <alignment horizontal="left" vertical="center" wrapText="1"/>
      <protection hidden="1"/>
    </xf>
    <xf numFmtId="0" fontId="2" fillId="10" borderId="36" xfId="0" applyFont="1" applyFill="1" applyBorder="1" applyAlignment="1" applyProtection="1">
      <alignment horizontal="left" vertical="center" wrapText="1"/>
      <protection hidden="1"/>
    </xf>
    <xf numFmtId="0" fontId="0" fillId="9" borderId="27" xfId="0" applyFill="1" applyBorder="1" applyAlignment="1" applyProtection="1">
      <alignment horizontal="center" wrapText="1"/>
      <protection hidden="1"/>
    </xf>
    <xf numFmtId="0" fontId="0" fillId="9" borderId="29" xfId="0" applyFill="1" applyBorder="1" applyAlignment="1" applyProtection="1">
      <alignment horizontal="center" wrapText="1"/>
      <protection hidden="1"/>
    </xf>
    <xf numFmtId="0" fontId="0" fillId="10" borderId="27" xfId="0" applyFill="1" applyBorder="1" applyAlignment="1" applyProtection="1">
      <alignment horizontal="center" wrapText="1"/>
      <protection hidden="1"/>
    </xf>
    <xf numFmtId="0" fontId="0" fillId="10" borderId="29" xfId="0" applyFill="1" applyBorder="1" applyAlignment="1" applyProtection="1">
      <alignment horizontal="center" wrapText="1"/>
      <protection hidden="1"/>
    </xf>
    <xf numFmtId="0" fontId="0" fillId="9" borderId="55" xfId="0" applyFill="1" applyBorder="1" applyAlignment="1" applyProtection="1">
      <alignment horizontal="center"/>
      <protection hidden="1"/>
    </xf>
    <xf numFmtId="0" fontId="0" fillId="9" borderId="29" xfId="0" applyFill="1" applyBorder="1" applyAlignment="1" applyProtection="1">
      <alignment horizontal="center"/>
      <protection hidden="1"/>
    </xf>
    <xf numFmtId="0" fontId="7" fillId="5" borderId="52" xfId="0" applyFont="1" applyFill="1" applyBorder="1" applyAlignment="1" applyProtection="1">
      <alignment horizontal="center" vertical="center"/>
      <protection hidden="1"/>
    </xf>
    <xf numFmtId="0" fontId="7" fillId="5" borderId="53" xfId="0" applyFont="1" applyFill="1" applyBorder="1" applyAlignment="1" applyProtection="1">
      <alignment horizontal="center" vertical="center"/>
      <protection hidden="1"/>
    </xf>
    <xf numFmtId="0" fontId="7" fillId="5" borderId="51" xfId="0" applyFont="1" applyFill="1" applyBorder="1" applyAlignment="1" applyProtection="1">
      <alignment horizontal="center" vertical="center"/>
      <protection hidden="1"/>
    </xf>
    <xf numFmtId="0" fontId="0" fillId="5" borderId="27" xfId="0" applyFill="1" applyBorder="1" applyAlignment="1" applyProtection="1">
      <alignment horizontal="center" wrapText="1"/>
      <protection hidden="1"/>
    </xf>
    <xf numFmtId="0" fontId="0" fillId="5" borderId="23" xfId="0" applyFill="1" applyBorder="1" applyAlignment="1" applyProtection="1">
      <alignment horizontal="center" wrapText="1"/>
      <protection hidden="1"/>
    </xf>
    <xf numFmtId="0" fontId="0" fillId="5" borderId="27" xfId="0" applyFill="1" applyBorder="1" applyAlignment="1" applyProtection="1">
      <alignment horizontal="center"/>
      <protection hidden="1"/>
    </xf>
    <xf numFmtId="0" fontId="0" fillId="5" borderId="29" xfId="0" applyFill="1" applyBorder="1" applyAlignment="1" applyProtection="1">
      <alignment horizontal="center"/>
      <protection hidden="1"/>
    </xf>
    <xf numFmtId="0" fontId="0" fillId="4" borderId="27" xfId="0" applyFill="1" applyBorder="1" applyAlignment="1" applyProtection="1">
      <alignment horizontal="center"/>
      <protection hidden="1"/>
    </xf>
    <xf numFmtId="0" fontId="0" fillId="4" borderId="29" xfId="0" applyFill="1" applyBorder="1" applyAlignment="1" applyProtection="1">
      <alignment horizontal="center"/>
      <protection hidden="1"/>
    </xf>
    <xf numFmtId="0" fontId="0" fillId="5" borderId="55" xfId="0" applyFill="1" applyBorder="1" applyAlignment="1" applyProtection="1">
      <alignment horizontal="center"/>
      <protection hidden="1"/>
    </xf>
    <xf numFmtId="0" fontId="7" fillId="9" borderId="38" xfId="0" applyFont="1" applyFill="1" applyBorder="1" applyAlignment="1" applyProtection="1">
      <alignment horizontal="center" vertical="center"/>
      <protection hidden="1"/>
    </xf>
    <xf numFmtId="0" fontId="7" fillId="9" borderId="1" xfId="0" applyFont="1" applyFill="1" applyBorder="1" applyAlignment="1" applyProtection="1">
      <alignment horizontal="center" vertical="center"/>
      <protection hidden="1"/>
    </xf>
    <xf numFmtId="0" fontId="7" fillId="9" borderId="37" xfId="0" applyFont="1" applyFill="1" applyBorder="1" applyAlignment="1" applyProtection="1">
      <alignment horizontal="center" vertical="center"/>
      <protection hidden="1"/>
    </xf>
    <xf numFmtId="0" fontId="0" fillId="9" borderId="23" xfId="0" applyFill="1" applyBorder="1" applyAlignment="1" applyProtection="1">
      <alignment horizontal="center" wrapText="1"/>
      <protection hidden="1"/>
    </xf>
    <xf numFmtId="44" fontId="11" fillId="0" borderId="10" xfId="5" applyFont="1" applyFill="1" applyBorder="1" applyAlignment="1" applyProtection="1">
      <alignment horizontal="center" vertical="center"/>
      <protection hidden="1"/>
    </xf>
  </cellXfs>
  <cellStyles count="6">
    <cellStyle name="20 % - zvýraznenie3" xfId="2" builtinId="38"/>
    <cellStyle name="Čiarka" xfId="3" builtinId="3"/>
    <cellStyle name="Hypertextové prepojenie" xfId="4" builtinId="8"/>
    <cellStyle name="Mena" xfId="5" builtinId="4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BC02D"/>
      <color rgb="FFE0E0E0"/>
      <color rgb="FF66BB6A"/>
      <color rgb="FF26C6DA"/>
      <color rgb="FF4FC3F7"/>
      <color rgb="FF5346ED"/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22/11/relationships/FeaturePropertyBag" Target="featurePropertyBag/featurePropertyBag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ustomXml" Target="../customXml/item3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7" zoomScaleNormal="100" workbookViewId="0">
      <selection activeCell="E36" sqref="E36"/>
    </sheetView>
  </sheetViews>
  <sheetFormatPr defaultColWidth="9.140625" defaultRowHeight="15" x14ac:dyDescent="0.2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85546875" style="15" customWidth="1"/>
    <col min="7" max="7" width="19.855468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.75" thickBot="1" x14ac:dyDescent="0.3"/>
    <row r="2" spans="2:11" ht="36.75" customHeight="1" thickBot="1" x14ac:dyDescent="0.3">
      <c r="B2" s="200" t="s">
        <v>0</v>
      </c>
      <c r="C2" s="201"/>
      <c r="D2" s="201"/>
      <c r="E2" s="201"/>
      <c r="F2" s="201"/>
      <c r="G2" s="201"/>
      <c r="H2" s="201"/>
      <c r="I2" s="201"/>
      <c r="J2" s="201"/>
      <c r="K2" s="202"/>
    </row>
    <row r="3" spans="2:11" ht="45.75" thickBot="1" x14ac:dyDescent="0.3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25">
      <c r="B4" s="22">
        <v>1</v>
      </c>
      <c r="C4" s="23" t="s">
        <v>75</v>
      </c>
      <c r="D4" s="24" t="s">
        <v>68</v>
      </c>
      <c r="E4" s="25">
        <v>30000</v>
      </c>
      <c r="F4" s="25">
        <v>0</v>
      </c>
      <c r="G4" s="26" t="s">
        <v>11</v>
      </c>
      <c r="H4" s="27">
        <f>E4</f>
        <v>30000</v>
      </c>
      <c r="I4" s="28">
        <f>H4/H$14*100</f>
        <v>33.333333333333329</v>
      </c>
      <c r="J4" s="29">
        <f t="shared" ref="J4:J6" si="0">IF(I4=0,0,(E4-F4)/I4)</f>
        <v>900.00000000000011</v>
      </c>
      <c r="K4" s="30">
        <f t="shared" ref="K4:K5" si="1">IF((E4-F4)=0,0,H4/(E4-F4))</f>
        <v>1</v>
      </c>
    </row>
    <row r="5" spans="2:11" x14ac:dyDescent="0.25">
      <c r="B5" s="22">
        <v>2</v>
      </c>
      <c r="C5" s="31" t="s">
        <v>72</v>
      </c>
      <c r="D5" s="32" t="s">
        <v>73</v>
      </c>
      <c r="E5" s="33">
        <v>36</v>
      </c>
      <c r="F5" s="33">
        <v>0</v>
      </c>
      <c r="G5" s="26" t="s">
        <v>74</v>
      </c>
      <c r="H5" s="34">
        <v>30000</v>
      </c>
      <c r="I5" s="35">
        <f t="shared" ref="I5:I13" si="2">H5/H$14*100</f>
        <v>33.333333333333329</v>
      </c>
      <c r="J5" s="29">
        <f t="shared" si="0"/>
        <v>1.08</v>
      </c>
      <c r="K5" s="30">
        <f t="shared" si="1"/>
        <v>833.33333333333337</v>
      </c>
    </row>
    <row r="6" spans="2:11" x14ac:dyDescent="0.25">
      <c r="B6" s="22">
        <v>3</v>
      </c>
      <c r="C6" s="31" t="s">
        <v>77</v>
      </c>
      <c r="D6" s="32" t="s">
        <v>78</v>
      </c>
      <c r="E6" s="33">
        <v>100</v>
      </c>
      <c r="F6" s="33">
        <v>50</v>
      </c>
      <c r="G6" s="26" t="s">
        <v>11</v>
      </c>
      <c r="H6" s="34">
        <v>30000</v>
      </c>
      <c r="I6" s="35">
        <f t="shared" si="2"/>
        <v>33.333333333333329</v>
      </c>
      <c r="J6" s="29">
        <f t="shared" si="0"/>
        <v>1.5000000000000002</v>
      </c>
      <c r="K6" s="30">
        <f>IF((E6-F6)=0,0,H6/(E6-F6))</f>
        <v>600</v>
      </c>
    </row>
    <row r="7" spans="2:11" x14ac:dyDescent="0.25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71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25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71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25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71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2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71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2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71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2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71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2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71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">
      <c r="B14" s="40"/>
      <c r="C14" s="41" t="s">
        <v>13</v>
      </c>
      <c r="D14" s="42"/>
      <c r="E14" s="42"/>
      <c r="F14" s="42"/>
      <c r="G14" s="42"/>
      <c r="H14" s="43">
        <f>SUM(H4:H13)</f>
        <v>90000</v>
      </c>
      <c r="I14" s="44">
        <f>SUM(I4:I13)</f>
        <v>99.999999999999986</v>
      </c>
      <c r="J14" s="45"/>
      <c r="K14" s="46"/>
    </row>
    <row r="15" spans="2:11" ht="15.75" thickBot="1" x14ac:dyDescent="0.3"/>
    <row r="16" spans="2:11" ht="35.25" customHeight="1" x14ac:dyDescent="0.25">
      <c r="B16" s="232" t="s">
        <v>14</v>
      </c>
      <c r="C16" s="233"/>
      <c r="D16" s="233"/>
      <c r="E16" s="233"/>
      <c r="F16" s="233"/>
      <c r="G16" s="233"/>
      <c r="H16" s="233"/>
      <c r="I16" s="233"/>
      <c r="J16" s="234"/>
    </row>
    <row r="17" spans="2:10" x14ac:dyDescent="0.25">
      <c r="B17" s="235" t="s">
        <v>1</v>
      </c>
      <c r="C17" s="205" t="s">
        <v>2</v>
      </c>
      <c r="D17" s="203" t="s">
        <v>15</v>
      </c>
      <c r="E17" s="237" t="s">
        <v>16</v>
      </c>
      <c r="F17" s="238"/>
      <c r="G17" s="239" t="s">
        <v>17</v>
      </c>
      <c r="H17" s="240"/>
      <c r="I17" s="241" t="s">
        <v>18</v>
      </c>
      <c r="J17" s="238"/>
    </row>
    <row r="18" spans="2:10" x14ac:dyDescent="0.25">
      <c r="B18" s="236"/>
      <c r="C18" s="206"/>
      <c r="D18" s="204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25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33.333333333333329</v>
      </c>
      <c r="E19" s="54">
        <v>30000</v>
      </c>
      <c r="F19" s="55">
        <f>IF(I4=100,"0",IF((E4-F4)=0,0,(IF(G4="čím menej, tým lepšie",(I4*(E4-E19)/(E4-F4)),(I4*(E19-F4)/(E4-F4))))))</f>
        <v>0</v>
      </c>
      <c r="G19" s="54">
        <v>15000</v>
      </c>
      <c r="H19" s="56">
        <f>IF(I4=100,"0",IF((E4-F4)=0,0,IF(G4="čím menej, tým lepšie",(I4*(E4-G19)/(E4-F4)),(I4*(G19-F4)/(E4-F4)))))</f>
        <v>16.666666666666664</v>
      </c>
      <c r="I19" s="54">
        <v>0</v>
      </c>
      <c r="J19" s="55">
        <f>IF(I4=100,"0",IF((E4-F4)=0,0,IF(G4="čím menej, tým lepšie",(I4*(E4-I19)/(E4-F4)),(I4*(I19-F4)/(E4-F4)))))</f>
        <v>33.333333333333329</v>
      </c>
    </row>
    <row r="20" spans="2:10" ht="15" customHeight="1" x14ac:dyDescent="0.25">
      <c r="B20" s="47">
        <v>2</v>
      </c>
      <c r="C20" s="52" t="str">
        <v>Záruka navyše</v>
      </c>
      <c r="D20" s="53">
        <v>33.333333333333329</v>
      </c>
      <c r="E20" s="54">
        <v>36</v>
      </c>
      <c r="F20" s="55">
        <f>IF(I5=100,"0",IF((E5-F5)=0,0,(IF(G5="čím menej, tým lepšie",(I5*(E5-E20)/(E5-F5)),(I5*(E20-F5)/(E5-F5))))))</f>
        <v>33.333333333333329</v>
      </c>
      <c r="G20" s="54">
        <v>18</v>
      </c>
      <c r="H20" s="56">
        <f t="shared" ref="H20:H28" si="5">IF(I5=100,"0",IF((E5-F5)=0,0,IF(G5="čím menej, tým lepšie",(I5*(E5-G20)/(E5-F5)),(I5*(G20-F5)/(E5-F5)))))</f>
        <v>16.666666666666664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25">
      <c r="B21" s="47">
        <v>3</v>
      </c>
      <c r="C21" s="52" t="str">
        <v>Lehota dodania</v>
      </c>
      <c r="D21" s="53">
        <v>33.333333333333329</v>
      </c>
      <c r="E21" s="54">
        <v>50</v>
      </c>
      <c r="F21" s="55">
        <f>IF(I6=100,"0",IF((E6-F6)=0,0,(IF(G6="čím menej, tým lepšie",(I6*(E6-E21)/(E6-F6)),(I6*(E21-F6)/(E6-F6))))))</f>
        <v>33.333333333333329</v>
      </c>
      <c r="G21" s="54">
        <v>75</v>
      </c>
      <c r="H21" s="56">
        <f t="shared" si="5"/>
        <v>16.666666666666664</v>
      </c>
      <c r="I21" s="54">
        <v>100</v>
      </c>
      <c r="J21" s="55">
        <f t="shared" si="6"/>
        <v>0</v>
      </c>
    </row>
    <row r="22" spans="2:10" x14ac:dyDescent="0.2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2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2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2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2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2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.75" thickBot="1" x14ac:dyDescent="0.3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.75" thickBot="1" x14ac:dyDescent="0.3">
      <c r="B29" s="60"/>
      <c r="C29" s="61" t="s">
        <v>22</v>
      </c>
      <c r="D29" s="62">
        <f>SUM(_xlfn.ANCHORARRAY(D19))</f>
        <v>99.999999999999986</v>
      </c>
      <c r="E29" s="61"/>
      <c r="F29" s="63">
        <f>SUM(F19:F28)</f>
        <v>66.666666666666657</v>
      </c>
      <c r="G29" s="64"/>
      <c r="H29" s="63">
        <f t="shared" ref="H29:J29" si="8">SUM(H19:H28)</f>
        <v>49.999999999999993</v>
      </c>
      <c r="I29" s="64"/>
      <c r="J29" s="65">
        <f t="shared" si="8"/>
        <v>33.333333333333329</v>
      </c>
    </row>
    <row r="31" spans="2:10" ht="36.75" customHeight="1" x14ac:dyDescent="0.25">
      <c r="B31" s="207" t="s">
        <v>23</v>
      </c>
      <c r="C31" s="208"/>
      <c r="D31" s="208"/>
      <c r="E31" s="208"/>
      <c r="F31" s="208"/>
      <c r="G31" s="208"/>
      <c r="H31" s="208"/>
      <c r="I31" s="208"/>
      <c r="J31" s="209"/>
    </row>
    <row r="32" spans="2:10" x14ac:dyDescent="0.25">
      <c r="B32" s="210" t="s">
        <v>1</v>
      </c>
      <c r="C32" s="212" t="s">
        <v>2</v>
      </c>
      <c r="D32" s="213"/>
      <c r="E32" s="220" t="s">
        <v>16</v>
      </c>
      <c r="F32" s="221"/>
      <c r="G32" s="218" t="s">
        <v>17</v>
      </c>
      <c r="H32" s="219"/>
      <c r="I32" s="216" t="s">
        <v>18</v>
      </c>
      <c r="J32" s="217"/>
    </row>
    <row r="33" spans="2:10" x14ac:dyDescent="0.25">
      <c r="B33" s="211"/>
      <c r="C33" s="214"/>
      <c r="D33" s="215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25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25">
      <c r="B35" s="72">
        <v>2</v>
      </c>
      <c r="C35" s="73" t="str">
        <v>Záruka navyše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-30000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-15000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25">
      <c r="B36" s="72">
        <v>3</v>
      </c>
      <c r="C36" s="73" t="str">
        <v>Lehota dodania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-30000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-15000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2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2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2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2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2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2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.75" thickBot="1" x14ac:dyDescent="0.3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.75" thickBot="1" x14ac:dyDescent="0.3">
      <c r="B44" s="82"/>
      <c r="C44" s="83" t="s">
        <v>22</v>
      </c>
      <c r="D44" s="83"/>
      <c r="E44" s="83"/>
      <c r="F44" s="84">
        <f>SUM(F34:F43)</f>
        <v>-30000</v>
      </c>
      <c r="G44" s="84"/>
      <c r="H44" s="84">
        <f t="shared" ref="H44:J44" si="15">SUM(H34:H43)</f>
        <v>-15000</v>
      </c>
      <c r="I44" s="84"/>
      <c r="J44" s="85">
        <f t="shared" si="15"/>
        <v>0</v>
      </c>
    </row>
    <row r="45" spans="2:10" ht="15.75" thickBot="1" x14ac:dyDescent="0.3"/>
    <row r="46" spans="2:10" ht="36" customHeight="1" thickBot="1" x14ac:dyDescent="0.3">
      <c r="B46" s="242" t="s">
        <v>67</v>
      </c>
      <c r="C46" s="243"/>
      <c r="D46" s="243"/>
      <c r="E46" s="243"/>
      <c r="F46" s="243"/>
      <c r="G46" s="243"/>
      <c r="H46" s="243"/>
      <c r="I46" s="243"/>
      <c r="J46" s="244"/>
    </row>
    <row r="47" spans="2:10" ht="15.75" customHeight="1" x14ac:dyDescent="0.25">
      <c r="B47" s="226" t="s">
        <v>1</v>
      </c>
      <c r="C47" s="222" t="s">
        <v>2</v>
      </c>
      <c r="D47" s="223"/>
      <c r="E47" s="226" t="s">
        <v>16</v>
      </c>
      <c r="F47" s="227"/>
      <c r="G47" s="228" t="s">
        <v>17</v>
      </c>
      <c r="H47" s="229"/>
      <c r="I47" s="230" t="s">
        <v>18</v>
      </c>
      <c r="J47" s="231"/>
    </row>
    <row r="48" spans="2:10" x14ac:dyDescent="0.25">
      <c r="B48" s="245"/>
      <c r="C48" s="224"/>
      <c r="D48" s="225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25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25">
      <c r="B50" s="92">
        <v>2</v>
      </c>
      <c r="C50" s="93" t="str">
        <v>Záruka navyše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15000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30000</v>
      </c>
    </row>
    <row r="51" spans="2:10" x14ac:dyDescent="0.25">
      <c r="B51" s="92">
        <v>3</v>
      </c>
      <c r="C51" s="93" t="str">
        <v>Lehota dodania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15000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30000</v>
      </c>
    </row>
    <row r="52" spans="2:10" ht="15.75" customHeight="1" x14ac:dyDescent="0.2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2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2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2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2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2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.75" thickBot="1" x14ac:dyDescent="0.3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.75" thickBot="1" x14ac:dyDescent="0.3">
      <c r="B59" s="101"/>
      <c r="C59" s="102" t="s">
        <v>22</v>
      </c>
      <c r="D59" s="102"/>
      <c r="E59" s="102"/>
      <c r="F59" s="103">
        <f>SUM(F49:F58)</f>
        <v>30000</v>
      </c>
      <c r="G59" s="103"/>
      <c r="H59" s="103">
        <f t="shared" ref="H59:J59" si="22">SUM(H49:H58)</f>
        <v>45000</v>
      </c>
      <c r="I59" s="103"/>
      <c r="J59" s="104">
        <f t="shared" si="22"/>
        <v>60000</v>
      </c>
    </row>
    <row r="61" spans="2:10" x14ac:dyDescent="0.25">
      <c r="C61" s="14"/>
      <c r="D61" s="14"/>
      <c r="E61" s="14"/>
      <c r="F61" s="14"/>
      <c r="G61" s="14"/>
      <c r="H61" s="14"/>
    </row>
    <row r="62" spans="2:10" ht="30.75" customHeight="1" x14ac:dyDescent="0.25">
      <c r="C62" s="14"/>
      <c r="D62" s="14"/>
      <c r="E62" s="14"/>
      <c r="F62" s="14"/>
      <c r="G62" s="14"/>
      <c r="H62" s="14"/>
    </row>
    <row r="63" spans="2:10" x14ac:dyDescent="0.25">
      <c r="C63" s="14"/>
      <c r="D63" s="14"/>
      <c r="E63" s="14"/>
      <c r="F63" s="14"/>
      <c r="G63" s="14"/>
      <c r="H63" s="14"/>
    </row>
    <row r="64" spans="2:10" x14ac:dyDescent="0.25">
      <c r="C64" s="14"/>
      <c r="D64" s="14"/>
      <c r="E64" s="14"/>
      <c r="F64" s="14"/>
      <c r="G64" s="14"/>
      <c r="H64" s="14"/>
    </row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ht="15.75" customHeight="1" x14ac:dyDescent="0.25"/>
    <row r="73" s="14" customFormat="1" ht="15.75" customHeigh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I210"/>
  <sheetViews>
    <sheetView tabSelected="1" topLeftCell="A22" zoomScale="115" zoomScaleNormal="115" workbookViewId="0">
      <selection activeCell="F10" sqref="F10:G10"/>
    </sheetView>
  </sheetViews>
  <sheetFormatPr defaultColWidth="9.140625" defaultRowHeight="15" x14ac:dyDescent="0.25"/>
  <cols>
    <col min="1" max="1" width="4.7109375" style="14" customWidth="1"/>
    <col min="2" max="2" width="10" style="14" customWidth="1"/>
    <col min="3" max="3" width="13.85546875" style="14" customWidth="1"/>
    <col min="4" max="4" width="54.28515625" style="15" customWidth="1"/>
    <col min="5" max="5" width="10" style="14" customWidth="1"/>
    <col min="6" max="6" width="7.42578125" style="14" customWidth="1"/>
    <col min="7" max="7" width="21.7109375" style="14" customWidth="1"/>
    <col min="8" max="8" width="29" style="14" customWidth="1"/>
    <col min="9" max="9" width="28.28515625" style="14" customWidth="1"/>
    <col min="10" max="16384" width="9.140625" style="14"/>
  </cols>
  <sheetData>
    <row r="1" spans="2:9" ht="15.75" thickBot="1" x14ac:dyDescent="0.3"/>
    <row r="2" spans="2:9" ht="30.75" customHeight="1" thickBot="1" x14ac:dyDescent="0.3">
      <c r="B2" s="150" t="s">
        <v>278</v>
      </c>
      <c r="C2" s="151"/>
      <c r="D2" s="151"/>
      <c r="E2" s="151"/>
      <c r="F2" s="169"/>
      <c r="G2" s="169"/>
      <c r="H2" s="169"/>
      <c r="I2" s="170"/>
    </row>
    <row r="3" spans="2:9" ht="15.75" thickBot="1" x14ac:dyDescent="0.3">
      <c r="B3" s="149"/>
      <c r="C3" s="149"/>
      <c r="D3" s="149"/>
      <c r="E3" s="149"/>
      <c r="F3" s="149"/>
      <c r="G3" s="149"/>
      <c r="H3" s="149"/>
      <c r="I3" s="149"/>
    </row>
    <row r="4" spans="2:9" ht="21.75" customHeight="1" x14ac:dyDescent="0.25">
      <c r="B4" s="173" t="s">
        <v>26</v>
      </c>
      <c r="C4" s="174"/>
      <c r="D4" s="174"/>
      <c r="E4" s="175"/>
      <c r="F4" s="171"/>
      <c r="G4" s="171"/>
      <c r="H4" s="171"/>
      <c r="I4" s="172"/>
    </row>
    <row r="5" spans="2:9" ht="18.75" customHeight="1" x14ac:dyDescent="0.25">
      <c r="B5" s="160" t="s">
        <v>27</v>
      </c>
      <c r="C5" s="161"/>
      <c r="D5" s="161"/>
      <c r="E5" s="162"/>
      <c r="F5" s="141"/>
      <c r="G5" s="141"/>
      <c r="H5" s="141"/>
      <c r="I5" s="142"/>
    </row>
    <row r="6" spans="2:9" ht="19.5" customHeight="1" x14ac:dyDescent="0.25">
      <c r="B6" s="160" t="s">
        <v>28</v>
      </c>
      <c r="C6" s="161"/>
      <c r="D6" s="161"/>
      <c r="E6" s="162"/>
      <c r="F6" s="141"/>
      <c r="G6" s="141"/>
      <c r="H6" s="141"/>
      <c r="I6" s="142"/>
    </row>
    <row r="7" spans="2:9" x14ac:dyDescent="0.25">
      <c r="B7" s="160" t="s">
        <v>29</v>
      </c>
      <c r="C7" s="161"/>
      <c r="D7" s="161"/>
      <c r="E7" s="162"/>
      <c r="F7" s="141"/>
      <c r="G7" s="141"/>
      <c r="H7" s="141"/>
      <c r="I7" s="142"/>
    </row>
    <row r="8" spans="2:9" x14ac:dyDescent="0.25">
      <c r="B8" s="160" t="s">
        <v>30</v>
      </c>
      <c r="C8" s="161"/>
      <c r="D8" s="161"/>
      <c r="E8" s="162"/>
      <c r="F8" s="141"/>
      <c r="G8" s="141"/>
      <c r="H8" s="141"/>
      <c r="I8" s="142"/>
    </row>
    <row r="9" spans="2:9" ht="19.5" customHeight="1" x14ac:dyDescent="0.25">
      <c r="B9" s="160" t="s">
        <v>31</v>
      </c>
      <c r="C9" s="161"/>
      <c r="D9" s="161"/>
      <c r="E9" s="162"/>
      <c r="F9" s="141"/>
      <c r="G9" s="141"/>
      <c r="H9" s="141"/>
      <c r="I9" s="142"/>
    </row>
    <row r="10" spans="2:9" ht="24" customHeight="1" thickBot="1" x14ac:dyDescent="0.3">
      <c r="B10" s="163" t="s">
        <v>32</v>
      </c>
      <c r="C10" s="164"/>
      <c r="D10" s="164"/>
      <c r="E10" s="165"/>
      <c r="F10" s="146" t="s">
        <v>76</v>
      </c>
      <c r="G10" s="146"/>
      <c r="H10" s="147"/>
      <c r="I10" s="148"/>
    </row>
    <row r="11" spans="2:9" ht="15.75" thickBot="1" x14ac:dyDescent="0.3">
      <c r="B11" s="149"/>
      <c r="C11" s="149"/>
      <c r="D11" s="149"/>
      <c r="E11" s="149"/>
      <c r="F11" s="149"/>
      <c r="G11" s="149"/>
      <c r="H11" s="149"/>
      <c r="I11" s="149"/>
    </row>
    <row r="12" spans="2:9" ht="30" customHeight="1" thickBot="1" x14ac:dyDescent="0.3">
      <c r="B12" s="150" t="s">
        <v>33</v>
      </c>
      <c r="C12" s="151"/>
      <c r="D12" s="151"/>
      <c r="E12" s="151"/>
      <c r="F12" s="152"/>
      <c r="G12" s="152"/>
      <c r="H12" s="152"/>
      <c r="I12" s="153"/>
    </row>
    <row r="13" spans="2:9" ht="31.5" customHeight="1" x14ac:dyDescent="0.25">
      <c r="B13" s="166" t="s">
        <v>87</v>
      </c>
      <c r="C13" s="167"/>
      <c r="D13" s="167"/>
      <c r="E13" s="167"/>
      <c r="F13" s="167"/>
      <c r="G13" s="167"/>
      <c r="H13" s="168"/>
      <c r="I13" s="122" t="b">
        <v>1</v>
      </c>
    </row>
    <row r="14" spans="2:9" ht="31.5" customHeight="1" x14ac:dyDescent="0.25">
      <c r="B14" s="154" t="s">
        <v>88</v>
      </c>
      <c r="C14" s="155"/>
      <c r="D14" s="155"/>
      <c r="E14" s="155"/>
      <c r="F14" s="156"/>
      <c r="G14" s="156"/>
      <c r="H14" s="156"/>
      <c r="I14" s="122" t="b">
        <v>1</v>
      </c>
    </row>
    <row r="15" spans="2:9" ht="30" customHeight="1" x14ac:dyDescent="0.25">
      <c r="B15" s="154" t="s">
        <v>89</v>
      </c>
      <c r="C15" s="155"/>
      <c r="D15" s="155"/>
      <c r="E15" s="155"/>
      <c r="F15" s="156"/>
      <c r="G15" s="156"/>
      <c r="H15" s="156"/>
      <c r="I15" s="122" t="b">
        <v>1</v>
      </c>
    </row>
    <row r="16" spans="2:9" ht="30" customHeight="1" x14ac:dyDescent="0.25">
      <c r="B16" s="157" t="s">
        <v>90</v>
      </c>
      <c r="C16" s="158"/>
      <c r="D16" s="158"/>
      <c r="E16" s="158"/>
      <c r="F16" s="159"/>
      <c r="G16" s="159"/>
      <c r="H16" s="159"/>
      <c r="I16" s="122" t="b">
        <v>1</v>
      </c>
    </row>
    <row r="17" spans="2:9" ht="45.75" customHeight="1" thickBot="1" x14ac:dyDescent="0.3">
      <c r="B17" s="191" t="s">
        <v>91</v>
      </c>
      <c r="C17" s="192"/>
      <c r="D17" s="192"/>
      <c r="E17" s="192"/>
      <c r="F17" s="193"/>
      <c r="G17" s="193"/>
      <c r="H17" s="193"/>
      <c r="I17" s="123" t="b">
        <v>1</v>
      </c>
    </row>
    <row r="18" spans="2:9" ht="15.75" thickBot="1" x14ac:dyDescent="0.3">
      <c r="B18" s="149"/>
      <c r="C18" s="149"/>
      <c r="D18" s="149"/>
      <c r="E18" s="149"/>
      <c r="F18" s="149"/>
      <c r="G18" s="149"/>
      <c r="H18" s="149"/>
      <c r="I18" s="149"/>
    </row>
    <row r="19" spans="2:9" ht="28.5" customHeight="1" thickBot="1" x14ac:dyDescent="0.3">
      <c r="B19" s="196" t="s">
        <v>70</v>
      </c>
      <c r="C19" s="197"/>
      <c r="D19" s="197"/>
      <c r="E19" s="151"/>
      <c r="F19" s="143" t="str">
        <f>'Zákl. nastavenie'!C4</f>
        <v>Cena celkom</v>
      </c>
      <c r="G19" s="144"/>
      <c r="H19" s="144"/>
      <c r="I19" s="145"/>
    </row>
    <row r="20" spans="2:9" ht="39" customHeight="1" thickBot="1" x14ac:dyDescent="0.3">
      <c r="B20" s="107" t="s">
        <v>93</v>
      </c>
      <c r="C20" s="108" t="s">
        <v>94</v>
      </c>
      <c r="D20" s="109" t="s">
        <v>256</v>
      </c>
      <c r="E20" s="110" t="s">
        <v>92</v>
      </c>
      <c r="F20" s="111" t="s">
        <v>34</v>
      </c>
      <c r="G20" s="112" t="s">
        <v>95</v>
      </c>
      <c r="H20" s="111" t="s">
        <v>35</v>
      </c>
      <c r="I20" s="113" t="s">
        <v>36</v>
      </c>
    </row>
    <row r="21" spans="2:9" ht="24" x14ac:dyDescent="0.25">
      <c r="B21" s="126">
        <v>1</v>
      </c>
      <c r="C21" s="127" t="s">
        <v>96</v>
      </c>
      <c r="D21" s="128" t="s">
        <v>100</v>
      </c>
      <c r="E21" s="129" t="s">
        <v>245</v>
      </c>
      <c r="F21" s="130">
        <v>250</v>
      </c>
      <c r="G21" s="124">
        <v>0</v>
      </c>
      <c r="H21" s="114">
        <f>IF(F$10="Som platcom DPH",G21*0.23,0)</f>
        <v>0</v>
      </c>
      <c r="I21" s="246">
        <f>SUM(G21+H21)*F21</f>
        <v>0</v>
      </c>
    </row>
    <row r="22" spans="2:9" ht="24" x14ac:dyDescent="0.25">
      <c r="B22" s="126">
        <v>2</v>
      </c>
      <c r="C22" s="127" t="s">
        <v>96</v>
      </c>
      <c r="D22" s="131" t="s">
        <v>101</v>
      </c>
      <c r="E22" s="129" t="s">
        <v>245</v>
      </c>
      <c r="F22" s="130">
        <v>70</v>
      </c>
      <c r="G22" s="125">
        <v>0</v>
      </c>
      <c r="H22" s="114">
        <f t="shared" ref="H22:H25" si="0">IF(F$10="Som platcom DPH",G22*0.23,0)</f>
        <v>0</v>
      </c>
      <c r="I22" s="246">
        <f t="shared" ref="I22:I25" si="1">SUM(G22+H22)*F22</f>
        <v>0</v>
      </c>
    </row>
    <row r="23" spans="2:9" ht="24" x14ac:dyDescent="0.25">
      <c r="B23" s="126">
        <v>3</v>
      </c>
      <c r="C23" s="127" t="s">
        <v>96</v>
      </c>
      <c r="D23" s="131" t="s">
        <v>102</v>
      </c>
      <c r="E23" s="129" t="s">
        <v>245</v>
      </c>
      <c r="F23" s="130">
        <v>10</v>
      </c>
      <c r="G23" s="125">
        <v>0</v>
      </c>
      <c r="H23" s="114">
        <f t="shared" si="0"/>
        <v>0</v>
      </c>
      <c r="I23" s="246">
        <f t="shared" si="1"/>
        <v>0</v>
      </c>
    </row>
    <row r="24" spans="2:9" ht="24" x14ac:dyDescent="0.25">
      <c r="B24" s="126">
        <v>4</v>
      </c>
      <c r="C24" s="127" t="s">
        <v>96</v>
      </c>
      <c r="D24" s="131" t="s">
        <v>103</v>
      </c>
      <c r="E24" s="129" t="s">
        <v>245</v>
      </c>
      <c r="F24" s="130">
        <v>210</v>
      </c>
      <c r="G24" s="125">
        <v>0</v>
      </c>
      <c r="H24" s="114">
        <f t="shared" si="0"/>
        <v>0</v>
      </c>
      <c r="I24" s="246">
        <f t="shared" si="1"/>
        <v>0</v>
      </c>
    </row>
    <row r="25" spans="2:9" ht="18.75" x14ac:dyDescent="0.25">
      <c r="B25" s="126">
        <v>5</v>
      </c>
      <c r="C25" s="127" t="s">
        <v>96</v>
      </c>
      <c r="D25" s="131" t="s">
        <v>104</v>
      </c>
      <c r="E25" s="129" t="s">
        <v>245</v>
      </c>
      <c r="F25" s="130">
        <v>170</v>
      </c>
      <c r="G25" s="125">
        <v>0</v>
      </c>
      <c r="H25" s="114">
        <f t="shared" si="0"/>
        <v>0</v>
      </c>
      <c r="I25" s="246">
        <f t="shared" si="1"/>
        <v>0</v>
      </c>
    </row>
    <row r="26" spans="2:9" ht="18.75" x14ac:dyDescent="0.25">
      <c r="B26" s="126">
        <v>6</v>
      </c>
      <c r="C26" s="127" t="s">
        <v>96</v>
      </c>
      <c r="D26" s="131" t="s">
        <v>258</v>
      </c>
      <c r="E26" s="129" t="s">
        <v>245</v>
      </c>
      <c r="F26" s="130">
        <v>150</v>
      </c>
      <c r="G26" s="125">
        <v>0</v>
      </c>
      <c r="H26" s="114">
        <f t="shared" ref="H26:H89" si="2">IF(F$10="Som platcom DPH",G26*0.23,0)</f>
        <v>0</v>
      </c>
      <c r="I26" s="246">
        <f t="shared" ref="I26:I89" si="3">SUM(G26+H26)*F26</f>
        <v>0</v>
      </c>
    </row>
    <row r="27" spans="2:9" ht="24" x14ac:dyDescent="0.25">
      <c r="B27" s="126">
        <v>7</v>
      </c>
      <c r="C27" s="127" t="s">
        <v>96</v>
      </c>
      <c r="D27" s="131" t="s">
        <v>259</v>
      </c>
      <c r="E27" s="129" t="s">
        <v>245</v>
      </c>
      <c r="F27" s="130">
        <v>10</v>
      </c>
      <c r="G27" s="125">
        <v>0</v>
      </c>
      <c r="H27" s="114">
        <f t="shared" si="2"/>
        <v>0</v>
      </c>
      <c r="I27" s="246">
        <f t="shared" si="3"/>
        <v>0</v>
      </c>
    </row>
    <row r="28" spans="2:9" ht="24" x14ac:dyDescent="0.25">
      <c r="B28" s="126">
        <v>8</v>
      </c>
      <c r="C28" s="127" t="s">
        <v>96</v>
      </c>
      <c r="D28" s="131" t="s">
        <v>105</v>
      </c>
      <c r="E28" s="129" t="s">
        <v>245</v>
      </c>
      <c r="F28" s="130">
        <v>160</v>
      </c>
      <c r="G28" s="125">
        <v>0</v>
      </c>
      <c r="H28" s="114">
        <f t="shared" si="2"/>
        <v>0</v>
      </c>
      <c r="I28" s="246">
        <f t="shared" si="3"/>
        <v>0</v>
      </c>
    </row>
    <row r="29" spans="2:9" ht="18.75" x14ac:dyDescent="0.25">
      <c r="B29" s="126">
        <v>9</v>
      </c>
      <c r="C29" s="127" t="s">
        <v>96</v>
      </c>
      <c r="D29" s="131" t="s">
        <v>106</v>
      </c>
      <c r="E29" s="129" t="s">
        <v>245</v>
      </c>
      <c r="F29" s="130">
        <v>50</v>
      </c>
      <c r="G29" s="125">
        <v>0</v>
      </c>
      <c r="H29" s="114">
        <f t="shared" si="2"/>
        <v>0</v>
      </c>
      <c r="I29" s="246">
        <f t="shared" si="3"/>
        <v>0</v>
      </c>
    </row>
    <row r="30" spans="2:9" ht="60" x14ac:dyDescent="0.25">
      <c r="B30" s="126">
        <v>10</v>
      </c>
      <c r="C30" s="127" t="s">
        <v>96</v>
      </c>
      <c r="D30" s="131" t="s">
        <v>107</v>
      </c>
      <c r="E30" s="129" t="s">
        <v>245</v>
      </c>
      <c r="F30" s="130">
        <v>410</v>
      </c>
      <c r="G30" s="125">
        <v>0</v>
      </c>
      <c r="H30" s="114">
        <f t="shared" si="2"/>
        <v>0</v>
      </c>
      <c r="I30" s="246">
        <f t="shared" si="3"/>
        <v>0</v>
      </c>
    </row>
    <row r="31" spans="2:9" ht="60" x14ac:dyDescent="0.25">
      <c r="B31" s="126">
        <v>11</v>
      </c>
      <c r="C31" s="127" t="s">
        <v>96</v>
      </c>
      <c r="D31" s="131" t="s">
        <v>107</v>
      </c>
      <c r="E31" s="129" t="s">
        <v>245</v>
      </c>
      <c r="F31" s="130">
        <v>440</v>
      </c>
      <c r="G31" s="125">
        <v>0</v>
      </c>
      <c r="H31" s="114">
        <f t="shared" si="2"/>
        <v>0</v>
      </c>
      <c r="I31" s="246">
        <f t="shared" si="3"/>
        <v>0</v>
      </c>
    </row>
    <row r="32" spans="2:9" ht="24" x14ac:dyDescent="0.25">
      <c r="B32" s="126">
        <v>12</v>
      </c>
      <c r="C32" s="127" t="s">
        <v>96</v>
      </c>
      <c r="D32" s="131" t="s">
        <v>108</v>
      </c>
      <c r="E32" s="129" t="s">
        <v>245</v>
      </c>
      <c r="F32" s="130">
        <v>180</v>
      </c>
      <c r="G32" s="125">
        <v>0</v>
      </c>
      <c r="H32" s="114">
        <f t="shared" si="2"/>
        <v>0</v>
      </c>
      <c r="I32" s="246">
        <f t="shared" si="3"/>
        <v>0</v>
      </c>
    </row>
    <row r="33" spans="2:9" ht="36" x14ac:dyDescent="0.25">
      <c r="B33" s="126">
        <v>13</v>
      </c>
      <c r="C33" s="127" t="s">
        <v>96</v>
      </c>
      <c r="D33" s="131" t="s">
        <v>109</v>
      </c>
      <c r="E33" s="129" t="s">
        <v>245</v>
      </c>
      <c r="F33" s="130">
        <v>60</v>
      </c>
      <c r="G33" s="125">
        <v>0</v>
      </c>
      <c r="H33" s="114">
        <f t="shared" si="2"/>
        <v>0</v>
      </c>
      <c r="I33" s="246">
        <f t="shared" si="3"/>
        <v>0</v>
      </c>
    </row>
    <row r="34" spans="2:9" ht="108" x14ac:dyDescent="0.25">
      <c r="B34" s="126">
        <v>14</v>
      </c>
      <c r="C34" s="127" t="s">
        <v>96</v>
      </c>
      <c r="D34" s="131" t="s">
        <v>110</v>
      </c>
      <c r="E34" s="129" t="s">
        <v>246</v>
      </c>
      <c r="F34" s="130">
        <v>10</v>
      </c>
      <c r="G34" s="125">
        <v>0</v>
      </c>
      <c r="H34" s="114">
        <f t="shared" si="2"/>
        <v>0</v>
      </c>
      <c r="I34" s="246">
        <f t="shared" si="3"/>
        <v>0</v>
      </c>
    </row>
    <row r="35" spans="2:9" ht="18.75" x14ac:dyDescent="0.25">
      <c r="B35" s="126">
        <v>15</v>
      </c>
      <c r="C35" s="127" t="s">
        <v>96</v>
      </c>
      <c r="D35" s="131" t="s">
        <v>111</v>
      </c>
      <c r="E35" s="129" t="s">
        <v>245</v>
      </c>
      <c r="F35" s="130">
        <v>20</v>
      </c>
      <c r="G35" s="125">
        <v>0</v>
      </c>
      <c r="H35" s="114">
        <f t="shared" si="2"/>
        <v>0</v>
      </c>
      <c r="I35" s="246">
        <f t="shared" si="3"/>
        <v>0</v>
      </c>
    </row>
    <row r="36" spans="2:9" ht="24" x14ac:dyDescent="0.25">
      <c r="B36" s="126">
        <v>16</v>
      </c>
      <c r="C36" s="127" t="s">
        <v>96</v>
      </c>
      <c r="D36" s="131" t="s">
        <v>238</v>
      </c>
      <c r="E36" s="129" t="s">
        <v>245</v>
      </c>
      <c r="F36" s="130">
        <v>20</v>
      </c>
      <c r="G36" s="125">
        <v>0</v>
      </c>
      <c r="H36" s="114">
        <f t="shared" si="2"/>
        <v>0</v>
      </c>
      <c r="I36" s="246">
        <f t="shared" si="3"/>
        <v>0</v>
      </c>
    </row>
    <row r="37" spans="2:9" ht="24" x14ac:dyDescent="0.25">
      <c r="B37" s="126">
        <v>17</v>
      </c>
      <c r="C37" s="127" t="s">
        <v>96</v>
      </c>
      <c r="D37" s="131" t="s">
        <v>239</v>
      </c>
      <c r="E37" s="129" t="s">
        <v>245</v>
      </c>
      <c r="F37" s="130">
        <v>20</v>
      </c>
      <c r="G37" s="125">
        <v>0</v>
      </c>
      <c r="H37" s="114">
        <f t="shared" si="2"/>
        <v>0</v>
      </c>
      <c r="I37" s="246">
        <f t="shared" si="3"/>
        <v>0</v>
      </c>
    </row>
    <row r="38" spans="2:9" ht="48" x14ac:dyDescent="0.25">
      <c r="B38" s="126">
        <v>18</v>
      </c>
      <c r="C38" s="127" t="s">
        <v>96</v>
      </c>
      <c r="D38" s="131" t="s">
        <v>240</v>
      </c>
      <c r="E38" s="129" t="s">
        <v>245</v>
      </c>
      <c r="F38" s="130">
        <v>20</v>
      </c>
      <c r="G38" s="125">
        <v>0</v>
      </c>
      <c r="H38" s="114">
        <f t="shared" si="2"/>
        <v>0</v>
      </c>
      <c r="I38" s="246">
        <f t="shared" si="3"/>
        <v>0</v>
      </c>
    </row>
    <row r="39" spans="2:9" ht="48" x14ac:dyDescent="0.25">
      <c r="B39" s="126">
        <v>19</v>
      </c>
      <c r="C39" s="127" t="s">
        <v>96</v>
      </c>
      <c r="D39" s="131" t="s">
        <v>241</v>
      </c>
      <c r="E39" s="129" t="s">
        <v>245</v>
      </c>
      <c r="F39" s="130">
        <v>20</v>
      </c>
      <c r="G39" s="125">
        <v>0</v>
      </c>
      <c r="H39" s="114">
        <f t="shared" si="2"/>
        <v>0</v>
      </c>
      <c r="I39" s="246">
        <f t="shared" si="3"/>
        <v>0</v>
      </c>
    </row>
    <row r="40" spans="2:9" ht="72" x14ac:dyDescent="0.25">
      <c r="B40" s="126">
        <v>20</v>
      </c>
      <c r="C40" s="127" t="s">
        <v>96</v>
      </c>
      <c r="D40" s="131" t="s">
        <v>112</v>
      </c>
      <c r="E40" s="129" t="s">
        <v>245</v>
      </c>
      <c r="F40" s="130">
        <v>20</v>
      </c>
      <c r="G40" s="125">
        <v>0</v>
      </c>
      <c r="H40" s="114">
        <f t="shared" si="2"/>
        <v>0</v>
      </c>
      <c r="I40" s="246">
        <f t="shared" si="3"/>
        <v>0</v>
      </c>
    </row>
    <row r="41" spans="2:9" ht="48" x14ac:dyDescent="0.25">
      <c r="B41" s="126">
        <v>21</v>
      </c>
      <c r="C41" s="127" t="s">
        <v>96</v>
      </c>
      <c r="D41" s="131" t="s">
        <v>113</v>
      </c>
      <c r="E41" s="129" t="s">
        <v>245</v>
      </c>
      <c r="F41" s="130">
        <v>20</v>
      </c>
      <c r="G41" s="125">
        <v>0</v>
      </c>
      <c r="H41" s="114">
        <f t="shared" si="2"/>
        <v>0</v>
      </c>
      <c r="I41" s="246">
        <f t="shared" si="3"/>
        <v>0</v>
      </c>
    </row>
    <row r="42" spans="2:9" ht="36" x14ac:dyDescent="0.25">
      <c r="B42" s="126">
        <v>22</v>
      </c>
      <c r="C42" s="127" t="s">
        <v>96</v>
      </c>
      <c r="D42" s="131" t="s">
        <v>114</v>
      </c>
      <c r="E42" s="129" t="s">
        <v>245</v>
      </c>
      <c r="F42" s="130">
        <v>20</v>
      </c>
      <c r="G42" s="125">
        <v>0</v>
      </c>
      <c r="H42" s="114">
        <f t="shared" si="2"/>
        <v>0</v>
      </c>
      <c r="I42" s="246">
        <f t="shared" si="3"/>
        <v>0</v>
      </c>
    </row>
    <row r="43" spans="2:9" ht="72" x14ac:dyDescent="0.25">
      <c r="B43" s="126">
        <v>23</v>
      </c>
      <c r="C43" s="127" t="s">
        <v>96</v>
      </c>
      <c r="D43" s="131" t="s">
        <v>115</v>
      </c>
      <c r="E43" s="129" t="s">
        <v>245</v>
      </c>
      <c r="F43" s="130">
        <v>20</v>
      </c>
      <c r="G43" s="125">
        <v>0</v>
      </c>
      <c r="H43" s="114">
        <f t="shared" si="2"/>
        <v>0</v>
      </c>
      <c r="I43" s="246">
        <f t="shared" si="3"/>
        <v>0</v>
      </c>
    </row>
    <row r="44" spans="2:9" ht="72" x14ac:dyDescent="0.25">
      <c r="B44" s="126">
        <v>24</v>
      </c>
      <c r="C44" s="127" t="s">
        <v>96</v>
      </c>
      <c r="D44" s="131" t="s">
        <v>116</v>
      </c>
      <c r="E44" s="129" t="s">
        <v>245</v>
      </c>
      <c r="F44" s="130">
        <v>20</v>
      </c>
      <c r="G44" s="125">
        <v>0</v>
      </c>
      <c r="H44" s="114">
        <f t="shared" si="2"/>
        <v>0</v>
      </c>
      <c r="I44" s="246">
        <f t="shared" si="3"/>
        <v>0</v>
      </c>
    </row>
    <row r="45" spans="2:9" ht="72" x14ac:dyDescent="0.25">
      <c r="B45" s="126">
        <v>25</v>
      </c>
      <c r="C45" s="127" t="s">
        <v>96</v>
      </c>
      <c r="D45" s="131" t="s">
        <v>117</v>
      </c>
      <c r="E45" s="129" t="s">
        <v>245</v>
      </c>
      <c r="F45" s="130">
        <v>40</v>
      </c>
      <c r="G45" s="125">
        <v>0</v>
      </c>
      <c r="H45" s="114">
        <f t="shared" si="2"/>
        <v>0</v>
      </c>
      <c r="I45" s="246">
        <f t="shared" si="3"/>
        <v>0</v>
      </c>
    </row>
    <row r="46" spans="2:9" ht="18.75" x14ac:dyDescent="0.25">
      <c r="B46" s="126">
        <v>26</v>
      </c>
      <c r="C46" s="127" t="s">
        <v>96</v>
      </c>
      <c r="D46" s="131" t="s">
        <v>263</v>
      </c>
      <c r="E46" s="129" t="s">
        <v>249</v>
      </c>
      <c r="F46" s="130">
        <v>10</v>
      </c>
      <c r="G46" s="125">
        <v>0</v>
      </c>
      <c r="H46" s="114">
        <f t="shared" si="2"/>
        <v>0</v>
      </c>
      <c r="I46" s="246">
        <f t="shared" si="3"/>
        <v>0</v>
      </c>
    </row>
    <row r="47" spans="2:9" ht="24" x14ac:dyDescent="0.25">
      <c r="B47" s="126">
        <v>27</v>
      </c>
      <c r="C47" s="127" t="s">
        <v>96</v>
      </c>
      <c r="D47" s="131" t="s">
        <v>264</v>
      </c>
      <c r="E47" s="129" t="s">
        <v>246</v>
      </c>
      <c r="F47" s="130">
        <v>150</v>
      </c>
      <c r="G47" s="125">
        <v>0</v>
      </c>
      <c r="H47" s="114">
        <f t="shared" si="2"/>
        <v>0</v>
      </c>
      <c r="I47" s="246">
        <f t="shared" si="3"/>
        <v>0</v>
      </c>
    </row>
    <row r="48" spans="2:9" ht="18.75" x14ac:dyDescent="0.25">
      <c r="B48" s="126">
        <v>28</v>
      </c>
      <c r="C48" s="132" t="s">
        <v>97</v>
      </c>
      <c r="D48" s="131" t="s">
        <v>118</v>
      </c>
      <c r="E48" s="129" t="s">
        <v>247</v>
      </c>
      <c r="F48" s="130">
        <v>10</v>
      </c>
      <c r="G48" s="125">
        <v>0</v>
      </c>
      <c r="H48" s="114">
        <f t="shared" si="2"/>
        <v>0</v>
      </c>
      <c r="I48" s="246">
        <f t="shared" si="3"/>
        <v>0</v>
      </c>
    </row>
    <row r="49" spans="2:9" ht="18.75" x14ac:dyDescent="0.25">
      <c r="B49" s="126">
        <v>29</v>
      </c>
      <c r="C49" s="132" t="s">
        <v>97</v>
      </c>
      <c r="D49" s="131" t="s">
        <v>119</v>
      </c>
      <c r="E49" s="129" t="s">
        <v>248</v>
      </c>
      <c r="F49" s="130">
        <v>10</v>
      </c>
      <c r="G49" s="125">
        <v>0</v>
      </c>
      <c r="H49" s="114">
        <f t="shared" si="2"/>
        <v>0</v>
      </c>
      <c r="I49" s="246">
        <f t="shared" si="3"/>
        <v>0</v>
      </c>
    </row>
    <row r="50" spans="2:9" ht="36" x14ac:dyDescent="0.25">
      <c r="B50" s="126">
        <v>30</v>
      </c>
      <c r="C50" s="132" t="s">
        <v>97</v>
      </c>
      <c r="D50" s="131" t="s">
        <v>120</v>
      </c>
      <c r="E50" s="129" t="s">
        <v>249</v>
      </c>
      <c r="F50" s="130">
        <v>300</v>
      </c>
      <c r="G50" s="125">
        <v>0</v>
      </c>
      <c r="H50" s="114">
        <f t="shared" si="2"/>
        <v>0</v>
      </c>
      <c r="I50" s="246">
        <f t="shared" si="3"/>
        <v>0</v>
      </c>
    </row>
    <row r="51" spans="2:9" ht="36" x14ac:dyDescent="0.25">
      <c r="B51" s="126">
        <v>31</v>
      </c>
      <c r="C51" s="132" t="s">
        <v>97</v>
      </c>
      <c r="D51" s="131" t="s">
        <v>121</v>
      </c>
      <c r="E51" s="129" t="s">
        <v>249</v>
      </c>
      <c r="F51" s="130">
        <v>220</v>
      </c>
      <c r="G51" s="125">
        <v>0</v>
      </c>
      <c r="H51" s="114">
        <f t="shared" si="2"/>
        <v>0</v>
      </c>
      <c r="I51" s="246">
        <f t="shared" si="3"/>
        <v>0</v>
      </c>
    </row>
    <row r="52" spans="2:9" ht="24" x14ac:dyDescent="0.25">
      <c r="B52" s="126">
        <v>32</v>
      </c>
      <c r="C52" s="132" t="s">
        <v>97</v>
      </c>
      <c r="D52" s="131" t="s">
        <v>122</v>
      </c>
      <c r="E52" s="129" t="s">
        <v>247</v>
      </c>
      <c r="F52" s="130">
        <v>10</v>
      </c>
      <c r="G52" s="125">
        <v>0</v>
      </c>
      <c r="H52" s="114">
        <f t="shared" si="2"/>
        <v>0</v>
      </c>
      <c r="I52" s="246">
        <f t="shared" si="3"/>
        <v>0</v>
      </c>
    </row>
    <row r="53" spans="2:9" ht="24" x14ac:dyDescent="0.25">
      <c r="B53" s="126">
        <v>33</v>
      </c>
      <c r="C53" s="132" t="s">
        <v>97</v>
      </c>
      <c r="D53" s="131" t="s">
        <v>123</v>
      </c>
      <c r="E53" s="129" t="s">
        <v>245</v>
      </c>
      <c r="F53" s="130">
        <v>10</v>
      </c>
      <c r="G53" s="125">
        <v>0</v>
      </c>
      <c r="H53" s="114">
        <f t="shared" si="2"/>
        <v>0</v>
      </c>
      <c r="I53" s="246">
        <f t="shared" si="3"/>
        <v>0</v>
      </c>
    </row>
    <row r="54" spans="2:9" ht="24" x14ac:dyDescent="0.25">
      <c r="B54" s="126">
        <v>34</v>
      </c>
      <c r="C54" s="132" t="s">
        <v>97</v>
      </c>
      <c r="D54" s="131" t="s">
        <v>124</v>
      </c>
      <c r="E54" s="129" t="s">
        <v>245</v>
      </c>
      <c r="F54" s="130">
        <v>10</v>
      </c>
      <c r="G54" s="125">
        <v>0</v>
      </c>
      <c r="H54" s="114">
        <f t="shared" si="2"/>
        <v>0</v>
      </c>
      <c r="I54" s="246">
        <f t="shared" si="3"/>
        <v>0</v>
      </c>
    </row>
    <row r="55" spans="2:9" ht="24" x14ac:dyDescent="0.25">
      <c r="B55" s="126">
        <v>35</v>
      </c>
      <c r="C55" s="132" t="s">
        <v>97</v>
      </c>
      <c r="D55" s="131" t="s">
        <v>125</v>
      </c>
      <c r="E55" s="129" t="s">
        <v>245</v>
      </c>
      <c r="F55" s="130">
        <f>180+350</f>
        <v>530</v>
      </c>
      <c r="G55" s="125">
        <v>0</v>
      </c>
      <c r="H55" s="114">
        <f t="shared" si="2"/>
        <v>0</v>
      </c>
      <c r="I55" s="246">
        <f t="shared" si="3"/>
        <v>0</v>
      </c>
    </row>
    <row r="56" spans="2:9" ht="84" x14ac:dyDescent="0.25">
      <c r="B56" s="126">
        <v>36</v>
      </c>
      <c r="C56" s="132" t="s">
        <v>97</v>
      </c>
      <c r="D56" s="131" t="s">
        <v>126</v>
      </c>
      <c r="E56" s="129" t="s">
        <v>245</v>
      </c>
      <c r="F56" s="130">
        <v>160</v>
      </c>
      <c r="G56" s="125">
        <v>0</v>
      </c>
      <c r="H56" s="114">
        <f t="shared" si="2"/>
        <v>0</v>
      </c>
      <c r="I56" s="246">
        <f t="shared" si="3"/>
        <v>0</v>
      </c>
    </row>
    <row r="57" spans="2:9" ht="18.75" x14ac:dyDescent="0.25">
      <c r="B57" s="126">
        <v>37</v>
      </c>
      <c r="C57" s="132" t="s">
        <v>97</v>
      </c>
      <c r="D57" s="131" t="s">
        <v>127</v>
      </c>
      <c r="E57" s="129" t="s">
        <v>248</v>
      </c>
      <c r="F57" s="130">
        <v>30</v>
      </c>
      <c r="G57" s="125">
        <v>0</v>
      </c>
      <c r="H57" s="114">
        <f t="shared" si="2"/>
        <v>0</v>
      </c>
      <c r="I57" s="246">
        <f t="shared" si="3"/>
        <v>0</v>
      </c>
    </row>
    <row r="58" spans="2:9" ht="24" x14ac:dyDescent="0.25">
      <c r="B58" s="126">
        <v>38</v>
      </c>
      <c r="C58" s="132" t="s">
        <v>97</v>
      </c>
      <c r="D58" s="131" t="s">
        <v>128</v>
      </c>
      <c r="E58" s="129" t="s">
        <v>249</v>
      </c>
      <c r="F58" s="130">
        <v>80</v>
      </c>
      <c r="G58" s="125">
        <v>0</v>
      </c>
      <c r="H58" s="114">
        <f t="shared" si="2"/>
        <v>0</v>
      </c>
      <c r="I58" s="246">
        <f t="shared" si="3"/>
        <v>0</v>
      </c>
    </row>
    <row r="59" spans="2:9" ht="36" x14ac:dyDescent="0.25">
      <c r="B59" s="126">
        <v>39</v>
      </c>
      <c r="C59" s="132" t="s">
        <v>97</v>
      </c>
      <c r="D59" s="131" t="s">
        <v>129</v>
      </c>
      <c r="E59" s="129" t="s">
        <v>246</v>
      </c>
      <c r="F59" s="130">
        <v>40</v>
      </c>
      <c r="G59" s="125">
        <v>0</v>
      </c>
      <c r="H59" s="114">
        <f t="shared" si="2"/>
        <v>0</v>
      </c>
      <c r="I59" s="246">
        <f t="shared" si="3"/>
        <v>0</v>
      </c>
    </row>
    <row r="60" spans="2:9" ht="24" x14ac:dyDescent="0.25">
      <c r="B60" s="126">
        <v>40</v>
      </c>
      <c r="C60" s="132" t="s">
        <v>97</v>
      </c>
      <c r="D60" s="131" t="s">
        <v>130</v>
      </c>
      <c r="E60" s="129" t="s">
        <v>248</v>
      </c>
      <c r="F60" s="130">
        <v>20</v>
      </c>
      <c r="G60" s="125">
        <v>0</v>
      </c>
      <c r="H60" s="114">
        <f t="shared" si="2"/>
        <v>0</v>
      </c>
      <c r="I60" s="246">
        <f t="shared" si="3"/>
        <v>0</v>
      </c>
    </row>
    <row r="61" spans="2:9" ht="24" x14ac:dyDescent="0.25">
      <c r="B61" s="126">
        <v>41</v>
      </c>
      <c r="C61" s="132" t="s">
        <v>97</v>
      </c>
      <c r="D61" s="131" t="s">
        <v>131</v>
      </c>
      <c r="E61" s="129" t="s">
        <v>245</v>
      </c>
      <c r="F61" s="130">
        <f>230+60</f>
        <v>290</v>
      </c>
      <c r="G61" s="125">
        <v>0</v>
      </c>
      <c r="H61" s="114">
        <f t="shared" si="2"/>
        <v>0</v>
      </c>
      <c r="I61" s="246">
        <f t="shared" si="3"/>
        <v>0</v>
      </c>
    </row>
    <row r="62" spans="2:9" ht="36" x14ac:dyDescent="0.25">
      <c r="B62" s="126">
        <v>42</v>
      </c>
      <c r="C62" s="132" t="s">
        <v>97</v>
      </c>
      <c r="D62" s="131" t="s">
        <v>132</v>
      </c>
      <c r="E62" s="129" t="s">
        <v>245</v>
      </c>
      <c r="F62" s="130">
        <v>120</v>
      </c>
      <c r="G62" s="125">
        <v>0</v>
      </c>
      <c r="H62" s="114">
        <f t="shared" si="2"/>
        <v>0</v>
      </c>
      <c r="I62" s="246">
        <f t="shared" si="3"/>
        <v>0</v>
      </c>
    </row>
    <row r="63" spans="2:9" ht="24" x14ac:dyDescent="0.25">
      <c r="B63" s="126">
        <v>43</v>
      </c>
      <c r="C63" s="132" t="s">
        <v>97</v>
      </c>
      <c r="D63" s="131" t="s">
        <v>133</v>
      </c>
      <c r="E63" s="129" t="s">
        <v>245</v>
      </c>
      <c r="F63" s="130">
        <v>20</v>
      </c>
      <c r="G63" s="125">
        <v>0</v>
      </c>
      <c r="H63" s="114">
        <f t="shared" si="2"/>
        <v>0</v>
      </c>
      <c r="I63" s="246">
        <f t="shared" si="3"/>
        <v>0</v>
      </c>
    </row>
    <row r="64" spans="2:9" ht="24" x14ac:dyDescent="0.25">
      <c r="B64" s="126">
        <v>44</v>
      </c>
      <c r="C64" s="132" t="s">
        <v>97</v>
      </c>
      <c r="D64" s="131" t="s">
        <v>134</v>
      </c>
      <c r="E64" s="129" t="s">
        <v>248</v>
      </c>
      <c r="F64" s="130">
        <v>5</v>
      </c>
      <c r="G64" s="125">
        <v>0</v>
      </c>
      <c r="H64" s="114">
        <f t="shared" si="2"/>
        <v>0</v>
      </c>
      <c r="I64" s="246">
        <f t="shared" si="3"/>
        <v>0</v>
      </c>
    </row>
    <row r="65" spans="2:9" ht="18.75" x14ac:dyDescent="0.25">
      <c r="B65" s="126">
        <v>45</v>
      </c>
      <c r="C65" s="132" t="s">
        <v>97</v>
      </c>
      <c r="D65" s="131" t="s">
        <v>135</v>
      </c>
      <c r="E65" s="129" t="s">
        <v>248</v>
      </c>
      <c r="F65" s="130">
        <v>10</v>
      </c>
      <c r="G65" s="125">
        <v>0</v>
      </c>
      <c r="H65" s="114">
        <f t="shared" si="2"/>
        <v>0</v>
      </c>
      <c r="I65" s="246">
        <f t="shared" si="3"/>
        <v>0</v>
      </c>
    </row>
    <row r="66" spans="2:9" ht="24" x14ac:dyDescent="0.25">
      <c r="B66" s="126">
        <v>46</v>
      </c>
      <c r="C66" s="132" t="s">
        <v>97</v>
      </c>
      <c r="D66" s="131" t="s">
        <v>136</v>
      </c>
      <c r="E66" s="129" t="s">
        <v>248</v>
      </c>
      <c r="F66" s="130">
        <v>5</v>
      </c>
      <c r="G66" s="125">
        <v>0</v>
      </c>
      <c r="H66" s="114">
        <f t="shared" si="2"/>
        <v>0</v>
      </c>
      <c r="I66" s="246">
        <f t="shared" si="3"/>
        <v>0</v>
      </c>
    </row>
    <row r="67" spans="2:9" ht="36" x14ac:dyDescent="0.25">
      <c r="B67" s="126">
        <v>47</v>
      </c>
      <c r="C67" s="132" t="s">
        <v>97</v>
      </c>
      <c r="D67" s="131" t="s">
        <v>137</v>
      </c>
      <c r="E67" s="129" t="s">
        <v>248</v>
      </c>
      <c r="F67" s="130">
        <v>5</v>
      </c>
      <c r="G67" s="125">
        <v>0</v>
      </c>
      <c r="H67" s="114">
        <f t="shared" si="2"/>
        <v>0</v>
      </c>
      <c r="I67" s="246">
        <f t="shared" si="3"/>
        <v>0</v>
      </c>
    </row>
    <row r="68" spans="2:9" ht="36" x14ac:dyDescent="0.25">
      <c r="B68" s="126">
        <v>48</v>
      </c>
      <c r="C68" s="133" t="s">
        <v>98</v>
      </c>
      <c r="D68" s="131" t="s">
        <v>242</v>
      </c>
      <c r="E68" s="129" t="s">
        <v>245</v>
      </c>
      <c r="F68" s="130">
        <v>1400</v>
      </c>
      <c r="G68" s="125">
        <v>0</v>
      </c>
      <c r="H68" s="114">
        <f t="shared" si="2"/>
        <v>0</v>
      </c>
      <c r="I68" s="246">
        <f t="shared" si="3"/>
        <v>0</v>
      </c>
    </row>
    <row r="69" spans="2:9" ht="36" x14ac:dyDescent="0.25">
      <c r="B69" s="126">
        <v>49</v>
      </c>
      <c r="C69" s="133" t="s">
        <v>98</v>
      </c>
      <c r="D69" s="131" t="s">
        <v>243</v>
      </c>
      <c r="E69" s="129" t="s">
        <v>245</v>
      </c>
      <c r="F69" s="130">
        <v>3000</v>
      </c>
      <c r="G69" s="125">
        <v>0</v>
      </c>
      <c r="H69" s="114">
        <f t="shared" si="2"/>
        <v>0</v>
      </c>
      <c r="I69" s="246">
        <f t="shared" si="3"/>
        <v>0</v>
      </c>
    </row>
    <row r="70" spans="2:9" ht="36" x14ac:dyDescent="0.25">
      <c r="B70" s="126">
        <v>50</v>
      </c>
      <c r="C70" s="133" t="s">
        <v>98</v>
      </c>
      <c r="D70" s="131" t="s">
        <v>244</v>
      </c>
      <c r="E70" s="129" t="s">
        <v>245</v>
      </c>
      <c r="F70" s="130">
        <f>3200+12000</f>
        <v>15200</v>
      </c>
      <c r="G70" s="125">
        <v>0</v>
      </c>
      <c r="H70" s="114">
        <f t="shared" si="2"/>
        <v>0</v>
      </c>
      <c r="I70" s="246">
        <f t="shared" si="3"/>
        <v>0</v>
      </c>
    </row>
    <row r="71" spans="2:9" ht="24" x14ac:dyDescent="0.25">
      <c r="B71" s="126">
        <v>51</v>
      </c>
      <c r="C71" s="133" t="s">
        <v>98</v>
      </c>
      <c r="D71" s="131" t="s">
        <v>138</v>
      </c>
      <c r="E71" s="129" t="s">
        <v>248</v>
      </c>
      <c r="F71" s="130">
        <v>100</v>
      </c>
      <c r="G71" s="125">
        <v>0</v>
      </c>
      <c r="H71" s="114">
        <f t="shared" si="2"/>
        <v>0</v>
      </c>
      <c r="I71" s="246">
        <f t="shared" si="3"/>
        <v>0</v>
      </c>
    </row>
    <row r="72" spans="2:9" ht="24" x14ac:dyDescent="0.25">
      <c r="B72" s="126">
        <v>52</v>
      </c>
      <c r="C72" s="133" t="s">
        <v>98</v>
      </c>
      <c r="D72" s="131" t="s">
        <v>139</v>
      </c>
      <c r="E72" s="129" t="s">
        <v>247</v>
      </c>
      <c r="F72" s="130">
        <v>50</v>
      </c>
      <c r="G72" s="125">
        <v>0</v>
      </c>
      <c r="H72" s="114">
        <f t="shared" si="2"/>
        <v>0</v>
      </c>
      <c r="I72" s="246">
        <f t="shared" si="3"/>
        <v>0</v>
      </c>
    </row>
    <row r="73" spans="2:9" ht="24" x14ac:dyDescent="0.25">
      <c r="B73" s="126">
        <v>53</v>
      </c>
      <c r="C73" s="133" t="s">
        <v>98</v>
      </c>
      <c r="D73" s="131" t="s">
        <v>140</v>
      </c>
      <c r="E73" s="129" t="s">
        <v>247</v>
      </c>
      <c r="F73" s="130">
        <v>480</v>
      </c>
      <c r="G73" s="125">
        <v>0</v>
      </c>
      <c r="H73" s="114">
        <f t="shared" si="2"/>
        <v>0</v>
      </c>
      <c r="I73" s="246">
        <f t="shared" si="3"/>
        <v>0</v>
      </c>
    </row>
    <row r="74" spans="2:9" ht="36" x14ac:dyDescent="0.25">
      <c r="B74" s="126">
        <v>54</v>
      </c>
      <c r="C74" s="133" t="s">
        <v>98</v>
      </c>
      <c r="D74" s="131" t="s">
        <v>260</v>
      </c>
      <c r="E74" s="129" t="s">
        <v>248</v>
      </c>
      <c r="F74" s="130">
        <v>7000</v>
      </c>
      <c r="G74" s="125">
        <v>0</v>
      </c>
      <c r="H74" s="114">
        <f t="shared" si="2"/>
        <v>0</v>
      </c>
      <c r="I74" s="246">
        <f t="shared" si="3"/>
        <v>0</v>
      </c>
    </row>
    <row r="75" spans="2:9" ht="132" x14ac:dyDescent="0.25">
      <c r="B75" s="126">
        <v>55</v>
      </c>
      <c r="C75" s="133" t="s">
        <v>98</v>
      </c>
      <c r="D75" s="131" t="s">
        <v>141</v>
      </c>
      <c r="E75" s="129" t="s">
        <v>248</v>
      </c>
      <c r="F75" s="130">
        <v>2000</v>
      </c>
      <c r="G75" s="125">
        <v>0</v>
      </c>
      <c r="H75" s="114">
        <f t="shared" si="2"/>
        <v>0</v>
      </c>
      <c r="I75" s="246">
        <f t="shared" si="3"/>
        <v>0</v>
      </c>
    </row>
    <row r="76" spans="2:9" ht="120" x14ac:dyDescent="0.25">
      <c r="B76" s="126">
        <v>56</v>
      </c>
      <c r="C76" s="133" t="s">
        <v>98</v>
      </c>
      <c r="D76" s="131" t="s">
        <v>142</v>
      </c>
      <c r="E76" s="129" t="s">
        <v>248</v>
      </c>
      <c r="F76" s="130">
        <v>3500</v>
      </c>
      <c r="G76" s="125">
        <v>0</v>
      </c>
      <c r="H76" s="114">
        <f t="shared" si="2"/>
        <v>0</v>
      </c>
      <c r="I76" s="246">
        <f t="shared" si="3"/>
        <v>0</v>
      </c>
    </row>
    <row r="77" spans="2:9" ht="72" x14ac:dyDescent="0.25">
      <c r="B77" s="126">
        <v>57</v>
      </c>
      <c r="C77" s="133" t="s">
        <v>98</v>
      </c>
      <c r="D77" s="131" t="s">
        <v>143</v>
      </c>
      <c r="E77" s="129" t="s">
        <v>250</v>
      </c>
      <c r="F77" s="130">
        <v>90</v>
      </c>
      <c r="G77" s="125">
        <v>0</v>
      </c>
      <c r="H77" s="114">
        <f t="shared" si="2"/>
        <v>0</v>
      </c>
      <c r="I77" s="246">
        <f t="shared" si="3"/>
        <v>0</v>
      </c>
    </row>
    <row r="78" spans="2:9" ht="24" x14ac:dyDescent="0.25">
      <c r="B78" s="126">
        <v>58</v>
      </c>
      <c r="C78" s="133" t="s">
        <v>98</v>
      </c>
      <c r="D78" s="131" t="s">
        <v>144</v>
      </c>
      <c r="E78" s="129" t="s">
        <v>247</v>
      </c>
      <c r="F78" s="130">
        <v>10</v>
      </c>
      <c r="G78" s="125">
        <v>0</v>
      </c>
      <c r="H78" s="114">
        <f t="shared" si="2"/>
        <v>0</v>
      </c>
      <c r="I78" s="246">
        <f t="shared" si="3"/>
        <v>0</v>
      </c>
    </row>
    <row r="79" spans="2:9" ht="24" x14ac:dyDescent="0.25">
      <c r="B79" s="126">
        <v>59</v>
      </c>
      <c r="C79" s="133" t="s">
        <v>98</v>
      </c>
      <c r="D79" s="131" t="s">
        <v>145</v>
      </c>
      <c r="E79" s="129" t="s">
        <v>248</v>
      </c>
      <c r="F79" s="130">
        <v>240</v>
      </c>
      <c r="G79" s="125">
        <v>0</v>
      </c>
      <c r="H79" s="114">
        <f t="shared" si="2"/>
        <v>0</v>
      </c>
      <c r="I79" s="246">
        <f t="shared" si="3"/>
        <v>0</v>
      </c>
    </row>
    <row r="80" spans="2:9" ht="18.75" x14ac:dyDescent="0.25">
      <c r="B80" s="126">
        <v>60</v>
      </c>
      <c r="C80" s="134" t="s">
        <v>99</v>
      </c>
      <c r="D80" s="131" t="s">
        <v>146</v>
      </c>
      <c r="E80" s="129" t="s">
        <v>245</v>
      </c>
      <c r="F80" s="130">
        <v>10</v>
      </c>
      <c r="G80" s="125">
        <v>0</v>
      </c>
      <c r="H80" s="114">
        <f t="shared" si="2"/>
        <v>0</v>
      </c>
      <c r="I80" s="246">
        <f t="shared" si="3"/>
        <v>0</v>
      </c>
    </row>
    <row r="81" spans="2:9" ht="24" x14ac:dyDescent="0.25">
      <c r="B81" s="126">
        <v>61</v>
      </c>
      <c r="C81" s="134" t="s">
        <v>99</v>
      </c>
      <c r="D81" s="131" t="s">
        <v>147</v>
      </c>
      <c r="E81" s="129" t="s">
        <v>245</v>
      </c>
      <c r="F81" s="130">
        <v>230</v>
      </c>
      <c r="G81" s="125">
        <v>0</v>
      </c>
      <c r="H81" s="114">
        <f t="shared" si="2"/>
        <v>0</v>
      </c>
      <c r="I81" s="246">
        <f t="shared" si="3"/>
        <v>0</v>
      </c>
    </row>
    <row r="82" spans="2:9" ht="36" x14ac:dyDescent="0.25">
      <c r="B82" s="126">
        <v>62</v>
      </c>
      <c r="C82" s="134" t="s">
        <v>99</v>
      </c>
      <c r="D82" s="131" t="s">
        <v>148</v>
      </c>
      <c r="E82" s="129" t="s">
        <v>245</v>
      </c>
      <c r="F82" s="130">
        <v>30</v>
      </c>
      <c r="G82" s="125">
        <v>0</v>
      </c>
      <c r="H82" s="114">
        <f t="shared" si="2"/>
        <v>0</v>
      </c>
      <c r="I82" s="246">
        <f t="shared" si="3"/>
        <v>0</v>
      </c>
    </row>
    <row r="83" spans="2:9" ht="24" x14ac:dyDescent="0.25">
      <c r="B83" s="126">
        <v>63</v>
      </c>
      <c r="C83" s="134" t="s">
        <v>99</v>
      </c>
      <c r="D83" s="131" t="s">
        <v>149</v>
      </c>
      <c r="E83" s="129" t="s">
        <v>245</v>
      </c>
      <c r="F83" s="130">
        <v>10</v>
      </c>
      <c r="G83" s="125">
        <v>0</v>
      </c>
      <c r="H83" s="114">
        <f t="shared" si="2"/>
        <v>0</v>
      </c>
      <c r="I83" s="246">
        <f t="shared" si="3"/>
        <v>0</v>
      </c>
    </row>
    <row r="84" spans="2:9" ht="46.5" customHeight="1" x14ac:dyDescent="0.25">
      <c r="B84" s="126">
        <v>64</v>
      </c>
      <c r="C84" s="134" t="s">
        <v>99</v>
      </c>
      <c r="D84" s="131" t="s">
        <v>150</v>
      </c>
      <c r="E84" s="129" t="s">
        <v>245</v>
      </c>
      <c r="F84" s="130">
        <f>120+80</f>
        <v>200</v>
      </c>
      <c r="G84" s="125">
        <v>0</v>
      </c>
      <c r="H84" s="114">
        <f t="shared" si="2"/>
        <v>0</v>
      </c>
      <c r="I84" s="246">
        <f t="shared" si="3"/>
        <v>0</v>
      </c>
    </row>
    <row r="85" spans="2:9" ht="24" x14ac:dyDescent="0.25">
      <c r="B85" s="126">
        <v>65</v>
      </c>
      <c r="C85" s="134" t="s">
        <v>99</v>
      </c>
      <c r="D85" s="131" t="s">
        <v>151</v>
      </c>
      <c r="E85" s="129" t="s">
        <v>245</v>
      </c>
      <c r="F85" s="130">
        <v>120</v>
      </c>
      <c r="G85" s="125">
        <v>0</v>
      </c>
      <c r="H85" s="114">
        <f t="shared" si="2"/>
        <v>0</v>
      </c>
      <c r="I85" s="246">
        <f t="shared" si="3"/>
        <v>0</v>
      </c>
    </row>
    <row r="86" spans="2:9" ht="18.75" x14ac:dyDescent="0.25">
      <c r="B86" s="126">
        <v>66</v>
      </c>
      <c r="C86" s="134" t="s">
        <v>99</v>
      </c>
      <c r="D86" s="131" t="s">
        <v>152</v>
      </c>
      <c r="E86" s="129" t="s">
        <v>245</v>
      </c>
      <c r="F86" s="130">
        <v>5</v>
      </c>
      <c r="G86" s="125">
        <v>0</v>
      </c>
      <c r="H86" s="114">
        <f t="shared" si="2"/>
        <v>0</v>
      </c>
      <c r="I86" s="246">
        <f t="shared" si="3"/>
        <v>0</v>
      </c>
    </row>
    <row r="87" spans="2:9" ht="18.75" x14ac:dyDescent="0.25">
      <c r="B87" s="126">
        <v>67</v>
      </c>
      <c r="C87" s="134" t="s">
        <v>99</v>
      </c>
      <c r="D87" s="131" t="s">
        <v>153</v>
      </c>
      <c r="E87" s="129" t="s">
        <v>245</v>
      </c>
      <c r="F87" s="130">
        <v>10</v>
      </c>
      <c r="G87" s="125">
        <v>0</v>
      </c>
      <c r="H87" s="114">
        <f t="shared" si="2"/>
        <v>0</v>
      </c>
      <c r="I87" s="246">
        <f t="shared" si="3"/>
        <v>0</v>
      </c>
    </row>
    <row r="88" spans="2:9" ht="18.75" x14ac:dyDescent="0.25">
      <c r="B88" s="126">
        <v>68</v>
      </c>
      <c r="C88" s="134" t="s">
        <v>99</v>
      </c>
      <c r="D88" s="131" t="s">
        <v>154</v>
      </c>
      <c r="E88" s="129" t="s">
        <v>245</v>
      </c>
      <c r="F88" s="130">
        <v>20</v>
      </c>
      <c r="G88" s="125">
        <v>0</v>
      </c>
      <c r="H88" s="114">
        <f t="shared" si="2"/>
        <v>0</v>
      </c>
      <c r="I88" s="246">
        <f t="shared" si="3"/>
        <v>0</v>
      </c>
    </row>
    <row r="89" spans="2:9" ht="18.75" x14ac:dyDescent="0.25">
      <c r="B89" s="126">
        <v>69</v>
      </c>
      <c r="C89" s="134" t="s">
        <v>99</v>
      </c>
      <c r="D89" s="131" t="s">
        <v>265</v>
      </c>
      <c r="E89" s="129" t="s">
        <v>245</v>
      </c>
      <c r="F89" s="130">
        <v>30</v>
      </c>
      <c r="G89" s="125">
        <v>0</v>
      </c>
      <c r="H89" s="114">
        <f t="shared" si="2"/>
        <v>0</v>
      </c>
      <c r="I89" s="246">
        <f t="shared" si="3"/>
        <v>0</v>
      </c>
    </row>
    <row r="90" spans="2:9" ht="18.75" x14ac:dyDescent="0.25">
      <c r="B90" s="126">
        <v>70</v>
      </c>
      <c r="C90" s="134" t="s">
        <v>99</v>
      </c>
      <c r="D90" s="131" t="s">
        <v>261</v>
      </c>
      <c r="E90" s="129" t="s">
        <v>245</v>
      </c>
      <c r="F90" s="130">
        <v>50</v>
      </c>
      <c r="G90" s="125">
        <v>0</v>
      </c>
      <c r="H90" s="114">
        <f t="shared" ref="H90:H153" si="4">IF(F$10="Som platcom DPH",G90*0.23,0)</f>
        <v>0</v>
      </c>
      <c r="I90" s="246">
        <f t="shared" ref="I90:I153" si="5">SUM(G90+H90)*F90</f>
        <v>0</v>
      </c>
    </row>
    <row r="91" spans="2:9" ht="24" x14ac:dyDescent="0.25">
      <c r="B91" s="126">
        <v>71</v>
      </c>
      <c r="C91" s="134" t="s">
        <v>99</v>
      </c>
      <c r="D91" s="131" t="s">
        <v>155</v>
      </c>
      <c r="E91" s="129" t="s">
        <v>245</v>
      </c>
      <c r="F91" s="130">
        <f>20+100</f>
        <v>120</v>
      </c>
      <c r="G91" s="125">
        <v>0</v>
      </c>
      <c r="H91" s="114">
        <f t="shared" si="4"/>
        <v>0</v>
      </c>
      <c r="I91" s="246">
        <f t="shared" si="5"/>
        <v>0</v>
      </c>
    </row>
    <row r="92" spans="2:9" ht="24" x14ac:dyDescent="0.25">
      <c r="B92" s="126">
        <v>72</v>
      </c>
      <c r="C92" s="134" t="s">
        <v>99</v>
      </c>
      <c r="D92" s="131" t="s">
        <v>156</v>
      </c>
      <c r="E92" s="129" t="s">
        <v>245</v>
      </c>
      <c r="F92" s="130">
        <v>20</v>
      </c>
      <c r="G92" s="125">
        <v>0</v>
      </c>
      <c r="H92" s="114">
        <f t="shared" si="4"/>
        <v>0</v>
      </c>
      <c r="I92" s="246">
        <f t="shared" si="5"/>
        <v>0</v>
      </c>
    </row>
    <row r="93" spans="2:9" ht="18.75" x14ac:dyDescent="0.25">
      <c r="B93" s="126">
        <v>73</v>
      </c>
      <c r="C93" s="134" t="s">
        <v>99</v>
      </c>
      <c r="D93" s="131" t="s">
        <v>157</v>
      </c>
      <c r="E93" s="129" t="s">
        <v>245</v>
      </c>
      <c r="F93" s="130">
        <v>60</v>
      </c>
      <c r="G93" s="125">
        <v>0</v>
      </c>
      <c r="H93" s="114">
        <f t="shared" si="4"/>
        <v>0</v>
      </c>
      <c r="I93" s="246">
        <f t="shared" si="5"/>
        <v>0</v>
      </c>
    </row>
    <row r="94" spans="2:9" ht="18.75" x14ac:dyDescent="0.25">
      <c r="B94" s="126">
        <v>74</v>
      </c>
      <c r="C94" s="134" t="s">
        <v>99</v>
      </c>
      <c r="D94" s="131" t="s">
        <v>158</v>
      </c>
      <c r="E94" s="129" t="s">
        <v>245</v>
      </c>
      <c r="F94" s="130">
        <v>30</v>
      </c>
      <c r="G94" s="125">
        <v>0</v>
      </c>
      <c r="H94" s="114">
        <f t="shared" si="4"/>
        <v>0</v>
      </c>
      <c r="I94" s="246">
        <f t="shared" si="5"/>
        <v>0</v>
      </c>
    </row>
    <row r="95" spans="2:9" ht="18.75" x14ac:dyDescent="0.25">
      <c r="B95" s="126">
        <v>75</v>
      </c>
      <c r="C95" s="134" t="s">
        <v>99</v>
      </c>
      <c r="D95" s="131" t="s">
        <v>159</v>
      </c>
      <c r="E95" s="129" t="s">
        <v>251</v>
      </c>
      <c r="F95" s="130">
        <v>110</v>
      </c>
      <c r="G95" s="125">
        <v>0</v>
      </c>
      <c r="H95" s="114">
        <f t="shared" si="4"/>
        <v>0</v>
      </c>
      <c r="I95" s="246">
        <f t="shared" si="5"/>
        <v>0</v>
      </c>
    </row>
    <row r="96" spans="2:9" ht="18.75" x14ac:dyDescent="0.25">
      <c r="B96" s="126">
        <v>76</v>
      </c>
      <c r="C96" s="134" t="s">
        <v>99</v>
      </c>
      <c r="D96" s="131" t="s">
        <v>160</v>
      </c>
      <c r="E96" s="129" t="s">
        <v>245</v>
      </c>
      <c r="F96" s="130">
        <f>170+150</f>
        <v>320</v>
      </c>
      <c r="G96" s="125">
        <v>0</v>
      </c>
      <c r="H96" s="114">
        <f t="shared" si="4"/>
        <v>0</v>
      </c>
      <c r="I96" s="246">
        <f t="shared" si="5"/>
        <v>0</v>
      </c>
    </row>
    <row r="97" spans="2:9" ht="18.75" x14ac:dyDescent="0.25">
      <c r="B97" s="126">
        <v>77</v>
      </c>
      <c r="C97" s="134" t="s">
        <v>99</v>
      </c>
      <c r="D97" s="131" t="s">
        <v>161</v>
      </c>
      <c r="E97" s="129" t="s">
        <v>245</v>
      </c>
      <c r="F97" s="130">
        <v>100</v>
      </c>
      <c r="G97" s="125">
        <v>0</v>
      </c>
      <c r="H97" s="114">
        <f t="shared" si="4"/>
        <v>0</v>
      </c>
      <c r="I97" s="246">
        <f t="shared" si="5"/>
        <v>0</v>
      </c>
    </row>
    <row r="98" spans="2:9" ht="18.75" x14ac:dyDescent="0.25">
      <c r="B98" s="126">
        <v>78</v>
      </c>
      <c r="C98" s="134" t="s">
        <v>99</v>
      </c>
      <c r="D98" s="131" t="s">
        <v>162</v>
      </c>
      <c r="E98" s="129" t="s">
        <v>251</v>
      </c>
      <c r="F98" s="130">
        <f>20+40</f>
        <v>60</v>
      </c>
      <c r="G98" s="125">
        <v>0</v>
      </c>
      <c r="H98" s="114">
        <f t="shared" si="4"/>
        <v>0</v>
      </c>
      <c r="I98" s="246">
        <f t="shared" si="5"/>
        <v>0</v>
      </c>
    </row>
    <row r="99" spans="2:9" ht="24" x14ac:dyDescent="0.25">
      <c r="B99" s="126">
        <v>79</v>
      </c>
      <c r="C99" s="134" t="s">
        <v>99</v>
      </c>
      <c r="D99" s="131" t="s">
        <v>163</v>
      </c>
      <c r="E99" s="129" t="s">
        <v>251</v>
      </c>
      <c r="F99" s="130">
        <v>5</v>
      </c>
      <c r="G99" s="125">
        <v>0</v>
      </c>
      <c r="H99" s="114">
        <f t="shared" si="4"/>
        <v>0</v>
      </c>
      <c r="I99" s="246">
        <f t="shared" si="5"/>
        <v>0</v>
      </c>
    </row>
    <row r="100" spans="2:9" ht="18.75" x14ac:dyDescent="0.25">
      <c r="B100" s="126">
        <v>80</v>
      </c>
      <c r="C100" s="134" t="s">
        <v>99</v>
      </c>
      <c r="D100" s="131" t="s">
        <v>164</v>
      </c>
      <c r="E100" s="129" t="s">
        <v>245</v>
      </c>
      <c r="F100" s="130">
        <v>10</v>
      </c>
      <c r="G100" s="125">
        <v>0</v>
      </c>
      <c r="H100" s="114">
        <f t="shared" si="4"/>
        <v>0</v>
      </c>
      <c r="I100" s="246">
        <f t="shared" si="5"/>
        <v>0</v>
      </c>
    </row>
    <row r="101" spans="2:9" ht="18.75" x14ac:dyDescent="0.25">
      <c r="B101" s="126">
        <v>81</v>
      </c>
      <c r="C101" s="134" t="s">
        <v>99</v>
      </c>
      <c r="D101" s="131" t="s">
        <v>165</v>
      </c>
      <c r="E101" s="129" t="s">
        <v>245</v>
      </c>
      <c r="F101" s="130">
        <v>15</v>
      </c>
      <c r="G101" s="125">
        <v>0</v>
      </c>
      <c r="H101" s="114">
        <f t="shared" si="4"/>
        <v>0</v>
      </c>
      <c r="I101" s="246">
        <f t="shared" si="5"/>
        <v>0</v>
      </c>
    </row>
    <row r="102" spans="2:9" ht="18.75" x14ac:dyDescent="0.25">
      <c r="B102" s="126">
        <v>82</v>
      </c>
      <c r="C102" s="134" t="s">
        <v>99</v>
      </c>
      <c r="D102" s="131" t="s">
        <v>166</v>
      </c>
      <c r="E102" s="129" t="s">
        <v>245</v>
      </c>
      <c r="F102" s="130">
        <f>300+300</f>
        <v>600</v>
      </c>
      <c r="G102" s="125">
        <v>0</v>
      </c>
      <c r="H102" s="114">
        <f t="shared" si="4"/>
        <v>0</v>
      </c>
      <c r="I102" s="246">
        <f t="shared" si="5"/>
        <v>0</v>
      </c>
    </row>
    <row r="103" spans="2:9" ht="18.75" x14ac:dyDescent="0.25">
      <c r="B103" s="126">
        <v>83</v>
      </c>
      <c r="C103" s="134" t="s">
        <v>99</v>
      </c>
      <c r="D103" s="131" t="s">
        <v>167</v>
      </c>
      <c r="E103" s="129" t="s">
        <v>245</v>
      </c>
      <c r="F103" s="130">
        <f>310+100</f>
        <v>410</v>
      </c>
      <c r="G103" s="125">
        <v>0</v>
      </c>
      <c r="H103" s="114">
        <f t="shared" si="4"/>
        <v>0</v>
      </c>
      <c r="I103" s="246">
        <f t="shared" si="5"/>
        <v>0</v>
      </c>
    </row>
    <row r="104" spans="2:9" ht="60" x14ac:dyDescent="0.25">
      <c r="B104" s="126">
        <v>84</v>
      </c>
      <c r="C104" s="134" t="s">
        <v>99</v>
      </c>
      <c r="D104" s="131" t="s">
        <v>168</v>
      </c>
      <c r="E104" s="129" t="s">
        <v>245</v>
      </c>
      <c r="F104" s="130">
        <f>10</f>
        <v>10</v>
      </c>
      <c r="G104" s="125">
        <v>0</v>
      </c>
      <c r="H104" s="114">
        <f>IF(F$10="Som platcom DPH",G104*0.23,0)</f>
        <v>0</v>
      </c>
      <c r="I104" s="246">
        <f>SUM(G104+H104)*F104</f>
        <v>0</v>
      </c>
    </row>
    <row r="105" spans="2:9" ht="36" x14ac:dyDescent="0.25">
      <c r="B105" s="126">
        <v>85</v>
      </c>
      <c r="C105" s="134" t="s">
        <v>99</v>
      </c>
      <c r="D105" s="131" t="s">
        <v>169</v>
      </c>
      <c r="E105" s="129" t="s">
        <v>245</v>
      </c>
      <c r="F105" s="130">
        <f>5+120</f>
        <v>125</v>
      </c>
      <c r="G105" s="125">
        <v>0</v>
      </c>
      <c r="H105" s="114">
        <f>IF(F$10="Som platcom DPH",G105*0.23,0)</f>
        <v>0</v>
      </c>
      <c r="I105" s="246">
        <f>SUM(G105+H105)*F105</f>
        <v>0</v>
      </c>
    </row>
    <row r="106" spans="2:9" ht="36" x14ac:dyDescent="0.25">
      <c r="B106" s="126">
        <v>86</v>
      </c>
      <c r="C106" s="134" t="s">
        <v>99</v>
      </c>
      <c r="D106" s="131" t="s">
        <v>170</v>
      </c>
      <c r="E106" s="129" t="s">
        <v>245</v>
      </c>
      <c r="F106" s="130">
        <f>30+100</f>
        <v>130</v>
      </c>
      <c r="G106" s="125">
        <v>0</v>
      </c>
      <c r="H106" s="114">
        <f t="shared" si="4"/>
        <v>0</v>
      </c>
      <c r="I106" s="246">
        <f t="shared" si="5"/>
        <v>0</v>
      </c>
    </row>
    <row r="107" spans="2:9" ht="24" x14ac:dyDescent="0.25">
      <c r="B107" s="126">
        <v>87</v>
      </c>
      <c r="C107" s="134" t="s">
        <v>99</v>
      </c>
      <c r="D107" s="131" t="s">
        <v>171</v>
      </c>
      <c r="E107" s="129" t="s">
        <v>245</v>
      </c>
      <c r="F107" s="130">
        <v>100</v>
      </c>
      <c r="G107" s="125">
        <v>0</v>
      </c>
      <c r="H107" s="114">
        <f t="shared" si="4"/>
        <v>0</v>
      </c>
      <c r="I107" s="246">
        <f t="shared" si="5"/>
        <v>0</v>
      </c>
    </row>
    <row r="108" spans="2:9" ht="18.75" x14ac:dyDescent="0.25">
      <c r="B108" s="126">
        <v>88</v>
      </c>
      <c r="C108" s="134" t="s">
        <v>99</v>
      </c>
      <c r="D108" s="131" t="s">
        <v>172</v>
      </c>
      <c r="E108" s="129" t="s">
        <v>245</v>
      </c>
      <c r="F108" s="130">
        <v>90</v>
      </c>
      <c r="G108" s="125">
        <v>0</v>
      </c>
      <c r="H108" s="114">
        <f t="shared" si="4"/>
        <v>0</v>
      </c>
      <c r="I108" s="246">
        <f t="shared" si="5"/>
        <v>0</v>
      </c>
    </row>
    <row r="109" spans="2:9" ht="48" x14ac:dyDescent="0.25">
      <c r="B109" s="126">
        <v>89</v>
      </c>
      <c r="C109" s="134" t="s">
        <v>99</v>
      </c>
      <c r="D109" s="131" t="s">
        <v>173</v>
      </c>
      <c r="E109" s="129" t="s">
        <v>245</v>
      </c>
      <c r="F109" s="130">
        <v>180</v>
      </c>
      <c r="G109" s="125">
        <v>0</v>
      </c>
      <c r="H109" s="114">
        <f t="shared" si="4"/>
        <v>0</v>
      </c>
      <c r="I109" s="246">
        <f t="shared" si="5"/>
        <v>0</v>
      </c>
    </row>
    <row r="110" spans="2:9" ht="24" x14ac:dyDescent="0.25">
      <c r="B110" s="126">
        <v>90</v>
      </c>
      <c r="C110" s="134" t="s">
        <v>99</v>
      </c>
      <c r="D110" s="131" t="s">
        <v>174</v>
      </c>
      <c r="E110" s="129" t="s">
        <v>245</v>
      </c>
      <c r="F110" s="130">
        <v>150</v>
      </c>
      <c r="G110" s="125">
        <v>0</v>
      </c>
      <c r="H110" s="114">
        <f t="shared" si="4"/>
        <v>0</v>
      </c>
      <c r="I110" s="246">
        <f t="shared" si="5"/>
        <v>0</v>
      </c>
    </row>
    <row r="111" spans="2:9" ht="24" x14ac:dyDescent="0.25">
      <c r="B111" s="126">
        <v>91</v>
      </c>
      <c r="C111" s="134" t="s">
        <v>99</v>
      </c>
      <c r="D111" s="131" t="s">
        <v>175</v>
      </c>
      <c r="E111" s="129" t="s">
        <v>245</v>
      </c>
      <c r="F111" s="130">
        <f>100+100</f>
        <v>200</v>
      </c>
      <c r="G111" s="125">
        <v>0</v>
      </c>
      <c r="H111" s="114">
        <f t="shared" si="4"/>
        <v>0</v>
      </c>
      <c r="I111" s="246">
        <f t="shared" si="5"/>
        <v>0</v>
      </c>
    </row>
    <row r="112" spans="2:9" ht="36" x14ac:dyDescent="0.25">
      <c r="B112" s="126">
        <v>92</v>
      </c>
      <c r="C112" s="134" t="s">
        <v>99</v>
      </c>
      <c r="D112" s="131" t="s">
        <v>176</v>
      </c>
      <c r="E112" s="129" t="s">
        <v>245</v>
      </c>
      <c r="F112" s="130">
        <v>40</v>
      </c>
      <c r="G112" s="125">
        <v>0</v>
      </c>
      <c r="H112" s="114">
        <f t="shared" si="4"/>
        <v>0</v>
      </c>
      <c r="I112" s="246">
        <f t="shared" si="5"/>
        <v>0</v>
      </c>
    </row>
    <row r="113" spans="2:9" ht="48" x14ac:dyDescent="0.25">
      <c r="B113" s="126">
        <v>93</v>
      </c>
      <c r="C113" s="134" t="s">
        <v>99</v>
      </c>
      <c r="D113" s="131" t="s">
        <v>177</v>
      </c>
      <c r="E113" s="129" t="s">
        <v>245</v>
      </c>
      <c r="F113" s="130">
        <v>150</v>
      </c>
      <c r="G113" s="125">
        <v>0</v>
      </c>
      <c r="H113" s="114">
        <f t="shared" si="4"/>
        <v>0</v>
      </c>
      <c r="I113" s="246">
        <f t="shared" si="5"/>
        <v>0</v>
      </c>
    </row>
    <row r="114" spans="2:9" ht="36" x14ac:dyDescent="0.25">
      <c r="B114" s="126">
        <v>94</v>
      </c>
      <c r="C114" s="134" t="s">
        <v>99</v>
      </c>
      <c r="D114" s="131" t="s">
        <v>178</v>
      </c>
      <c r="E114" s="129" t="s">
        <v>245</v>
      </c>
      <c r="F114" s="130">
        <v>30</v>
      </c>
      <c r="G114" s="125">
        <v>0</v>
      </c>
      <c r="H114" s="114">
        <f t="shared" si="4"/>
        <v>0</v>
      </c>
      <c r="I114" s="246">
        <f t="shared" si="5"/>
        <v>0</v>
      </c>
    </row>
    <row r="115" spans="2:9" ht="36" x14ac:dyDescent="0.25">
      <c r="B115" s="126">
        <v>95</v>
      </c>
      <c r="C115" s="134" t="s">
        <v>99</v>
      </c>
      <c r="D115" s="131" t="s">
        <v>179</v>
      </c>
      <c r="E115" s="129" t="s">
        <v>245</v>
      </c>
      <c r="F115" s="130">
        <f>90+150</f>
        <v>240</v>
      </c>
      <c r="G115" s="125">
        <v>0</v>
      </c>
      <c r="H115" s="114">
        <f t="shared" si="4"/>
        <v>0</v>
      </c>
      <c r="I115" s="246">
        <f t="shared" si="5"/>
        <v>0</v>
      </c>
    </row>
    <row r="116" spans="2:9" ht="36" x14ac:dyDescent="0.25">
      <c r="B116" s="126">
        <v>96</v>
      </c>
      <c r="C116" s="134" t="s">
        <v>99</v>
      </c>
      <c r="D116" s="131" t="s">
        <v>180</v>
      </c>
      <c r="E116" s="129" t="s">
        <v>245</v>
      </c>
      <c r="F116" s="130">
        <v>20</v>
      </c>
      <c r="G116" s="125">
        <v>0</v>
      </c>
      <c r="H116" s="114">
        <f t="shared" si="4"/>
        <v>0</v>
      </c>
      <c r="I116" s="246">
        <f t="shared" si="5"/>
        <v>0</v>
      </c>
    </row>
    <row r="117" spans="2:9" ht="18.75" x14ac:dyDescent="0.25">
      <c r="B117" s="126">
        <v>97</v>
      </c>
      <c r="C117" s="134" t="s">
        <v>99</v>
      </c>
      <c r="D117" s="131" t="s">
        <v>181</v>
      </c>
      <c r="E117" s="129" t="s">
        <v>245</v>
      </c>
      <c r="F117" s="130">
        <f>60+200</f>
        <v>260</v>
      </c>
      <c r="G117" s="125">
        <v>0</v>
      </c>
      <c r="H117" s="114">
        <f t="shared" si="4"/>
        <v>0</v>
      </c>
      <c r="I117" s="246">
        <f t="shared" si="5"/>
        <v>0</v>
      </c>
    </row>
    <row r="118" spans="2:9" ht="24" x14ac:dyDescent="0.25">
      <c r="B118" s="126">
        <v>98</v>
      </c>
      <c r="C118" s="134" t="s">
        <v>99</v>
      </c>
      <c r="D118" s="131" t="s">
        <v>182</v>
      </c>
      <c r="E118" s="129" t="s">
        <v>245</v>
      </c>
      <c r="F118" s="130">
        <v>170</v>
      </c>
      <c r="G118" s="125">
        <v>0</v>
      </c>
      <c r="H118" s="114">
        <f t="shared" si="4"/>
        <v>0</v>
      </c>
      <c r="I118" s="246">
        <f t="shared" si="5"/>
        <v>0</v>
      </c>
    </row>
    <row r="119" spans="2:9" ht="24" x14ac:dyDescent="0.25">
      <c r="B119" s="126">
        <v>99</v>
      </c>
      <c r="C119" s="134" t="s">
        <v>99</v>
      </c>
      <c r="D119" s="131" t="s">
        <v>183</v>
      </c>
      <c r="E119" s="129" t="s">
        <v>245</v>
      </c>
      <c r="F119" s="130">
        <v>12</v>
      </c>
      <c r="G119" s="125">
        <v>0</v>
      </c>
      <c r="H119" s="114">
        <f t="shared" si="4"/>
        <v>0</v>
      </c>
      <c r="I119" s="246">
        <f t="shared" si="5"/>
        <v>0</v>
      </c>
    </row>
    <row r="120" spans="2:9" ht="24" x14ac:dyDescent="0.25">
      <c r="B120" s="126">
        <v>100</v>
      </c>
      <c r="C120" s="134" t="s">
        <v>99</v>
      </c>
      <c r="D120" s="131" t="s">
        <v>184</v>
      </c>
      <c r="E120" s="129" t="s">
        <v>245</v>
      </c>
      <c r="F120" s="130">
        <v>180</v>
      </c>
      <c r="G120" s="125">
        <v>0</v>
      </c>
      <c r="H120" s="114">
        <f t="shared" si="4"/>
        <v>0</v>
      </c>
      <c r="I120" s="246">
        <f t="shared" si="5"/>
        <v>0</v>
      </c>
    </row>
    <row r="121" spans="2:9" ht="24" x14ac:dyDescent="0.25">
      <c r="B121" s="126">
        <v>101</v>
      </c>
      <c r="C121" s="134" t="s">
        <v>99</v>
      </c>
      <c r="D121" s="131" t="s">
        <v>185</v>
      </c>
      <c r="E121" s="129" t="s">
        <v>245</v>
      </c>
      <c r="F121" s="130">
        <v>12</v>
      </c>
      <c r="G121" s="125">
        <v>0</v>
      </c>
      <c r="H121" s="114">
        <f t="shared" si="4"/>
        <v>0</v>
      </c>
      <c r="I121" s="246">
        <f t="shared" si="5"/>
        <v>0</v>
      </c>
    </row>
    <row r="122" spans="2:9" ht="24" x14ac:dyDescent="0.25">
      <c r="B122" s="126">
        <v>102</v>
      </c>
      <c r="C122" s="134" t="s">
        <v>99</v>
      </c>
      <c r="D122" s="131" t="s">
        <v>266</v>
      </c>
      <c r="E122" s="129" t="s">
        <v>245</v>
      </c>
      <c r="F122" s="130">
        <v>30</v>
      </c>
      <c r="G122" s="125">
        <v>0</v>
      </c>
      <c r="H122" s="114">
        <f t="shared" si="4"/>
        <v>0</v>
      </c>
      <c r="I122" s="246">
        <f t="shared" si="5"/>
        <v>0</v>
      </c>
    </row>
    <row r="123" spans="2:9" ht="36" x14ac:dyDescent="0.25">
      <c r="B123" s="126">
        <v>103</v>
      </c>
      <c r="C123" s="134" t="s">
        <v>99</v>
      </c>
      <c r="D123" s="131" t="s">
        <v>186</v>
      </c>
      <c r="E123" s="129" t="s">
        <v>245</v>
      </c>
      <c r="F123" s="130">
        <f>40+100</f>
        <v>140</v>
      </c>
      <c r="G123" s="125">
        <v>0</v>
      </c>
      <c r="H123" s="114">
        <f t="shared" si="4"/>
        <v>0</v>
      </c>
      <c r="I123" s="246">
        <f t="shared" si="5"/>
        <v>0</v>
      </c>
    </row>
    <row r="124" spans="2:9" ht="36" x14ac:dyDescent="0.25">
      <c r="B124" s="126">
        <v>104</v>
      </c>
      <c r="C124" s="134" t="s">
        <v>99</v>
      </c>
      <c r="D124" s="131" t="s">
        <v>187</v>
      </c>
      <c r="E124" s="129" t="s">
        <v>245</v>
      </c>
      <c r="F124" s="130">
        <v>30</v>
      </c>
      <c r="G124" s="125">
        <v>0</v>
      </c>
      <c r="H124" s="114">
        <f t="shared" si="4"/>
        <v>0</v>
      </c>
      <c r="I124" s="246">
        <f t="shared" si="5"/>
        <v>0</v>
      </c>
    </row>
    <row r="125" spans="2:9" ht="18.75" x14ac:dyDescent="0.25">
      <c r="B125" s="126">
        <v>105</v>
      </c>
      <c r="C125" s="134" t="s">
        <v>99</v>
      </c>
      <c r="D125" s="131" t="s">
        <v>188</v>
      </c>
      <c r="E125" s="129" t="s">
        <v>252</v>
      </c>
      <c r="F125" s="130">
        <v>25</v>
      </c>
      <c r="G125" s="125">
        <v>0</v>
      </c>
      <c r="H125" s="114">
        <f t="shared" si="4"/>
        <v>0</v>
      </c>
      <c r="I125" s="246">
        <f t="shared" si="5"/>
        <v>0</v>
      </c>
    </row>
    <row r="126" spans="2:9" ht="24" x14ac:dyDescent="0.25">
      <c r="B126" s="126">
        <v>106</v>
      </c>
      <c r="C126" s="134" t="s">
        <v>99</v>
      </c>
      <c r="D126" s="131" t="s">
        <v>189</v>
      </c>
      <c r="E126" s="129" t="s">
        <v>252</v>
      </c>
      <c r="F126" s="130">
        <v>161</v>
      </c>
      <c r="G126" s="125">
        <v>0</v>
      </c>
      <c r="H126" s="114">
        <f t="shared" si="4"/>
        <v>0</v>
      </c>
      <c r="I126" s="246">
        <f t="shared" si="5"/>
        <v>0</v>
      </c>
    </row>
    <row r="127" spans="2:9" ht="24" x14ac:dyDescent="0.25">
      <c r="B127" s="126">
        <v>107</v>
      </c>
      <c r="C127" s="134" t="s">
        <v>99</v>
      </c>
      <c r="D127" s="131" t="s">
        <v>190</v>
      </c>
      <c r="E127" s="129" t="s">
        <v>245</v>
      </c>
      <c r="F127" s="130">
        <v>20</v>
      </c>
      <c r="G127" s="125">
        <v>0</v>
      </c>
      <c r="H127" s="114">
        <f t="shared" si="4"/>
        <v>0</v>
      </c>
      <c r="I127" s="246">
        <f t="shared" si="5"/>
        <v>0</v>
      </c>
    </row>
    <row r="128" spans="2:9" ht="60" x14ac:dyDescent="0.25">
      <c r="B128" s="126">
        <v>108</v>
      </c>
      <c r="C128" s="134" t="s">
        <v>99</v>
      </c>
      <c r="D128" s="131" t="s">
        <v>267</v>
      </c>
      <c r="E128" s="129" t="s">
        <v>245</v>
      </c>
      <c r="F128" s="130">
        <v>10</v>
      </c>
      <c r="G128" s="125">
        <v>0</v>
      </c>
      <c r="H128" s="114">
        <f t="shared" si="4"/>
        <v>0</v>
      </c>
      <c r="I128" s="246">
        <f t="shared" si="5"/>
        <v>0</v>
      </c>
    </row>
    <row r="129" spans="2:9" ht="24" x14ac:dyDescent="0.25">
      <c r="B129" s="126">
        <v>109</v>
      </c>
      <c r="C129" s="134" t="s">
        <v>99</v>
      </c>
      <c r="D129" s="131" t="s">
        <v>191</v>
      </c>
      <c r="E129" s="129" t="s">
        <v>245</v>
      </c>
      <c r="F129" s="130">
        <v>20</v>
      </c>
      <c r="G129" s="125">
        <v>0</v>
      </c>
      <c r="H129" s="114">
        <f t="shared" si="4"/>
        <v>0</v>
      </c>
      <c r="I129" s="246">
        <f t="shared" si="5"/>
        <v>0</v>
      </c>
    </row>
    <row r="130" spans="2:9" ht="24" x14ac:dyDescent="0.25">
      <c r="B130" s="126">
        <v>110</v>
      </c>
      <c r="C130" s="134" t="s">
        <v>99</v>
      </c>
      <c r="D130" s="131" t="s">
        <v>192</v>
      </c>
      <c r="E130" s="129" t="s">
        <v>245</v>
      </c>
      <c r="F130" s="130">
        <v>16</v>
      </c>
      <c r="G130" s="125">
        <v>0</v>
      </c>
      <c r="H130" s="114">
        <f t="shared" si="4"/>
        <v>0</v>
      </c>
      <c r="I130" s="246">
        <f t="shared" si="5"/>
        <v>0</v>
      </c>
    </row>
    <row r="131" spans="2:9" ht="36" x14ac:dyDescent="0.25">
      <c r="B131" s="126">
        <v>111</v>
      </c>
      <c r="C131" s="134" t="s">
        <v>99</v>
      </c>
      <c r="D131" s="131" t="s">
        <v>193</v>
      </c>
      <c r="E131" s="129" t="s">
        <v>245</v>
      </c>
      <c r="F131" s="130">
        <v>70</v>
      </c>
      <c r="G131" s="125">
        <v>0</v>
      </c>
      <c r="H131" s="114">
        <f t="shared" si="4"/>
        <v>0</v>
      </c>
      <c r="I131" s="246">
        <f t="shared" si="5"/>
        <v>0</v>
      </c>
    </row>
    <row r="132" spans="2:9" ht="24" x14ac:dyDescent="0.25">
      <c r="B132" s="126">
        <v>112</v>
      </c>
      <c r="C132" s="134" t="s">
        <v>99</v>
      </c>
      <c r="D132" s="131" t="s">
        <v>194</v>
      </c>
      <c r="E132" s="129" t="s">
        <v>245</v>
      </c>
      <c r="F132" s="130">
        <v>6</v>
      </c>
      <c r="G132" s="125">
        <v>0</v>
      </c>
      <c r="H132" s="114">
        <f t="shared" si="4"/>
        <v>0</v>
      </c>
      <c r="I132" s="246">
        <f t="shared" si="5"/>
        <v>0</v>
      </c>
    </row>
    <row r="133" spans="2:9" ht="24" x14ac:dyDescent="0.25">
      <c r="B133" s="126">
        <v>113</v>
      </c>
      <c r="C133" s="134" t="s">
        <v>99</v>
      </c>
      <c r="D133" s="131" t="s">
        <v>195</v>
      </c>
      <c r="E133" s="129" t="s">
        <v>245</v>
      </c>
      <c r="F133" s="130">
        <v>65</v>
      </c>
      <c r="G133" s="125">
        <v>0</v>
      </c>
      <c r="H133" s="114">
        <f t="shared" si="4"/>
        <v>0</v>
      </c>
      <c r="I133" s="246">
        <f t="shared" si="5"/>
        <v>0</v>
      </c>
    </row>
    <row r="134" spans="2:9" ht="24" x14ac:dyDescent="0.25">
      <c r="B134" s="126">
        <v>114</v>
      </c>
      <c r="C134" s="134" t="s">
        <v>99</v>
      </c>
      <c r="D134" s="131" t="s">
        <v>196</v>
      </c>
      <c r="E134" s="129" t="s">
        <v>245</v>
      </c>
      <c r="F134" s="130">
        <v>10</v>
      </c>
      <c r="G134" s="125">
        <v>0</v>
      </c>
      <c r="H134" s="114">
        <f t="shared" si="4"/>
        <v>0</v>
      </c>
      <c r="I134" s="246">
        <f t="shared" si="5"/>
        <v>0</v>
      </c>
    </row>
    <row r="135" spans="2:9" ht="36" x14ac:dyDescent="0.25">
      <c r="B135" s="126">
        <v>115</v>
      </c>
      <c r="C135" s="134" t="s">
        <v>99</v>
      </c>
      <c r="D135" s="131" t="s">
        <v>197</v>
      </c>
      <c r="E135" s="129" t="s">
        <v>245</v>
      </c>
      <c r="F135" s="130">
        <v>20</v>
      </c>
      <c r="G135" s="125">
        <v>0</v>
      </c>
      <c r="H135" s="114">
        <f t="shared" si="4"/>
        <v>0</v>
      </c>
      <c r="I135" s="246">
        <f t="shared" si="5"/>
        <v>0</v>
      </c>
    </row>
    <row r="136" spans="2:9" ht="18.75" x14ac:dyDescent="0.25">
      <c r="B136" s="126">
        <v>116</v>
      </c>
      <c r="C136" s="134" t="s">
        <v>99</v>
      </c>
      <c r="D136" s="131" t="s">
        <v>198</v>
      </c>
      <c r="E136" s="129" t="s">
        <v>248</v>
      </c>
      <c r="F136" s="130">
        <v>25</v>
      </c>
      <c r="G136" s="125">
        <v>0</v>
      </c>
      <c r="H136" s="114">
        <f t="shared" si="4"/>
        <v>0</v>
      </c>
      <c r="I136" s="246">
        <f t="shared" si="5"/>
        <v>0</v>
      </c>
    </row>
    <row r="137" spans="2:9" ht="18.75" x14ac:dyDescent="0.25">
      <c r="B137" s="126">
        <v>117</v>
      </c>
      <c r="C137" s="134" t="s">
        <v>99</v>
      </c>
      <c r="D137" s="131" t="s">
        <v>199</v>
      </c>
      <c r="E137" s="129" t="s">
        <v>248</v>
      </c>
      <c r="F137" s="130">
        <v>100</v>
      </c>
      <c r="G137" s="125">
        <v>0</v>
      </c>
      <c r="H137" s="114">
        <f t="shared" si="4"/>
        <v>0</v>
      </c>
      <c r="I137" s="246">
        <f t="shared" si="5"/>
        <v>0</v>
      </c>
    </row>
    <row r="138" spans="2:9" ht="18.75" x14ac:dyDescent="0.25">
      <c r="B138" s="126">
        <v>118</v>
      </c>
      <c r="C138" s="134" t="s">
        <v>99</v>
      </c>
      <c r="D138" s="131" t="s">
        <v>200</v>
      </c>
      <c r="E138" s="129" t="s">
        <v>248</v>
      </c>
      <c r="F138" s="130">
        <v>100</v>
      </c>
      <c r="G138" s="125">
        <v>0</v>
      </c>
      <c r="H138" s="114">
        <f t="shared" si="4"/>
        <v>0</v>
      </c>
      <c r="I138" s="246">
        <f t="shared" si="5"/>
        <v>0</v>
      </c>
    </row>
    <row r="139" spans="2:9" ht="18.75" x14ac:dyDescent="0.25">
      <c r="B139" s="126">
        <v>119</v>
      </c>
      <c r="C139" s="134" t="s">
        <v>99</v>
      </c>
      <c r="D139" s="131" t="s">
        <v>201</v>
      </c>
      <c r="E139" s="129" t="s">
        <v>248</v>
      </c>
      <c r="F139" s="130">
        <v>40</v>
      </c>
      <c r="G139" s="125">
        <v>0</v>
      </c>
      <c r="H139" s="114">
        <f t="shared" si="4"/>
        <v>0</v>
      </c>
      <c r="I139" s="246">
        <f t="shared" si="5"/>
        <v>0</v>
      </c>
    </row>
    <row r="140" spans="2:9" ht="18.75" x14ac:dyDescent="0.25">
      <c r="B140" s="126">
        <v>120</v>
      </c>
      <c r="C140" s="134" t="s">
        <v>99</v>
      </c>
      <c r="D140" s="131" t="s">
        <v>202</v>
      </c>
      <c r="E140" s="129" t="s">
        <v>248</v>
      </c>
      <c r="F140" s="130">
        <v>45</v>
      </c>
      <c r="G140" s="125">
        <v>0</v>
      </c>
      <c r="H140" s="114">
        <f t="shared" si="4"/>
        <v>0</v>
      </c>
      <c r="I140" s="246">
        <f t="shared" si="5"/>
        <v>0</v>
      </c>
    </row>
    <row r="141" spans="2:9" ht="18.75" x14ac:dyDescent="0.25">
      <c r="B141" s="126">
        <v>121</v>
      </c>
      <c r="C141" s="134" t="s">
        <v>99</v>
      </c>
      <c r="D141" s="131" t="s">
        <v>203</v>
      </c>
      <c r="E141" s="129" t="s">
        <v>248</v>
      </c>
      <c r="F141" s="130">
        <v>155</v>
      </c>
      <c r="G141" s="125">
        <v>0</v>
      </c>
      <c r="H141" s="114">
        <f t="shared" si="4"/>
        <v>0</v>
      </c>
      <c r="I141" s="246">
        <f t="shared" si="5"/>
        <v>0</v>
      </c>
    </row>
    <row r="142" spans="2:9" ht="18.75" x14ac:dyDescent="0.25">
      <c r="B142" s="126">
        <v>122</v>
      </c>
      <c r="C142" s="134" t="s">
        <v>99</v>
      </c>
      <c r="D142" s="131" t="s">
        <v>204</v>
      </c>
      <c r="E142" s="129" t="s">
        <v>248</v>
      </c>
      <c r="F142" s="130">
        <v>135</v>
      </c>
      <c r="G142" s="125">
        <v>0</v>
      </c>
      <c r="H142" s="114">
        <f t="shared" si="4"/>
        <v>0</v>
      </c>
      <c r="I142" s="246">
        <f t="shared" si="5"/>
        <v>0</v>
      </c>
    </row>
    <row r="143" spans="2:9" ht="18.75" x14ac:dyDescent="0.25">
      <c r="B143" s="126">
        <v>123</v>
      </c>
      <c r="C143" s="134" t="s">
        <v>99</v>
      </c>
      <c r="D143" s="131" t="s">
        <v>205</v>
      </c>
      <c r="E143" s="129" t="s">
        <v>248</v>
      </c>
      <c r="F143" s="130">
        <v>70</v>
      </c>
      <c r="G143" s="125">
        <v>0</v>
      </c>
      <c r="H143" s="114">
        <f t="shared" si="4"/>
        <v>0</v>
      </c>
      <c r="I143" s="246">
        <f t="shared" si="5"/>
        <v>0</v>
      </c>
    </row>
    <row r="144" spans="2:9" ht="18.75" x14ac:dyDescent="0.25">
      <c r="B144" s="126">
        <v>124</v>
      </c>
      <c r="C144" s="134" t="s">
        <v>99</v>
      </c>
      <c r="D144" s="131" t="s">
        <v>262</v>
      </c>
      <c r="E144" s="129" t="s">
        <v>253</v>
      </c>
      <c r="F144" s="130">
        <v>50</v>
      </c>
      <c r="G144" s="125">
        <v>0</v>
      </c>
      <c r="H144" s="114">
        <f t="shared" si="4"/>
        <v>0</v>
      </c>
      <c r="I144" s="246">
        <f t="shared" si="5"/>
        <v>0</v>
      </c>
    </row>
    <row r="145" spans="2:9" ht="18.75" x14ac:dyDescent="0.25">
      <c r="B145" s="126">
        <v>125</v>
      </c>
      <c r="C145" s="134" t="s">
        <v>99</v>
      </c>
      <c r="D145" s="131" t="s">
        <v>206</v>
      </c>
      <c r="E145" s="129" t="s">
        <v>253</v>
      </c>
      <c r="F145" s="130">
        <v>65</v>
      </c>
      <c r="G145" s="125">
        <v>0</v>
      </c>
      <c r="H145" s="114">
        <f t="shared" si="4"/>
        <v>0</v>
      </c>
      <c r="I145" s="246">
        <f t="shared" si="5"/>
        <v>0</v>
      </c>
    </row>
    <row r="146" spans="2:9" ht="18.75" x14ac:dyDescent="0.25">
      <c r="B146" s="126">
        <v>126</v>
      </c>
      <c r="C146" s="134" t="s">
        <v>99</v>
      </c>
      <c r="D146" s="131" t="s">
        <v>207</v>
      </c>
      <c r="E146" s="129" t="s">
        <v>253</v>
      </c>
      <c r="F146" s="130">
        <v>65</v>
      </c>
      <c r="G146" s="125">
        <v>0</v>
      </c>
      <c r="H146" s="114">
        <f t="shared" si="4"/>
        <v>0</v>
      </c>
      <c r="I146" s="246">
        <f t="shared" si="5"/>
        <v>0</v>
      </c>
    </row>
    <row r="147" spans="2:9" ht="24" x14ac:dyDescent="0.25">
      <c r="B147" s="126">
        <v>127</v>
      </c>
      <c r="C147" s="134" t="s">
        <v>99</v>
      </c>
      <c r="D147" s="131" t="s">
        <v>208</v>
      </c>
      <c r="E147" s="129" t="s">
        <v>245</v>
      </c>
      <c r="F147" s="130">
        <v>10</v>
      </c>
      <c r="G147" s="125">
        <v>0</v>
      </c>
      <c r="H147" s="114">
        <f t="shared" si="4"/>
        <v>0</v>
      </c>
      <c r="I147" s="246">
        <f t="shared" si="5"/>
        <v>0</v>
      </c>
    </row>
    <row r="148" spans="2:9" ht="18.75" x14ac:dyDescent="0.25">
      <c r="B148" s="126">
        <v>128</v>
      </c>
      <c r="C148" s="134" t="s">
        <v>99</v>
      </c>
      <c r="D148" s="131" t="s">
        <v>209</v>
      </c>
      <c r="E148" s="129" t="s">
        <v>245</v>
      </c>
      <c r="F148" s="130">
        <v>700</v>
      </c>
      <c r="G148" s="125">
        <v>0</v>
      </c>
      <c r="H148" s="114">
        <f t="shared" si="4"/>
        <v>0</v>
      </c>
      <c r="I148" s="246">
        <f t="shared" si="5"/>
        <v>0</v>
      </c>
    </row>
    <row r="149" spans="2:9" ht="18.75" x14ac:dyDescent="0.25">
      <c r="B149" s="126">
        <v>129</v>
      </c>
      <c r="C149" s="134" t="s">
        <v>99</v>
      </c>
      <c r="D149" s="131" t="s">
        <v>210</v>
      </c>
      <c r="E149" s="129" t="s">
        <v>245</v>
      </c>
      <c r="F149" s="130">
        <v>75</v>
      </c>
      <c r="G149" s="125">
        <v>0</v>
      </c>
      <c r="H149" s="114">
        <f t="shared" si="4"/>
        <v>0</v>
      </c>
      <c r="I149" s="246">
        <f t="shared" si="5"/>
        <v>0</v>
      </c>
    </row>
    <row r="150" spans="2:9" ht="24" x14ac:dyDescent="0.25">
      <c r="B150" s="126">
        <v>130</v>
      </c>
      <c r="C150" s="134" t="s">
        <v>99</v>
      </c>
      <c r="D150" s="131" t="s">
        <v>211</v>
      </c>
      <c r="E150" s="129" t="s">
        <v>245</v>
      </c>
      <c r="F150" s="130">
        <v>90</v>
      </c>
      <c r="G150" s="125">
        <v>0</v>
      </c>
      <c r="H150" s="114">
        <f t="shared" si="4"/>
        <v>0</v>
      </c>
      <c r="I150" s="246">
        <f t="shared" si="5"/>
        <v>0</v>
      </c>
    </row>
    <row r="151" spans="2:9" ht="18.75" x14ac:dyDescent="0.25">
      <c r="B151" s="126">
        <v>131</v>
      </c>
      <c r="C151" s="134" t="s">
        <v>99</v>
      </c>
      <c r="D151" s="131" t="s">
        <v>212</v>
      </c>
      <c r="E151" s="129" t="s">
        <v>245</v>
      </c>
      <c r="F151" s="130">
        <v>10</v>
      </c>
      <c r="G151" s="125">
        <v>0</v>
      </c>
      <c r="H151" s="114">
        <f t="shared" si="4"/>
        <v>0</v>
      </c>
      <c r="I151" s="246">
        <f t="shared" si="5"/>
        <v>0</v>
      </c>
    </row>
    <row r="152" spans="2:9" ht="18.75" x14ac:dyDescent="0.25">
      <c r="B152" s="126">
        <v>132</v>
      </c>
      <c r="C152" s="134" t="s">
        <v>99</v>
      </c>
      <c r="D152" s="131" t="s">
        <v>213</v>
      </c>
      <c r="E152" s="129" t="s">
        <v>251</v>
      </c>
      <c r="F152" s="130">
        <v>15</v>
      </c>
      <c r="G152" s="125">
        <v>0</v>
      </c>
      <c r="H152" s="114">
        <f t="shared" si="4"/>
        <v>0</v>
      </c>
      <c r="I152" s="246">
        <f t="shared" si="5"/>
        <v>0</v>
      </c>
    </row>
    <row r="153" spans="2:9" ht="24" x14ac:dyDescent="0.25">
      <c r="B153" s="126">
        <v>133</v>
      </c>
      <c r="C153" s="134" t="s">
        <v>99</v>
      </c>
      <c r="D153" s="131" t="s">
        <v>214</v>
      </c>
      <c r="E153" s="129" t="s">
        <v>245</v>
      </c>
      <c r="F153" s="130">
        <v>5</v>
      </c>
      <c r="G153" s="125">
        <v>0</v>
      </c>
      <c r="H153" s="114">
        <f t="shared" si="4"/>
        <v>0</v>
      </c>
      <c r="I153" s="246">
        <f t="shared" si="5"/>
        <v>0</v>
      </c>
    </row>
    <row r="154" spans="2:9" ht="18.75" x14ac:dyDescent="0.25">
      <c r="B154" s="126">
        <v>134</v>
      </c>
      <c r="C154" s="134" t="s">
        <v>99</v>
      </c>
      <c r="D154" s="131" t="s">
        <v>215</v>
      </c>
      <c r="E154" s="129" t="s">
        <v>245</v>
      </c>
      <c r="F154" s="130">
        <v>10</v>
      </c>
      <c r="G154" s="125">
        <v>0</v>
      </c>
      <c r="H154" s="114">
        <f t="shared" ref="H154:H185" si="6">IF(F$10="Som platcom DPH",G154*0.23,0)</f>
        <v>0</v>
      </c>
      <c r="I154" s="246">
        <f t="shared" ref="I154:I185" si="7">SUM(G154+H154)*F154</f>
        <v>0</v>
      </c>
    </row>
    <row r="155" spans="2:9" ht="18.75" x14ac:dyDescent="0.25">
      <c r="B155" s="126">
        <v>135</v>
      </c>
      <c r="C155" s="134" t="s">
        <v>99</v>
      </c>
      <c r="D155" s="131" t="s">
        <v>216</v>
      </c>
      <c r="E155" s="129" t="s">
        <v>245</v>
      </c>
      <c r="F155" s="130">
        <v>150</v>
      </c>
      <c r="G155" s="125">
        <v>0</v>
      </c>
      <c r="H155" s="114">
        <f t="shared" si="6"/>
        <v>0</v>
      </c>
      <c r="I155" s="246">
        <f t="shared" si="7"/>
        <v>0</v>
      </c>
    </row>
    <row r="156" spans="2:9" ht="24" x14ac:dyDescent="0.25">
      <c r="B156" s="126">
        <v>136</v>
      </c>
      <c r="C156" s="134" t="s">
        <v>99</v>
      </c>
      <c r="D156" s="131" t="s">
        <v>217</v>
      </c>
      <c r="E156" s="129" t="s">
        <v>245</v>
      </c>
      <c r="F156" s="130">
        <v>420</v>
      </c>
      <c r="G156" s="125">
        <v>0</v>
      </c>
      <c r="H156" s="114">
        <f t="shared" si="6"/>
        <v>0</v>
      </c>
      <c r="I156" s="246">
        <f t="shared" si="7"/>
        <v>0</v>
      </c>
    </row>
    <row r="157" spans="2:9" ht="24" x14ac:dyDescent="0.25">
      <c r="B157" s="126">
        <v>137</v>
      </c>
      <c r="C157" s="134" t="s">
        <v>99</v>
      </c>
      <c r="D157" s="131" t="s">
        <v>218</v>
      </c>
      <c r="E157" s="129" t="s">
        <v>245</v>
      </c>
      <c r="F157" s="130">
        <v>60</v>
      </c>
      <c r="G157" s="125">
        <v>0</v>
      </c>
      <c r="H157" s="114">
        <f t="shared" si="6"/>
        <v>0</v>
      </c>
      <c r="I157" s="246">
        <f t="shared" si="7"/>
        <v>0</v>
      </c>
    </row>
    <row r="158" spans="2:9" ht="18.75" x14ac:dyDescent="0.25">
      <c r="B158" s="126">
        <v>138</v>
      </c>
      <c r="C158" s="134" t="s">
        <v>99</v>
      </c>
      <c r="D158" s="131" t="s">
        <v>219</v>
      </c>
      <c r="E158" s="129" t="s">
        <v>245</v>
      </c>
      <c r="F158" s="130">
        <v>60</v>
      </c>
      <c r="G158" s="125">
        <v>0</v>
      </c>
      <c r="H158" s="114">
        <f t="shared" si="6"/>
        <v>0</v>
      </c>
      <c r="I158" s="246">
        <f t="shared" si="7"/>
        <v>0</v>
      </c>
    </row>
    <row r="159" spans="2:9" ht="18.75" x14ac:dyDescent="0.25">
      <c r="B159" s="126">
        <v>139</v>
      </c>
      <c r="C159" s="134" t="s">
        <v>99</v>
      </c>
      <c r="D159" s="131" t="s">
        <v>220</v>
      </c>
      <c r="E159" s="129" t="s">
        <v>247</v>
      </c>
      <c r="F159" s="130">
        <v>115</v>
      </c>
      <c r="G159" s="125">
        <v>0</v>
      </c>
      <c r="H159" s="114">
        <f t="shared" si="6"/>
        <v>0</v>
      </c>
      <c r="I159" s="246">
        <f t="shared" si="7"/>
        <v>0</v>
      </c>
    </row>
    <row r="160" spans="2:9" ht="18.75" x14ac:dyDescent="0.25">
      <c r="B160" s="126">
        <v>140</v>
      </c>
      <c r="C160" s="134" t="s">
        <v>99</v>
      </c>
      <c r="D160" s="131" t="s">
        <v>221</v>
      </c>
      <c r="E160" s="129" t="s">
        <v>247</v>
      </c>
      <c r="F160" s="130">
        <v>20</v>
      </c>
      <c r="G160" s="125">
        <v>0</v>
      </c>
      <c r="H160" s="114">
        <f t="shared" si="6"/>
        <v>0</v>
      </c>
      <c r="I160" s="246">
        <f t="shared" si="7"/>
        <v>0</v>
      </c>
    </row>
    <row r="161" spans="2:9" ht="60" x14ac:dyDescent="0.25">
      <c r="B161" s="126">
        <v>141</v>
      </c>
      <c r="C161" s="134" t="s">
        <v>99</v>
      </c>
      <c r="D161" s="131" t="s">
        <v>222</v>
      </c>
      <c r="E161" s="129" t="s">
        <v>254</v>
      </c>
      <c r="F161" s="130">
        <f>480+350</f>
        <v>830</v>
      </c>
      <c r="G161" s="125">
        <v>0</v>
      </c>
      <c r="H161" s="114">
        <f t="shared" si="6"/>
        <v>0</v>
      </c>
      <c r="I161" s="246">
        <f t="shared" si="7"/>
        <v>0</v>
      </c>
    </row>
    <row r="162" spans="2:9" ht="36" x14ac:dyDescent="0.25">
      <c r="B162" s="126">
        <v>142</v>
      </c>
      <c r="C162" s="134" t="s">
        <v>99</v>
      </c>
      <c r="D162" s="131" t="s">
        <v>223</v>
      </c>
      <c r="E162" s="129" t="s">
        <v>245</v>
      </c>
      <c r="F162" s="130">
        <v>550</v>
      </c>
      <c r="G162" s="125">
        <v>0</v>
      </c>
      <c r="H162" s="114">
        <f t="shared" si="6"/>
        <v>0</v>
      </c>
      <c r="I162" s="246">
        <f t="shared" si="7"/>
        <v>0</v>
      </c>
    </row>
    <row r="163" spans="2:9" ht="36" x14ac:dyDescent="0.25">
      <c r="B163" s="126">
        <v>143</v>
      </c>
      <c r="C163" s="134" t="s">
        <v>99</v>
      </c>
      <c r="D163" s="131" t="s">
        <v>224</v>
      </c>
      <c r="E163" s="129" t="s">
        <v>245</v>
      </c>
      <c r="F163" s="130">
        <v>2500</v>
      </c>
      <c r="G163" s="125">
        <v>0</v>
      </c>
      <c r="H163" s="114">
        <f t="shared" si="6"/>
        <v>0</v>
      </c>
      <c r="I163" s="246">
        <f t="shared" si="7"/>
        <v>0</v>
      </c>
    </row>
    <row r="164" spans="2:9" ht="36" x14ac:dyDescent="0.25">
      <c r="B164" s="126">
        <v>144</v>
      </c>
      <c r="C164" s="134" t="s">
        <v>99</v>
      </c>
      <c r="D164" s="131" t="s">
        <v>225</v>
      </c>
      <c r="E164" s="129" t="s">
        <v>245</v>
      </c>
      <c r="F164" s="130">
        <v>1300</v>
      </c>
      <c r="G164" s="125">
        <v>0</v>
      </c>
      <c r="H164" s="114">
        <f t="shared" si="6"/>
        <v>0</v>
      </c>
      <c r="I164" s="246">
        <f t="shared" si="7"/>
        <v>0</v>
      </c>
    </row>
    <row r="165" spans="2:9" ht="36" x14ac:dyDescent="0.25">
      <c r="B165" s="126">
        <v>145</v>
      </c>
      <c r="C165" s="134" t="s">
        <v>99</v>
      </c>
      <c r="D165" s="131" t="s">
        <v>226</v>
      </c>
      <c r="E165" s="129" t="s">
        <v>245</v>
      </c>
      <c r="F165" s="130">
        <v>750</v>
      </c>
      <c r="G165" s="125">
        <v>0</v>
      </c>
      <c r="H165" s="114">
        <f t="shared" si="6"/>
        <v>0</v>
      </c>
      <c r="I165" s="246">
        <f t="shared" si="7"/>
        <v>0</v>
      </c>
    </row>
    <row r="166" spans="2:9" ht="36" x14ac:dyDescent="0.25">
      <c r="B166" s="126">
        <v>146</v>
      </c>
      <c r="C166" s="134" t="s">
        <v>99</v>
      </c>
      <c r="D166" s="131" t="s">
        <v>227</v>
      </c>
      <c r="E166" s="129" t="s">
        <v>245</v>
      </c>
      <c r="F166" s="130">
        <v>750</v>
      </c>
      <c r="G166" s="125">
        <v>0</v>
      </c>
      <c r="H166" s="114">
        <f t="shared" si="6"/>
        <v>0</v>
      </c>
      <c r="I166" s="246">
        <f t="shared" si="7"/>
        <v>0</v>
      </c>
    </row>
    <row r="167" spans="2:9" ht="24" x14ac:dyDescent="0.25">
      <c r="B167" s="126">
        <v>147</v>
      </c>
      <c r="C167" s="134" t="s">
        <v>99</v>
      </c>
      <c r="D167" s="131" t="s">
        <v>228</v>
      </c>
      <c r="E167" s="129" t="s">
        <v>247</v>
      </c>
      <c r="F167" s="130">
        <v>50</v>
      </c>
      <c r="G167" s="125">
        <v>0</v>
      </c>
      <c r="H167" s="114">
        <f t="shared" si="6"/>
        <v>0</v>
      </c>
      <c r="I167" s="246">
        <f t="shared" si="7"/>
        <v>0</v>
      </c>
    </row>
    <row r="168" spans="2:9" ht="24" x14ac:dyDescent="0.25">
      <c r="B168" s="126">
        <v>148</v>
      </c>
      <c r="C168" s="134" t="s">
        <v>99</v>
      </c>
      <c r="D168" s="131" t="s">
        <v>229</v>
      </c>
      <c r="E168" s="129" t="s">
        <v>247</v>
      </c>
      <c r="F168" s="130">
        <v>25</v>
      </c>
      <c r="G168" s="125">
        <v>0</v>
      </c>
      <c r="H168" s="114">
        <f t="shared" si="6"/>
        <v>0</v>
      </c>
      <c r="I168" s="246">
        <f t="shared" si="7"/>
        <v>0</v>
      </c>
    </row>
    <row r="169" spans="2:9" ht="24" x14ac:dyDescent="0.25">
      <c r="B169" s="126">
        <v>149</v>
      </c>
      <c r="C169" s="134" t="s">
        <v>99</v>
      </c>
      <c r="D169" s="131" t="s">
        <v>230</v>
      </c>
      <c r="E169" s="129" t="s">
        <v>247</v>
      </c>
      <c r="F169" s="130">
        <v>25</v>
      </c>
      <c r="G169" s="125">
        <v>0</v>
      </c>
      <c r="H169" s="114">
        <f t="shared" si="6"/>
        <v>0</v>
      </c>
      <c r="I169" s="246">
        <f t="shared" si="7"/>
        <v>0</v>
      </c>
    </row>
    <row r="170" spans="2:9" ht="24" x14ac:dyDescent="0.25">
      <c r="B170" s="126">
        <v>150</v>
      </c>
      <c r="C170" s="134" t="s">
        <v>99</v>
      </c>
      <c r="D170" s="131" t="s">
        <v>231</v>
      </c>
      <c r="E170" s="129" t="s">
        <v>247</v>
      </c>
      <c r="F170" s="130">
        <v>90</v>
      </c>
      <c r="G170" s="125">
        <v>0</v>
      </c>
      <c r="H170" s="114">
        <f t="shared" si="6"/>
        <v>0</v>
      </c>
      <c r="I170" s="246">
        <f t="shared" si="7"/>
        <v>0</v>
      </c>
    </row>
    <row r="171" spans="2:9" ht="24" x14ac:dyDescent="0.25">
      <c r="B171" s="126">
        <v>151</v>
      </c>
      <c r="C171" s="134" t="s">
        <v>99</v>
      </c>
      <c r="D171" s="131" t="s">
        <v>232</v>
      </c>
      <c r="E171" s="129" t="s">
        <v>247</v>
      </c>
      <c r="F171" s="130">
        <v>190</v>
      </c>
      <c r="G171" s="125">
        <v>0</v>
      </c>
      <c r="H171" s="114">
        <f t="shared" si="6"/>
        <v>0</v>
      </c>
      <c r="I171" s="246">
        <f t="shared" si="7"/>
        <v>0</v>
      </c>
    </row>
    <row r="172" spans="2:9" ht="18.75" x14ac:dyDescent="0.25">
      <c r="B172" s="126">
        <v>152</v>
      </c>
      <c r="C172" s="134" t="s">
        <v>99</v>
      </c>
      <c r="D172" s="131" t="s">
        <v>268</v>
      </c>
      <c r="E172" s="129" t="s">
        <v>246</v>
      </c>
      <c r="F172" s="130">
        <v>10</v>
      </c>
      <c r="G172" s="125">
        <v>0</v>
      </c>
      <c r="H172" s="114">
        <f t="shared" si="6"/>
        <v>0</v>
      </c>
      <c r="I172" s="246">
        <f t="shared" si="7"/>
        <v>0</v>
      </c>
    </row>
    <row r="173" spans="2:9" ht="24" x14ac:dyDescent="0.25">
      <c r="B173" s="126">
        <v>153</v>
      </c>
      <c r="C173" s="134" t="s">
        <v>99</v>
      </c>
      <c r="D173" s="131" t="s">
        <v>233</v>
      </c>
      <c r="E173" s="129" t="s">
        <v>255</v>
      </c>
      <c r="F173" s="130">
        <v>510</v>
      </c>
      <c r="G173" s="125">
        <v>0</v>
      </c>
      <c r="H173" s="114">
        <f t="shared" si="6"/>
        <v>0</v>
      </c>
      <c r="I173" s="246">
        <f t="shared" si="7"/>
        <v>0</v>
      </c>
    </row>
    <row r="174" spans="2:9" ht="24" x14ac:dyDescent="0.25">
      <c r="B174" s="126">
        <v>154</v>
      </c>
      <c r="C174" s="134" t="s">
        <v>99</v>
      </c>
      <c r="D174" s="131" t="s">
        <v>234</v>
      </c>
      <c r="E174" s="129" t="s">
        <v>245</v>
      </c>
      <c r="F174" s="130">
        <v>825</v>
      </c>
      <c r="G174" s="125">
        <v>0</v>
      </c>
      <c r="H174" s="114">
        <f t="shared" si="6"/>
        <v>0</v>
      </c>
      <c r="I174" s="246">
        <f t="shared" si="7"/>
        <v>0</v>
      </c>
    </row>
    <row r="175" spans="2:9" ht="18.75" x14ac:dyDescent="0.25">
      <c r="B175" s="126">
        <v>155</v>
      </c>
      <c r="C175" s="134" t="s">
        <v>99</v>
      </c>
      <c r="D175" s="131" t="s">
        <v>235</v>
      </c>
      <c r="E175" s="129" t="s">
        <v>245</v>
      </c>
      <c r="F175" s="130">
        <v>60</v>
      </c>
      <c r="G175" s="125">
        <v>0</v>
      </c>
      <c r="H175" s="114">
        <f t="shared" si="6"/>
        <v>0</v>
      </c>
      <c r="I175" s="246">
        <f t="shared" si="7"/>
        <v>0</v>
      </c>
    </row>
    <row r="176" spans="2:9" ht="24" x14ac:dyDescent="0.25">
      <c r="B176" s="126">
        <v>156</v>
      </c>
      <c r="C176" s="134" t="s">
        <v>99</v>
      </c>
      <c r="D176" s="131" t="s">
        <v>236</v>
      </c>
      <c r="E176" s="129" t="s">
        <v>245</v>
      </c>
      <c r="F176" s="130">
        <v>45</v>
      </c>
      <c r="G176" s="125">
        <v>0</v>
      </c>
      <c r="H176" s="114">
        <f t="shared" si="6"/>
        <v>0</v>
      </c>
      <c r="I176" s="246">
        <f t="shared" si="7"/>
        <v>0</v>
      </c>
    </row>
    <row r="177" spans="2:9" ht="24" customHeight="1" x14ac:dyDescent="0.25">
      <c r="B177" s="126">
        <v>157</v>
      </c>
      <c r="C177" s="134" t="s">
        <v>99</v>
      </c>
      <c r="D177" s="135" t="s">
        <v>269</v>
      </c>
      <c r="E177" s="136" t="s">
        <v>245</v>
      </c>
      <c r="F177" s="137">
        <v>5</v>
      </c>
      <c r="G177" s="125">
        <v>0</v>
      </c>
      <c r="H177" s="114">
        <f t="shared" si="6"/>
        <v>0</v>
      </c>
      <c r="I177" s="246">
        <f t="shared" si="7"/>
        <v>0</v>
      </c>
    </row>
    <row r="178" spans="2:9" ht="18.75" x14ac:dyDescent="0.25">
      <c r="B178" s="126">
        <v>158</v>
      </c>
      <c r="C178" s="134" t="s">
        <v>99</v>
      </c>
      <c r="D178" s="135" t="s">
        <v>237</v>
      </c>
      <c r="E178" s="136" t="s">
        <v>245</v>
      </c>
      <c r="F178" s="137">
        <v>15</v>
      </c>
      <c r="G178" s="125">
        <v>0</v>
      </c>
      <c r="H178" s="114">
        <f t="shared" si="6"/>
        <v>0</v>
      </c>
      <c r="I178" s="246">
        <f t="shared" si="7"/>
        <v>0</v>
      </c>
    </row>
    <row r="179" spans="2:9" ht="18.75" x14ac:dyDescent="0.25">
      <c r="B179" s="126">
        <v>159</v>
      </c>
      <c r="C179" s="134" t="s">
        <v>99</v>
      </c>
      <c r="D179" s="135" t="s">
        <v>270</v>
      </c>
      <c r="E179" s="136" t="s">
        <v>245</v>
      </c>
      <c r="F179" s="139">
        <v>5</v>
      </c>
      <c r="G179" s="125">
        <v>0</v>
      </c>
      <c r="H179" s="114">
        <f t="shared" si="6"/>
        <v>0</v>
      </c>
      <c r="I179" s="246">
        <f t="shared" si="7"/>
        <v>0</v>
      </c>
    </row>
    <row r="180" spans="2:9" ht="18.75" x14ac:dyDescent="0.25">
      <c r="B180" s="126">
        <v>160</v>
      </c>
      <c r="C180" s="134" t="s">
        <v>99</v>
      </c>
      <c r="D180" s="135" t="s">
        <v>271</v>
      </c>
      <c r="E180" s="136" t="s">
        <v>245</v>
      </c>
      <c r="F180" s="139">
        <v>5</v>
      </c>
      <c r="G180" s="125">
        <v>0</v>
      </c>
      <c r="H180" s="114">
        <f t="shared" si="6"/>
        <v>0</v>
      </c>
      <c r="I180" s="246">
        <f t="shared" si="7"/>
        <v>0</v>
      </c>
    </row>
    <row r="181" spans="2:9" ht="24" x14ac:dyDescent="0.25">
      <c r="B181" s="126">
        <v>161</v>
      </c>
      <c r="C181" s="134" t="s">
        <v>99</v>
      </c>
      <c r="D181" s="135" t="s">
        <v>272</v>
      </c>
      <c r="E181" s="136" t="s">
        <v>245</v>
      </c>
      <c r="F181" s="139">
        <v>10</v>
      </c>
      <c r="G181" s="125">
        <v>0</v>
      </c>
      <c r="H181" s="114">
        <f t="shared" si="6"/>
        <v>0</v>
      </c>
      <c r="I181" s="246">
        <f t="shared" si="7"/>
        <v>0</v>
      </c>
    </row>
    <row r="182" spans="2:9" ht="18.75" x14ac:dyDescent="0.25">
      <c r="B182" s="126">
        <v>162</v>
      </c>
      <c r="C182" s="138" t="s">
        <v>277</v>
      </c>
      <c r="D182" s="135" t="s">
        <v>273</v>
      </c>
      <c r="E182" s="136" t="s">
        <v>245</v>
      </c>
      <c r="F182" s="139">
        <v>90</v>
      </c>
      <c r="G182" s="125">
        <v>0</v>
      </c>
      <c r="H182" s="114">
        <f t="shared" si="6"/>
        <v>0</v>
      </c>
      <c r="I182" s="246">
        <f t="shared" si="7"/>
        <v>0</v>
      </c>
    </row>
    <row r="183" spans="2:9" ht="18.75" x14ac:dyDescent="0.25">
      <c r="B183" s="126">
        <v>163</v>
      </c>
      <c r="C183" s="138" t="s">
        <v>277</v>
      </c>
      <c r="D183" s="135" t="s">
        <v>274</v>
      </c>
      <c r="E183" s="136" t="s">
        <v>245</v>
      </c>
      <c r="F183" s="139">
        <v>90</v>
      </c>
      <c r="G183" s="125">
        <v>0</v>
      </c>
      <c r="H183" s="114">
        <f t="shared" si="6"/>
        <v>0</v>
      </c>
      <c r="I183" s="246">
        <f t="shared" si="7"/>
        <v>0</v>
      </c>
    </row>
    <row r="184" spans="2:9" ht="18.75" x14ac:dyDescent="0.25">
      <c r="B184" s="126">
        <v>164</v>
      </c>
      <c r="C184" s="138" t="s">
        <v>277</v>
      </c>
      <c r="D184" s="135" t="s">
        <v>275</v>
      </c>
      <c r="E184" s="136" t="s">
        <v>245</v>
      </c>
      <c r="F184" s="139">
        <v>30</v>
      </c>
      <c r="G184" s="125">
        <v>0</v>
      </c>
      <c r="H184" s="114">
        <f t="shared" si="6"/>
        <v>0</v>
      </c>
      <c r="I184" s="246">
        <f t="shared" si="7"/>
        <v>0</v>
      </c>
    </row>
    <row r="185" spans="2:9" ht="24.75" thickBot="1" x14ac:dyDescent="0.3">
      <c r="B185" s="126">
        <v>165</v>
      </c>
      <c r="C185" s="138" t="s">
        <v>277</v>
      </c>
      <c r="D185" s="135" t="s">
        <v>276</v>
      </c>
      <c r="E185" s="136" t="s">
        <v>245</v>
      </c>
      <c r="F185" s="140">
        <v>40</v>
      </c>
      <c r="G185" s="125">
        <v>0</v>
      </c>
      <c r="H185" s="114">
        <f t="shared" si="6"/>
        <v>0</v>
      </c>
      <c r="I185" s="246">
        <f t="shared" si="7"/>
        <v>0</v>
      </c>
    </row>
    <row r="186" spans="2:9" ht="28.5" customHeight="1" thickBot="1" x14ac:dyDescent="0.3">
      <c r="B186" s="198" t="s">
        <v>257</v>
      </c>
      <c r="C186" s="199"/>
      <c r="D186" s="199"/>
      <c r="E186" s="199"/>
      <c r="F186" s="199"/>
      <c r="G186" s="115">
        <f>IF(F$10="Som platcom DPH",(I186-I186*0.23),I186)</f>
        <v>0</v>
      </c>
      <c r="H186" s="115">
        <f>I186-G186</f>
        <v>0</v>
      </c>
      <c r="I186" s="116">
        <f>SUM(I21:I178)</f>
        <v>0</v>
      </c>
    </row>
    <row r="187" spans="2:9" ht="19.5" thickBot="1" x14ac:dyDescent="0.35">
      <c r="B187" s="117" t="s">
        <v>69</v>
      </c>
      <c r="C187" s="118"/>
      <c r="D187" s="119"/>
      <c r="E187" s="118"/>
      <c r="F187" s="194">
        <f>I186</f>
        <v>0</v>
      </c>
      <c r="G187" s="194"/>
      <c r="H187" s="194"/>
      <c r="I187" s="195"/>
    </row>
    <row r="188" spans="2:9" ht="15.75" thickBot="1" x14ac:dyDescent="0.3">
      <c r="B188" s="176"/>
      <c r="C188" s="177"/>
      <c r="D188" s="177"/>
      <c r="E188" s="177"/>
      <c r="F188" s="177"/>
      <c r="G188" s="177"/>
      <c r="H188" s="177"/>
      <c r="I188" s="178"/>
    </row>
    <row r="189" spans="2:9" x14ac:dyDescent="0.25">
      <c r="B189" s="185" t="s">
        <v>37</v>
      </c>
      <c r="C189" s="186"/>
      <c r="D189" s="186"/>
      <c r="E189" s="187"/>
      <c r="F189" s="179" t="s">
        <v>38</v>
      </c>
      <c r="G189" s="179"/>
      <c r="H189" s="181" t="s">
        <v>39</v>
      </c>
      <c r="I189" s="182"/>
    </row>
    <row r="190" spans="2:9" ht="15.75" thickBot="1" x14ac:dyDescent="0.3">
      <c r="B190" s="188"/>
      <c r="C190" s="189"/>
      <c r="D190" s="189"/>
      <c r="E190" s="190"/>
      <c r="F190" s="180"/>
      <c r="G190" s="180"/>
      <c r="H190" s="183"/>
      <c r="I190" s="184"/>
    </row>
    <row r="191" spans="2:9" x14ac:dyDescent="0.25">
      <c r="B191" s="120"/>
      <c r="C191" s="120"/>
      <c r="D191" s="121"/>
      <c r="E191" s="120"/>
      <c r="F191" s="120"/>
      <c r="G191" s="120"/>
      <c r="H191" s="120"/>
      <c r="I191" s="120"/>
    </row>
    <row r="192" spans="2:9" x14ac:dyDescent="0.25">
      <c r="B192" s="120"/>
      <c r="C192" s="120"/>
      <c r="D192" s="121"/>
      <c r="E192" s="120"/>
      <c r="F192" s="120"/>
      <c r="G192" s="120"/>
      <c r="H192" s="120"/>
      <c r="I192" s="120"/>
    </row>
    <row r="193" spans="2:9" x14ac:dyDescent="0.25">
      <c r="B193" s="120"/>
      <c r="C193" s="120"/>
      <c r="D193" s="121"/>
      <c r="E193" s="120"/>
      <c r="F193" s="120"/>
      <c r="G193" s="120"/>
      <c r="H193" s="120"/>
      <c r="I193" s="120"/>
    </row>
    <row r="194" spans="2:9" x14ac:dyDescent="0.25">
      <c r="B194" s="120"/>
      <c r="C194" s="120"/>
      <c r="D194" s="121"/>
      <c r="E194" s="120"/>
      <c r="F194" s="120"/>
      <c r="G194" s="120"/>
      <c r="H194" s="120"/>
      <c r="I194" s="120"/>
    </row>
    <row r="195" spans="2:9" x14ac:dyDescent="0.25">
      <c r="B195" s="120"/>
      <c r="C195" s="120"/>
      <c r="D195" s="121"/>
      <c r="E195" s="120"/>
      <c r="F195" s="120"/>
      <c r="G195" s="120"/>
      <c r="H195" s="120"/>
      <c r="I195" s="120"/>
    </row>
    <row r="196" spans="2:9" x14ac:dyDescent="0.25">
      <c r="B196" s="120"/>
      <c r="C196" s="120"/>
      <c r="D196" s="121"/>
      <c r="E196" s="120"/>
      <c r="F196" s="120"/>
      <c r="G196" s="120"/>
      <c r="H196" s="120"/>
      <c r="I196" s="120"/>
    </row>
    <row r="197" spans="2:9" x14ac:dyDescent="0.25">
      <c r="B197" s="120"/>
      <c r="C197" s="120"/>
      <c r="D197" s="121"/>
      <c r="E197" s="120"/>
      <c r="F197" s="120"/>
      <c r="G197" s="120"/>
      <c r="H197" s="120"/>
      <c r="I197" s="120"/>
    </row>
    <row r="198" spans="2:9" x14ac:dyDescent="0.25">
      <c r="B198" s="120"/>
      <c r="C198" s="120"/>
      <c r="D198" s="121"/>
      <c r="E198" s="120"/>
      <c r="F198" s="120"/>
      <c r="G198" s="120"/>
      <c r="H198" s="120"/>
      <c r="I198" s="120"/>
    </row>
    <row r="199" spans="2:9" x14ac:dyDescent="0.25">
      <c r="B199" s="120"/>
      <c r="C199" s="120"/>
      <c r="D199" s="121"/>
      <c r="E199" s="120"/>
      <c r="F199" s="120"/>
      <c r="G199" s="120"/>
      <c r="H199" s="120"/>
      <c r="I199" s="120"/>
    </row>
    <row r="200" spans="2:9" x14ac:dyDescent="0.25">
      <c r="B200" s="120"/>
      <c r="C200" s="120"/>
      <c r="D200" s="121"/>
      <c r="E200" s="120"/>
      <c r="F200" s="120"/>
      <c r="G200" s="120"/>
      <c r="H200" s="120"/>
      <c r="I200" s="120"/>
    </row>
    <row r="201" spans="2:9" x14ac:dyDescent="0.25">
      <c r="B201" s="120"/>
      <c r="C201" s="120"/>
      <c r="D201" s="121"/>
      <c r="E201" s="120"/>
      <c r="F201" s="120"/>
      <c r="G201" s="120"/>
      <c r="H201" s="120"/>
      <c r="I201" s="120"/>
    </row>
    <row r="202" spans="2:9" x14ac:dyDescent="0.25">
      <c r="B202" s="120"/>
      <c r="C202" s="120"/>
      <c r="D202" s="121"/>
      <c r="E202" s="120"/>
      <c r="F202" s="120"/>
      <c r="G202" s="120"/>
      <c r="H202" s="120"/>
      <c r="I202" s="120"/>
    </row>
    <row r="203" spans="2:9" x14ac:dyDescent="0.25">
      <c r="B203" s="120"/>
      <c r="C203" s="120"/>
      <c r="D203" s="121"/>
      <c r="E203" s="120"/>
      <c r="F203" s="120"/>
      <c r="G203" s="120"/>
      <c r="H203" s="120"/>
      <c r="I203" s="120"/>
    </row>
    <row r="204" spans="2:9" x14ac:dyDescent="0.25">
      <c r="B204" s="120"/>
      <c r="C204" s="120"/>
      <c r="D204" s="121"/>
      <c r="E204" s="120"/>
      <c r="F204" s="120"/>
      <c r="G204" s="120"/>
      <c r="H204" s="120"/>
      <c r="I204" s="120"/>
    </row>
    <row r="205" spans="2:9" x14ac:dyDescent="0.25">
      <c r="B205" s="120"/>
      <c r="C205" s="120"/>
      <c r="D205" s="121"/>
      <c r="E205" s="120"/>
      <c r="F205" s="120"/>
      <c r="G205" s="120"/>
      <c r="H205" s="120"/>
      <c r="I205" s="120"/>
    </row>
    <row r="206" spans="2:9" x14ac:dyDescent="0.25">
      <c r="B206" s="120"/>
      <c r="C206" s="120"/>
      <c r="D206" s="121"/>
      <c r="E206" s="120"/>
      <c r="F206" s="120"/>
      <c r="G206" s="120"/>
      <c r="H206" s="120"/>
      <c r="I206" s="120"/>
    </row>
    <row r="207" spans="2:9" x14ac:dyDescent="0.25">
      <c r="B207" s="120"/>
      <c r="C207" s="120"/>
      <c r="D207" s="121"/>
      <c r="E207" s="120"/>
      <c r="F207" s="120"/>
      <c r="G207" s="120"/>
      <c r="H207" s="120"/>
      <c r="I207" s="120"/>
    </row>
    <row r="208" spans="2:9" x14ac:dyDescent="0.25">
      <c r="B208" s="120"/>
      <c r="C208" s="120"/>
      <c r="D208" s="121"/>
      <c r="E208" s="120"/>
      <c r="F208" s="120"/>
      <c r="G208" s="120"/>
      <c r="H208" s="120"/>
      <c r="I208" s="120"/>
    </row>
    <row r="209" spans="2:9" x14ac:dyDescent="0.25">
      <c r="B209" s="120"/>
      <c r="C209" s="120"/>
      <c r="D209" s="121"/>
      <c r="E209" s="120"/>
      <c r="F209" s="120"/>
      <c r="G209" s="120"/>
      <c r="H209" s="120"/>
      <c r="I209" s="120"/>
    </row>
    <row r="210" spans="2:9" x14ac:dyDescent="0.25">
      <c r="B210" s="120"/>
      <c r="C210" s="120"/>
      <c r="D210" s="121"/>
      <c r="E210" s="120"/>
      <c r="F210" s="120"/>
      <c r="G210" s="120"/>
      <c r="H210" s="120"/>
      <c r="I210" s="120"/>
    </row>
  </sheetData>
  <sheetProtection algorithmName="SHA-512" hashValue="rdvedClKC1QFGeYZNFh2WlDxgsZp7dFHLDV+xLjQXPPXkz9gHmgJ7mNfUx+cOfSgUCbkya+HvdP65Rp9O8hBmg==" saltValue="PH8MainZiW0s0EI/oIFfQQ==" spinCount="100000" sheet="1" objects="1" scenarios="1" selectLockedCells="1"/>
  <mergeCells count="33">
    <mergeCell ref="B188:I188"/>
    <mergeCell ref="F189:G190"/>
    <mergeCell ref="H189:I190"/>
    <mergeCell ref="B189:E190"/>
    <mergeCell ref="B17:H17"/>
    <mergeCell ref="B18:I18"/>
    <mergeCell ref="F187:I187"/>
    <mergeCell ref="B19:E19"/>
    <mergeCell ref="B186:F186"/>
    <mergeCell ref="B2:I2"/>
    <mergeCell ref="B3:I3"/>
    <mergeCell ref="F4:I4"/>
    <mergeCell ref="F5:I5"/>
    <mergeCell ref="F6:I6"/>
    <mergeCell ref="B4:E4"/>
    <mergeCell ref="B5:E5"/>
    <mergeCell ref="B6:E6"/>
    <mergeCell ref="F7:I7"/>
    <mergeCell ref="F19:I19"/>
    <mergeCell ref="F8:I8"/>
    <mergeCell ref="F9:I9"/>
    <mergeCell ref="F10:G10"/>
    <mergeCell ref="H10:I10"/>
    <mergeCell ref="B11:I11"/>
    <mergeCell ref="B12:I12"/>
    <mergeCell ref="B14:H14"/>
    <mergeCell ref="B15:H15"/>
    <mergeCell ref="B16:H16"/>
    <mergeCell ref="B7:E7"/>
    <mergeCell ref="B8:E8"/>
    <mergeCell ref="B9:E9"/>
    <mergeCell ref="B10:E10"/>
    <mergeCell ref="B13:H13"/>
  </mergeCells>
  <dataValidations count="1">
    <dataValidation type="list" allowBlank="1" showInputMessage="1" showErrorMessage="1" sqref="F10" xr:uid="{CACC827A-9BDE-4D68-BE0A-714B664E9FFF}">
      <formula1>"Som platcom DPH,Nie som platcom DPH"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I15" sqref="I15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79</v>
      </c>
    </row>
    <row r="3" spans="2:2" x14ac:dyDescent="0.25">
      <c r="B3" s="4"/>
    </row>
    <row r="4" spans="2:2" x14ac:dyDescent="0.25">
      <c r="B4" s="5" t="s">
        <v>41</v>
      </c>
    </row>
    <row r="5" spans="2:2" x14ac:dyDescent="0.25">
      <c r="B5" s="6"/>
    </row>
    <row r="6" spans="2:2" x14ac:dyDescent="0.25">
      <c r="B6" s="7" t="s">
        <v>42</v>
      </c>
    </row>
    <row r="7" spans="2:2" x14ac:dyDescent="0.25">
      <c r="B7" s="5"/>
    </row>
    <row r="8" spans="2:2" x14ac:dyDescent="0.25">
      <c r="B8" s="105" t="s">
        <v>80</v>
      </c>
    </row>
    <row r="9" spans="2:2" x14ac:dyDescent="0.25">
      <c r="B9" s="105"/>
    </row>
    <row r="10" spans="2:2" x14ac:dyDescent="0.25">
      <c r="B10" s="106" t="s">
        <v>82</v>
      </c>
    </row>
    <row r="11" spans="2:2" x14ac:dyDescent="0.25">
      <c r="B11" s="106" t="s">
        <v>83</v>
      </c>
    </row>
    <row r="12" spans="2:2" x14ac:dyDescent="0.25">
      <c r="B12" s="106" t="s">
        <v>84</v>
      </c>
    </row>
    <row r="13" spans="2:2" x14ac:dyDescent="0.25">
      <c r="B13" s="106" t="s">
        <v>85</v>
      </c>
    </row>
    <row r="14" spans="2:2" ht="16.5" customHeight="1" x14ac:dyDescent="0.25">
      <c r="B14" s="5"/>
    </row>
    <row r="15" spans="2:2" ht="30" x14ac:dyDescent="0.25">
      <c r="B15" s="105" t="s">
        <v>81</v>
      </c>
    </row>
    <row r="16" spans="2:2" x14ac:dyDescent="0.25">
      <c r="B16" s="8"/>
    </row>
    <row r="17" spans="2:2" ht="30" x14ac:dyDescent="0.25">
      <c r="B17" s="5" t="s">
        <v>86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6" sqref="E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40</v>
      </c>
    </row>
    <row r="3" spans="2:2" x14ac:dyDescent="0.25">
      <c r="B3" s="4"/>
    </row>
    <row r="4" spans="2:2" x14ac:dyDescent="0.25">
      <c r="B4" s="10" t="s">
        <v>41</v>
      </c>
    </row>
    <row r="5" spans="2:2" x14ac:dyDescent="0.25">
      <c r="B5" s="4"/>
    </row>
    <row r="6" spans="2:2" x14ac:dyDescent="0.25">
      <c r="B6" s="11" t="s">
        <v>42</v>
      </c>
    </row>
    <row r="7" spans="2:2" x14ac:dyDescent="0.25">
      <c r="B7" s="12"/>
    </row>
    <row r="8" spans="2:2" ht="60.75" customHeight="1" x14ac:dyDescent="0.25">
      <c r="B8" s="5" t="s">
        <v>43</v>
      </c>
    </row>
    <row r="9" spans="2:2" x14ac:dyDescent="0.25">
      <c r="B9" s="5"/>
    </row>
    <row r="10" spans="2:2" x14ac:dyDescent="0.25">
      <c r="B10" s="5" t="s">
        <v>44</v>
      </c>
    </row>
    <row r="11" spans="2:2" x14ac:dyDescent="0.25">
      <c r="B11" s="5" t="s">
        <v>45</v>
      </c>
    </row>
    <row r="12" spans="2:2" x14ac:dyDescent="0.25">
      <c r="B12" s="5" t="s">
        <v>46</v>
      </c>
    </row>
    <row r="13" spans="2:2" x14ac:dyDescent="0.25">
      <c r="B13" s="5" t="s">
        <v>47</v>
      </c>
    </row>
    <row r="14" spans="2:2" x14ac:dyDescent="0.25">
      <c r="B14" s="5" t="s">
        <v>48</v>
      </c>
    </row>
    <row r="15" spans="2:2" x14ac:dyDescent="0.25">
      <c r="B15" s="5" t="s">
        <v>49</v>
      </c>
    </row>
    <row r="16" spans="2:2" x14ac:dyDescent="0.25">
      <c r="B16" s="5" t="s">
        <v>50</v>
      </c>
    </row>
    <row r="17" spans="2:2" ht="30" x14ac:dyDescent="0.25">
      <c r="B17" s="5" t="s">
        <v>51</v>
      </c>
    </row>
    <row r="18" spans="2:2" x14ac:dyDescent="0.25">
      <c r="B18" s="5" t="s">
        <v>52</v>
      </c>
    </row>
    <row r="19" spans="2:2" x14ac:dyDescent="0.25">
      <c r="B19" s="5" t="s">
        <v>53</v>
      </c>
    </row>
    <row r="20" spans="2:2" x14ac:dyDescent="0.25">
      <c r="B20" s="5" t="s">
        <v>54</v>
      </c>
    </row>
    <row r="21" spans="2:2" ht="30" x14ac:dyDescent="0.25">
      <c r="B21" s="5" t="s">
        <v>55</v>
      </c>
    </row>
    <row r="22" spans="2:2" x14ac:dyDescent="0.25">
      <c r="B22" s="5" t="s">
        <v>56</v>
      </c>
    </row>
    <row r="23" spans="2:2" x14ac:dyDescent="0.25">
      <c r="B23" s="6"/>
    </row>
    <row r="24" spans="2:2" ht="60" x14ac:dyDescent="0.25">
      <c r="B24" s="5" t="s">
        <v>57</v>
      </c>
    </row>
    <row r="25" spans="2:2" ht="13.5" customHeight="1" x14ac:dyDescent="0.25">
      <c r="B25" s="5"/>
    </row>
    <row r="26" spans="2:2" ht="30" x14ac:dyDescent="0.25">
      <c r="B26" s="5" t="s">
        <v>58</v>
      </c>
    </row>
    <row r="27" spans="2:2" ht="15.75" thickBot="1" x14ac:dyDescent="0.3">
      <c r="B27" s="1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B19" sqref="B19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59</v>
      </c>
    </row>
    <row r="3" spans="2:2" x14ac:dyDescent="0.25">
      <c r="B3" s="4"/>
    </row>
    <row r="4" spans="2:2" x14ac:dyDescent="0.25">
      <c r="B4" s="5" t="s">
        <v>41</v>
      </c>
    </row>
    <row r="5" spans="2:2" x14ac:dyDescent="0.25">
      <c r="B5" s="6"/>
    </row>
    <row r="6" spans="2:2" x14ac:dyDescent="0.25">
      <c r="B6" s="7" t="s">
        <v>42</v>
      </c>
    </row>
    <row r="7" spans="2:2" x14ac:dyDescent="0.25">
      <c r="B7" s="5"/>
    </row>
    <row r="8" spans="2:2" ht="60.75" customHeight="1" x14ac:dyDescent="0.25">
      <c r="B8" s="5" t="s">
        <v>60</v>
      </c>
    </row>
    <row r="9" spans="2:2" x14ac:dyDescent="0.25">
      <c r="B9" s="5" t="s">
        <v>61</v>
      </c>
    </row>
    <row r="10" spans="2:2" x14ac:dyDescent="0.25">
      <c r="B10" s="8"/>
    </row>
    <row r="11" spans="2:2" ht="30" x14ac:dyDescent="0.25">
      <c r="B11" s="5" t="s">
        <v>62</v>
      </c>
    </row>
    <row r="12" spans="2:2" x14ac:dyDescent="0.25">
      <c r="B12" s="5"/>
    </row>
    <row r="13" spans="2:2" ht="45" x14ac:dyDescent="0.25">
      <c r="B13" s="5" t="s">
        <v>63</v>
      </c>
    </row>
    <row r="14" spans="2:2" x14ac:dyDescent="0.25">
      <c r="B14" s="5"/>
    </row>
    <row r="15" spans="2:2" ht="45" x14ac:dyDescent="0.25">
      <c r="B15" s="5" t="s">
        <v>64</v>
      </c>
    </row>
    <row r="16" spans="2:2" x14ac:dyDescent="0.25">
      <c r="B16" s="5"/>
    </row>
    <row r="17" spans="2:2" ht="60" x14ac:dyDescent="0.25">
      <c r="B17" s="5" t="s">
        <v>65</v>
      </c>
    </row>
    <row r="18" spans="2:2" x14ac:dyDescent="0.25">
      <c r="B18" s="5"/>
    </row>
    <row r="19" spans="2:2" ht="75" x14ac:dyDescent="0.25">
      <c r="B19" s="5" t="s">
        <v>66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Zákl. nastavenie</vt:lpstr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Jakub Horváth</cp:lastModifiedBy>
  <cp:revision/>
  <dcterms:created xsi:type="dcterms:W3CDTF">2022-09-22T09:41:16Z</dcterms:created>
  <dcterms:modified xsi:type="dcterms:W3CDTF">2026-02-18T16:15:02Z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