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em\AppData\Local\Microsoft\Windows\INetCache\Content.Outlook\1RLWZG24\"/>
    </mc:Choice>
  </mc:AlternateContent>
  <xr:revisionPtr revIDLastSave="0" documentId="13_ncr:1_{ED805D8F-A5FF-47CA-9A5A-2F352FD43A98}" xr6:coauthVersionLast="47" xr6:coauthVersionMax="47" xr10:uidLastSave="{00000000-0000-0000-0000-000000000000}"/>
  <bookViews>
    <workbookView xWindow="34290" yWindow="4050" windowWidth="24060" windowHeight="14805" activeTab="1" xr2:uid="{00000000-000D-0000-FFFF-FFFF00000000}"/>
  </bookViews>
  <sheets>
    <sheet name="Rekapitulace stavby" sheetId="1" r:id="rId1"/>
    <sheet name="Znojmo..." sheetId="2" r:id="rId2"/>
  </sheets>
  <definedNames>
    <definedName name="_xlnm._FilterDatabase" localSheetId="1" hidden="1">Znojmo...!$C$124:$K$245</definedName>
    <definedName name="_xlnm.Print_Titles" localSheetId="0">'Rekapitulace stavby'!$92:$92</definedName>
    <definedName name="_xlnm.Print_Titles" localSheetId="1">Znojmo...!$124:$124</definedName>
    <definedName name="_xlnm.Print_Area" localSheetId="0">'Rekapitulace stavby'!$D$4:$AO$76,'Rekapitulace stavby'!$C$82:$AQ$96</definedName>
    <definedName name="_xlnm.Print_Area" localSheetId="1">Znojmo...!$C$4:$J$76,Znojmo...!$C$82:$J$108,Znojmo...!$C$114:$J$245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T235" i="2"/>
  <c r="R236" i="2"/>
  <c r="R235" i="2"/>
  <c r="P236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T216" i="2"/>
  <c r="R217" i="2"/>
  <c r="R216" i="2" s="1"/>
  <c r="P217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7" i="2"/>
  <c r="E85" i="2"/>
  <c r="J22" i="2"/>
  <c r="E22" i="2"/>
  <c r="J122" i="2"/>
  <c r="J21" i="2"/>
  <c r="J19" i="2"/>
  <c r="E19" i="2"/>
  <c r="J121" i="2" s="1"/>
  <c r="J18" i="2"/>
  <c r="F122" i="2"/>
  <c r="E13" i="2"/>
  <c r="F89" i="2" s="1"/>
  <c r="J119" i="2"/>
  <c r="AM90" i="1"/>
  <c r="AM89" i="1"/>
  <c r="L89" i="1"/>
  <c r="AM87" i="1"/>
  <c r="L87" i="1"/>
  <c r="L85" i="1"/>
  <c r="BK245" i="2"/>
  <c r="BK243" i="2"/>
  <c r="BK227" i="2"/>
  <c r="J225" i="2"/>
  <c r="BK223" i="2"/>
  <c r="J223" i="2"/>
  <c r="BK221" i="2"/>
  <c r="J221" i="2"/>
  <c r="BK217" i="2"/>
  <c r="J217" i="2"/>
  <c r="BK214" i="2"/>
  <c r="J214" i="2"/>
  <c r="BK212" i="2"/>
  <c r="J212" i="2"/>
  <c r="BK210" i="2"/>
  <c r="J210" i="2"/>
  <c r="BK208" i="2"/>
  <c r="J208" i="2"/>
  <c r="BK206" i="2"/>
  <c r="J206" i="2"/>
  <c r="BK204" i="2"/>
  <c r="J204" i="2"/>
  <c r="BK202" i="2"/>
  <c r="J202" i="2"/>
  <c r="BK195" i="2"/>
  <c r="J195" i="2"/>
  <c r="BK193" i="2"/>
  <c r="J193" i="2"/>
  <c r="BK192" i="2"/>
  <c r="J192" i="2"/>
  <c r="BK190" i="2"/>
  <c r="J190" i="2"/>
  <c r="BK189" i="2"/>
  <c r="J189" i="2"/>
  <c r="BK186" i="2"/>
  <c r="J186" i="2"/>
  <c r="BK184" i="2"/>
  <c r="J184" i="2"/>
  <c r="BK182" i="2"/>
  <c r="J182" i="2"/>
  <c r="BK180" i="2"/>
  <c r="J180" i="2"/>
  <c r="BK178" i="2"/>
  <c r="BK176" i="2"/>
  <c r="J172" i="2"/>
  <c r="BK169" i="2"/>
  <c r="BK168" i="2"/>
  <c r="J167" i="2"/>
  <c r="BK164" i="2"/>
  <c r="J162" i="2"/>
  <c r="J160" i="2"/>
  <c r="J158" i="2"/>
  <c r="J156" i="2"/>
  <c r="BK151" i="2"/>
  <c r="BK149" i="2"/>
  <c r="BK148" i="2"/>
  <c r="J147" i="2"/>
  <c r="BK146" i="2"/>
  <c r="J145" i="2"/>
  <c r="BK144" i="2"/>
  <c r="J142" i="2"/>
  <c r="J139" i="2"/>
  <c r="BK137" i="2"/>
  <c r="J135" i="2"/>
  <c r="J134" i="2"/>
  <c r="J131" i="2"/>
  <c r="BK128" i="2"/>
  <c r="AS94" i="1"/>
  <c r="J245" i="2"/>
  <c r="J243" i="2"/>
  <c r="BK240" i="2"/>
  <c r="J240" i="2"/>
  <c r="BK238" i="2"/>
  <c r="J238" i="2"/>
  <c r="BK236" i="2"/>
  <c r="J236" i="2"/>
  <c r="BK233" i="2"/>
  <c r="J233" i="2"/>
  <c r="BK231" i="2"/>
  <c r="J231" i="2"/>
  <c r="BK229" i="2"/>
  <c r="J229" i="2"/>
  <c r="J227" i="2"/>
  <c r="BK225" i="2"/>
  <c r="J178" i="2"/>
  <c r="J176" i="2"/>
  <c r="BK174" i="2"/>
  <c r="J174" i="2"/>
  <c r="BK172" i="2"/>
  <c r="J169" i="2"/>
  <c r="J168" i="2"/>
  <c r="BK167" i="2"/>
  <c r="J164" i="2"/>
  <c r="BK162" i="2"/>
  <c r="BK160" i="2"/>
  <c r="BK158" i="2"/>
  <c r="BK156" i="2"/>
  <c r="BK153" i="2"/>
  <c r="J153" i="2"/>
  <c r="J151" i="2"/>
  <c r="J149" i="2"/>
  <c r="J148" i="2"/>
  <c r="BK147" i="2"/>
  <c r="J146" i="2"/>
  <c r="BK145" i="2"/>
  <c r="J144" i="2"/>
  <c r="BK142" i="2"/>
  <c r="BK139" i="2"/>
  <c r="BK136" i="2"/>
  <c r="BK135" i="2"/>
  <c r="BK134" i="2"/>
  <c r="BK132" i="2"/>
  <c r="BK131" i="2"/>
  <c r="J129" i="2"/>
  <c r="J128" i="2"/>
  <c r="J137" i="2"/>
  <c r="J136" i="2"/>
  <c r="J132" i="2"/>
  <c r="BK129" i="2"/>
  <c r="T155" i="2" l="1"/>
  <c r="P171" i="2"/>
  <c r="BK220" i="2"/>
  <c r="BK242" i="2"/>
  <c r="J242" i="2"/>
  <c r="J107" i="2"/>
  <c r="BK127" i="2"/>
  <c r="J127" i="2" s="1"/>
  <c r="J96" i="2" s="1"/>
  <c r="P127" i="2"/>
  <c r="R127" i="2"/>
  <c r="T127" i="2"/>
  <c r="BK141" i="2"/>
  <c r="J141" i="2"/>
  <c r="J97" i="2" s="1"/>
  <c r="P141" i="2"/>
  <c r="R141" i="2"/>
  <c r="T141" i="2"/>
  <c r="BK155" i="2"/>
  <c r="J155" i="2"/>
  <c r="J98" i="2"/>
  <c r="P155" i="2"/>
  <c r="BK188" i="2"/>
  <c r="J188" i="2"/>
  <c r="J100" i="2"/>
  <c r="P188" i="2"/>
  <c r="R188" i="2"/>
  <c r="T188" i="2"/>
  <c r="BK207" i="2"/>
  <c r="J207" i="2"/>
  <c r="J101" i="2" s="1"/>
  <c r="P207" i="2"/>
  <c r="R207" i="2"/>
  <c r="T207" i="2"/>
  <c r="T220" i="2"/>
  <c r="BK237" i="2"/>
  <c r="J237" i="2"/>
  <c r="J106" i="2"/>
  <c r="P237" i="2"/>
  <c r="R237" i="2"/>
  <c r="R219" i="2" s="1"/>
  <c r="T237" i="2"/>
  <c r="R242" i="2"/>
  <c r="R171" i="2"/>
  <c r="R126" i="2" s="1"/>
  <c r="R125" i="2" s="1"/>
  <c r="T171" i="2"/>
  <c r="P220" i="2"/>
  <c r="P219" i="2"/>
  <c r="P242" i="2"/>
  <c r="R155" i="2"/>
  <c r="BK171" i="2"/>
  <c r="J171" i="2"/>
  <c r="J99" i="2"/>
  <c r="R220" i="2"/>
  <c r="T242" i="2"/>
  <c r="J87" i="2"/>
  <c r="F90" i="2"/>
  <c r="F121" i="2"/>
  <c r="BE128" i="2"/>
  <c r="BE139" i="2"/>
  <c r="J89" i="2"/>
  <c r="BE129" i="2"/>
  <c r="BE131" i="2"/>
  <c r="BE132" i="2"/>
  <c r="BE134" i="2"/>
  <c r="BE135" i="2"/>
  <c r="BE144" i="2"/>
  <c r="BE146" i="2"/>
  <c r="BE149" i="2"/>
  <c r="BE156" i="2"/>
  <c r="BE160" i="2"/>
  <c r="BE164" i="2"/>
  <c r="BE176" i="2"/>
  <c r="BE227" i="2"/>
  <c r="BE229" i="2"/>
  <c r="BE231" i="2"/>
  <c r="BE233" i="2"/>
  <c r="BE236" i="2"/>
  <c r="BE238" i="2"/>
  <c r="BE240" i="2"/>
  <c r="BE243" i="2"/>
  <c r="BE245" i="2"/>
  <c r="BK216" i="2"/>
  <c r="J216" i="2"/>
  <c r="J102" i="2"/>
  <c r="BK235" i="2"/>
  <c r="J235" i="2"/>
  <c r="J105" i="2"/>
  <c r="J90" i="2"/>
  <c r="BE136" i="2"/>
  <c r="BE137" i="2"/>
  <c r="BE142" i="2"/>
  <c r="BE145" i="2"/>
  <c r="BE147" i="2"/>
  <c r="BE148" i="2"/>
  <c r="BE151" i="2"/>
  <c r="BE153" i="2"/>
  <c r="BE158" i="2"/>
  <c r="BE162" i="2"/>
  <c r="BE167" i="2"/>
  <c r="BE168" i="2"/>
  <c r="BE169" i="2"/>
  <c r="BE172" i="2"/>
  <c r="BE174" i="2"/>
  <c r="BE178" i="2"/>
  <c r="BE180" i="2"/>
  <c r="BE182" i="2"/>
  <c r="BE184" i="2"/>
  <c r="BE186" i="2"/>
  <c r="BE189" i="2"/>
  <c r="BE190" i="2"/>
  <c r="BE192" i="2"/>
  <c r="BE193" i="2"/>
  <c r="BE195" i="2"/>
  <c r="BE202" i="2"/>
  <c r="BE204" i="2"/>
  <c r="BE206" i="2"/>
  <c r="BE208" i="2"/>
  <c r="BE210" i="2"/>
  <c r="BE212" i="2"/>
  <c r="BE214" i="2"/>
  <c r="BE217" i="2"/>
  <c r="BE221" i="2"/>
  <c r="BE223" i="2"/>
  <c r="BE225" i="2"/>
  <c r="F33" i="2"/>
  <c r="BB95" i="1"/>
  <c r="BB94" i="1" s="1"/>
  <c r="W31" i="1" s="1"/>
  <c r="F34" i="2"/>
  <c r="BC95" i="1"/>
  <c r="BC94" i="1"/>
  <c r="W32" i="1"/>
  <c r="F35" i="2"/>
  <c r="BD95" i="1" s="1"/>
  <c r="BD94" i="1" s="1"/>
  <c r="W33" i="1" s="1"/>
  <c r="F32" i="2"/>
  <c r="BA95" i="1" s="1"/>
  <c r="BA94" i="1" s="1"/>
  <c r="W30" i="1" s="1"/>
  <c r="J32" i="2"/>
  <c r="AW95" i="1"/>
  <c r="P126" i="2" l="1"/>
  <c r="P125" i="2"/>
  <c r="AU95" i="1"/>
  <c r="BK219" i="2"/>
  <c r="J219" i="2"/>
  <c r="J103" i="2" s="1"/>
  <c r="T219" i="2"/>
  <c r="T126" i="2"/>
  <c r="T125" i="2"/>
  <c r="J220" i="2"/>
  <c r="J104" i="2"/>
  <c r="BK126" i="2"/>
  <c r="J126" i="2" s="1"/>
  <c r="J95" i="2" s="1"/>
  <c r="AU94" i="1"/>
  <c r="AX94" i="1"/>
  <c r="AY94" i="1"/>
  <c r="F31" i="2"/>
  <c r="AZ95" i="1" s="1"/>
  <c r="AZ94" i="1" s="1"/>
  <c r="W29" i="1" s="1"/>
  <c r="AW94" i="1"/>
  <c r="AK30" i="1"/>
  <c r="J31" i="2"/>
  <c r="AV95" i="1" s="1"/>
  <c r="AT95" i="1" s="1"/>
  <c r="BK125" i="2" l="1"/>
  <c r="J125" i="2"/>
  <c r="J94" i="2" s="1"/>
  <c r="AV94" i="1"/>
  <c r="AK29" i="1" s="1"/>
  <c r="AT94" i="1" l="1"/>
  <c r="J28" i="2"/>
  <c r="AG95" i="1" s="1"/>
  <c r="AG94" i="1" s="1"/>
  <c r="AN94" i="1" s="1"/>
  <c r="AN95" i="1" l="1"/>
  <c r="J37" i="2"/>
  <c r="AK26" i="1"/>
  <c r="AK35" i="1" s="1"/>
</calcChain>
</file>

<file path=xl/sharedStrings.xml><?xml version="1.0" encoding="utf-8"?>
<sst xmlns="http://schemas.openxmlformats.org/spreadsheetml/2006/main" count="1420" uniqueCount="418">
  <si>
    <t>Export Komplet</t>
  </si>
  <si>
    <t/>
  </si>
  <si>
    <t>2.0</t>
  </si>
  <si>
    <t>False</t>
  </si>
  <si>
    <t>{2ca7fee6-3983-42c5-9d63-fc0b58cd0d56}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</si>
  <si>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</si>
  <si>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</si>
  <si>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</si>
  <si>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</si>
  <si>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</si>
  <si>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</si>
  <si>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</si>
  <si>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</si>
  <si>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</si>
  <si>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</si>
  <si>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</si>
  <si>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Znojmo - Nové dřevěné molo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</si>
  <si>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</si>
  <si>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</si>
  <si>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</si>
  <si>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</si>
  <si>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</si>
  <si>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</si>
  <si>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</si>
  <si>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</si>
  <si>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</si>
  <si>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</si>
  <si>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</si>
  <si>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</si>
  <si>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</si>
  <si>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</si>
  <si>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</si>
  <si>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</si>
  <si>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</si>
  <si>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</si>
  <si>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</si>
  <si>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</si>
  <si>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</si>
  <si>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</si>
  <si>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</si>
  <si>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</si>
  <si>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</si>
  <si>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</si>
  <si>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</si>
  <si>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</si>
  <si>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</si>
  <si>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</si>
  <si>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</si>
  <si>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</si>
  <si>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</si>
  <si>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</si>
  <si>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</si>
  <si>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</si>
  <si>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</si>
  <si>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</si>
  <si>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</si>
  <si>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</si>
  <si>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</si>
  <si>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</si>
  <si>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</si>
  <si>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</si>
  <si>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</si>
  <si>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</si>
  <si>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</si>
  <si>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</si>
  <si>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</si>
  <si>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</si>
  <si>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</si>
  <si>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</si>
  <si>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</si>
  <si>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</si>
  <si>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</si>
  <si>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</si>
  <si>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</si>
  <si>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</si>
  <si>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</si>
  <si>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</si>
  <si>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</si>
  <si>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</si>
  <si>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</si>
  <si>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</si>
  <si>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</si>
  <si>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</si>
  <si>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</si>
  <si>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</si>
  <si>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0 - Koridor pro příjezd stavební techniky</t>
  </si>
  <si>
    <t xml:space="preserve">    1 - Přípravné práce</t>
  </si>
  <si>
    <t xml:space="preserve">    2 - Zapažení stavebního prostoru štětovnicemi</t>
  </si>
  <si>
    <t xml:space="preserve">    3 - Dřevěné molo</t>
  </si>
  <si>
    <t xml:space="preserve">    4 - Zpevněné plochy</t>
  </si>
  <si>
    <t xml:space="preserve">    5 - Terénní úpravy</t>
  </si>
  <si>
    <t xml:space="preserve">    6 - Terénní úpravy po ukončení stavebních prací</t>
  </si>
  <si>
    <t>VRN - Vedlejší rozpočtové náklady</t>
  </si>
  <si>
    <t xml:space="preserve">    VRN1 - Průzkumné, geodetické a projektové práce</t>
  </si>
  <si>
    <t xml:space="preserve">    VRN2 - Zařízení staveniště</t>
  </si>
  <si>
    <t xml:space="preserve">    VRN3 - Inženýrská činnost</t>
  </si>
  <si>
    <t xml:space="preserve">    VRN4 -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</si>
  <si>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</si>
  <si>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</si>
  <si>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</si>
  <si>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</si>
  <si>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</si>
  <si>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</si>
  <si>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</si>
  <si>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</si>
  <si>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</si>
  <si>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</si>
  <si>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</si>
  <si>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</si>
  <si>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</si>
  <si>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</si>
  <si>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</si>
  <si>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</si>
  <si>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Koridor pro příjezd stavební techniky</t>
  </si>
  <si>
    <t>K</t>
  </si>
  <si>
    <t>121151123</t>
  </si>
  <si>
    <t>Sejmutí ornice plochy přes 500 m2 tl vrstvy do 200 mm strojně</t>
  </si>
  <si>
    <t>m2</t>
  </si>
  <si>
    <t>4</t>
  </si>
  <si>
    <t>-2127762460</t>
  </si>
  <si>
    <t>181351103</t>
  </si>
  <si>
    <t>Rozprostření ornice tl vrstvy do 200 mm pl přes 100 do 500 m2 v rovině nebo ve svahu do 1:5 strojně</t>
  </si>
  <si>
    <t>340694433</t>
  </si>
  <si>
    <t>P</t>
  </si>
  <si>
    <t xml:space="preserve">Poznámka k položce:_x000D_
- po rozebrání příjezdové cesty po ukončení stavebních prací_x000D_
</t>
  </si>
  <si>
    <t>3</t>
  </si>
  <si>
    <t>181411121</t>
  </si>
  <si>
    <t>Založení lučního trávníku výsevem pl do 1000 m2 v rovině a ve svahu do 1:5</t>
  </si>
  <si>
    <t>170117982</t>
  </si>
  <si>
    <t>M</t>
  </si>
  <si>
    <t>00572470</t>
  </si>
  <si>
    <t>osivo směs travní univerzál</t>
  </si>
  <si>
    <t>kg</t>
  </si>
  <si>
    <t>8</t>
  </si>
  <si>
    <t>-384884414</t>
  </si>
  <si>
    <t>VV</t>
  </si>
  <si>
    <t>579*0,02 'Přepočtené koeficientem množství</t>
  </si>
  <si>
    <t>5</t>
  </si>
  <si>
    <t>919726122</t>
  </si>
  <si>
    <t>Geotextilie pro ochranu, separaci a filtraci netkaná měrná hm přes 200 do 300 g/m2</t>
  </si>
  <si>
    <t>-411499970</t>
  </si>
  <si>
    <t>6</t>
  </si>
  <si>
    <t>564761111</t>
  </si>
  <si>
    <t>Podklad nebo kryt z kameniva hrubého drceného vel. 32-63 mm plochy přes 100 m2 tl 200 mm</t>
  </si>
  <si>
    <t>-1865818808</t>
  </si>
  <si>
    <t>7</t>
  </si>
  <si>
    <t>564831111</t>
  </si>
  <si>
    <t>Podklad ze štěrkodrtě ŠD plochy přes 100 m2 tl 100 mm</t>
  </si>
  <si>
    <t>1878098128</t>
  </si>
  <si>
    <t>584121112</t>
  </si>
  <si>
    <t>Osazení silničních dílců z ŽB do lože z kameniva těženého tl 40 mm plochy přes 200 m2</t>
  </si>
  <si>
    <t>2026414898</t>
  </si>
  <si>
    <t>193*3,0*1,0</t>
  </si>
  <si>
    <t>9</t>
  </si>
  <si>
    <t>PFB.2320001</t>
  </si>
  <si>
    <t>Panel silniční výšky 180 mm IZD 300/100/18 20 tun</t>
  </si>
  <si>
    <t>kus</t>
  </si>
  <si>
    <t>539356889</t>
  </si>
  <si>
    <t>Poznámka k položce:_x000D_
- pronájem silničních panelů</t>
  </si>
  <si>
    <t>Přípravné práce</t>
  </si>
  <si>
    <t>10</t>
  </si>
  <si>
    <t>1.1</t>
  </si>
  <si>
    <t>Odstranění stávajícího mola</t>
  </si>
  <si>
    <t>kpl</t>
  </si>
  <si>
    <t>1400331828</t>
  </si>
  <si>
    <t>Poznámka k položce:_x000D_
- vč. odvozu a likvidace_x000D_
- hmotnost celkem cca 1 tuna</t>
  </si>
  <si>
    <t>11</t>
  </si>
  <si>
    <t>112101102</t>
  </si>
  <si>
    <t>Odstranění stromů listnatých průměru kmene přes 300 do 500 mm</t>
  </si>
  <si>
    <t>-1685629353</t>
  </si>
  <si>
    <t>112251102</t>
  </si>
  <si>
    <t>Odstranění pařezů průměru přes 300 do 500 mm</t>
  </si>
  <si>
    <t>267119292</t>
  </si>
  <si>
    <t>13</t>
  </si>
  <si>
    <t>162201402</t>
  </si>
  <si>
    <t>Vodorovné přemístění větví stromů listnatých do 1 km D kmene přes 300 do 500 mm</t>
  </si>
  <si>
    <t>915758178</t>
  </si>
  <si>
    <t>14</t>
  </si>
  <si>
    <t>162201412</t>
  </si>
  <si>
    <t>Vodorovné přemístění kmenů stromů listnatých do 1 km D kmene přes 300 do 500 mm</t>
  </si>
  <si>
    <t>-1656722973</t>
  </si>
  <si>
    <t>15</t>
  </si>
  <si>
    <t>162201422</t>
  </si>
  <si>
    <t>Vodorovné přemístění pařezů do 1 km D přes 300 do 500 mm</t>
  </si>
  <si>
    <t>98072058</t>
  </si>
  <si>
    <t>16</t>
  </si>
  <si>
    <t>162301932</t>
  </si>
  <si>
    <t>Příplatek k vodorovnému přemístění větví stromů listnatých D kmene přes 300 do 500 mm ZKD 1 km</t>
  </si>
  <si>
    <t>194529276</t>
  </si>
  <si>
    <t>2*2 'Přepočtené koeficientem množství</t>
  </si>
  <si>
    <t>17</t>
  </si>
  <si>
    <t>162301952</t>
  </si>
  <si>
    <t>Příplatek k vodorovnému přemístění kmenů stromů listnatých D kmene přes 300 do 500 mm ZKD 1 km</t>
  </si>
  <si>
    <t>1964853184</t>
  </si>
  <si>
    <t>18</t>
  </si>
  <si>
    <t>162301972</t>
  </si>
  <si>
    <t>Příplatek k vodorovnému přemístění pařezů D přes 300 do 500 mm ZKD 1 km</t>
  </si>
  <si>
    <t>303563297</t>
  </si>
  <si>
    <t>Zapažení stavebního prostoru štětovnicemi</t>
  </si>
  <si>
    <t>19</t>
  </si>
  <si>
    <t>153112111</t>
  </si>
  <si>
    <t>Nastražení ocelových štětovnic dl do 10 m ve standardních podmínkách z terénu</t>
  </si>
  <si>
    <t>2050007986</t>
  </si>
  <si>
    <t>99*3,0*0,6</t>
  </si>
  <si>
    <t>20</t>
  </si>
  <si>
    <t>153112121</t>
  </si>
  <si>
    <t>Zaberanění ocelových štětovnic na dl do 4 m ve standardních podmínkách z terénu</t>
  </si>
  <si>
    <t>-1614921091</t>
  </si>
  <si>
    <t>153113111</t>
  </si>
  <si>
    <t>Vytažení ocelových štětovnic dl do 12 m zaberaněných do hl 4 m z terénu ve standardnich podmínkách</t>
  </si>
  <si>
    <t>938957058</t>
  </si>
  <si>
    <t>Poznámka k položce:_x000D_
- nutno uvažovat s takovou stavební technikou, která umožní vytažení štětovnic i přes již postavené molo</t>
  </si>
  <si>
    <t>22</t>
  </si>
  <si>
    <t>1531R</t>
  </si>
  <si>
    <t>Doprava</t>
  </si>
  <si>
    <t>1905806213</t>
  </si>
  <si>
    <t>Poznámka k položce:_x000D_
- nutno uvažovat s takovým autojeřábem, který umožní vytažení štětovnic i přes již postavené molo</t>
  </si>
  <si>
    <t>23</t>
  </si>
  <si>
    <t>124253100</t>
  </si>
  <si>
    <t>Vykopávky pro koryta vodotečí v hornině třídy těžitelnosti I skupiny 3 objem do 100 m3 strojně</t>
  </si>
  <si>
    <t>m3</t>
  </si>
  <si>
    <t>684528543</t>
  </si>
  <si>
    <t>152,0*0,4</t>
  </si>
  <si>
    <t>24</t>
  </si>
  <si>
    <t>162651111</t>
  </si>
  <si>
    <t>Vodorovné přemístění přes 3 000 do 4000 m výkopku/sypaniny z horniny třídy těžitelnosti I skupiny 1 až 3</t>
  </si>
  <si>
    <t>1157177350</t>
  </si>
  <si>
    <t>25</t>
  </si>
  <si>
    <t>171251201</t>
  </si>
  <si>
    <t>Uložení sypaniny na skládky nebo meziskládky</t>
  </si>
  <si>
    <t>1822433438</t>
  </si>
  <si>
    <t>26</t>
  </si>
  <si>
    <t>171201221</t>
  </si>
  <si>
    <t>Poplatek za uložení na skládce (skládkovné)</t>
  </si>
  <si>
    <t>t</t>
  </si>
  <si>
    <t>-68333127</t>
  </si>
  <si>
    <t>60,8*1,8</t>
  </si>
  <si>
    <t>Dřevěné molo</t>
  </si>
  <si>
    <t>27</t>
  </si>
  <si>
    <t>3.1</t>
  </si>
  <si>
    <t>Piloty</t>
  </si>
  <si>
    <t>1155333896</t>
  </si>
  <si>
    <t>28</t>
  </si>
  <si>
    <t>3.2</t>
  </si>
  <si>
    <t>Průvlaky</t>
  </si>
  <si>
    <t>m</t>
  </si>
  <si>
    <t>-1126841622</t>
  </si>
  <si>
    <t xml:space="preserve">Poznámka k položce:_x000D_
- materiál DUB D24_x000D_
- rozměr 180x280 mm, dl. 1170-4000 mm_x000D_
- celkový objem 1,62 m3_x000D_
- dodávka a montáž_x000D_
</t>
  </si>
  <si>
    <t>29</t>
  </si>
  <si>
    <t>3.3</t>
  </si>
  <si>
    <t>Nosníky</t>
  </si>
  <si>
    <t>-86156929</t>
  </si>
  <si>
    <t xml:space="preserve">Poznámka k položce:_x000D_
- materiál DUB D24_x000D_
- rozměr 180x320 mm, dl. 1990-42915 mm_x000D_
- celkový objem 6,43 m3_x000D_
- dodávka a montáž_x000D_
</t>
  </si>
  <si>
    <t>30</t>
  </si>
  <si>
    <t>3.4</t>
  </si>
  <si>
    <t>Podlaha</t>
  </si>
  <si>
    <t>-652248603</t>
  </si>
  <si>
    <t xml:space="preserve">Poznámka k položce:_x000D_
- materiál DUB D24_x000D_
- terasové prkno min. 53x120 mm_x000D_
- celkový objem 4,87 m3_x000D_
- dodávka a montáž_x000D_
</t>
  </si>
  <si>
    <t>31</t>
  </si>
  <si>
    <t>3.5</t>
  </si>
  <si>
    <t>Schody</t>
  </si>
  <si>
    <t>1589734508</t>
  </si>
  <si>
    <t xml:space="preserve">Poznámka k položce:_x000D_
- vstup do vody z mola_x000D_
- Schůdky do vody budou tvořeny ocelovou konstrukcí s povrchovou úpravou žárový pozink. Nášlapy budou tvořeny dubovými fošnami tl. min. 53 mm. (Výkres D.8.)_x000D_
</t>
  </si>
  <si>
    <t>32</t>
  </si>
  <si>
    <t>3.6</t>
  </si>
  <si>
    <t>Žebřík</t>
  </si>
  <si>
    <t>-661209546</t>
  </si>
  <si>
    <t xml:space="preserve">Poznámka k položce:_x000D_
- Žebříky do vody budou vybrány investorem dle prodejní nabídky bazénových žebříků._x000D_
- Žebříky budou provedeny z materiálů nepodléhající korozi._x000D_
- např. viz. TZ str. 7_x000D_
</t>
  </si>
  <si>
    <t>33</t>
  </si>
  <si>
    <t>3.7</t>
  </si>
  <si>
    <t>Spojovací materiál</t>
  </si>
  <si>
    <t>-609801353</t>
  </si>
  <si>
    <t>Poznámka k položce:_x000D_
- kompletní spojovací materiál pro konstrukci mola</t>
  </si>
  <si>
    <t>34</t>
  </si>
  <si>
    <t>3.8</t>
  </si>
  <si>
    <t>Ochranný nátěr dřevěných konstrukcí</t>
  </si>
  <si>
    <t>1974567236</t>
  </si>
  <si>
    <t>Poznámka k položce:_x000D_
- ošetření dřeva pro 3. třídu prostředí_x000D_
- nutno brát v potaz, aby byl ošetřující nátěr vhodný a povolený pro styk s vodou v řece</t>
  </si>
  <si>
    <t>Zpevněné plochy</t>
  </si>
  <si>
    <t>35</t>
  </si>
  <si>
    <t>457971111</t>
  </si>
  <si>
    <t>Zřízení vrstvy z geotextilie o sklonu do 10° š do 3 m</t>
  </si>
  <si>
    <t>1020437930</t>
  </si>
  <si>
    <t>36</t>
  </si>
  <si>
    <t>69311081</t>
  </si>
  <si>
    <t>geotextilie netkaná separační, ochranná, filtrační, drenážní PES 300g/m2</t>
  </si>
  <si>
    <t>-1163253583</t>
  </si>
  <si>
    <t>14,03*1,2 'Přepočtené koeficientem množství</t>
  </si>
  <si>
    <t>37</t>
  </si>
  <si>
    <t>451571112</t>
  </si>
  <si>
    <t>Lože pod dlažby ze štěrkopísku vrstva tl přes 100 do 150 mm</t>
  </si>
  <si>
    <t>1417715841</t>
  </si>
  <si>
    <t>38</t>
  </si>
  <si>
    <t>451561111</t>
  </si>
  <si>
    <t>Lože pod dlažby z kameniva drceného drobného vrstva tl do 100 mm</t>
  </si>
  <si>
    <t>-826740525</t>
  </si>
  <si>
    <t>Poznámka k položce:_x000D_
- drcené kamenivo frakce 4/8 mm_x000D_
- tl. vrstvy 5 cm</t>
  </si>
  <si>
    <t>39</t>
  </si>
  <si>
    <t>465511127R</t>
  </si>
  <si>
    <t>Dlažba z lomového kamene na sucho</t>
  </si>
  <si>
    <t>1291122311</t>
  </si>
  <si>
    <t>Poznámka k položce:_x000D_
- řezaná žulová "krajina", horní povrch tryskaný, spodní a boční povrch lámaný_x000D_
- tl. kamene 100 mm_x000D_
- spára max. šířky 15 mm</t>
  </si>
  <si>
    <t>Plocha č. 1:</t>
  </si>
  <si>
    <t>8,03</t>
  </si>
  <si>
    <t>Plocha č. 2:</t>
  </si>
  <si>
    <t>6,0</t>
  </si>
  <si>
    <t>Součet</t>
  </si>
  <si>
    <t>40</t>
  </si>
  <si>
    <t>636195251</t>
  </si>
  <si>
    <t>Vyplnění spár dlažby z lomového kamene kamenivem nebo ornicí hl do 70 mm</t>
  </si>
  <si>
    <t>-146822357</t>
  </si>
  <si>
    <t>Poznámka k položce:_x000D_
- vyspárování kamenné dlažby_x000D_
- založený trávník = ornice s drtí fr. 4/8mm, v poměru 1:2</t>
  </si>
  <si>
    <t>41</t>
  </si>
  <si>
    <t>339921112</t>
  </si>
  <si>
    <t>Osazování betonových palisád do betonového základu jednotlivě výšky prvku přes 0,5 do 1 m</t>
  </si>
  <si>
    <t>-1501134891</t>
  </si>
  <si>
    <t>Poznámka k položce:_x000D_
- do betonového lože C25/30</t>
  </si>
  <si>
    <t>42</t>
  </si>
  <si>
    <t>59229013R</t>
  </si>
  <si>
    <t>palisáda hranatá betonová 180x120mm v 1000mm přírodní</t>
  </si>
  <si>
    <t>-81590293</t>
  </si>
  <si>
    <t>Terénní úpravy</t>
  </si>
  <si>
    <t>43</t>
  </si>
  <si>
    <t>5.1</t>
  </si>
  <si>
    <t>Písčitá pláž</t>
  </si>
  <si>
    <t>-1836241477</t>
  </si>
  <si>
    <t>Poznámka k položce:_x000D_
- vč. plochy v korytu řeky</t>
  </si>
  <si>
    <t>44</t>
  </si>
  <si>
    <t>182151111</t>
  </si>
  <si>
    <t>Svahování v hornině třídy těžitelnosti I skupiny 1 až 3 strojně</t>
  </si>
  <si>
    <t>-372732318</t>
  </si>
  <si>
    <t>Poznámka k položce:_x000D_
- úprava sklonu svahu břehů</t>
  </si>
  <si>
    <t>45</t>
  </si>
  <si>
    <t>181411131</t>
  </si>
  <si>
    <t>Založení parkového trávníku výsevem pl do 1000 m2 v rovině a ve svahu do 1:5</t>
  </si>
  <si>
    <t>-556420034</t>
  </si>
  <si>
    <t>Poznámka k položce:_x000D_
- zatravnění plochy nad písečnou pláží</t>
  </si>
  <si>
    <t>46</t>
  </si>
  <si>
    <t>00572410</t>
  </si>
  <si>
    <t>osivo směs travní parková</t>
  </si>
  <si>
    <t>1204529969</t>
  </si>
  <si>
    <t>127*0,02 'Přepočtené koeficientem množství</t>
  </si>
  <si>
    <t>Terénní úpravy po ukončení stavebních prací</t>
  </si>
  <si>
    <t>47</t>
  </si>
  <si>
    <t>6.1</t>
  </si>
  <si>
    <t>-140267424</t>
  </si>
  <si>
    <t>Poznámka k položce:_x000D_
- terénní úpravy po ukončení stavebních prací_x000D_
- navrácení všech ploch dotčených stavbou do původního stavu, v jakém byly před zahájením realizace stavebních prací</t>
  </si>
  <si>
    <t>VRN</t>
  </si>
  <si>
    <t>Vedlejší rozpočtové náklady</t>
  </si>
  <si>
    <t>VRN1</t>
  </si>
  <si>
    <t>Průzkumné, geodetické a projektové práce</t>
  </si>
  <si>
    <t>48</t>
  </si>
  <si>
    <t>VRN101</t>
  </si>
  <si>
    <t>Vytyčení stávajících inženýrských sítí</t>
  </si>
  <si>
    <t>1024</t>
  </si>
  <si>
    <t>2044452099</t>
  </si>
  <si>
    <t>Poznámka k položce:_x000D_
- vytyčení inženýrských sítí jejich správci, předání nepoškozených inženýrských sítí po dokončení stavby jejich správcům</t>
  </si>
  <si>
    <t>49</t>
  </si>
  <si>
    <t>VRN102</t>
  </si>
  <si>
    <t>Pasportizace území stavby a jejího okolí</t>
  </si>
  <si>
    <t>1872184495</t>
  </si>
  <si>
    <t>Poznámka k položce:_x000D_
- Pasportizace stávajícího a konečného stavu nemovitostí a pozemků dotčených stavbou a v nejbližším okolí stavby - 1x tištěný technický popis + 1x videozáznam na CD + 1x tištěný odborný statický posudek staticky narušených objektů</t>
  </si>
  <si>
    <t>50</t>
  </si>
  <si>
    <t>VRN103</t>
  </si>
  <si>
    <t>Písemné vyrozumění vlastníků dotčených a sousedních pozemků a nemovitostí o zahájení stavby</t>
  </si>
  <si>
    <t>-1094563209</t>
  </si>
  <si>
    <t>Poznámka k položce:_x000D_
- Písemné vyrozumění vlastníků dotčených a sousedních pozemků a nemovitostí o zahájení stavby, písemné vyjádření vlastníků dotčenýcha sousedních pozemků a nemovitostí po dokončení stavby - vypořádání škod, uvedení pozemků do pův. stavu, souhlas s kolaudací</t>
  </si>
  <si>
    <t>51</t>
  </si>
  <si>
    <t>VRN105</t>
  </si>
  <si>
    <t>Geodetické práce při provádění stavby</t>
  </si>
  <si>
    <t>-1912813004</t>
  </si>
  <si>
    <t>Poznámka k položce:_x000D_
- vytyčení stavby dle vytyčovacích souřadnic, vytyčení základních výškových bodů</t>
  </si>
  <si>
    <t>52</t>
  </si>
  <si>
    <t>VRN106</t>
  </si>
  <si>
    <t>Geodetické práce po výstavbě</t>
  </si>
  <si>
    <t>-1185989731</t>
  </si>
  <si>
    <t>Poznámka k položce:_x000D_
- zaměření skutečného provedení stavby (3 výtisky + 1 CD)</t>
  </si>
  <si>
    <t>53</t>
  </si>
  <si>
    <t>VRN107.</t>
  </si>
  <si>
    <t>695497412</t>
  </si>
  <si>
    <t>54</t>
  </si>
  <si>
    <t>VRN108</t>
  </si>
  <si>
    <t>Dokumentace skutečného provedení stavby</t>
  </si>
  <si>
    <t>139424173</t>
  </si>
  <si>
    <t xml:space="preserve">Poznámka k položce:_x000D_
- (3 výtisky + 1 CD) - Technické standardy provozovatele_x000D_
</t>
  </si>
  <si>
    <t>VRN2</t>
  </si>
  <si>
    <t>Zařízení staveniště</t>
  </si>
  <si>
    <t>55</t>
  </si>
  <si>
    <t>VRN201.1</t>
  </si>
  <si>
    <t>1289411349</t>
  </si>
  <si>
    <t>VRN3</t>
  </si>
  <si>
    <t>Inženýrská činnost</t>
  </si>
  <si>
    <t>56</t>
  </si>
  <si>
    <t>VRN305</t>
  </si>
  <si>
    <t>Vyřízení povolení zvláštního užívání veřejných ploch</t>
  </si>
  <si>
    <t>-733861461</t>
  </si>
  <si>
    <t>Poznámka k položce:_x000D_
- včetně uhrazení poplatku za zvláštní užívání veřejných ploch</t>
  </si>
  <si>
    <t>57</t>
  </si>
  <si>
    <t>VRN306</t>
  </si>
  <si>
    <t>Vedení evidence odpadů</t>
  </si>
  <si>
    <t>-346132956</t>
  </si>
  <si>
    <t>Poznámka k položce:_x000D_
- vyřízení kladného stanoviska státního orgánu odpadového hospodářství k nakládání s odpady ke kolaudaci stavby</t>
  </si>
  <si>
    <t>VRN4</t>
  </si>
  <si>
    <t>Provozní vlivy</t>
  </si>
  <si>
    <t>58</t>
  </si>
  <si>
    <t>VRN401</t>
  </si>
  <si>
    <t>Bezpečnostní opatření</t>
  </si>
  <si>
    <t>-1859735712</t>
  </si>
  <si>
    <t xml:space="preserve">Poznámka k položce:_x000D_
- ohraničení, oplocení a osvětlení stavby, výstražné tabulky apod._x000D_
</t>
  </si>
  <si>
    <t>59</t>
  </si>
  <si>
    <t>VRN402</t>
  </si>
  <si>
    <t xml:space="preserve">Dodání, instalace, přemísťování a odstranění provizorního dopravního značení </t>
  </si>
  <si>
    <t>-2037210624</t>
  </si>
  <si>
    <t xml:space="preserve">Poznámka k položce:
- materiál DUB D24
- průměr 160 mm, dl. 2560 mm až 3150 mm
- celkový objem 2,42 m3
- vč. zaberanění a všech činností souvisejících s montáží
</t>
  </si>
  <si>
    <t>Poznámka k položce:
- zajistí zhotovitel stavby, technologické postupy provádění štětovnic, beranění konstrukcí mola, konstrukčních detailů apod.</t>
  </si>
  <si>
    <t>Realizační dokumentace zhotovitele stavby</t>
  </si>
  <si>
    <t>Poznámka k položce:
- vč. pronájmu ocelových štětovnic (3,0m)
- projekt předpokládá (na základě geologických průzkumů v blízkém okolí) beranění štětovnic bez použití předvrtů</t>
  </si>
  <si>
    <t>Poznámka k položce:
- odtěžení sedimentu a naplavenin ze dna části zapažené stavební jámy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</si>
</sst>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top" wrapText="1"/>
    </xf>
    <xf numFmtId="0" fontId="0" fillId="6" borderId="0" xfId="0" applyFill="1"/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F8" sqref="AF8:AF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4" t="s">
        <v>5</v>
      </c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7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R5" s="19"/>
      <c r="BE5" s="214" t="s">
        <v>14</v>
      </c>
      <c r="BS5" s="16" t="s">
        <v>6</v>
      </c>
    </row>
    <row r="6" spans="1:74" ht="36.950000000000003" customHeight="1">
      <c r="B6" s="19"/>
      <c r="D6" s="25" t="s">
        <v>15</v>
      </c>
      <c r="K6" s="217" t="s">
        <v>16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R6" s="19"/>
      <c r="BE6" s="215"/>
      <c r="BS6" s="16" t="s">
        <v>6</v>
      </c>
    </row>
    <row r="7" spans="1:74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5"/>
      <c r="BS7" s="16" t="s">
        <v>6</v>
      </c>
    </row>
    <row r="8" spans="1:74" ht="12" customHeight="1">
      <c r="B8" s="19"/>
      <c r="D8" s="26" t="s">
        <v>19</v>
      </c>
      <c r="K8" s="24" t="s">
        <v>20</v>
      </c>
      <c r="AK8" s="26" t="s">
        <v>21</v>
      </c>
      <c r="AN8" s="27"/>
      <c r="AR8" s="19"/>
      <c r="BE8" s="215"/>
      <c r="BS8" s="16" t="s">
        <v>6</v>
      </c>
    </row>
    <row r="9" spans="1:74" ht="14.45" customHeight="1">
      <c r="B9" s="19"/>
      <c r="AR9" s="19"/>
      <c r="BE9" s="215"/>
      <c r="BS9" s="16" t="s">
        <v>6</v>
      </c>
    </row>
    <row r="10" spans="1:74" ht="12" customHeight="1">
      <c r="B10" s="19"/>
      <c r="D10" s="26" t="s">
        <v>22</v>
      </c>
      <c r="AK10" s="26" t="s">
        <v>23</v>
      </c>
      <c r="AN10" s="24"/>
      <c r="AR10" s="19"/>
      <c r="BE10" s="215"/>
      <c r="BS10" s="16" t="s">
        <v>6</v>
      </c>
    </row>
    <row r="11" spans="1:74" ht="18.399999999999999" customHeight="1">
      <c r="B11" s="19"/>
      <c r="E11" s="24" t="s">
        <v>20</v>
      </c>
      <c r="AK11" s="26" t="s">
        <v>24</v>
      </c>
      <c r="AN11" s="24"/>
      <c r="AR11" s="19"/>
      <c r="BE11" s="215"/>
      <c r="BS11" s="16" t="s">
        <v>6</v>
      </c>
    </row>
    <row r="12" spans="1:74" ht="6.95" customHeight="1">
      <c r="B12" s="19"/>
      <c r="AR12" s="19"/>
      <c r="BE12" s="215"/>
      <c r="BS12" s="16" t="s">
        <v>6</v>
      </c>
    </row>
    <row r="13" spans="1:74" ht="12" customHeight="1">
      <c r="B13" s="19"/>
      <c r="D13" s="26" t="s">
        <v>25</v>
      </c>
      <c r="AK13" s="26" t="s">
        <v>23</v>
      </c>
      <c r="AN13" s="28"/>
      <c r="AR13" s="19"/>
      <c r="BE13" s="215"/>
      <c r="BS13" s="16" t="s">
        <v>6</v>
      </c>
    </row>
    <row r="14" spans="1:74" ht="12.75">
      <c r="B14" s="19"/>
      <c r="E14" s="219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6" t="s">
        <v>24</v>
      </c>
      <c r="AN14" s="28"/>
      <c r="AR14" s="19"/>
      <c r="BE14" s="215"/>
      <c r="BS14" s="16" t="s">
        <v>6</v>
      </c>
    </row>
    <row r="15" spans="1:74" ht="6.95" customHeight="1">
      <c r="B15" s="19"/>
      <c r="AR15" s="19"/>
      <c r="BE15" s="215"/>
      <c r="BS15" s="16" t="s">
        <v>3</v>
      </c>
    </row>
    <row r="16" spans="1:74" ht="12" customHeight="1">
      <c r="B16" s="19"/>
      <c r="D16" s="26" t="s">
        <v>26</v>
      </c>
      <c r="AK16" s="26" t="s">
        <v>23</v>
      </c>
      <c r="AN16" s="24" t="s">
        <v>1</v>
      </c>
      <c r="AR16" s="19"/>
      <c r="BE16" s="215"/>
      <c r="BS16" s="16" t="s">
        <v>3</v>
      </c>
    </row>
    <row r="17" spans="2:71" ht="18.399999999999999" customHeight="1">
      <c r="B17" s="19"/>
      <c r="E17" s="24" t="s">
        <v>20</v>
      </c>
      <c r="AK17" s="26" t="s">
        <v>24</v>
      </c>
      <c r="AN17" s="24" t="s">
        <v>1</v>
      </c>
      <c r="AR17" s="19"/>
      <c r="BE17" s="215"/>
      <c r="BS17" s="16" t="s">
        <v>27</v>
      </c>
    </row>
    <row r="18" spans="2:71" ht="6.95" customHeight="1">
      <c r="B18" s="19"/>
      <c r="AR18" s="19"/>
      <c r="BE18" s="215"/>
      <c r="BS18" s="16" t="s">
        <v>6</v>
      </c>
    </row>
    <row r="19" spans="2:71" ht="12" customHeight="1">
      <c r="B19" s="19"/>
      <c r="D19" s="26" t="s">
        <v>28</v>
      </c>
      <c r="AK19" s="26" t="s">
        <v>23</v>
      </c>
      <c r="AN19" s="24" t="s">
        <v>1</v>
      </c>
      <c r="AR19" s="19"/>
      <c r="BE19" s="215"/>
      <c r="BS19" s="16" t="s">
        <v>6</v>
      </c>
    </row>
    <row r="20" spans="2:71" ht="18.399999999999999" customHeight="1">
      <c r="B20" s="19"/>
      <c r="E20" s="24" t="s">
        <v>20</v>
      </c>
      <c r="AK20" s="26" t="s">
        <v>24</v>
      </c>
      <c r="AN20" s="24" t="s">
        <v>1</v>
      </c>
      <c r="AR20" s="19"/>
      <c r="BE20" s="215"/>
      <c r="BS20" s="16" t="s">
        <v>27</v>
      </c>
    </row>
    <row r="21" spans="2:71" ht="6.95" customHeight="1">
      <c r="B21" s="19"/>
      <c r="AR21" s="19"/>
      <c r="BE21" s="215"/>
    </row>
    <row r="22" spans="2:71" ht="12" customHeight="1">
      <c r="B22" s="19"/>
      <c r="D22" s="26" t="s">
        <v>29</v>
      </c>
      <c r="AR22" s="19"/>
      <c r="BE22" s="215"/>
    </row>
    <row r="23" spans="2:71" ht="16.5" customHeight="1">
      <c r="B23" s="19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9"/>
      <c r="BE23" s="215"/>
    </row>
    <row r="24" spans="2:71" ht="6.95" customHeight="1">
      <c r="B24" s="19"/>
      <c r="AR24" s="19"/>
      <c r="BE24" s="21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5"/>
    </row>
    <row r="26" spans="2:71" s="1" customFormat="1" ht="25.9" customHeight="1">
      <c r="B26" s="31"/>
      <c r="D26" s="32" t="s">
        <v>30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1">
        <f>ROUND(AG94,2)</f>
        <v>0</v>
      </c>
      <c r="AL26" s="222"/>
      <c r="AM26" s="222"/>
      <c r="AN26" s="222"/>
      <c r="AO26" s="222"/>
      <c r="AR26" s="31"/>
      <c r="BE26" s="215"/>
    </row>
    <row r="27" spans="2:71" s="1" customFormat="1" ht="6.95" customHeight="1">
      <c r="B27" s="31"/>
      <c r="AR27" s="31"/>
      <c r="BE27" s="215"/>
    </row>
    <row r="28" spans="2:71" s="1" customFormat="1" ht="12.75">
      <c r="B28" s="31"/>
      <c r="L28" s="223" t="s">
        <v>31</v>
      </c>
      <c r="M28" s="223"/>
      <c r="N28" s="223"/>
      <c r="O28" s="223"/>
      <c r="P28" s="223"/>
      <c r="W28" s="223" t="s">
        <v>32</v>
      </c>
      <c r="X28" s="223"/>
      <c r="Y28" s="223"/>
      <c r="Z28" s="223"/>
      <c r="AA28" s="223"/>
      <c r="AB28" s="223"/>
      <c r="AC28" s="223"/>
      <c r="AD28" s="223"/>
      <c r="AE28" s="223"/>
      <c r="AK28" s="223" t="s">
        <v>33</v>
      </c>
      <c r="AL28" s="223"/>
      <c r="AM28" s="223"/>
      <c r="AN28" s="223"/>
      <c r="AO28" s="223"/>
      <c r="AR28" s="31"/>
      <c r="BE28" s="215"/>
    </row>
    <row r="29" spans="2:71" s="2" customFormat="1" ht="14.45" customHeight="1">
      <c r="B29" s="35"/>
      <c r="D29" s="26" t="s">
        <v>34</v>
      </c>
      <c r="F29" s="26" t="s">
        <v>35</v>
      </c>
      <c r="L29" s="204">
        <v>0.21</v>
      </c>
      <c r="M29" s="203"/>
      <c r="N29" s="203"/>
      <c r="O29" s="203"/>
      <c r="P29" s="203"/>
      <c r="W29" s="202">
        <f>ROUND(AZ94, 2)</f>
        <v>0</v>
      </c>
      <c r="X29" s="203"/>
      <c r="Y29" s="203"/>
      <c r="Z29" s="203"/>
      <c r="AA29" s="203"/>
      <c r="AB29" s="203"/>
      <c r="AC29" s="203"/>
      <c r="AD29" s="203"/>
      <c r="AE29" s="203"/>
      <c r="AK29" s="202">
        <f>ROUND(AV94, 2)</f>
        <v>0</v>
      </c>
      <c r="AL29" s="203"/>
      <c r="AM29" s="203"/>
      <c r="AN29" s="203"/>
      <c r="AO29" s="203"/>
      <c r="AR29" s="35"/>
      <c r="BE29" s="216"/>
    </row>
    <row r="30" spans="2:71" s="2" customFormat="1" ht="14.45" customHeight="1">
      <c r="B30" s="35"/>
      <c r="F30" s="26" t="s">
        <v>36</v>
      </c>
      <c r="L30" s="204">
        <v>0.12</v>
      </c>
      <c r="M30" s="203"/>
      <c r="N30" s="203"/>
      <c r="O30" s="203"/>
      <c r="P30" s="203"/>
      <c r="W30" s="202">
        <f>ROUND(BA94, 2)</f>
        <v>0</v>
      </c>
      <c r="X30" s="203"/>
      <c r="Y30" s="203"/>
      <c r="Z30" s="203"/>
      <c r="AA30" s="203"/>
      <c r="AB30" s="203"/>
      <c r="AC30" s="203"/>
      <c r="AD30" s="203"/>
      <c r="AE30" s="203"/>
      <c r="AK30" s="202">
        <f>ROUND(AW94, 2)</f>
        <v>0</v>
      </c>
      <c r="AL30" s="203"/>
      <c r="AM30" s="203"/>
      <c r="AN30" s="203"/>
      <c r="AO30" s="203"/>
      <c r="AR30" s="35"/>
      <c r="BE30" s="216"/>
    </row>
    <row r="31" spans="2:71" s="2" customFormat="1" ht="14.45" hidden="1" customHeight="1">
      <c r="B31" s="35"/>
      <c r="F31" s="26" t="s">
        <v>37</v>
      </c>
      <c r="L31" s="204">
        <v>0.21</v>
      </c>
      <c r="M31" s="203"/>
      <c r="N31" s="203"/>
      <c r="O31" s="203"/>
      <c r="P31" s="203"/>
      <c r="W31" s="202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2">
        <v>0</v>
      </c>
      <c r="AL31" s="203"/>
      <c r="AM31" s="203"/>
      <c r="AN31" s="203"/>
      <c r="AO31" s="203"/>
      <c r="AR31" s="35"/>
      <c r="BE31" s="216"/>
    </row>
    <row r="32" spans="2:71" s="2" customFormat="1" ht="14.45" hidden="1" customHeight="1">
      <c r="B32" s="35"/>
      <c r="F32" s="26" t="s">
        <v>38</v>
      </c>
      <c r="L32" s="204">
        <v>0.12</v>
      </c>
      <c r="M32" s="203"/>
      <c r="N32" s="203"/>
      <c r="O32" s="203"/>
      <c r="P32" s="203"/>
      <c r="W32" s="202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2">
        <v>0</v>
      </c>
      <c r="AL32" s="203"/>
      <c r="AM32" s="203"/>
      <c r="AN32" s="203"/>
      <c r="AO32" s="203"/>
      <c r="AR32" s="35"/>
      <c r="BE32" s="216"/>
    </row>
    <row r="33" spans="2:57" s="2" customFormat="1" ht="14.45" hidden="1" customHeight="1">
      <c r="B33" s="35"/>
      <c r="F33" s="26" t="s">
        <v>39</v>
      </c>
      <c r="L33" s="204">
        <v>0</v>
      </c>
      <c r="M33" s="203"/>
      <c r="N33" s="203"/>
      <c r="O33" s="203"/>
      <c r="P33" s="203"/>
      <c r="W33" s="202">
        <f>ROUND(BD94, 2)</f>
        <v>0</v>
      </c>
      <c r="X33" s="203"/>
      <c r="Y33" s="203"/>
      <c r="Z33" s="203"/>
      <c r="AA33" s="203"/>
      <c r="AB33" s="203"/>
      <c r="AC33" s="203"/>
      <c r="AD33" s="203"/>
      <c r="AE33" s="203"/>
      <c r="AK33" s="202">
        <v>0</v>
      </c>
      <c r="AL33" s="203"/>
      <c r="AM33" s="203"/>
      <c r="AN33" s="203"/>
      <c r="AO33" s="203"/>
      <c r="AR33" s="35"/>
      <c r="BE33" s="216"/>
    </row>
    <row r="34" spans="2:57" s="1" customFormat="1" ht="6.95" customHeight="1">
      <c r="B34" s="31"/>
      <c r="AR34" s="31"/>
      <c r="BE34" s="215"/>
    </row>
    <row r="35" spans="2:57" s="1" customFormat="1" ht="25.9" customHeight="1">
      <c r="B35" s="31"/>
      <c r="C35" s="36"/>
      <c r="D35" s="37" t="s">
        <v>40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41</v>
      </c>
      <c r="U35" s="38"/>
      <c r="V35" s="38"/>
      <c r="W35" s="38"/>
      <c r="X35" s="205" t="s">
        <v>42</v>
      </c>
      <c r="Y35" s="206"/>
      <c r="Z35" s="206"/>
      <c r="AA35" s="206"/>
      <c r="AB35" s="206"/>
      <c r="AC35" s="38"/>
      <c r="AD35" s="38"/>
      <c r="AE35" s="38"/>
      <c r="AF35" s="38"/>
      <c r="AG35" s="38"/>
      <c r="AH35" s="38"/>
      <c r="AI35" s="38"/>
      <c r="AJ35" s="38"/>
      <c r="AK35" s="207">
        <f>SUM(AK26:AK33)</f>
        <v>0</v>
      </c>
      <c r="AL35" s="206"/>
      <c r="AM35" s="206"/>
      <c r="AN35" s="206"/>
      <c r="AO35" s="20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45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46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45</v>
      </c>
      <c r="AI60" s="33"/>
      <c r="AJ60" s="33"/>
      <c r="AK60" s="33"/>
      <c r="AL60" s="33"/>
      <c r="AM60" s="42" t="s">
        <v>46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47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48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45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46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45</v>
      </c>
      <c r="AI75" s="33"/>
      <c r="AJ75" s="33"/>
      <c r="AK75" s="33"/>
      <c r="AL75" s="33"/>
      <c r="AM75" s="42" t="s">
        <v>46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20" t="s">
        <v>49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6" t="s">
        <v>13</v>
      </c>
      <c r="AR84" s="47"/>
    </row>
    <row r="85" spans="1:90" s="4" customFormat="1" ht="36.950000000000003" customHeight="1">
      <c r="B85" s="48"/>
      <c r="C85" s="49" t="s">
        <v>15</v>
      </c>
      <c r="L85" s="182" t="str">
        <f>K6</f>
        <v>Znojmo - Nové dřevěné molo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6" t="s">
        <v>19</v>
      </c>
      <c r="L87" s="50" t="str">
        <f>IF(K8="","",K8)</f>
        <v xml:space="preserve"> </v>
      </c>
      <c r="AI87" s="26" t="s">
        <v>21</v>
      </c>
      <c r="AM87" s="195" t="str">
        <f>IF(AN8= "","",AN8)</f>
        <v/>
      </c>
      <c r="AN87" s="195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6" t="s">
        <v>22</v>
      </c>
      <c r="L89" s="3" t="str">
        <f>IF(E11= "","",E11)</f>
        <v xml:space="preserve"> </v>
      </c>
      <c r="AI89" s="26" t="s">
        <v>26</v>
      </c>
      <c r="AM89" s="196" t="str">
        <f>IF(E17="","",E17)</f>
        <v xml:space="preserve"> </v>
      </c>
      <c r="AN89" s="197"/>
      <c r="AO89" s="197"/>
      <c r="AP89" s="197"/>
      <c r="AR89" s="31"/>
      <c r="AS89" s="198" t="s">
        <v>50</v>
      </c>
      <c r="AT89" s="19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31"/>
      <c r="C90" s="26" t="s">
        <v>25</v>
      </c>
      <c r="L90" s="3"/>
      <c r="AI90" s="26" t="s">
        <v>28</v>
      </c>
      <c r="AM90" s="196" t="str">
        <f>IF(E20="","",E20)</f>
        <v xml:space="preserve"> </v>
      </c>
      <c r="AN90" s="197"/>
      <c r="AO90" s="197"/>
      <c r="AP90" s="197"/>
      <c r="AR90" s="31"/>
      <c r="AS90" s="200"/>
      <c r="AT90" s="201"/>
      <c r="BD90" s="54"/>
    </row>
    <row r="91" spans="1:90" s="1" customFormat="1" ht="10.9" customHeight="1">
      <c r="B91" s="31"/>
      <c r="AR91" s="31"/>
      <c r="AS91" s="200"/>
      <c r="AT91" s="201"/>
      <c r="BD91" s="54"/>
    </row>
    <row r="92" spans="1:90" s="1" customFormat="1" ht="29.25" customHeight="1">
      <c r="B92" s="31"/>
      <c r="C92" s="189" t="s">
        <v>51</v>
      </c>
      <c r="D92" s="190"/>
      <c r="E92" s="190"/>
      <c r="F92" s="190"/>
      <c r="G92" s="190"/>
      <c r="H92" s="55"/>
      <c r="I92" s="191" t="s">
        <v>52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2" t="s">
        <v>53</v>
      </c>
      <c r="AH92" s="190"/>
      <c r="AI92" s="190"/>
      <c r="AJ92" s="190"/>
      <c r="AK92" s="190"/>
      <c r="AL92" s="190"/>
      <c r="AM92" s="190"/>
      <c r="AN92" s="191" t="s">
        <v>54</v>
      </c>
      <c r="AO92" s="190"/>
      <c r="AP92" s="193"/>
      <c r="AQ92" s="56" t="s">
        <v>55</v>
      </c>
      <c r="AR92" s="31"/>
      <c r="AS92" s="57" t="s">
        <v>56</v>
      </c>
      <c r="AT92" s="58" t="s">
        <v>57</v>
      </c>
      <c r="AU92" s="58" t="s">
        <v>58</v>
      </c>
      <c r="AV92" s="58" t="s">
        <v>59</v>
      </c>
      <c r="AW92" s="58" t="s">
        <v>60</v>
      </c>
      <c r="AX92" s="58" t="s">
        <v>61</v>
      </c>
      <c r="AY92" s="58" t="s">
        <v>62</v>
      </c>
      <c r="AZ92" s="58" t="s">
        <v>63</v>
      </c>
      <c r="BA92" s="58" t="s">
        <v>64</v>
      </c>
      <c r="BB92" s="58" t="s">
        <v>65</v>
      </c>
      <c r="BC92" s="58" t="s">
        <v>66</v>
      </c>
      <c r="BD92" s="59" t="s">
        <v>67</v>
      </c>
    </row>
    <row r="93" spans="1:90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1"/>
      <c r="C94" s="62" t="s">
        <v>68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2">
        <f>ROUND(AG95,2)</f>
        <v>0</v>
      </c>
      <c r="AH94" s="212"/>
      <c r="AI94" s="212"/>
      <c r="AJ94" s="212"/>
      <c r="AK94" s="212"/>
      <c r="AL94" s="212"/>
      <c r="AM94" s="212"/>
      <c r="AN94" s="213">
        <f>SUM(AG94,AT94)</f>
        <v>0</v>
      </c>
      <c r="AO94" s="213"/>
      <c r="AP94" s="213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69</v>
      </c>
      <c r="BT94" s="70" t="s">
        <v>70</v>
      </c>
      <c r="BV94" s="70" t="s">
        <v>71</v>
      </c>
      <c r="BW94" s="70" t="s">
        <v>4</v>
      </c>
      <c r="BX94" s="70" t="s">
        <v>72</v>
      </c>
      <c r="CL94" s="70" t="s">
        <v>1</v>
      </c>
    </row>
    <row r="95" spans="1:90" s="6" customFormat="1" ht="37.5" customHeight="1">
      <c r="A95" s="71" t="s">
        <v>73</v>
      </c>
      <c r="B95" s="72"/>
      <c r="C95" s="73"/>
      <c r="D95" s="211"/>
      <c r="E95" s="211"/>
      <c r="F95" s="211"/>
      <c r="G95" s="211"/>
      <c r="H95" s="211"/>
      <c r="I95" s="74"/>
      <c r="J95" s="211" t="s">
        <v>16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09">
        <f>Znojmo...!J28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5" t="s">
        <v>74</v>
      </c>
      <c r="AR95" s="72"/>
      <c r="AS95" s="76">
        <v>0</v>
      </c>
      <c r="AT95" s="77">
        <f>ROUND(SUM(AV95:AW95),2)</f>
        <v>0</v>
      </c>
      <c r="AU95" s="78">
        <f>Znojmo...!P125</f>
        <v>0</v>
      </c>
      <c r="AV95" s="77">
        <f>Znojmo...!J31</f>
        <v>0</v>
      </c>
      <c r="AW95" s="77">
        <f>Znojmo...!J32</f>
        <v>0</v>
      </c>
      <c r="AX95" s="77">
        <f>Znojmo...!J33</f>
        <v>0</v>
      </c>
      <c r="AY95" s="77">
        <f>Znojmo...!J34</f>
        <v>0</v>
      </c>
      <c r="AZ95" s="77">
        <f>Znojmo...!F31</f>
        <v>0</v>
      </c>
      <c r="BA95" s="77">
        <f>Znojmo...!F32</f>
        <v>0</v>
      </c>
      <c r="BB95" s="77">
        <f>Znojmo...!F33</f>
        <v>0</v>
      </c>
      <c r="BC95" s="77">
        <f>Znojmo...!F34</f>
        <v>0</v>
      </c>
      <c r="BD95" s="79">
        <f>Znojmo...!F35</f>
        <v>0</v>
      </c>
      <c r="BT95" s="80" t="s">
        <v>75</v>
      </c>
      <c r="BU95" s="80" t="s">
        <v>76</v>
      </c>
      <c r="BV95" s="80" t="s">
        <v>71</v>
      </c>
      <c r="BW95" s="80" t="s">
        <v>4</v>
      </c>
      <c r="BX95" s="80" t="s">
        <v>72</v>
      </c>
      <c r="CL95" s="80" t="s">
        <v>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Rohacova436-OPR2 - Znojm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6"/>
  <sheetViews>
    <sheetView showGridLines="0" tabSelected="1" topLeftCell="A156" zoomScale="130" zoomScaleNormal="130" workbookViewId="0">
      <selection activeCell="X167" sqref="X16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4" t="s">
        <v>5</v>
      </c>
      <c r="M2" s="185"/>
      <c r="N2" s="185"/>
      <c r="O2" s="185"/>
      <c r="P2" s="185"/>
      <c r="Q2" s="185"/>
      <c r="R2" s="185"/>
      <c r="S2" s="185"/>
      <c r="T2" s="185"/>
      <c r="U2" s="185"/>
      <c r="V2" s="185"/>
      <c r="AT2" s="16" t="s">
        <v>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>
      <c r="B4" s="19"/>
      <c r="D4" s="20" t="s">
        <v>78</v>
      </c>
      <c r="L4" s="19"/>
      <c r="M4" s="81" t="s">
        <v>10</v>
      </c>
      <c r="AT4" s="16" t="s">
        <v>3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15</v>
      </c>
      <c r="L6" s="31"/>
    </row>
    <row r="7" spans="2:46" s="1" customFormat="1" ht="16.5" customHeight="1">
      <c r="B7" s="31"/>
      <c r="E7" s="182" t="s">
        <v>16</v>
      </c>
      <c r="F7" s="183"/>
      <c r="G7" s="183"/>
      <c r="H7" s="183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17</v>
      </c>
      <c r="F9" s="24" t="s">
        <v>1</v>
      </c>
      <c r="I9" s="26" t="s">
        <v>18</v>
      </c>
      <c r="J9" s="24" t="s">
        <v>1</v>
      </c>
      <c r="L9" s="31"/>
    </row>
    <row r="10" spans="2:46" s="1" customFormat="1" ht="12" customHeight="1">
      <c r="B10" s="31"/>
      <c r="D10" s="26" t="s">
        <v>19</v>
      </c>
      <c r="F10" s="24" t="s">
        <v>20</v>
      </c>
      <c r="I10" s="26" t="s">
        <v>21</v>
      </c>
      <c r="J10" s="51"/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22</v>
      </c>
      <c r="I12" s="26" t="s">
        <v>23</v>
      </c>
      <c r="J12" s="24"/>
      <c r="L12" s="31"/>
    </row>
    <row r="13" spans="2:46" s="1" customFormat="1" ht="18" customHeight="1">
      <c r="B13" s="31"/>
      <c r="E13" s="24" t="str">
        <f>IF('Rekapitulace stavby'!E11="","",'Rekapitulace stavby'!E11)</f>
        <v xml:space="preserve"> </v>
      </c>
      <c r="I13" s="26" t="s">
        <v>24</v>
      </c>
      <c r="J13" s="24"/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25</v>
      </c>
      <c r="I15" s="26" t="s">
        <v>23</v>
      </c>
      <c r="J15" s="27"/>
      <c r="L15" s="31"/>
    </row>
    <row r="16" spans="2:46" s="1" customFormat="1" ht="18" customHeight="1">
      <c r="B16" s="31"/>
      <c r="E16" s="186"/>
      <c r="F16" s="187"/>
      <c r="G16" s="187"/>
      <c r="H16" s="187"/>
      <c r="I16" s="26" t="s">
        <v>24</v>
      </c>
      <c r="J16" s="27"/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26</v>
      </c>
      <c r="I18" s="26" t="s">
        <v>23</v>
      </c>
      <c r="J18" s="24" t="str">
        <f>IF('Rekapitulace stavby'!AN16="","",'Rekapitulace stavby'!AN16)</f>
        <v/>
      </c>
      <c r="L18" s="31"/>
    </row>
    <row r="19" spans="2:12" s="1" customFormat="1" ht="18" customHeight="1">
      <c r="B19" s="31"/>
      <c r="E19" s="24" t="str">
        <f>IF('Rekapitulace stavby'!E17="","",'Rekapitulace stavby'!E17)</f>
        <v xml:space="preserve"> </v>
      </c>
      <c r="I19" s="26" t="s">
        <v>24</v>
      </c>
      <c r="J19" s="24" t="str">
        <f>IF('Rekapitulace stavby'!AN17="","",'Rekapitulace stavby'!AN17)</f>
        <v/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28</v>
      </c>
      <c r="I21" s="26" t="s">
        <v>23</v>
      </c>
      <c r="J21" s="24" t="str">
        <f>IF('Rekapitulace stavby'!AN19="","",'Rekapitulace stavby'!AN19)</f>
        <v/>
      </c>
      <c r="L21" s="31"/>
    </row>
    <row r="22" spans="2:12" s="1" customFormat="1" ht="18" customHeight="1">
      <c r="B22" s="31"/>
      <c r="E22" s="24" t="str">
        <f>IF('Rekapitulace stavby'!E20="","",'Rekapitulace stavby'!E20)</f>
        <v xml:space="preserve"> </v>
      </c>
      <c r="I22" s="26" t="s">
        <v>24</v>
      </c>
      <c r="J22" s="24" t="str">
        <f>IF('Rekapitulace stavby'!AN20="","",'Rekapitulace stavby'!AN20)</f>
        <v/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29</v>
      </c>
      <c r="L24" s="31"/>
    </row>
    <row r="25" spans="2:12" s="7" customFormat="1" ht="16.5" customHeight="1">
      <c r="B25" s="82"/>
      <c r="E25" s="188" t="s">
        <v>1</v>
      </c>
      <c r="F25" s="188"/>
      <c r="G25" s="188"/>
      <c r="H25" s="188"/>
      <c r="L25" s="82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3" t="s">
        <v>30</v>
      </c>
      <c r="J28" s="64">
        <f>ROUND(J125, 2)</f>
        <v>0</v>
      </c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>
      <c r="B30" s="31"/>
      <c r="F30" s="34" t="s">
        <v>32</v>
      </c>
      <c r="I30" s="34" t="s">
        <v>31</v>
      </c>
      <c r="J30" s="34" t="s">
        <v>33</v>
      </c>
      <c r="L30" s="31"/>
    </row>
    <row r="31" spans="2:12" s="1" customFormat="1" ht="14.45" customHeight="1">
      <c r="B31" s="31"/>
      <c r="D31" s="84" t="s">
        <v>34</v>
      </c>
      <c r="E31" s="26" t="s">
        <v>35</v>
      </c>
      <c r="F31" s="85">
        <f>ROUND((SUM(BE125:BE245)),  2)</f>
        <v>0</v>
      </c>
      <c r="I31" s="86">
        <v>0.21</v>
      </c>
      <c r="J31" s="85">
        <f>ROUND(((SUM(BE125:BE245))*I31),  2)</f>
        <v>0</v>
      </c>
      <c r="L31" s="31"/>
    </row>
    <row r="32" spans="2:12" s="1" customFormat="1" ht="14.45" customHeight="1">
      <c r="B32" s="31"/>
      <c r="E32" s="26" t="s">
        <v>36</v>
      </c>
      <c r="F32" s="85">
        <f>ROUND((SUM(BF125:BF245)),  2)</f>
        <v>0</v>
      </c>
      <c r="I32" s="86">
        <v>0.12</v>
      </c>
      <c r="J32" s="85">
        <f>ROUND(((SUM(BF125:BF245))*I32),  2)</f>
        <v>0</v>
      </c>
      <c r="L32" s="31"/>
    </row>
    <row r="33" spans="2:12" s="1" customFormat="1" ht="14.45" hidden="1" customHeight="1">
      <c r="B33" s="31"/>
      <c r="E33" s="26" t="s">
        <v>37</v>
      </c>
      <c r="F33" s="85">
        <f>ROUND((SUM(BG125:BG245)),  2)</f>
        <v>0</v>
      </c>
      <c r="I33" s="86">
        <v>0.21</v>
      </c>
      <c r="J33" s="85">
        <f>0</f>
        <v>0</v>
      </c>
      <c r="L33" s="31"/>
    </row>
    <row r="34" spans="2:12" s="1" customFormat="1" ht="14.45" hidden="1" customHeight="1">
      <c r="B34" s="31"/>
      <c r="E34" s="26" t="s">
        <v>38</v>
      </c>
      <c r="F34" s="85">
        <f>ROUND((SUM(BH125:BH245)),  2)</f>
        <v>0</v>
      </c>
      <c r="I34" s="86">
        <v>0.12</v>
      </c>
      <c r="J34" s="85">
        <f>0</f>
        <v>0</v>
      </c>
      <c r="L34" s="31"/>
    </row>
    <row r="35" spans="2:12" s="1" customFormat="1" ht="14.45" hidden="1" customHeight="1">
      <c r="B35" s="31"/>
      <c r="E35" s="26" t="s">
        <v>39</v>
      </c>
      <c r="F35" s="85">
        <f>ROUND((SUM(BI125:BI245)),  2)</f>
        <v>0</v>
      </c>
      <c r="I35" s="86">
        <v>0</v>
      </c>
      <c r="J35" s="85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7"/>
      <c r="D37" s="88" t="s">
        <v>40</v>
      </c>
      <c r="E37" s="55"/>
      <c r="F37" s="55"/>
      <c r="G37" s="89" t="s">
        <v>41</v>
      </c>
      <c r="H37" s="90" t="s">
        <v>42</v>
      </c>
      <c r="I37" s="55"/>
      <c r="J37" s="91">
        <f>SUM(J28:J35)</f>
        <v>0</v>
      </c>
      <c r="K37" s="92"/>
      <c r="L37" s="31"/>
    </row>
    <row r="38" spans="2:12" s="1" customFormat="1" ht="14.45" customHeight="1">
      <c r="B38" s="31"/>
      <c r="L38" s="31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45</v>
      </c>
      <c r="E61" s="33"/>
      <c r="F61" s="93" t="s">
        <v>46</v>
      </c>
      <c r="G61" s="42" t="s">
        <v>45</v>
      </c>
      <c r="H61" s="33"/>
      <c r="I61" s="33"/>
      <c r="J61" s="94" t="s">
        <v>46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47</v>
      </c>
      <c r="E65" s="41"/>
      <c r="F65" s="41"/>
      <c r="G65" s="40" t="s">
        <v>48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45</v>
      </c>
      <c r="E76" s="33"/>
      <c r="F76" s="93" t="s">
        <v>46</v>
      </c>
      <c r="G76" s="42" t="s">
        <v>45</v>
      </c>
      <c r="H76" s="33"/>
      <c r="I76" s="33"/>
      <c r="J76" s="94" t="s">
        <v>46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79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15</v>
      </c>
      <c r="L84" s="31"/>
    </row>
    <row r="85" spans="2:47" s="1" customFormat="1" ht="16.5" customHeight="1">
      <c r="B85" s="31"/>
      <c r="E85" s="182" t="str">
        <f>E7</f>
        <v>Znojmo - Nové dřevěné molo</v>
      </c>
      <c r="F85" s="183"/>
      <c r="G85" s="183"/>
      <c r="H85" s="183"/>
      <c r="L85" s="31"/>
    </row>
    <row r="86" spans="2:47" s="1" customFormat="1" ht="6.95" customHeight="1">
      <c r="B86" s="31"/>
      <c r="L86" s="31"/>
    </row>
    <row r="87" spans="2:47" s="1" customFormat="1" ht="12" customHeight="1">
      <c r="B87" s="31"/>
      <c r="C87" s="26" t="s">
        <v>19</v>
      </c>
      <c r="F87" s="24" t="str">
        <f>F10</f>
        <v xml:space="preserve"> </v>
      </c>
      <c r="I87" s="26" t="s">
        <v>21</v>
      </c>
      <c r="J87" s="51" t="str">
        <f>IF(J10="","",J10)</f>
        <v/>
      </c>
      <c r="L87" s="31"/>
    </row>
    <row r="88" spans="2:47" s="1" customFormat="1" ht="6.95" customHeight="1">
      <c r="B88" s="31"/>
      <c r="L88" s="31"/>
    </row>
    <row r="89" spans="2:47" s="1" customFormat="1" ht="15.2" customHeight="1">
      <c r="B89" s="31"/>
      <c r="C89" s="26" t="s">
        <v>22</v>
      </c>
      <c r="F89" s="24" t="str">
        <f>E13</f>
        <v xml:space="preserve"> </v>
      </c>
      <c r="I89" s="26" t="s">
        <v>26</v>
      </c>
      <c r="J89" s="29" t="str">
        <f>E19</f>
        <v xml:space="preserve"> </v>
      </c>
      <c r="L89" s="31"/>
    </row>
    <row r="90" spans="2:47" s="1" customFormat="1" ht="15.2" customHeight="1">
      <c r="B90" s="31"/>
      <c r="C90" s="26" t="s">
        <v>25</v>
      </c>
      <c r="F90" s="24" t="str">
        <f>IF(E16="","",E16)</f>
        <v/>
      </c>
      <c r="I90" s="26" t="s">
        <v>28</v>
      </c>
      <c r="J90" s="29" t="str">
        <f>E22</f>
        <v xml:space="preserve"> 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5" t="s">
        <v>80</v>
      </c>
      <c r="D92" s="87"/>
      <c r="E92" s="87"/>
      <c r="F92" s="87"/>
      <c r="G92" s="87"/>
      <c r="H92" s="87"/>
      <c r="I92" s="87"/>
      <c r="J92" s="96" t="s">
        <v>81</v>
      </c>
      <c r="K92" s="87"/>
      <c r="L92" s="31"/>
    </row>
    <row r="93" spans="2:47" s="1" customFormat="1" ht="10.35" customHeight="1">
      <c r="B93" s="31"/>
      <c r="L93" s="31"/>
    </row>
    <row r="94" spans="2:47" s="1" customFormat="1" ht="22.9" customHeight="1">
      <c r="B94" s="31"/>
      <c r="C94" s="97" t="s">
        <v>82</v>
      </c>
      <c r="J94" s="64">
        <f>J125</f>
        <v>0</v>
      </c>
      <c r="L94" s="31"/>
      <c r="AU94" s="16" t="s">
        <v>83</v>
      </c>
    </row>
    <row r="95" spans="2:47" s="8" customFormat="1" ht="24.95" customHeight="1">
      <c r="B95" s="98"/>
      <c r="D95" s="99" t="s">
        <v>84</v>
      </c>
      <c r="E95" s="100"/>
      <c r="F95" s="100"/>
      <c r="G95" s="100"/>
      <c r="H95" s="100"/>
      <c r="I95" s="100"/>
      <c r="J95" s="101">
        <f>J126</f>
        <v>0</v>
      </c>
      <c r="L95" s="98"/>
    </row>
    <row r="96" spans="2:47" s="9" customFormat="1" ht="19.899999999999999" customHeight="1">
      <c r="B96" s="102"/>
      <c r="D96" s="103" t="s">
        <v>85</v>
      </c>
      <c r="E96" s="104"/>
      <c r="F96" s="104"/>
      <c r="G96" s="104"/>
      <c r="H96" s="104"/>
      <c r="I96" s="104"/>
      <c r="J96" s="105">
        <f>J127</f>
        <v>0</v>
      </c>
      <c r="L96" s="102"/>
    </row>
    <row r="97" spans="2:12" s="9" customFormat="1" ht="19.899999999999999" customHeight="1">
      <c r="B97" s="102"/>
      <c r="D97" s="103" t="s">
        <v>86</v>
      </c>
      <c r="E97" s="104"/>
      <c r="F97" s="104"/>
      <c r="G97" s="104"/>
      <c r="H97" s="104"/>
      <c r="I97" s="104"/>
      <c r="J97" s="105">
        <f>J141</f>
        <v>0</v>
      </c>
      <c r="L97" s="102"/>
    </row>
    <row r="98" spans="2:12" s="9" customFormat="1" ht="19.899999999999999" customHeight="1">
      <c r="B98" s="102"/>
      <c r="D98" s="103" t="s">
        <v>87</v>
      </c>
      <c r="E98" s="104"/>
      <c r="F98" s="104"/>
      <c r="G98" s="104"/>
      <c r="H98" s="104"/>
      <c r="I98" s="104"/>
      <c r="J98" s="105">
        <f>J155</f>
        <v>0</v>
      </c>
      <c r="L98" s="102"/>
    </row>
    <row r="99" spans="2:12" s="9" customFormat="1" ht="19.899999999999999" customHeight="1">
      <c r="B99" s="102"/>
      <c r="D99" s="103" t="s">
        <v>88</v>
      </c>
      <c r="E99" s="104"/>
      <c r="F99" s="104"/>
      <c r="G99" s="104"/>
      <c r="H99" s="104"/>
      <c r="I99" s="104"/>
      <c r="J99" s="105">
        <f>J171</f>
        <v>0</v>
      </c>
      <c r="L99" s="102"/>
    </row>
    <row r="100" spans="2:12" s="9" customFormat="1" ht="19.899999999999999" customHeight="1">
      <c r="B100" s="102"/>
      <c r="D100" s="103" t="s">
        <v>89</v>
      </c>
      <c r="E100" s="104"/>
      <c r="F100" s="104"/>
      <c r="G100" s="104"/>
      <c r="H100" s="104"/>
      <c r="I100" s="104"/>
      <c r="J100" s="105">
        <f>J188</f>
        <v>0</v>
      </c>
      <c r="L100" s="102"/>
    </row>
    <row r="101" spans="2:12" s="9" customFormat="1" ht="19.899999999999999" customHeight="1">
      <c r="B101" s="102"/>
      <c r="D101" s="103" t="s">
        <v>90</v>
      </c>
      <c r="E101" s="104"/>
      <c r="F101" s="104"/>
      <c r="G101" s="104"/>
      <c r="H101" s="104"/>
      <c r="I101" s="104"/>
      <c r="J101" s="105">
        <f>J207</f>
        <v>0</v>
      </c>
      <c r="L101" s="102"/>
    </row>
    <row r="102" spans="2:12" s="9" customFormat="1" ht="19.899999999999999" customHeight="1">
      <c r="B102" s="102"/>
      <c r="D102" s="103" t="s">
        <v>91</v>
      </c>
      <c r="E102" s="104"/>
      <c r="F102" s="104"/>
      <c r="G102" s="104"/>
      <c r="H102" s="104"/>
      <c r="I102" s="104"/>
      <c r="J102" s="105">
        <f>J216</f>
        <v>0</v>
      </c>
      <c r="L102" s="102"/>
    </row>
    <row r="103" spans="2:12" s="8" customFormat="1" ht="24.95" customHeight="1">
      <c r="B103" s="98"/>
      <c r="D103" s="99" t="s">
        <v>92</v>
      </c>
      <c r="E103" s="100"/>
      <c r="F103" s="100"/>
      <c r="G103" s="100"/>
      <c r="H103" s="100"/>
      <c r="I103" s="100"/>
      <c r="J103" s="101">
        <f>J219</f>
        <v>0</v>
      </c>
      <c r="L103" s="98"/>
    </row>
    <row r="104" spans="2:12" s="9" customFormat="1" ht="19.899999999999999" customHeight="1">
      <c r="B104" s="102"/>
      <c r="D104" s="103" t="s">
        <v>93</v>
      </c>
      <c r="E104" s="104"/>
      <c r="F104" s="104"/>
      <c r="G104" s="104"/>
      <c r="H104" s="104"/>
      <c r="I104" s="104"/>
      <c r="J104" s="105">
        <f>J220</f>
        <v>0</v>
      </c>
      <c r="L104" s="102"/>
    </row>
    <row r="105" spans="2:12" s="9" customFormat="1" ht="19.899999999999999" customHeight="1">
      <c r="B105" s="102"/>
      <c r="D105" s="103" t="s">
        <v>94</v>
      </c>
      <c r="E105" s="104"/>
      <c r="F105" s="104"/>
      <c r="G105" s="104"/>
      <c r="H105" s="104"/>
      <c r="I105" s="104"/>
      <c r="J105" s="105">
        <f>J235</f>
        <v>0</v>
      </c>
      <c r="L105" s="102"/>
    </row>
    <row r="106" spans="2:12" s="9" customFormat="1" ht="19.899999999999999" customHeight="1">
      <c r="B106" s="102"/>
      <c r="D106" s="103" t="s">
        <v>95</v>
      </c>
      <c r="E106" s="104"/>
      <c r="F106" s="104"/>
      <c r="G106" s="104"/>
      <c r="H106" s="104"/>
      <c r="I106" s="104"/>
      <c r="J106" s="105">
        <f>J237</f>
        <v>0</v>
      </c>
      <c r="L106" s="102"/>
    </row>
    <row r="107" spans="2:12" s="9" customFormat="1" ht="19.899999999999999" customHeight="1">
      <c r="B107" s="102"/>
      <c r="D107" s="103" t="s">
        <v>96</v>
      </c>
      <c r="E107" s="104"/>
      <c r="F107" s="104"/>
      <c r="G107" s="104"/>
      <c r="H107" s="104"/>
      <c r="I107" s="104"/>
      <c r="J107" s="105">
        <f>J242</f>
        <v>0</v>
      </c>
      <c r="L107" s="102"/>
    </row>
    <row r="108" spans="2:12" s="1" customFormat="1" ht="21.75" customHeight="1">
      <c r="B108" s="31"/>
      <c r="L108" s="31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65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65" s="1" customFormat="1" ht="24.95" customHeight="1">
      <c r="B114" s="31"/>
      <c r="C114" s="20" t="s">
        <v>97</v>
      </c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15</v>
      </c>
      <c r="L116" s="31"/>
    </row>
    <row r="117" spans="2:65" s="1" customFormat="1" ht="16.5" customHeight="1">
      <c r="B117" s="31"/>
      <c r="E117" s="182" t="str">
        <f>E7</f>
        <v>Znojmo - Nové dřevěné molo</v>
      </c>
      <c r="F117" s="183"/>
      <c r="G117" s="183"/>
      <c r="H117" s="183"/>
      <c r="L117" s="31"/>
    </row>
    <row r="118" spans="2:65" s="1" customFormat="1" ht="6.95" customHeight="1">
      <c r="B118" s="31"/>
      <c r="L118" s="31"/>
    </row>
    <row r="119" spans="2:65" s="1" customFormat="1" ht="12" customHeight="1">
      <c r="B119" s="31"/>
      <c r="C119" s="26" t="s">
        <v>19</v>
      </c>
      <c r="F119" s="24" t="str">
        <f>F10</f>
        <v xml:space="preserve"> </v>
      </c>
      <c r="I119" s="26" t="s">
        <v>21</v>
      </c>
      <c r="J119" s="51" t="str">
        <f>IF(J10="","",J10)</f>
        <v/>
      </c>
      <c r="L119" s="31"/>
    </row>
    <row r="120" spans="2:65" s="1" customFormat="1" ht="6.95" customHeight="1">
      <c r="B120" s="31"/>
      <c r="L120" s="31"/>
    </row>
    <row r="121" spans="2:65" s="1" customFormat="1" ht="15.2" customHeight="1">
      <c r="B121" s="31"/>
      <c r="C121" s="26" t="s">
        <v>22</v>
      </c>
      <c r="F121" s="24" t="str">
        <f>E13</f>
        <v xml:space="preserve"> </v>
      </c>
      <c r="I121" s="26" t="s">
        <v>26</v>
      </c>
      <c r="J121" s="29" t="str">
        <f>E19</f>
        <v xml:space="preserve"> </v>
      </c>
      <c r="L121" s="31"/>
    </row>
    <row r="122" spans="2:65" s="1" customFormat="1" ht="15.2" customHeight="1">
      <c r="B122" s="31"/>
      <c r="C122" s="26" t="s">
        <v>25</v>
      </c>
      <c r="F122" s="24" t="str">
        <f>IF(E16="","",E16)</f>
        <v/>
      </c>
      <c r="I122" s="26" t="s">
        <v>28</v>
      </c>
      <c r="J122" s="29" t="str">
        <f>E22</f>
        <v xml:space="preserve"> </v>
      </c>
      <c r="L122" s="31"/>
    </row>
    <row r="123" spans="2:65" s="1" customFormat="1" ht="10.35" customHeight="1">
      <c r="B123" s="31"/>
      <c r="L123" s="31"/>
    </row>
    <row r="124" spans="2:65" s="10" customFormat="1" ht="29.25" customHeight="1">
      <c r="B124" s="106"/>
      <c r="C124" s="107" t="s">
        <v>98</v>
      </c>
      <c r="D124" s="108" t="s">
        <v>55</v>
      </c>
      <c r="E124" s="108" t="s">
        <v>51</v>
      </c>
      <c r="F124" s="108" t="s">
        <v>52</v>
      </c>
      <c r="G124" s="108" t="s">
        <v>99</v>
      </c>
      <c r="H124" s="108" t="s">
        <v>100</v>
      </c>
      <c r="I124" s="108" t="s">
        <v>101</v>
      </c>
      <c r="J124" s="109" t="s">
        <v>81</v>
      </c>
      <c r="K124" s="110" t="s">
        <v>102</v>
      </c>
      <c r="L124" s="106"/>
      <c r="M124" s="57" t="s">
        <v>1</v>
      </c>
      <c r="N124" s="58" t="s">
        <v>34</v>
      </c>
      <c r="O124" s="58" t="s">
        <v>103</v>
      </c>
      <c r="P124" s="58" t="s">
        <v>104</v>
      </c>
      <c r="Q124" s="58" t="s">
        <v>105</v>
      </c>
      <c r="R124" s="58" t="s">
        <v>106</v>
      </c>
      <c r="S124" s="58" t="s">
        <v>107</v>
      </c>
      <c r="T124" s="59" t="s">
        <v>108</v>
      </c>
    </row>
    <row r="125" spans="2:65" s="1" customFormat="1" ht="22.9" customHeight="1">
      <c r="B125" s="31"/>
      <c r="C125" s="62" t="s">
        <v>109</v>
      </c>
      <c r="J125" s="111">
        <f>BK125</f>
        <v>0</v>
      </c>
      <c r="L125" s="31"/>
      <c r="M125" s="60"/>
      <c r="N125" s="52"/>
      <c r="O125" s="52"/>
      <c r="P125" s="112">
        <f>P126+P219</f>
        <v>0</v>
      </c>
      <c r="Q125" s="52"/>
      <c r="R125" s="112">
        <f>R126+R219</f>
        <v>320.7176667</v>
      </c>
      <c r="S125" s="52"/>
      <c r="T125" s="113">
        <f>T126+T219</f>
        <v>0</v>
      </c>
      <c r="AT125" s="16" t="s">
        <v>69</v>
      </c>
      <c r="AU125" s="16" t="s">
        <v>83</v>
      </c>
      <c r="BK125" s="114">
        <f>BK126+BK219</f>
        <v>0</v>
      </c>
    </row>
    <row r="126" spans="2:65" s="11" customFormat="1" ht="25.9" customHeight="1">
      <c r="B126" s="115"/>
      <c r="D126" s="116" t="s">
        <v>69</v>
      </c>
      <c r="E126" s="117" t="s">
        <v>110</v>
      </c>
      <c r="F126" s="117" t="s">
        <v>111</v>
      </c>
      <c r="I126" s="118"/>
      <c r="J126" s="119">
        <f>BK126</f>
        <v>0</v>
      </c>
      <c r="L126" s="115"/>
      <c r="M126" s="120"/>
      <c r="P126" s="121">
        <f>P127+P141+P155+P171+P188+P207+P216</f>
        <v>0</v>
      </c>
      <c r="R126" s="121">
        <f>R127+R141+R155+R171+R188+R207+R216</f>
        <v>320.7176667</v>
      </c>
      <c r="T126" s="122">
        <f>T127+T141+T155+T171+T188+T207+T216</f>
        <v>0</v>
      </c>
      <c r="AR126" s="116" t="s">
        <v>75</v>
      </c>
      <c r="AT126" s="123" t="s">
        <v>69</v>
      </c>
      <c r="AU126" s="123" t="s">
        <v>70</v>
      </c>
      <c r="AY126" s="116" t="s">
        <v>112</v>
      </c>
      <c r="BK126" s="124">
        <f>BK127+BK141+BK155+BK171+BK188+BK207+BK216</f>
        <v>0</v>
      </c>
    </row>
    <row r="127" spans="2:65" s="11" customFormat="1" ht="22.9" customHeight="1">
      <c r="B127" s="115"/>
      <c r="D127" s="116" t="s">
        <v>69</v>
      </c>
      <c r="E127" s="125" t="s">
        <v>70</v>
      </c>
      <c r="F127" s="125" t="s">
        <v>113</v>
      </c>
      <c r="I127" s="118"/>
      <c r="J127" s="126">
        <f>BK127</f>
        <v>0</v>
      </c>
      <c r="L127" s="115"/>
      <c r="M127" s="120"/>
      <c r="P127" s="121">
        <f>SUM(P128:P140)</f>
        <v>0</v>
      </c>
      <c r="R127" s="121">
        <f>SUM(R128:R140)</f>
        <v>301.46021000000002</v>
      </c>
      <c r="T127" s="122">
        <f>SUM(T128:T140)</f>
        <v>0</v>
      </c>
      <c r="AR127" s="116" t="s">
        <v>75</v>
      </c>
      <c r="AT127" s="123" t="s">
        <v>69</v>
      </c>
      <c r="AU127" s="123" t="s">
        <v>75</v>
      </c>
      <c r="AY127" s="116" t="s">
        <v>112</v>
      </c>
      <c r="BK127" s="124">
        <f>SUM(BK128:BK140)</f>
        <v>0</v>
      </c>
    </row>
    <row r="128" spans="2:65" s="1" customFormat="1" ht="24.2" customHeight="1">
      <c r="B128" s="127"/>
      <c r="C128" s="128" t="s">
        <v>75</v>
      </c>
      <c r="D128" s="128" t="s">
        <v>114</v>
      </c>
      <c r="E128" s="129" t="s">
        <v>115</v>
      </c>
      <c r="F128" s="130" t="s">
        <v>116</v>
      </c>
      <c r="G128" s="131" t="s">
        <v>117</v>
      </c>
      <c r="H128" s="132">
        <v>579</v>
      </c>
      <c r="I128" s="133"/>
      <c r="J128" s="134">
        <f>ROUND(I128*H128,2)</f>
        <v>0</v>
      </c>
      <c r="K128" s="135"/>
      <c r="L128" s="31"/>
      <c r="M128" s="136" t="s">
        <v>1</v>
      </c>
      <c r="N128" s="137" t="s">
        <v>35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118</v>
      </c>
      <c r="AT128" s="140" t="s">
        <v>114</v>
      </c>
      <c r="AU128" s="140" t="s">
        <v>77</v>
      </c>
      <c r="AY128" s="16" t="s">
        <v>112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75</v>
      </c>
      <c r="BK128" s="141">
        <f>ROUND(I128*H128,2)</f>
        <v>0</v>
      </c>
      <c r="BL128" s="16" t="s">
        <v>118</v>
      </c>
      <c r="BM128" s="140" t="s">
        <v>119</v>
      </c>
    </row>
    <row r="129" spans="2:65" s="1" customFormat="1" ht="33" customHeight="1">
      <c r="B129" s="127"/>
      <c r="C129" s="128" t="s">
        <v>77</v>
      </c>
      <c r="D129" s="128" t="s">
        <v>114</v>
      </c>
      <c r="E129" s="129" t="s">
        <v>120</v>
      </c>
      <c r="F129" s="130" t="s">
        <v>121</v>
      </c>
      <c r="G129" s="131" t="s">
        <v>117</v>
      </c>
      <c r="H129" s="132">
        <v>579</v>
      </c>
      <c r="I129" s="133"/>
      <c r="J129" s="134">
        <f>ROUND(I129*H129,2)</f>
        <v>0</v>
      </c>
      <c r="K129" s="135"/>
      <c r="L129" s="31"/>
      <c r="M129" s="136" t="s">
        <v>1</v>
      </c>
      <c r="N129" s="137" t="s">
        <v>35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118</v>
      </c>
      <c r="AT129" s="140" t="s">
        <v>114</v>
      </c>
      <c r="AU129" s="140" t="s">
        <v>77</v>
      </c>
      <c r="AY129" s="16" t="s">
        <v>112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6" t="s">
        <v>75</v>
      </c>
      <c r="BK129" s="141">
        <f>ROUND(I129*H129,2)</f>
        <v>0</v>
      </c>
      <c r="BL129" s="16" t="s">
        <v>118</v>
      </c>
      <c r="BM129" s="140" t="s">
        <v>122</v>
      </c>
    </row>
    <row r="130" spans="2:65" s="1" customFormat="1" ht="29.25">
      <c r="B130" s="31"/>
      <c r="D130" s="142" t="s">
        <v>123</v>
      </c>
      <c r="F130" s="143" t="s">
        <v>124</v>
      </c>
      <c r="I130" s="144"/>
      <c r="L130" s="31"/>
      <c r="M130" s="145"/>
      <c r="T130" s="54"/>
      <c r="AT130" s="16" t="s">
        <v>123</v>
      </c>
      <c r="AU130" s="16" t="s">
        <v>77</v>
      </c>
    </row>
    <row r="131" spans="2:65" s="1" customFormat="1" ht="24.2" customHeight="1">
      <c r="B131" s="127"/>
      <c r="C131" s="128" t="s">
        <v>125</v>
      </c>
      <c r="D131" s="128" t="s">
        <v>114</v>
      </c>
      <c r="E131" s="129" t="s">
        <v>126</v>
      </c>
      <c r="F131" s="130" t="s">
        <v>127</v>
      </c>
      <c r="G131" s="131" t="s">
        <v>117</v>
      </c>
      <c r="H131" s="132">
        <v>579</v>
      </c>
      <c r="I131" s="133"/>
      <c r="J131" s="134">
        <f>ROUND(I131*H131,2)</f>
        <v>0</v>
      </c>
      <c r="K131" s="135"/>
      <c r="L131" s="31"/>
      <c r="M131" s="136" t="s">
        <v>1</v>
      </c>
      <c r="N131" s="137" t="s">
        <v>35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118</v>
      </c>
      <c r="AT131" s="140" t="s">
        <v>114</v>
      </c>
      <c r="AU131" s="140" t="s">
        <v>77</v>
      </c>
      <c r="AY131" s="16" t="s">
        <v>112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75</v>
      </c>
      <c r="BK131" s="141">
        <f>ROUND(I131*H131,2)</f>
        <v>0</v>
      </c>
      <c r="BL131" s="16" t="s">
        <v>118</v>
      </c>
      <c r="BM131" s="140" t="s">
        <v>128</v>
      </c>
    </row>
    <row r="132" spans="2:65" s="1" customFormat="1" ht="16.5" customHeight="1">
      <c r="B132" s="127"/>
      <c r="C132" s="146" t="s">
        <v>118</v>
      </c>
      <c r="D132" s="146" t="s">
        <v>129</v>
      </c>
      <c r="E132" s="147" t="s">
        <v>130</v>
      </c>
      <c r="F132" s="148" t="s">
        <v>131</v>
      </c>
      <c r="G132" s="149" t="s">
        <v>132</v>
      </c>
      <c r="H132" s="150">
        <v>11.58</v>
      </c>
      <c r="I132" s="151"/>
      <c r="J132" s="152">
        <f>ROUND(I132*H132,2)</f>
        <v>0</v>
      </c>
      <c r="K132" s="153"/>
      <c r="L132" s="154"/>
      <c r="M132" s="155" t="s">
        <v>1</v>
      </c>
      <c r="N132" s="156" t="s">
        <v>35</v>
      </c>
      <c r="P132" s="138">
        <f>O132*H132</f>
        <v>0</v>
      </c>
      <c r="Q132" s="138">
        <v>1E-3</v>
      </c>
      <c r="R132" s="138">
        <f>Q132*H132</f>
        <v>1.158E-2</v>
      </c>
      <c r="S132" s="138">
        <v>0</v>
      </c>
      <c r="T132" s="139">
        <f>S132*H132</f>
        <v>0</v>
      </c>
      <c r="AR132" s="140" t="s">
        <v>133</v>
      </c>
      <c r="AT132" s="140" t="s">
        <v>129</v>
      </c>
      <c r="AU132" s="140" t="s">
        <v>77</v>
      </c>
      <c r="AY132" s="16" t="s">
        <v>112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6" t="s">
        <v>75</v>
      </c>
      <c r="BK132" s="141">
        <f>ROUND(I132*H132,2)</f>
        <v>0</v>
      </c>
      <c r="BL132" s="16" t="s">
        <v>118</v>
      </c>
      <c r="BM132" s="140" t="s">
        <v>134</v>
      </c>
    </row>
    <row r="133" spans="2:65" s="12" customFormat="1">
      <c r="B133" s="157"/>
      <c r="D133" s="142" t="s">
        <v>135</v>
      </c>
      <c r="F133" s="158" t="s">
        <v>136</v>
      </c>
      <c r="H133" s="159">
        <v>11.58</v>
      </c>
      <c r="I133" s="160"/>
      <c r="L133" s="157"/>
      <c r="M133" s="161"/>
      <c r="T133" s="162"/>
      <c r="AT133" s="163" t="s">
        <v>135</v>
      </c>
      <c r="AU133" s="163" t="s">
        <v>77</v>
      </c>
      <c r="AV133" s="12" t="s">
        <v>77</v>
      </c>
      <c r="AW133" s="12" t="s">
        <v>3</v>
      </c>
      <c r="AX133" s="12" t="s">
        <v>75</v>
      </c>
      <c r="AY133" s="163" t="s">
        <v>112</v>
      </c>
    </row>
    <row r="134" spans="2:65" s="1" customFormat="1" ht="24.2" customHeight="1">
      <c r="B134" s="127"/>
      <c r="C134" s="128" t="s">
        <v>137</v>
      </c>
      <c r="D134" s="128" t="s">
        <v>114</v>
      </c>
      <c r="E134" s="129" t="s">
        <v>138</v>
      </c>
      <c r="F134" s="130" t="s">
        <v>139</v>
      </c>
      <c r="G134" s="131" t="s">
        <v>117</v>
      </c>
      <c r="H134" s="132">
        <v>579</v>
      </c>
      <c r="I134" s="133"/>
      <c r="J134" s="134">
        <f>ROUND(I134*H134,2)</f>
        <v>0</v>
      </c>
      <c r="K134" s="135"/>
      <c r="L134" s="31"/>
      <c r="M134" s="136" t="s">
        <v>1</v>
      </c>
      <c r="N134" s="137" t="s">
        <v>35</v>
      </c>
      <c r="P134" s="138">
        <f>O134*H134</f>
        <v>0</v>
      </c>
      <c r="Q134" s="138">
        <v>4.6999999999999999E-4</v>
      </c>
      <c r="R134" s="138">
        <f>Q134*H134</f>
        <v>0.27212999999999998</v>
      </c>
      <c r="S134" s="138">
        <v>0</v>
      </c>
      <c r="T134" s="139">
        <f>S134*H134</f>
        <v>0</v>
      </c>
      <c r="AR134" s="140" t="s">
        <v>118</v>
      </c>
      <c r="AT134" s="140" t="s">
        <v>114</v>
      </c>
      <c r="AU134" s="140" t="s">
        <v>77</v>
      </c>
      <c r="AY134" s="16" t="s">
        <v>112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75</v>
      </c>
      <c r="BK134" s="141">
        <f>ROUND(I134*H134,2)</f>
        <v>0</v>
      </c>
      <c r="BL134" s="16" t="s">
        <v>118</v>
      </c>
      <c r="BM134" s="140" t="s">
        <v>140</v>
      </c>
    </row>
    <row r="135" spans="2:65" s="1" customFormat="1" ht="33" customHeight="1">
      <c r="B135" s="127"/>
      <c r="C135" s="128" t="s">
        <v>141</v>
      </c>
      <c r="D135" s="128" t="s">
        <v>114</v>
      </c>
      <c r="E135" s="129" t="s">
        <v>142</v>
      </c>
      <c r="F135" s="130" t="s">
        <v>143</v>
      </c>
      <c r="G135" s="131" t="s">
        <v>117</v>
      </c>
      <c r="H135" s="132">
        <v>579</v>
      </c>
      <c r="I135" s="133"/>
      <c r="J135" s="134">
        <f>ROUND(I135*H135,2)</f>
        <v>0</v>
      </c>
      <c r="K135" s="135"/>
      <c r="L135" s="31"/>
      <c r="M135" s="136" t="s">
        <v>1</v>
      </c>
      <c r="N135" s="137" t="s">
        <v>35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118</v>
      </c>
      <c r="AT135" s="140" t="s">
        <v>114</v>
      </c>
      <c r="AU135" s="140" t="s">
        <v>77</v>
      </c>
      <c r="AY135" s="16" t="s">
        <v>112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75</v>
      </c>
      <c r="BK135" s="141">
        <f>ROUND(I135*H135,2)</f>
        <v>0</v>
      </c>
      <c r="BL135" s="16" t="s">
        <v>118</v>
      </c>
      <c r="BM135" s="140" t="s">
        <v>144</v>
      </c>
    </row>
    <row r="136" spans="2:65" s="1" customFormat="1" ht="24.2" customHeight="1">
      <c r="B136" s="127"/>
      <c r="C136" s="128" t="s">
        <v>145</v>
      </c>
      <c r="D136" s="128" t="s">
        <v>114</v>
      </c>
      <c r="E136" s="129" t="s">
        <v>146</v>
      </c>
      <c r="F136" s="130" t="s">
        <v>147</v>
      </c>
      <c r="G136" s="131" t="s">
        <v>117</v>
      </c>
      <c r="H136" s="132">
        <v>579</v>
      </c>
      <c r="I136" s="133"/>
      <c r="J136" s="134">
        <f>ROUND(I136*H136,2)</f>
        <v>0</v>
      </c>
      <c r="K136" s="135"/>
      <c r="L136" s="31"/>
      <c r="M136" s="136" t="s">
        <v>1</v>
      </c>
      <c r="N136" s="137" t="s">
        <v>35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118</v>
      </c>
      <c r="AT136" s="140" t="s">
        <v>114</v>
      </c>
      <c r="AU136" s="140" t="s">
        <v>77</v>
      </c>
      <c r="AY136" s="16" t="s">
        <v>112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6" t="s">
        <v>75</v>
      </c>
      <c r="BK136" s="141">
        <f>ROUND(I136*H136,2)</f>
        <v>0</v>
      </c>
      <c r="BL136" s="16" t="s">
        <v>118</v>
      </c>
      <c r="BM136" s="140" t="s">
        <v>148</v>
      </c>
    </row>
    <row r="137" spans="2:65" s="1" customFormat="1" ht="33" customHeight="1">
      <c r="B137" s="127"/>
      <c r="C137" s="128" t="s">
        <v>133</v>
      </c>
      <c r="D137" s="128" t="s">
        <v>114</v>
      </c>
      <c r="E137" s="129" t="s">
        <v>149</v>
      </c>
      <c r="F137" s="130" t="s">
        <v>150</v>
      </c>
      <c r="G137" s="131" t="s">
        <v>117</v>
      </c>
      <c r="H137" s="132">
        <v>579</v>
      </c>
      <c r="I137" s="133"/>
      <c r="J137" s="134">
        <f>ROUND(I137*H137,2)</f>
        <v>0</v>
      </c>
      <c r="K137" s="135"/>
      <c r="L137" s="31"/>
      <c r="M137" s="136" t="s">
        <v>1</v>
      </c>
      <c r="N137" s="137" t="s">
        <v>35</v>
      </c>
      <c r="P137" s="138">
        <f>O137*H137</f>
        <v>0</v>
      </c>
      <c r="Q137" s="138">
        <v>8.3500000000000005E-2</v>
      </c>
      <c r="R137" s="138">
        <f>Q137*H137</f>
        <v>48.346500000000006</v>
      </c>
      <c r="S137" s="138">
        <v>0</v>
      </c>
      <c r="T137" s="139">
        <f>S137*H137</f>
        <v>0</v>
      </c>
      <c r="AR137" s="140" t="s">
        <v>118</v>
      </c>
      <c r="AT137" s="140" t="s">
        <v>114</v>
      </c>
      <c r="AU137" s="140" t="s">
        <v>77</v>
      </c>
      <c r="AY137" s="16" t="s">
        <v>112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6" t="s">
        <v>75</v>
      </c>
      <c r="BK137" s="141">
        <f>ROUND(I137*H137,2)</f>
        <v>0</v>
      </c>
      <c r="BL137" s="16" t="s">
        <v>118</v>
      </c>
      <c r="BM137" s="140" t="s">
        <v>151</v>
      </c>
    </row>
    <row r="138" spans="2:65" s="12" customFormat="1">
      <c r="B138" s="157"/>
      <c r="D138" s="142" t="s">
        <v>135</v>
      </c>
      <c r="E138" s="163" t="s">
        <v>1</v>
      </c>
      <c r="F138" s="158" t="s">
        <v>152</v>
      </c>
      <c r="H138" s="159">
        <v>579</v>
      </c>
      <c r="I138" s="160"/>
      <c r="L138" s="157"/>
      <c r="M138" s="161"/>
      <c r="T138" s="162"/>
      <c r="AT138" s="163" t="s">
        <v>135</v>
      </c>
      <c r="AU138" s="163" t="s">
        <v>77</v>
      </c>
      <c r="AV138" s="12" t="s">
        <v>77</v>
      </c>
      <c r="AW138" s="12" t="s">
        <v>27</v>
      </c>
      <c r="AX138" s="12" t="s">
        <v>75</v>
      </c>
      <c r="AY138" s="163" t="s">
        <v>112</v>
      </c>
    </row>
    <row r="139" spans="2:65" s="1" customFormat="1" ht="21.75" customHeight="1">
      <c r="B139" s="127"/>
      <c r="C139" s="146" t="s">
        <v>153</v>
      </c>
      <c r="D139" s="146" t="s">
        <v>129</v>
      </c>
      <c r="E139" s="147" t="s">
        <v>154</v>
      </c>
      <c r="F139" s="148" t="s">
        <v>155</v>
      </c>
      <c r="G139" s="149" t="s">
        <v>156</v>
      </c>
      <c r="H139" s="150">
        <v>193</v>
      </c>
      <c r="I139" s="151"/>
      <c r="J139" s="152">
        <f>ROUND(I139*H139,2)</f>
        <v>0</v>
      </c>
      <c r="K139" s="153"/>
      <c r="L139" s="154"/>
      <c r="M139" s="155" t="s">
        <v>1</v>
      </c>
      <c r="N139" s="156" t="s">
        <v>35</v>
      </c>
      <c r="P139" s="138">
        <f>O139*H139</f>
        <v>0</v>
      </c>
      <c r="Q139" s="138">
        <v>1.31</v>
      </c>
      <c r="R139" s="138">
        <f>Q139*H139</f>
        <v>252.83</v>
      </c>
      <c r="S139" s="138">
        <v>0</v>
      </c>
      <c r="T139" s="139">
        <f>S139*H139</f>
        <v>0</v>
      </c>
      <c r="AR139" s="140" t="s">
        <v>133</v>
      </c>
      <c r="AT139" s="140" t="s">
        <v>129</v>
      </c>
      <c r="AU139" s="140" t="s">
        <v>77</v>
      </c>
      <c r="AY139" s="16" t="s">
        <v>112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6" t="s">
        <v>75</v>
      </c>
      <c r="BK139" s="141">
        <f>ROUND(I139*H139,2)</f>
        <v>0</v>
      </c>
      <c r="BL139" s="16" t="s">
        <v>118</v>
      </c>
      <c r="BM139" s="140" t="s">
        <v>157</v>
      </c>
    </row>
    <row r="140" spans="2:65" s="1" customFormat="1" ht="19.5">
      <c r="B140" s="31"/>
      <c r="D140" s="142" t="s">
        <v>123</v>
      </c>
      <c r="F140" s="143" t="s">
        <v>158</v>
      </c>
      <c r="I140" s="144"/>
      <c r="L140" s="31"/>
      <c r="M140" s="145"/>
      <c r="T140" s="54"/>
      <c r="AT140" s="16" t="s">
        <v>123</v>
      </c>
      <c r="AU140" s="16" t="s">
        <v>77</v>
      </c>
    </row>
    <row r="141" spans="2:65" s="11" customFormat="1" ht="22.9" customHeight="1">
      <c r="B141" s="115"/>
      <c r="D141" s="116" t="s">
        <v>69</v>
      </c>
      <c r="E141" s="125" t="s">
        <v>75</v>
      </c>
      <c r="F141" s="125" t="s">
        <v>159</v>
      </c>
      <c r="I141" s="118"/>
      <c r="J141" s="126">
        <f>BK141</f>
        <v>0</v>
      </c>
      <c r="L141" s="115"/>
      <c r="M141" s="120"/>
      <c r="P141" s="121">
        <f>SUM(P142:P154)</f>
        <v>0</v>
      </c>
      <c r="R141" s="121">
        <f>SUM(R142:R154)</f>
        <v>0</v>
      </c>
      <c r="T141" s="122">
        <f>SUM(T142:T154)</f>
        <v>0</v>
      </c>
      <c r="AR141" s="116" t="s">
        <v>75</v>
      </c>
      <c r="AT141" s="123" t="s">
        <v>69</v>
      </c>
      <c r="AU141" s="123" t="s">
        <v>75</v>
      </c>
      <c r="AY141" s="116" t="s">
        <v>112</v>
      </c>
      <c r="BK141" s="124">
        <f>SUM(BK142:BK154)</f>
        <v>0</v>
      </c>
    </row>
    <row r="142" spans="2:65" s="1" customFormat="1" ht="16.5" customHeight="1">
      <c r="B142" s="127"/>
      <c r="C142" s="128" t="s">
        <v>160</v>
      </c>
      <c r="D142" s="128" t="s">
        <v>114</v>
      </c>
      <c r="E142" s="129" t="s">
        <v>161</v>
      </c>
      <c r="F142" s="130" t="s">
        <v>162</v>
      </c>
      <c r="G142" s="131" t="s">
        <v>163</v>
      </c>
      <c r="H142" s="132">
        <v>1</v>
      </c>
      <c r="I142" s="133"/>
      <c r="J142" s="134">
        <f>ROUND(I142*H142,2)</f>
        <v>0</v>
      </c>
      <c r="K142" s="135"/>
      <c r="L142" s="31"/>
      <c r="M142" s="136" t="s">
        <v>1</v>
      </c>
      <c r="N142" s="137" t="s">
        <v>35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118</v>
      </c>
      <c r="AT142" s="140" t="s">
        <v>114</v>
      </c>
      <c r="AU142" s="140" t="s">
        <v>77</v>
      </c>
      <c r="AY142" s="16" t="s">
        <v>112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6" t="s">
        <v>75</v>
      </c>
      <c r="BK142" s="141">
        <f>ROUND(I142*H142,2)</f>
        <v>0</v>
      </c>
      <c r="BL142" s="16" t="s">
        <v>118</v>
      </c>
      <c r="BM142" s="140" t="s">
        <v>164</v>
      </c>
    </row>
    <row r="143" spans="2:65" s="1" customFormat="1" ht="29.25">
      <c r="B143" s="31"/>
      <c r="D143" s="142" t="s">
        <v>123</v>
      </c>
      <c r="F143" s="143" t="s">
        <v>165</v>
      </c>
      <c r="I143" s="144"/>
      <c r="L143" s="31"/>
      <c r="M143" s="145"/>
      <c r="T143" s="54"/>
      <c r="AT143" s="16" t="s">
        <v>123</v>
      </c>
      <c r="AU143" s="16" t="s">
        <v>77</v>
      </c>
    </row>
    <row r="144" spans="2:65" s="1" customFormat="1" ht="24.2" customHeight="1">
      <c r="B144" s="127"/>
      <c r="C144" s="128" t="s">
        <v>166</v>
      </c>
      <c r="D144" s="128" t="s">
        <v>114</v>
      </c>
      <c r="E144" s="129" t="s">
        <v>167</v>
      </c>
      <c r="F144" s="130" t="s">
        <v>168</v>
      </c>
      <c r="G144" s="131" t="s">
        <v>156</v>
      </c>
      <c r="H144" s="132">
        <v>2</v>
      </c>
      <c r="I144" s="133"/>
      <c r="J144" s="134">
        <f t="shared" ref="J144:J149" si="0">ROUND(I144*H144,2)</f>
        <v>0</v>
      </c>
      <c r="K144" s="135"/>
      <c r="L144" s="31"/>
      <c r="M144" s="136" t="s">
        <v>1</v>
      </c>
      <c r="N144" s="137" t="s">
        <v>35</v>
      </c>
      <c r="P144" s="138">
        <f t="shared" ref="P144:P149" si="1">O144*H144</f>
        <v>0</v>
      </c>
      <c r="Q144" s="138">
        <v>0</v>
      </c>
      <c r="R144" s="138">
        <f t="shared" ref="R144:R149" si="2">Q144*H144</f>
        <v>0</v>
      </c>
      <c r="S144" s="138">
        <v>0</v>
      </c>
      <c r="T144" s="139">
        <f t="shared" ref="T144:T149" si="3">S144*H144</f>
        <v>0</v>
      </c>
      <c r="AR144" s="140" t="s">
        <v>118</v>
      </c>
      <c r="AT144" s="140" t="s">
        <v>114</v>
      </c>
      <c r="AU144" s="140" t="s">
        <v>77</v>
      </c>
      <c r="AY144" s="16" t="s">
        <v>112</v>
      </c>
      <c r="BE144" s="141">
        <f t="shared" ref="BE144:BE149" si="4">IF(N144="základní",J144,0)</f>
        <v>0</v>
      </c>
      <c r="BF144" s="141">
        <f t="shared" ref="BF144:BF149" si="5">IF(N144="snížená",J144,0)</f>
        <v>0</v>
      </c>
      <c r="BG144" s="141">
        <f t="shared" ref="BG144:BG149" si="6">IF(N144="zákl. přenesená",J144,0)</f>
        <v>0</v>
      </c>
      <c r="BH144" s="141">
        <f t="shared" ref="BH144:BH149" si="7">IF(N144="sníž. přenesená",J144,0)</f>
        <v>0</v>
      </c>
      <c r="BI144" s="141">
        <f t="shared" ref="BI144:BI149" si="8">IF(N144="nulová",J144,0)</f>
        <v>0</v>
      </c>
      <c r="BJ144" s="16" t="s">
        <v>75</v>
      </c>
      <c r="BK144" s="141">
        <f t="shared" ref="BK144:BK149" si="9">ROUND(I144*H144,2)</f>
        <v>0</v>
      </c>
      <c r="BL144" s="16" t="s">
        <v>118</v>
      </c>
      <c r="BM144" s="140" t="s">
        <v>169</v>
      </c>
    </row>
    <row r="145" spans="2:65" s="1" customFormat="1" ht="21.75" customHeight="1">
      <c r="B145" s="127"/>
      <c r="C145" s="128" t="s">
        <v>8</v>
      </c>
      <c r="D145" s="128" t="s">
        <v>114</v>
      </c>
      <c r="E145" s="129" t="s">
        <v>170</v>
      </c>
      <c r="F145" s="130" t="s">
        <v>171</v>
      </c>
      <c r="G145" s="131" t="s">
        <v>156</v>
      </c>
      <c r="H145" s="132">
        <v>2</v>
      </c>
      <c r="I145" s="133"/>
      <c r="J145" s="134">
        <f t="shared" si="0"/>
        <v>0</v>
      </c>
      <c r="K145" s="135"/>
      <c r="L145" s="31"/>
      <c r="M145" s="136" t="s">
        <v>1</v>
      </c>
      <c r="N145" s="137" t="s">
        <v>35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118</v>
      </c>
      <c r="AT145" s="140" t="s">
        <v>114</v>
      </c>
      <c r="AU145" s="140" t="s">
        <v>77</v>
      </c>
      <c r="AY145" s="16" t="s">
        <v>112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6" t="s">
        <v>75</v>
      </c>
      <c r="BK145" s="141">
        <f t="shared" si="9"/>
        <v>0</v>
      </c>
      <c r="BL145" s="16" t="s">
        <v>118</v>
      </c>
      <c r="BM145" s="140" t="s">
        <v>172</v>
      </c>
    </row>
    <row r="146" spans="2:65" s="1" customFormat="1" ht="24.2" customHeight="1">
      <c r="B146" s="127"/>
      <c r="C146" s="128" t="s">
        <v>173</v>
      </c>
      <c r="D146" s="128" t="s">
        <v>114</v>
      </c>
      <c r="E146" s="129" t="s">
        <v>174</v>
      </c>
      <c r="F146" s="130" t="s">
        <v>175</v>
      </c>
      <c r="G146" s="131" t="s">
        <v>156</v>
      </c>
      <c r="H146" s="132">
        <v>2</v>
      </c>
      <c r="I146" s="133"/>
      <c r="J146" s="134">
        <f t="shared" si="0"/>
        <v>0</v>
      </c>
      <c r="K146" s="135"/>
      <c r="L146" s="31"/>
      <c r="M146" s="136" t="s">
        <v>1</v>
      </c>
      <c r="N146" s="137" t="s">
        <v>35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118</v>
      </c>
      <c r="AT146" s="140" t="s">
        <v>114</v>
      </c>
      <c r="AU146" s="140" t="s">
        <v>77</v>
      </c>
      <c r="AY146" s="16" t="s">
        <v>112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6" t="s">
        <v>75</v>
      </c>
      <c r="BK146" s="141">
        <f t="shared" si="9"/>
        <v>0</v>
      </c>
      <c r="BL146" s="16" t="s">
        <v>118</v>
      </c>
      <c r="BM146" s="140" t="s">
        <v>176</v>
      </c>
    </row>
    <row r="147" spans="2:65" s="1" customFormat="1" ht="24.2" customHeight="1">
      <c r="B147" s="127"/>
      <c r="C147" s="128" t="s">
        <v>177</v>
      </c>
      <c r="D147" s="128" t="s">
        <v>114</v>
      </c>
      <c r="E147" s="129" t="s">
        <v>178</v>
      </c>
      <c r="F147" s="130" t="s">
        <v>179</v>
      </c>
      <c r="G147" s="131" t="s">
        <v>156</v>
      </c>
      <c r="H147" s="132">
        <v>2</v>
      </c>
      <c r="I147" s="133"/>
      <c r="J147" s="134">
        <f t="shared" si="0"/>
        <v>0</v>
      </c>
      <c r="K147" s="135"/>
      <c r="L147" s="31"/>
      <c r="M147" s="136" t="s">
        <v>1</v>
      </c>
      <c r="N147" s="137" t="s">
        <v>35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118</v>
      </c>
      <c r="AT147" s="140" t="s">
        <v>114</v>
      </c>
      <c r="AU147" s="140" t="s">
        <v>77</v>
      </c>
      <c r="AY147" s="16" t="s">
        <v>112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6" t="s">
        <v>75</v>
      </c>
      <c r="BK147" s="141">
        <f t="shared" si="9"/>
        <v>0</v>
      </c>
      <c r="BL147" s="16" t="s">
        <v>118</v>
      </c>
      <c r="BM147" s="140" t="s">
        <v>180</v>
      </c>
    </row>
    <row r="148" spans="2:65" s="1" customFormat="1" ht="24.2" customHeight="1">
      <c r="B148" s="127"/>
      <c r="C148" s="128" t="s">
        <v>181</v>
      </c>
      <c r="D148" s="128" t="s">
        <v>114</v>
      </c>
      <c r="E148" s="129" t="s">
        <v>182</v>
      </c>
      <c r="F148" s="130" t="s">
        <v>183</v>
      </c>
      <c r="G148" s="131" t="s">
        <v>156</v>
      </c>
      <c r="H148" s="132">
        <v>2</v>
      </c>
      <c r="I148" s="133"/>
      <c r="J148" s="134">
        <f t="shared" si="0"/>
        <v>0</v>
      </c>
      <c r="K148" s="135"/>
      <c r="L148" s="31"/>
      <c r="M148" s="136" t="s">
        <v>1</v>
      </c>
      <c r="N148" s="137" t="s">
        <v>35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118</v>
      </c>
      <c r="AT148" s="140" t="s">
        <v>114</v>
      </c>
      <c r="AU148" s="140" t="s">
        <v>77</v>
      </c>
      <c r="AY148" s="16" t="s">
        <v>112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6" t="s">
        <v>75</v>
      </c>
      <c r="BK148" s="141">
        <f t="shared" si="9"/>
        <v>0</v>
      </c>
      <c r="BL148" s="16" t="s">
        <v>118</v>
      </c>
      <c r="BM148" s="140" t="s">
        <v>184</v>
      </c>
    </row>
    <row r="149" spans="2:65" s="1" customFormat="1" ht="33" customHeight="1">
      <c r="B149" s="127"/>
      <c r="C149" s="128" t="s">
        <v>185</v>
      </c>
      <c r="D149" s="128" t="s">
        <v>114</v>
      </c>
      <c r="E149" s="129" t="s">
        <v>186</v>
      </c>
      <c r="F149" s="130" t="s">
        <v>187</v>
      </c>
      <c r="G149" s="131" t="s">
        <v>156</v>
      </c>
      <c r="H149" s="132">
        <v>4</v>
      </c>
      <c r="I149" s="133"/>
      <c r="J149" s="134">
        <f t="shared" si="0"/>
        <v>0</v>
      </c>
      <c r="K149" s="135"/>
      <c r="L149" s="31"/>
      <c r="M149" s="136" t="s">
        <v>1</v>
      </c>
      <c r="N149" s="137" t="s">
        <v>35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118</v>
      </c>
      <c r="AT149" s="140" t="s">
        <v>114</v>
      </c>
      <c r="AU149" s="140" t="s">
        <v>77</v>
      </c>
      <c r="AY149" s="16" t="s">
        <v>112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6" t="s">
        <v>75</v>
      </c>
      <c r="BK149" s="141">
        <f t="shared" si="9"/>
        <v>0</v>
      </c>
      <c r="BL149" s="16" t="s">
        <v>118</v>
      </c>
      <c r="BM149" s="140" t="s">
        <v>188</v>
      </c>
    </row>
    <row r="150" spans="2:65" s="12" customFormat="1">
      <c r="B150" s="157"/>
      <c r="D150" s="142" t="s">
        <v>135</v>
      </c>
      <c r="F150" s="158" t="s">
        <v>189</v>
      </c>
      <c r="H150" s="159">
        <v>4</v>
      </c>
      <c r="I150" s="160"/>
      <c r="L150" s="157"/>
      <c r="M150" s="161"/>
      <c r="T150" s="162"/>
      <c r="AT150" s="163" t="s">
        <v>135</v>
      </c>
      <c r="AU150" s="163" t="s">
        <v>77</v>
      </c>
      <c r="AV150" s="12" t="s">
        <v>77</v>
      </c>
      <c r="AW150" s="12" t="s">
        <v>3</v>
      </c>
      <c r="AX150" s="12" t="s">
        <v>75</v>
      </c>
      <c r="AY150" s="163" t="s">
        <v>112</v>
      </c>
    </row>
    <row r="151" spans="2:65" s="1" customFormat="1" ht="33" customHeight="1">
      <c r="B151" s="127"/>
      <c r="C151" s="128" t="s">
        <v>190</v>
      </c>
      <c r="D151" s="128" t="s">
        <v>114</v>
      </c>
      <c r="E151" s="129" t="s">
        <v>191</v>
      </c>
      <c r="F151" s="130" t="s">
        <v>192</v>
      </c>
      <c r="G151" s="131" t="s">
        <v>156</v>
      </c>
      <c r="H151" s="132">
        <v>4</v>
      </c>
      <c r="I151" s="133"/>
      <c r="J151" s="134">
        <f>ROUND(I151*H151,2)</f>
        <v>0</v>
      </c>
      <c r="K151" s="135"/>
      <c r="L151" s="31"/>
      <c r="M151" s="136" t="s">
        <v>1</v>
      </c>
      <c r="N151" s="137" t="s">
        <v>35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118</v>
      </c>
      <c r="AT151" s="140" t="s">
        <v>114</v>
      </c>
      <c r="AU151" s="140" t="s">
        <v>77</v>
      </c>
      <c r="AY151" s="16" t="s">
        <v>112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6" t="s">
        <v>75</v>
      </c>
      <c r="BK151" s="141">
        <f>ROUND(I151*H151,2)</f>
        <v>0</v>
      </c>
      <c r="BL151" s="16" t="s">
        <v>118</v>
      </c>
      <c r="BM151" s="140" t="s">
        <v>193</v>
      </c>
    </row>
    <row r="152" spans="2:65" s="12" customFormat="1">
      <c r="B152" s="157"/>
      <c r="D152" s="142" t="s">
        <v>135</v>
      </c>
      <c r="F152" s="158" t="s">
        <v>189</v>
      </c>
      <c r="H152" s="159">
        <v>4</v>
      </c>
      <c r="I152" s="160"/>
      <c r="L152" s="157"/>
      <c r="M152" s="161"/>
      <c r="T152" s="162"/>
      <c r="AT152" s="163" t="s">
        <v>135</v>
      </c>
      <c r="AU152" s="163" t="s">
        <v>77</v>
      </c>
      <c r="AV152" s="12" t="s">
        <v>77</v>
      </c>
      <c r="AW152" s="12" t="s">
        <v>3</v>
      </c>
      <c r="AX152" s="12" t="s">
        <v>75</v>
      </c>
      <c r="AY152" s="163" t="s">
        <v>112</v>
      </c>
    </row>
    <row r="153" spans="2:65" s="1" customFormat="1" ht="24.2" customHeight="1">
      <c r="B153" s="127"/>
      <c r="C153" s="128" t="s">
        <v>194</v>
      </c>
      <c r="D153" s="128" t="s">
        <v>114</v>
      </c>
      <c r="E153" s="129" t="s">
        <v>195</v>
      </c>
      <c r="F153" s="130" t="s">
        <v>196</v>
      </c>
      <c r="G153" s="131" t="s">
        <v>156</v>
      </c>
      <c r="H153" s="132">
        <v>4</v>
      </c>
      <c r="I153" s="133"/>
      <c r="J153" s="134">
        <f>ROUND(I153*H153,2)</f>
        <v>0</v>
      </c>
      <c r="K153" s="135"/>
      <c r="L153" s="31"/>
      <c r="M153" s="136" t="s">
        <v>1</v>
      </c>
      <c r="N153" s="137" t="s">
        <v>35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118</v>
      </c>
      <c r="AT153" s="140" t="s">
        <v>114</v>
      </c>
      <c r="AU153" s="140" t="s">
        <v>77</v>
      </c>
      <c r="AY153" s="16" t="s">
        <v>112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6" t="s">
        <v>75</v>
      </c>
      <c r="BK153" s="141">
        <f>ROUND(I153*H153,2)</f>
        <v>0</v>
      </c>
      <c r="BL153" s="16" t="s">
        <v>118</v>
      </c>
      <c r="BM153" s="140" t="s">
        <v>197</v>
      </c>
    </row>
    <row r="154" spans="2:65" s="12" customFormat="1">
      <c r="B154" s="157"/>
      <c r="D154" s="142" t="s">
        <v>135</v>
      </c>
      <c r="F154" s="158" t="s">
        <v>189</v>
      </c>
      <c r="H154" s="159">
        <v>4</v>
      </c>
      <c r="I154" s="160"/>
      <c r="L154" s="157"/>
      <c r="M154" s="161"/>
      <c r="T154" s="162"/>
      <c r="AT154" s="163" t="s">
        <v>135</v>
      </c>
      <c r="AU154" s="163" t="s">
        <v>77</v>
      </c>
      <c r="AV154" s="12" t="s">
        <v>77</v>
      </c>
      <c r="AW154" s="12" t="s">
        <v>3</v>
      </c>
      <c r="AX154" s="12" t="s">
        <v>75</v>
      </c>
      <c r="AY154" s="163" t="s">
        <v>112</v>
      </c>
    </row>
    <row r="155" spans="2:65" s="11" customFormat="1" ht="22.9" customHeight="1">
      <c r="B155" s="115"/>
      <c r="D155" s="116" t="s">
        <v>69</v>
      </c>
      <c r="E155" s="125" t="s">
        <v>77</v>
      </c>
      <c r="F155" s="125" t="s">
        <v>198</v>
      </c>
      <c r="I155" s="118"/>
      <c r="J155" s="126">
        <f>BK155</f>
        <v>0</v>
      </c>
      <c r="L155" s="115"/>
      <c r="M155" s="120"/>
      <c r="P155" s="121">
        <f>SUM(P156:P170)</f>
        <v>0</v>
      </c>
      <c r="R155" s="121">
        <f>SUM(R156:R170)</f>
        <v>2.6729999999999997E-2</v>
      </c>
      <c r="T155" s="122">
        <f>SUM(T156:T170)</f>
        <v>0</v>
      </c>
      <c r="AR155" s="116" t="s">
        <v>75</v>
      </c>
      <c r="AT155" s="123" t="s">
        <v>69</v>
      </c>
      <c r="AU155" s="123" t="s">
        <v>75</v>
      </c>
      <c r="AY155" s="116" t="s">
        <v>112</v>
      </c>
      <c r="BK155" s="124">
        <f>SUM(BK156:BK170)</f>
        <v>0</v>
      </c>
    </row>
    <row r="156" spans="2:65" s="1" customFormat="1" ht="24.2" customHeight="1">
      <c r="B156" s="127"/>
      <c r="C156" s="128" t="s">
        <v>199</v>
      </c>
      <c r="D156" s="128" t="s">
        <v>114</v>
      </c>
      <c r="E156" s="129" t="s">
        <v>200</v>
      </c>
      <c r="F156" s="130" t="s">
        <v>201</v>
      </c>
      <c r="G156" s="131" t="s">
        <v>117</v>
      </c>
      <c r="H156" s="132">
        <v>178.2</v>
      </c>
      <c r="I156" s="133"/>
      <c r="J156" s="134">
        <f>ROUND(I156*H156,2)</f>
        <v>0</v>
      </c>
      <c r="K156" s="135"/>
      <c r="L156" s="31"/>
      <c r="M156" s="136" t="s">
        <v>1</v>
      </c>
      <c r="N156" s="137" t="s">
        <v>35</v>
      </c>
      <c r="P156" s="138">
        <f>O156*H156</f>
        <v>0</v>
      </c>
      <c r="Q156" s="138">
        <v>1.4999999999999999E-4</v>
      </c>
      <c r="R156" s="138">
        <f>Q156*H156</f>
        <v>2.6729999999999997E-2</v>
      </c>
      <c r="S156" s="138">
        <v>0</v>
      </c>
      <c r="T156" s="139">
        <f>S156*H156</f>
        <v>0</v>
      </c>
      <c r="AR156" s="140" t="s">
        <v>118</v>
      </c>
      <c r="AT156" s="140" t="s">
        <v>114</v>
      </c>
      <c r="AU156" s="140" t="s">
        <v>77</v>
      </c>
      <c r="AY156" s="16" t="s">
        <v>112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6" t="s">
        <v>75</v>
      </c>
      <c r="BK156" s="141">
        <f>ROUND(I156*H156,2)</f>
        <v>0</v>
      </c>
      <c r="BL156" s="16" t="s">
        <v>118</v>
      </c>
      <c r="BM156" s="140" t="s">
        <v>202</v>
      </c>
    </row>
    <row r="157" spans="2:65" s="12" customFormat="1">
      <c r="B157" s="157"/>
      <c r="D157" s="142" t="s">
        <v>135</v>
      </c>
      <c r="E157" s="163" t="s">
        <v>1</v>
      </c>
      <c r="F157" s="158" t="s">
        <v>203</v>
      </c>
      <c r="H157" s="159">
        <v>178.2</v>
      </c>
      <c r="I157" s="160"/>
      <c r="L157" s="157"/>
      <c r="M157" s="161"/>
      <c r="T157" s="162"/>
      <c r="AT157" s="163" t="s">
        <v>135</v>
      </c>
      <c r="AU157" s="163" t="s">
        <v>77</v>
      </c>
      <c r="AV157" s="12" t="s">
        <v>77</v>
      </c>
      <c r="AW157" s="12" t="s">
        <v>27</v>
      </c>
      <c r="AX157" s="12" t="s">
        <v>75</v>
      </c>
      <c r="AY157" s="163" t="s">
        <v>112</v>
      </c>
    </row>
    <row r="158" spans="2:65" s="1" customFormat="1" ht="24.2" customHeight="1">
      <c r="B158" s="127"/>
      <c r="C158" s="128" t="s">
        <v>204</v>
      </c>
      <c r="D158" s="128" t="s">
        <v>114</v>
      </c>
      <c r="E158" s="129" t="s">
        <v>205</v>
      </c>
      <c r="F158" s="130" t="s">
        <v>206</v>
      </c>
      <c r="G158" s="131" t="s">
        <v>117</v>
      </c>
      <c r="H158" s="132">
        <v>178.2</v>
      </c>
      <c r="I158" s="133"/>
      <c r="J158" s="134">
        <f>ROUND(I158*H158,2)</f>
        <v>0</v>
      </c>
      <c r="K158" s="135"/>
      <c r="L158" s="31"/>
      <c r="M158" s="136" t="s">
        <v>1</v>
      </c>
      <c r="N158" s="137" t="s">
        <v>35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118</v>
      </c>
      <c r="AT158" s="140" t="s">
        <v>114</v>
      </c>
      <c r="AU158" s="140" t="s">
        <v>77</v>
      </c>
      <c r="AY158" s="16" t="s">
        <v>112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6" t="s">
        <v>75</v>
      </c>
      <c r="BK158" s="141">
        <f>ROUND(I158*H158,2)</f>
        <v>0</v>
      </c>
      <c r="BL158" s="16" t="s">
        <v>118</v>
      </c>
      <c r="BM158" s="140" t="s">
        <v>207</v>
      </c>
    </row>
    <row r="159" spans="2:65" s="1" customFormat="1" ht="39">
      <c r="B159" s="31"/>
      <c r="D159" s="142" t="s">
        <v>123</v>
      </c>
      <c r="F159" s="143" t="s">
        <v>416</v>
      </c>
      <c r="I159" s="144"/>
      <c r="L159" s="31"/>
      <c r="M159" s="145"/>
      <c r="T159" s="54"/>
      <c r="AT159" s="16" t="s">
        <v>123</v>
      </c>
      <c r="AU159" s="16" t="s">
        <v>77</v>
      </c>
    </row>
    <row r="160" spans="2:65" s="1" customFormat="1" ht="33" customHeight="1">
      <c r="B160" s="127"/>
      <c r="C160" s="128" t="s">
        <v>7</v>
      </c>
      <c r="D160" s="128" t="s">
        <v>114</v>
      </c>
      <c r="E160" s="129" t="s">
        <v>208</v>
      </c>
      <c r="F160" s="130" t="s">
        <v>209</v>
      </c>
      <c r="G160" s="131" t="s">
        <v>117</v>
      </c>
      <c r="H160" s="132">
        <v>178.2</v>
      </c>
      <c r="I160" s="133"/>
      <c r="J160" s="134">
        <f>ROUND(I160*H160,2)</f>
        <v>0</v>
      </c>
      <c r="K160" s="135"/>
      <c r="L160" s="31"/>
      <c r="M160" s="136" t="s">
        <v>1</v>
      </c>
      <c r="N160" s="137" t="s">
        <v>35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118</v>
      </c>
      <c r="AT160" s="140" t="s">
        <v>114</v>
      </c>
      <c r="AU160" s="140" t="s">
        <v>77</v>
      </c>
      <c r="AY160" s="16" t="s">
        <v>112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6" t="s">
        <v>75</v>
      </c>
      <c r="BK160" s="141">
        <f>ROUND(I160*H160,2)</f>
        <v>0</v>
      </c>
      <c r="BL160" s="16" t="s">
        <v>118</v>
      </c>
      <c r="BM160" s="140" t="s">
        <v>210</v>
      </c>
    </row>
    <row r="161" spans="2:65" s="1" customFormat="1" ht="29.25">
      <c r="B161" s="31"/>
      <c r="D161" s="142" t="s">
        <v>123</v>
      </c>
      <c r="F161" s="143" t="s">
        <v>211</v>
      </c>
      <c r="I161" s="144"/>
      <c r="L161" s="31"/>
      <c r="M161" s="145"/>
      <c r="T161" s="54"/>
      <c r="AT161" s="16" t="s">
        <v>123</v>
      </c>
      <c r="AU161" s="16" t="s">
        <v>77</v>
      </c>
    </row>
    <row r="162" spans="2:65" s="1" customFormat="1" ht="16.5" customHeight="1">
      <c r="B162" s="127"/>
      <c r="C162" s="128" t="s">
        <v>212</v>
      </c>
      <c r="D162" s="128" t="s">
        <v>114</v>
      </c>
      <c r="E162" s="129" t="s">
        <v>213</v>
      </c>
      <c r="F162" s="130" t="s">
        <v>214</v>
      </c>
      <c r="G162" s="131" t="s">
        <v>163</v>
      </c>
      <c r="H162" s="132">
        <v>1</v>
      </c>
      <c r="I162" s="133"/>
      <c r="J162" s="134">
        <f>ROUND(I162*H162,2)</f>
        <v>0</v>
      </c>
      <c r="K162" s="135"/>
      <c r="L162" s="31"/>
      <c r="M162" s="136" t="s">
        <v>1</v>
      </c>
      <c r="N162" s="137" t="s">
        <v>35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118</v>
      </c>
      <c r="AT162" s="140" t="s">
        <v>114</v>
      </c>
      <c r="AU162" s="140" t="s">
        <v>77</v>
      </c>
      <c r="AY162" s="16" t="s">
        <v>112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6" t="s">
        <v>75</v>
      </c>
      <c r="BK162" s="141">
        <f>ROUND(I162*H162,2)</f>
        <v>0</v>
      </c>
      <c r="BL162" s="16" t="s">
        <v>118</v>
      </c>
      <c r="BM162" s="140" t="s">
        <v>215</v>
      </c>
    </row>
    <row r="163" spans="2:65" s="1" customFormat="1" ht="29.25">
      <c r="B163" s="31"/>
      <c r="D163" s="142" t="s">
        <v>123</v>
      </c>
      <c r="F163" s="143" t="s">
        <v>216</v>
      </c>
      <c r="I163" s="144"/>
      <c r="L163" s="31"/>
      <c r="M163" s="145"/>
      <c r="T163" s="54"/>
      <c r="AT163" s="16" t="s">
        <v>123</v>
      </c>
      <c r="AU163" s="16" t="s">
        <v>77</v>
      </c>
    </row>
    <row r="164" spans="2:65" s="1" customFormat="1" ht="33" customHeight="1">
      <c r="B164" s="127"/>
      <c r="C164" s="128" t="s">
        <v>217</v>
      </c>
      <c r="D164" s="128" t="s">
        <v>114</v>
      </c>
      <c r="E164" s="129" t="s">
        <v>218</v>
      </c>
      <c r="F164" s="130" t="s">
        <v>219</v>
      </c>
      <c r="G164" s="131" t="s">
        <v>220</v>
      </c>
      <c r="H164" s="132">
        <v>60.8</v>
      </c>
      <c r="I164" s="133"/>
      <c r="J164" s="134">
        <f>ROUND(I164*H164,2)</f>
        <v>0</v>
      </c>
      <c r="K164" s="135"/>
      <c r="L164" s="31"/>
      <c r="M164" s="136" t="s">
        <v>1</v>
      </c>
      <c r="N164" s="137" t="s">
        <v>35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118</v>
      </c>
      <c r="AT164" s="140" t="s">
        <v>114</v>
      </c>
      <c r="AU164" s="140" t="s">
        <v>77</v>
      </c>
      <c r="AY164" s="16" t="s">
        <v>112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6" t="s">
        <v>75</v>
      </c>
      <c r="BK164" s="141">
        <f>ROUND(I164*H164,2)</f>
        <v>0</v>
      </c>
      <c r="BL164" s="16" t="s">
        <v>118</v>
      </c>
      <c r="BM164" s="140" t="s">
        <v>221</v>
      </c>
    </row>
    <row r="165" spans="2:65" s="1" customFormat="1" ht="29.25">
      <c r="B165" s="31"/>
      <c r="D165" s="142" t="s">
        <v>123</v>
      </c>
      <c r="F165" s="143" t="s">
        <v>417</v>
      </c>
      <c r="I165" s="144"/>
      <c r="L165" s="31"/>
      <c r="M165" s="145"/>
      <c r="T165" s="54"/>
      <c r="AT165" s="16" t="s">
        <v>123</v>
      </c>
      <c r="AU165" s="16" t="s">
        <v>77</v>
      </c>
    </row>
    <row r="166" spans="2:65" s="12" customFormat="1">
      <c r="B166" s="157"/>
      <c r="D166" s="142" t="s">
        <v>135</v>
      </c>
      <c r="E166" s="163" t="s">
        <v>1</v>
      </c>
      <c r="F166" s="158" t="s">
        <v>222</v>
      </c>
      <c r="H166" s="159">
        <v>60.8</v>
      </c>
      <c r="I166" s="160"/>
      <c r="L166" s="157"/>
      <c r="M166" s="161"/>
      <c r="T166" s="162"/>
      <c r="AT166" s="163" t="s">
        <v>135</v>
      </c>
      <c r="AU166" s="163" t="s">
        <v>77</v>
      </c>
      <c r="AV166" s="12" t="s">
        <v>77</v>
      </c>
      <c r="AW166" s="12" t="s">
        <v>27</v>
      </c>
      <c r="AX166" s="12" t="s">
        <v>75</v>
      </c>
      <c r="AY166" s="163" t="s">
        <v>112</v>
      </c>
    </row>
    <row r="167" spans="2:65" s="1" customFormat="1" ht="37.9" customHeight="1">
      <c r="B167" s="127"/>
      <c r="C167" s="128" t="s">
        <v>223</v>
      </c>
      <c r="D167" s="128" t="s">
        <v>114</v>
      </c>
      <c r="E167" s="129" t="s">
        <v>224</v>
      </c>
      <c r="F167" s="130" t="s">
        <v>225</v>
      </c>
      <c r="G167" s="131" t="s">
        <v>220</v>
      </c>
      <c r="H167" s="132">
        <v>60.8</v>
      </c>
      <c r="I167" s="133"/>
      <c r="J167" s="134">
        <f>ROUND(I167*H167,2)</f>
        <v>0</v>
      </c>
      <c r="K167" s="135"/>
      <c r="L167" s="31"/>
      <c r="M167" s="136" t="s">
        <v>1</v>
      </c>
      <c r="N167" s="137" t="s">
        <v>35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118</v>
      </c>
      <c r="AT167" s="140" t="s">
        <v>114</v>
      </c>
      <c r="AU167" s="140" t="s">
        <v>77</v>
      </c>
      <c r="AY167" s="16" t="s">
        <v>112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6" t="s">
        <v>75</v>
      </c>
      <c r="BK167" s="141">
        <f>ROUND(I167*H167,2)</f>
        <v>0</v>
      </c>
      <c r="BL167" s="16" t="s">
        <v>118</v>
      </c>
      <c r="BM167" s="140" t="s">
        <v>226</v>
      </c>
    </row>
    <row r="168" spans="2:65" s="1" customFormat="1" ht="16.5" customHeight="1">
      <c r="B168" s="127"/>
      <c r="C168" s="128" t="s">
        <v>227</v>
      </c>
      <c r="D168" s="128" t="s">
        <v>114</v>
      </c>
      <c r="E168" s="129" t="s">
        <v>228</v>
      </c>
      <c r="F168" s="130" t="s">
        <v>229</v>
      </c>
      <c r="G168" s="131" t="s">
        <v>220</v>
      </c>
      <c r="H168" s="132">
        <v>60.8</v>
      </c>
      <c r="I168" s="133"/>
      <c r="J168" s="134">
        <f>ROUND(I168*H168,2)</f>
        <v>0</v>
      </c>
      <c r="K168" s="135"/>
      <c r="L168" s="31"/>
      <c r="M168" s="136" t="s">
        <v>1</v>
      </c>
      <c r="N168" s="137" t="s">
        <v>35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118</v>
      </c>
      <c r="AT168" s="140" t="s">
        <v>114</v>
      </c>
      <c r="AU168" s="140" t="s">
        <v>77</v>
      </c>
      <c r="AY168" s="16" t="s">
        <v>112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6" t="s">
        <v>75</v>
      </c>
      <c r="BK168" s="141">
        <f>ROUND(I168*H168,2)</f>
        <v>0</v>
      </c>
      <c r="BL168" s="16" t="s">
        <v>118</v>
      </c>
      <c r="BM168" s="140" t="s">
        <v>230</v>
      </c>
    </row>
    <row r="169" spans="2:65" s="1" customFormat="1" ht="16.5" customHeight="1">
      <c r="B169" s="127"/>
      <c r="C169" s="128" t="s">
        <v>231</v>
      </c>
      <c r="D169" s="128" t="s">
        <v>114</v>
      </c>
      <c r="E169" s="129" t="s">
        <v>232</v>
      </c>
      <c r="F169" s="130" t="s">
        <v>233</v>
      </c>
      <c r="G169" s="131" t="s">
        <v>234</v>
      </c>
      <c r="H169" s="132">
        <v>109.44</v>
      </c>
      <c r="I169" s="133"/>
      <c r="J169" s="134">
        <f>ROUND(I169*H169,2)</f>
        <v>0</v>
      </c>
      <c r="K169" s="135"/>
      <c r="L169" s="31"/>
      <c r="M169" s="136" t="s">
        <v>1</v>
      </c>
      <c r="N169" s="137" t="s">
        <v>35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118</v>
      </c>
      <c r="AT169" s="140" t="s">
        <v>114</v>
      </c>
      <c r="AU169" s="140" t="s">
        <v>77</v>
      </c>
      <c r="AY169" s="16" t="s">
        <v>112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6" t="s">
        <v>75</v>
      </c>
      <c r="BK169" s="141">
        <f>ROUND(I169*H169,2)</f>
        <v>0</v>
      </c>
      <c r="BL169" s="16" t="s">
        <v>118</v>
      </c>
      <c r="BM169" s="140" t="s">
        <v>235</v>
      </c>
    </row>
    <row r="170" spans="2:65" s="12" customFormat="1">
      <c r="B170" s="157"/>
      <c r="D170" s="142" t="s">
        <v>135</v>
      </c>
      <c r="E170" s="163" t="s">
        <v>1</v>
      </c>
      <c r="F170" s="158" t="s">
        <v>236</v>
      </c>
      <c r="H170" s="159">
        <v>109.44</v>
      </c>
      <c r="I170" s="160"/>
      <c r="L170" s="157"/>
      <c r="M170" s="161"/>
      <c r="T170" s="162"/>
      <c r="AT170" s="163" t="s">
        <v>135</v>
      </c>
      <c r="AU170" s="163" t="s">
        <v>77</v>
      </c>
      <c r="AV170" s="12" t="s">
        <v>77</v>
      </c>
      <c r="AW170" s="12" t="s">
        <v>27</v>
      </c>
      <c r="AX170" s="12" t="s">
        <v>75</v>
      </c>
      <c r="AY170" s="163" t="s">
        <v>112</v>
      </c>
    </row>
    <row r="171" spans="2:65" s="11" customFormat="1" ht="22.9" customHeight="1">
      <c r="B171" s="115"/>
      <c r="D171" s="116" t="s">
        <v>69</v>
      </c>
      <c r="E171" s="125" t="s">
        <v>125</v>
      </c>
      <c r="F171" s="125" t="s">
        <v>237</v>
      </c>
      <c r="I171" s="118"/>
      <c r="J171" s="126">
        <f>BK171</f>
        <v>0</v>
      </c>
      <c r="L171" s="115"/>
      <c r="M171" s="120"/>
      <c r="P171" s="121">
        <f>SUM(P172:P187)</f>
        <v>0</v>
      </c>
      <c r="R171" s="121">
        <f>SUM(R172:R187)</f>
        <v>0</v>
      </c>
      <c r="T171" s="122">
        <f>SUM(T172:T187)</f>
        <v>0</v>
      </c>
      <c r="AR171" s="116" t="s">
        <v>75</v>
      </c>
      <c r="AT171" s="123" t="s">
        <v>69</v>
      </c>
      <c r="AU171" s="123" t="s">
        <v>75</v>
      </c>
      <c r="AY171" s="116" t="s">
        <v>112</v>
      </c>
      <c r="BK171" s="124">
        <f>SUM(BK172:BK187)</f>
        <v>0</v>
      </c>
    </row>
    <row r="172" spans="2:65" s="1" customFormat="1" ht="16.5" customHeight="1">
      <c r="B172" s="127"/>
      <c r="C172" s="128" t="s">
        <v>238</v>
      </c>
      <c r="D172" s="128" t="s">
        <v>114</v>
      </c>
      <c r="E172" s="129" t="s">
        <v>239</v>
      </c>
      <c r="F172" s="130" t="s">
        <v>240</v>
      </c>
      <c r="G172" s="131" t="s">
        <v>156</v>
      </c>
      <c r="H172" s="132">
        <v>37</v>
      </c>
      <c r="I172" s="133"/>
      <c r="J172" s="134">
        <f>ROUND(I172*H172,2)</f>
        <v>0</v>
      </c>
      <c r="K172" s="135"/>
      <c r="L172" s="31"/>
      <c r="M172" s="136" t="s">
        <v>1</v>
      </c>
      <c r="N172" s="137" t="s">
        <v>35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118</v>
      </c>
      <c r="AT172" s="140" t="s">
        <v>114</v>
      </c>
      <c r="AU172" s="140" t="s">
        <v>77</v>
      </c>
      <c r="AY172" s="16" t="s">
        <v>112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6" t="s">
        <v>75</v>
      </c>
      <c r="BK172" s="141">
        <f>ROUND(I172*H172,2)</f>
        <v>0</v>
      </c>
      <c r="BL172" s="16" t="s">
        <v>118</v>
      </c>
      <c r="BM172" s="140" t="s">
        <v>241</v>
      </c>
    </row>
    <row r="173" spans="2:65" s="1" customFormat="1" ht="68.25">
      <c r="B173" s="31"/>
      <c r="D173" s="142" t="s">
        <v>123</v>
      </c>
      <c r="F173" s="143" t="s">
        <v>413</v>
      </c>
      <c r="I173" s="144"/>
      <c r="L173" s="31"/>
      <c r="M173" s="145"/>
      <c r="T173" s="54"/>
      <c r="AT173" s="16" t="s">
        <v>123</v>
      </c>
      <c r="AU173" s="16" t="s">
        <v>77</v>
      </c>
    </row>
    <row r="174" spans="2:65" s="1" customFormat="1" ht="16.5" customHeight="1">
      <c r="B174" s="127"/>
      <c r="C174" s="128" t="s">
        <v>242</v>
      </c>
      <c r="D174" s="128" t="s">
        <v>114</v>
      </c>
      <c r="E174" s="129" t="s">
        <v>243</v>
      </c>
      <c r="F174" s="130" t="s">
        <v>244</v>
      </c>
      <c r="G174" s="131" t="s">
        <v>245</v>
      </c>
      <c r="H174" s="132">
        <v>32.130000000000003</v>
      </c>
      <c r="I174" s="133"/>
      <c r="J174" s="134">
        <f>ROUND(I174*H174,2)</f>
        <v>0</v>
      </c>
      <c r="K174" s="135"/>
      <c r="L174" s="31"/>
      <c r="M174" s="136" t="s">
        <v>1</v>
      </c>
      <c r="N174" s="137" t="s">
        <v>35</v>
      </c>
      <c r="P174" s="138">
        <f>O174*H174</f>
        <v>0</v>
      </c>
      <c r="Q174" s="138">
        <v>0</v>
      </c>
      <c r="R174" s="138">
        <f>Q174*H174</f>
        <v>0</v>
      </c>
      <c r="S174" s="138">
        <v>0</v>
      </c>
      <c r="T174" s="139">
        <f>S174*H174</f>
        <v>0</v>
      </c>
      <c r="AR174" s="140" t="s">
        <v>118</v>
      </c>
      <c r="AT174" s="140" t="s">
        <v>114</v>
      </c>
      <c r="AU174" s="140" t="s">
        <v>77</v>
      </c>
      <c r="AY174" s="16" t="s">
        <v>112</v>
      </c>
      <c r="BE174" s="141">
        <f>IF(N174="základní",J174,0)</f>
        <v>0</v>
      </c>
      <c r="BF174" s="141">
        <f>IF(N174="snížená",J174,0)</f>
        <v>0</v>
      </c>
      <c r="BG174" s="141">
        <f>IF(N174="zákl. přenesená",J174,0)</f>
        <v>0</v>
      </c>
      <c r="BH174" s="141">
        <f>IF(N174="sníž. přenesená",J174,0)</f>
        <v>0</v>
      </c>
      <c r="BI174" s="141">
        <f>IF(N174="nulová",J174,0)</f>
        <v>0</v>
      </c>
      <c r="BJ174" s="16" t="s">
        <v>75</v>
      </c>
      <c r="BK174" s="141">
        <f>ROUND(I174*H174,2)</f>
        <v>0</v>
      </c>
      <c r="BL174" s="16" t="s">
        <v>118</v>
      </c>
      <c r="BM174" s="140" t="s">
        <v>246</v>
      </c>
    </row>
    <row r="175" spans="2:65" s="1" customFormat="1" ht="58.5">
      <c r="B175" s="31"/>
      <c r="D175" s="142" t="s">
        <v>123</v>
      </c>
      <c r="F175" s="143" t="s">
        <v>247</v>
      </c>
      <c r="I175" s="144"/>
      <c r="L175" s="31"/>
      <c r="M175" s="145"/>
      <c r="T175" s="54"/>
      <c r="AT175" s="16" t="s">
        <v>123</v>
      </c>
      <c r="AU175" s="16" t="s">
        <v>77</v>
      </c>
    </row>
    <row r="176" spans="2:65" s="1" customFormat="1" ht="16.5" customHeight="1">
      <c r="B176" s="127"/>
      <c r="C176" s="128" t="s">
        <v>248</v>
      </c>
      <c r="D176" s="128" t="s">
        <v>114</v>
      </c>
      <c r="E176" s="129" t="s">
        <v>249</v>
      </c>
      <c r="F176" s="130" t="s">
        <v>250</v>
      </c>
      <c r="G176" s="131" t="s">
        <v>245</v>
      </c>
      <c r="H176" s="132">
        <v>111.8</v>
      </c>
      <c r="I176" s="133"/>
      <c r="J176" s="134">
        <f>ROUND(I176*H176,2)</f>
        <v>0</v>
      </c>
      <c r="K176" s="135"/>
      <c r="L176" s="31"/>
      <c r="M176" s="136" t="s">
        <v>1</v>
      </c>
      <c r="N176" s="137" t="s">
        <v>35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118</v>
      </c>
      <c r="AT176" s="140" t="s">
        <v>114</v>
      </c>
      <c r="AU176" s="140" t="s">
        <v>77</v>
      </c>
      <c r="AY176" s="16" t="s">
        <v>112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75</v>
      </c>
      <c r="BK176" s="141">
        <f>ROUND(I176*H176,2)</f>
        <v>0</v>
      </c>
      <c r="BL176" s="16" t="s">
        <v>118</v>
      </c>
      <c r="BM176" s="140" t="s">
        <v>251</v>
      </c>
    </row>
    <row r="177" spans="2:65" s="1" customFormat="1" ht="58.5">
      <c r="B177" s="31"/>
      <c r="D177" s="142" t="s">
        <v>123</v>
      </c>
      <c r="F177" s="143" t="s">
        <v>252</v>
      </c>
      <c r="I177" s="144"/>
      <c r="L177" s="31"/>
      <c r="M177" s="145"/>
      <c r="T177" s="54"/>
      <c r="AT177" s="16" t="s">
        <v>123</v>
      </c>
      <c r="AU177" s="16" t="s">
        <v>77</v>
      </c>
    </row>
    <row r="178" spans="2:65" s="1" customFormat="1" ht="16.5" customHeight="1">
      <c r="B178" s="127"/>
      <c r="C178" s="128" t="s">
        <v>253</v>
      </c>
      <c r="D178" s="128" t="s">
        <v>114</v>
      </c>
      <c r="E178" s="129" t="s">
        <v>254</v>
      </c>
      <c r="F178" s="130" t="s">
        <v>255</v>
      </c>
      <c r="G178" s="131" t="s">
        <v>117</v>
      </c>
      <c r="H178" s="132">
        <v>91.9</v>
      </c>
      <c r="I178" s="133"/>
      <c r="J178" s="134">
        <f>ROUND(I178*H178,2)</f>
        <v>0</v>
      </c>
      <c r="K178" s="135"/>
      <c r="L178" s="31"/>
      <c r="M178" s="136" t="s">
        <v>1</v>
      </c>
      <c r="N178" s="137" t="s">
        <v>35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118</v>
      </c>
      <c r="AT178" s="140" t="s">
        <v>114</v>
      </c>
      <c r="AU178" s="140" t="s">
        <v>77</v>
      </c>
      <c r="AY178" s="16" t="s">
        <v>112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6" t="s">
        <v>75</v>
      </c>
      <c r="BK178" s="141">
        <f>ROUND(I178*H178,2)</f>
        <v>0</v>
      </c>
      <c r="BL178" s="16" t="s">
        <v>118</v>
      </c>
      <c r="BM178" s="140" t="s">
        <v>256</v>
      </c>
    </row>
    <row r="179" spans="2:65" s="1" customFormat="1" ht="58.5">
      <c r="B179" s="31"/>
      <c r="D179" s="142" t="s">
        <v>123</v>
      </c>
      <c r="F179" s="143" t="s">
        <v>257</v>
      </c>
      <c r="I179" s="144"/>
      <c r="L179" s="31"/>
      <c r="M179" s="145"/>
      <c r="T179" s="54"/>
      <c r="AT179" s="16" t="s">
        <v>123</v>
      </c>
      <c r="AU179" s="16" t="s">
        <v>77</v>
      </c>
    </row>
    <row r="180" spans="2:65" s="1" customFormat="1" ht="16.5" customHeight="1">
      <c r="B180" s="127"/>
      <c r="C180" s="128" t="s">
        <v>258</v>
      </c>
      <c r="D180" s="128" t="s">
        <v>114</v>
      </c>
      <c r="E180" s="129" t="s">
        <v>259</v>
      </c>
      <c r="F180" s="130" t="s">
        <v>260</v>
      </c>
      <c r="G180" s="131" t="s">
        <v>163</v>
      </c>
      <c r="H180" s="132">
        <v>2</v>
      </c>
      <c r="I180" s="133"/>
      <c r="J180" s="134">
        <f>ROUND(I180*H180,2)</f>
        <v>0</v>
      </c>
      <c r="K180" s="135"/>
      <c r="L180" s="31"/>
      <c r="M180" s="136" t="s">
        <v>1</v>
      </c>
      <c r="N180" s="137" t="s">
        <v>35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118</v>
      </c>
      <c r="AT180" s="140" t="s">
        <v>114</v>
      </c>
      <c r="AU180" s="140" t="s">
        <v>77</v>
      </c>
      <c r="AY180" s="16" t="s">
        <v>112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6" t="s">
        <v>75</v>
      </c>
      <c r="BK180" s="141">
        <f>ROUND(I180*H180,2)</f>
        <v>0</v>
      </c>
      <c r="BL180" s="16" t="s">
        <v>118</v>
      </c>
      <c r="BM180" s="140" t="s">
        <v>261</v>
      </c>
    </row>
    <row r="181" spans="2:65" s="1" customFormat="1" ht="58.5">
      <c r="B181" s="31"/>
      <c r="D181" s="142" t="s">
        <v>123</v>
      </c>
      <c r="F181" s="143" t="s">
        <v>262</v>
      </c>
      <c r="I181" s="144"/>
      <c r="L181" s="31"/>
      <c r="M181" s="145"/>
      <c r="T181" s="54"/>
      <c r="AT181" s="16" t="s">
        <v>123</v>
      </c>
      <c r="AU181" s="16" t="s">
        <v>77</v>
      </c>
    </row>
    <row r="182" spans="2:65" s="1" customFormat="1" ht="16.5" customHeight="1">
      <c r="B182" s="127"/>
      <c r="C182" s="128" t="s">
        <v>263</v>
      </c>
      <c r="D182" s="128" t="s">
        <v>114</v>
      </c>
      <c r="E182" s="129" t="s">
        <v>264</v>
      </c>
      <c r="F182" s="130" t="s">
        <v>265</v>
      </c>
      <c r="G182" s="131" t="s">
        <v>163</v>
      </c>
      <c r="H182" s="132">
        <v>2</v>
      </c>
      <c r="I182" s="133"/>
      <c r="J182" s="134">
        <f>ROUND(I182*H182,2)</f>
        <v>0</v>
      </c>
      <c r="K182" s="135"/>
      <c r="L182" s="31"/>
      <c r="M182" s="136" t="s">
        <v>1</v>
      </c>
      <c r="N182" s="137" t="s">
        <v>35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118</v>
      </c>
      <c r="AT182" s="140" t="s">
        <v>114</v>
      </c>
      <c r="AU182" s="140" t="s">
        <v>77</v>
      </c>
      <c r="AY182" s="16" t="s">
        <v>112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6" t="s">
        <v>75</v>
      </c>
      <c r="BK182" s="141">
        <f>ROUND(I182*H182,2)</f>
        <v>0</v>
      </c>
      <c r="BL182" s="16" t="s">
        <v>118</v>
      </c>
      <c r="BM182" s="140" t="s">
        <v>266</v>
      </c>
    </row>
    <row r="183" spans="2:65" s="1" customFormat="1" ht="58.5">
      <c r="B183" s="31"/>
      <c r="D183" s="142" t="s">
        <v>123</v>
      </c>
      <c r="F183" s="143" t="s">
        <v>267</v>
      </c>
      <c r="I183" s="144"/>
      <c r="L183" s="31"/>
      <c r="M183" s="145"/>
      <c r="T183" s="54"/>
      <c r="AT183" s="16" t="s">
        <v>123</v>
      </c>
      <c r="AU183" s="16" t="s">
        <v>77</v>
      </c>
    </row>
    <row r="184" spans="2:65" s="1" customFormat="1" ht="16.5" customHeight="1">
      <c r="B184" s="127"/>
      <c r="C184" s="128" t="s">
        <v>268</v>
      </c>
      <c r="D184" s="128" t="s">
        <v>114</v>
      </c>
      <c r="E184" s="129" t="s">
        <v>269</v>
      </c>
      <c r="F184" s="130" t="s">
        <v>270</v>
      </c>
      <c r="G184" s="131" t="s">
        <v>163</v>
      </c>
      <c r="H184" s="132">
        <v>1</v>
      </c>
      <c r="I184" s="133"/>
      <c r="J184" s="134">
        <f>ROUND(I184*H184,2)</f>
        <v>0</v>
      </c>
      <c r="K184" s="135"/>
      <c r="L184" s="31"/>
      <c r="M184" s="136" t="s">
        <v>1</v>
      </c>
      <c r="N184" s="137" t="s">
        <v>35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118</v>
      </c>
      <c r="AT184" s="140" t="s">
        <v>114</v>
      </c>
      <c r="AU184" s="140" t="s">
        <v>77</v>
      </c>
      <c r="AY184" s="16" t="s">
        <v>112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6" t="s">
        <v>75</v>
      </c>
      <c r="BK184" s="141">
        <f>ROUND(I184*H184,2)</f>
        <v>0</v>
      </c>
      <c r="BL184" s="16" t="s">
        <v>118</v>
      </c>
      <c r="BM184" s="140" t="s">
        <v>271</v>
      </c>
    </row>
    <row r="185" spans="2:65" s="1" customFormat="1" ht="19.5">
      <c r="B185" s="31"/>
      <c r="D185" s="142" t="s">
        <v>123</v>
      </c>
      <c r="F185" s="143" t="s">
        <v>272</v>
      </c>
      <c r="I185" s="144"/>
      <c r="L185" s="31"/>
      <c r="M185" s="145"/>
      <c r="T185" s="54"/>
      <c r="AT185" s="16" t="s">
        <v>123</v>
      </c>
      <c r="AU185" s="16" t="s">
        <v>77</v>
      </c>
    </row>
    <row r="186" spans="2:65" s="1" customFormat="1" ht="16.5" customHeight="1">
      <c r="B186" s="127"/>
      <c r="C186" s="128" t="s">
        <v>273</v>
      </c>
      <c r="D186" s="128" t="s">
        <v>114</v>
      </c>
      <c r="E186" s="129" t="s">
        <v>274</v>
      </c>
      <c r="F186" s="130" t="s">
        <v>275</v>
      </c>
      <c r="G186" s="131" t="s">
        <v>163</v>
      </c>
      <c r="H186" s="132">
        <v>1</v>
      </c>
      <c r="I186" s="133"/>
      <c r="J186" s="134">
        <f>ROUND(I186*H186,2)</f>
        <v>0</v>
      </c>
      <c r="K186" s="135"/>
      <c r="L186" s="31"/>
      <c r="M186" s="136" t="s">
        <v>1</v>
      </c>
      <c r="N186" s="137" t="s">
        <v>35</v>
      </c>
      <c r="P186" s="138">
        <f>O186*H186</f>
        <v>0</v>
      </c>
      <c r="Q186" s="138">
        <v>0</v>
      </c>
      <c r="R186" s="138">
        <f>Q186*H186</f>
        <v>0</v>
      </c>
      <c r="S186" s="138">
        <v>0</v>
      </c>
      <c r="T186" s="139">
        <f>S186*H186</f>
        <v>0</v>
      </c>
      <c r="AR186" s="140" t="s">
        <v>118</v>
      </c>
      <c r="AT186" s="140" t="s">
        <v>114</v>
      </c>
      <c r="AU186" s="140" t="s">
        <v>77</v>
      </c>
      <c r="AY186" s="16" t="s">
        <v>112</v>
      </c>
      <c r="BE186" s="141">
        <f>IF(N186="základní",J186,0)</f>
        <v>0</v>
      </c>
      <c r="BF186" s="141">
        <f>IF(N186="snížená",J186,0)</f>
        <v>0</v>
      </c>
      <c r="BG186" s="141">
        <f>IF(N186="zákl. přenesená",J186,0)</f>
        <v>0</v>
      </c>
      <c r="BH186" s="141">
        <f>IF(N186="sníž. přenesená",J186,0)</f>
        <v>0</v>
      </c>
      <c r="BI186" s="141">
        <f>IF(N186="nulová",J186,0)</f>
        <v>0</v>
      </c>
      <c r="BJ186" s="16" t="s">
        <v>75</v>
      </c>
      <c r="BK186" s="141">
        <f>ROUND(I186*H186,2)</f>
        <v>0</v>
      </c>
      <c r="BL186" s="16" t="s">
        <v>118</v>
      </c>
      <c r="BM186" s="140" t="s">
        <v>276</v>
      </c>
    </row>
    <row r="187" spans="2:65" s="1" customFormat="1" ht="39">
      <c r="B187" s="31"/>
      <c r="D187" s="142" t="s">
        <v>123</v>
      </c>
      <c r="F187" s="143" t="s">
        <v>277</v>
      </c>
      <c r="I187" s="144"/>
      <c r="L187" s="31"/>
      <c r="M187" s="145"/>
      <c r="T187" s="54"/>
      <c r="AT187" s="16" t="s">
        <v>123</v>
      </c>
      <c r="AU187" s="16" t="s">
        <v>77</v>
      </c>
    </row>
    <row r="188" spans="2:65" s="11" customFormat="1" ht="22.9" customHeight="1">
      <c r="B188" s="115"/>
      <c r="D188" s="116" t="s">
        <v>69</v>
      </c>
      <c r="E188" s="125" t="s">
        <v>118</v>
      </c>
      <c r="F188" s="125" t="s">
        <v>278</v>
      </c>
      <c r="I188" s="118"/>
      <c r="J188" s="126">
        <f>BK188</f>
        <v>0</v>
      </c>
      <c r="L188" s="115"/>
      <c r="M188" s="120"/>
      <c r="P188" s="121">
        <f>SUM(P189:P206)</f>
        <v>0</v>
      </c>
      <c r="R188" s="121">
        <f>SUM(R189:R206)</f>
        <v>19.228186700000002</v>
      </c>
      <c r="T188" s="122">
        <f>SUM(T189:T206)</f>
        <v>0</v>
      </c>
      <c r="AR188" s="116" t="s">
        <v>75</v>
      </c>
      <c r="AT188" s="123" t="s">
        <v>69</v>
      </c>
      <c r="AU188" s="123" t="s">
        <v>75</v>
      </c>
      <c r="AY188" s="116" t="s">
        <v>112</v>
      </c>
      <c r="BK188" s="124">
        <f>SUM(BK189:BK206)</f>
        <v>0</v>
      </c>
    </row>
    <row r="189" spans="2:65" s="1" customFormat="1" ht="21.75" customHeight="1">
      <c r="B189" s="127"/>
      <c r="C189" s="128" t="s">
        <v>279</v>
      </c>
      <c r="D189" s="128" t="s">
        <v>114</v>
      </c>
      <c r="E189" s="129" t="s">
        <v>280</v>
      </c>
      <c r="F189" s="130" t="s">
        <v>281</v>
      </c>
      <c r="G189" s="131" t="s">
        <v>117</v>
      </c>
      <c r="H189" s="132">
        <v>14.03</v>
      </c>
      <c r="I189" s="133"/>
      <c r="J189" s="134">
        <f>ROUND(I189*H189,2)</f>
        <v>0</v>
      </c>
      <c r="K189" s="135"/>
      <c r="L189" s="31"/>
      <c r="M189" s="136" t="s">
        <v>1</v>
      </c>
      <c r="N189" s="137" t="s">
        <v>35</v>
      </c>
      <c r="P189" s="138">
        <f>O189*H189</f>
        <v>0</v>
      </c>
      <c r="Q189" s="138">
        <v>2.7999999999999998E-4</v>
      </c>
      <c r="R189" s="138">
        <f>Q189*H189</f>
        <v>3.9283999999999994E-3</v>
      </c>
      <c r="S189" s="138">
        <v>0</v>
      </c>
      <c r="T189" s="139">
        <f>S189*H189</f>
        <v>0</v>
      </c>
      <c r="AR189" s="140" t="s">
        <v>118</v>
      </c>
      <c r="AT189" s="140" t="s">
        <v>114</v>
      </c>
      <c r="AU189" s="140" t="s">
        <v>77</v>
      </c>
      <c r="AY189" s="16" t="s">
        <v>112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6" t="s">
        <v>75</v>
      </c>
      <c r="BK189" s="141">
        <f>ROUND(I189*H189,2)</f>
        <v>0</v>
      </c>
      <c r="BL189" s="16" t="s">
        <v>118</v>
      </c>
      <c r="BM189" s="140" t="s">
        <v>282</v>
      </c>
    </row>
    <row r="190" spans="2:65" s="1" customFormat="1" ht="24.2" customHeight="1">
      <c r="B190" s="127"/>
      <c r="C190" s="146" t="s">
        <v>283</v>
      </c>
      <c r="D190" s="146" t="s">
        <v>129</v>
      </c>
      <c r="E190" s="147" t="s">
        <v>284</v>
      </c>
      <c r="F190" s="148" t="s">
        <v>285</v>
      </c>
      <c r="G190" s="149" t="s">
        <v>117</v>
      </c>
      <c r="H190" s="150">
        <v>16.835999999999999</v>
      </c>
      <c r="I190" s="151"/>
      <c r="J190" s="152">
        <f>ROUND(I190*H190,2)</f>
        <v>0</v>
      </c>
      <c r="K190" s="153"/>
      <c r="L190" s="154"/>
      <c r="M190" s="155" t="s">
        <v>1</v>
      </c>
      <c r="N190" s="156" t="s">
        <v>35</v>
      </c>
      <c r="P190" s="138">
        <f>O190*H190</f>
        <v>0</v>
      </c>
      <c r="Q190" s="138">
        <v>2.9999999999999997E-4</v>
      </c>
      <c r="R190" s="138">
        <f>Q190*H190</f>
        <v>5.0507999999999994E-3</v>
      </c>
      <c r="S190" s="138">
        <v>0</v>
      </c>
      <c r="T190" s="139">
        <f>S190*H190</f>
        <v>0</v>
      </c>
      <c r="AR190" s="140" t="s">
        <v>133</v>
      </c>
      <c r="AT190" s="140" t="s">
        <v>129</v>
      </c>
      <c r="AU190" s="140" t="s">
        <v>77</v>
      </c>
      <c r="AY190" s="16" t="s">
        <v>112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6" t="s">
        <v>75</v>
      </c>
      <c r="BK190" s="141">
        <f>ROUND(I190*H190,2)</f>
        <v>0</v>
      </c>
      <c r="BL190" s="16" t="s">
        <v>118</v>
      </c>
      <c r="BM190" s="140" t="s">
        <v>286</v>
      </c>
    </row>
    <row r="191" spans="2:65" s="12" customFormat="1">
      <c r="B191" s="157"/>
      <c r="D191" s="142" t="s">
        <v>135</v>
      </c>
      <c r="F191" s="158" t="s">
        <v>287</v>
      </c>
      <c r="H191" s="159">
        <v>16.835999999999999</v>
      </c>
      <c r="I191" s="160"/>
      <c r="L191" s="157"/>
      <c r="M191" s="161"/>
      <c r="T191" s="162"/>
      <c r="AT191" s="163" t="s">
        <v>135</v>
      </c>
      <c r="AU191" s="163" t="s">
        <v>77</v>
      </c>
      <c r="AV191" s="12" t="s">
        <v>77</v>
      </c>
      <c r="AW191" s="12" t="s">
        <v>3</v>
      </c>
      <c r="AX191" s="12" t="s">
        <v>75</v>
      </c>
      <c r="AY191" s="163" t="s">
        <v>112</v>
      </c>
    </row>
    <row r="192" spans="2:65" s="1" customFormat="1" ht="24.2" customHeight="1">
      <c r="B192" s="127"/>
      <c r="C192" s="128" t="s">
        <v>288</v>
      </c>
      <c r="D192" s="128" t="s">
        <v>114</v>
      </c>
      <c r="E192" s="129" t="s">
        <v>289</v>
      </c>
      <c r="F192" s="130" t="s">
        <v>290</v>
      </c>
      <c r="G192" s="131" t="s">
        <v>117</v>
      </c>
      <c r="H192" s="132">
        <v>14.03</v>
      </c>
      <c r="I192" s="133"/>
      <c r="J192" s="134">
        <f>ROUND(I192*H192,2)</f>
        <v>0</v>
      </c>
      <c r="K192" s="135"/>
      <c r="L192" s="31"/>
      <c r="M192" s="136" t="s">
        <v>1</v>
      </c>
      <c r="N192" s="137" t="s">
        <v>35</v>
      </c>
      <c r="P192" s="138">
        <f>O192*H192</f>
        <v>0</v>
      </c>
      <c r="Q192" s="138">
        <v>0.31879000000000002</v>
      </c>
      <c r="R192" s="138">
        <f>Q192*H192</f>
        <v>4.4726236999999998</v>
      </c>
      <c r="S192" s="138">
        <v>0</v>
      </c>
      <c r="T192" s="139">
        <f>S192*H192</f>
        <v>0</v>
      </c>
      <c r="AR192" s="140" t="s">
        <v>118</v>
      </c>
      <c r="AT192" s="140" t="s">
        <v>114</v>
      </c>
      <c r="AU192" s="140" t="s">
        <v>77</v>
      </c>
      <c r="AY192" s="16" t="s">
        <v>112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6" t="s">
        <v>75</v>
      </c>
      <c r="BK192" s="141">
        <f>ROUND(I192*H192,2)</f>
        <v>0</v>
      </c>
      <c r="BL192" s="16" t="s">
        <v>118</v>
      </c>
      <c r="BM192" s="140" t="s">
        <v>291</v>
      </c>
    </row>
    <row r="193" spans="2:65" s="1" customFormat="1" ht="24.2" customHeight="1">
      <c r="B193" s="127"/>
      <c r="C193" s="128" t="s">
        <v>292</v>
      </c>
      <c r="D193" s="128" t="s">
        <v>114</v>
      </c>
      <c r="E193" s="129" t="s">
        <v>293</v>
      </c>
      <c r="F193" s="130" t="s">
        <v>294</v>
      </c>
      <c r="G193" s="131" t="s">
        <v>117</v>
      </c>
      <c r="H193" s="132">
        <v>14.03</v>
      </c>
      <c r="I193" s="133"/>
      <c r="J193" s="134">
        <f>ROUND(I193*H193,2)</f>
        <v>0</v>
      </c>
      <c r="K193" s="135"/>
      <c r="L193" s="31"/>
      <c r="M193" s="136" t="s">
        <v>1</v>
      </c>
      <c r="N193" s="137" t="s">
        <v>35</v>
      </c>
      <c r="P193" s="138">
        <f>O193*H193</f>
        <v>0</v>
      </c>
      <c r="Q193" s="138">
        <v>0.20266000000000001</v>
      </c>
      <c r="R193" s="138">
        <f>Q193*H193</f>
        <v>2.8433198000000002</v>
      </c>
      <c r="S193" s="138">
        <v>0</v>
      </c>
      <c r="T193" s="139">
        <f>S193*H193</f>
        <v>0</v>
      </c>
      <c r="AR193" s="140" t="s">
        <v>118</v>
      </c>
      <c r="AT193" s="140" t="s">
        <v>114</v>
      </c>
      <c r="AU193" s="140" t="s">
        <v>77</v>
      </c>
      <c r="AY193" s="16" t="s">
        <v>112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6" t="s">
        <v>75</v>
      </c>
      <c r="BK193" s="141">
        <f>ROUND(I193*H193,2)</f>
        <v>0</v>
      </c>
      <c r="BL193" s="16" t="s">
        <v>118</v>
      </c>
      <c r="BM193" s="140" t="s">
        <v>295</v>
      </c>
    </row>
    <row r="194" spans="2:65" s="1" customFormat="1" ht="29.25">
      <c r="B194" s="31"/>
      <c r="D194" s="142" t="s">
        <v>123</v>
      </c>
      <c r="F194" s="143" t="s">
        <v>296</v>
      </c>
      <c r="I194" s="144"/>
      <c r="L194" s="31"/>
      <c r="M194" s="145"/>
      <c r="T194" s="54"/>
      <c r="AT194" s="16" t="s">
        <v>123</v>
      </c>
      <c r="AU194" s="16" t="s">
        <v>77</v>
      </c>
    </row>
    <row r="195" spans="2:65" s="1" customFormat="1" ht="16.5" customHeight="1">
      <c r="B195" s="127"/>
      <c r="C195" s="128" t="s">
        <v>297</v>
      </c>
      <c r="D195" s="128" t="s">
        <v>114</v>
      </c>
      <c r="E195" s="129" t="s">
        <v>298</v>
      </c>
      <c r="F195" s="130" t="s">
        <v>299</v>
      </c>
      <c r="G195" s="131" t="s">
        <v>117</v>
      </c>
      <c r="H195" s="132">
        <v>14.03</v>
      </c>
      <c r="I195" s="133"/>
      <c r="J195" s="134">
        <f>ROUND(I195*H195,2)</f>
        <v>0</v>
      </c>
      <c r="K195" s="135"/>
      <c r="L195" s="31"/>
      <c r="M195" s="136" t="s">
        <v>1</v>
      </c>
      <c r="N195" s="137" t="s">
        <v>35</v>
      </c>
      <c r="P195" s="138">
        <f>O195*H195</f>
        <v>0</v>
      </c>
      <c r="Q195" s="138">
        <v>0.43340000000000001</v>
      </c>
      <c r="R195" s="138">
        <f>Q195*H195</f>
        <v>6.0806019999999998</v>
      </c>
      <c r="S195" s="138">
        <v>0</v>
      </c>
      <c r="T195" s="139">
        <f>S195*H195</f>
        <v>0</v>
      </c>
      <c r="AR195" s="140" t="s">
        <v>118</v>
      </c>
      <c r="AT195" s="140" t="s">
        <v>114</v>
      </c>
      <c r="AU195" s="140" t="s">
        <v>77</v>
      </c>
      <c r="AY195" s="16" t="s">
        <v>112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6" t="s">
        <v>75</v>
      </c>
      <c r="BK195" s="141">
        <f>ROUND(I195*H195,2)</f>
        <v>0</v>
      </c>
      <c r="BL195" s="16" t="s">
        <v>118</v>
      </c>
      <c r="BM195" s="140" t="s">
        <v>300</v>
      </c>
    </row>
    <row r="196" spans="2:65" s="1" customFormat="1" ht="48.75">
      <c r="B196" s="31"/>
      <c r="D196" s="142" t="s">
        <v>123</v>
      </c>
      <c r="F196" s="143" t="s">
        <v>301</v>
      </c>
      <c r="I196" s="144"/>
      <c r="L196" s="31"/>
      <c r="M196" s="145"/>
      <c r="T196" s="54"/>
      <c r="AT196" s="16" t="s">
        <v>123</v>
      </c>
      <c r="AU196" s="16" t="s">
        <v>77</v>
      </c>
    </row>
    <row r="197" spans="2:65" s="13" customFormat="1">
      <c r="B197" s="164"/>
      <c r="D197" s="142" t="s">
        <v>135</v>
      </c>
      <c r="E197" s="165" t="s">
        <v>1</v>
      </c>
      <c r="F197" s="166" t="s">
        <v>302</v>
      </c>
      <c r="H197" s="165" t="s">
        <v>1</v>
      </c>
      <c r="I197" s="167"/>
      <c r="L197" s="164"/>
      <c r="M197" s="168"/>
      <c r="T197" s="169"/>
      <c r="AT197" s="165" t="s">
        <v>135</v>
      </c>
      <c r="AU197" s="165" t="s">
        <v>77</v>
      </c>
      <c r="AV197" s="13" t="s">
        <v>75</v>
      </c>
      <c r="AW197" s="13" t="s">
        <v>27</v>
      </c>
      <c r="AX197" s="13" t="s">
        <v>70</v>
      </c>
      <c r="AY197" s="165" t="s">
        <v>112</v>
      </c>
    </row>
    <row r="198" spans="2:65" s="12" customFormat="1">
      <c r="B198" s="157"/>
      <c r="D198" s="142" t="s">
        <v>135</v>
      </c>
      <c r="E198" s="163" t="s">
        <v>1</v>
      </c>
      <c r="F198" s="158" t="s">
        <v>303</v>
      </c>
      <c r="H198" s="159">
        <v>8.0299999999999994</v>
      </c>
      <c r="I198" s="160"/>
      <c r="L198" s="157"/>
      <c r="M198" s="161"/>
      <c r="T198" s="162"/>
      <c r="AT198" s="163" t="s">
        <v>135</v>
      </c>
      <c r="AU198" s="163" t="s">
        <v>77</v>
      </c>
      <c r="AV198" s="12" t="s">
        <v>77</v>
      </c>
      <c r="AW198" s="12" t="s">
        <v>27</v>
      </c>
      <c r="AX198" s="12" t="s">
        <v>70</v>
      </c>
      <c r="AY198" s="163" t="s">
        <v>112</v>
      </c>
    </row>
    <row r="199" spans="2:65" s="13" customFormat="1">
      <c r="B199" s="164"/>
      <c r="D199" s="142" t="s">
        <v>135</v>
      </c>
      <c r="E199" s="165" t="s">
        <v>1</v>
      </c>
      <c r="F199" s="166" t="s">
        <v>304</v>
      </c>
      <c r="H199" s="165" t="s">
        <v>1</v>
      </c>
      <c r="I199" s="167"/>
      <c r="L199" s="164"/>
      <c r="M199" s="168"/>
      <c r="T199" s="169"/>
      <c r="AT199" s="165" t="s">
        <v>135</v>
      </c>
      <c r="AU199" s="165" t="s">
        <v>77</v>
      </c>
      <c r="AV199" s="13" t="s">
        <v>75</v>
      </c>
      <c r="AW199" s="13" t="s">
        <v>27</v>
      </c>
      <c r="AX199" s="13" t="s">
        <v>70</v>
      </c>
      <c r="AY199" s="165" t="s">
        <v>112</v>
      </c>
    </row>
    <row r="200" spans="2:65" s="12" customFormat="1">
      <c r="B200" s="157"/>
      <c r="D200" s="142" t="s">
        <v>135</v>
      </c>
      <c r="E200" s="163" t="s">
        <v>1</v>
      </c>
      <c r="F200" s="158" t="s">
        <v>305</v>
      </c>
      <c r="H200" s="159">
        <v>6</v>
      </c>
      <c r="I200" s="160"/>
      <c r="L200" s="157"/>
      <c r="M200" s="161"/>
      <c r="T200" s="162"/>
      <c r="AT200" s="163" t="s">
        <v>135</v>
      </c>
      <c r="AU200" s="163" t="s">
        <v>77</v>
      </c>
      <c r="AV200" s="12" t="s">
        <v>77</v>
      </c>
      <c r="AW200" s="12" t="s">
        <v>27</v>
      </c>
      <c r="AX200" s="12" t="s">
        <v>70</v>
      </c>
      <c r="AY200" s="163" t="s">
        <v>112</v>
      </c>
    </row>
    <row r="201" spans="2:65" s="14" customFormat="1">
      <c r="B201" s="170"/>
      <c r="D201" s="142" t="s">
        <v>135</v>
      </c>
      <c r="E201" s="171" t="s">
        <v>1</v>
      </c>
      <c r="F201" s="172" t="s">
        <v>306</v>
      </c>
      <c r="H201" s="173">
        <v>14.03</v>
      </c>
      <c r="I201" s="174"/>
      <c r="L201" s="170"/>
      <c r="M201" s="175"/>
      <c r="T201" s="176"/>
      <c r="AT201" s="171" t="s">
        <v>135</v>
      </c>
      <c r="AU201" s="171" t="s">
        <v>77</v>
      </c>
      <c r="AV201" s="14" t="s">
        <v>118</v>
      </c>
      <c r="AW201" s="14" t="s">
        <v>27</v>
      </c>
      <c r="AX201" s="14" t="s">
        <v>75</v>
      </c>
      <c r="AY201" s="171" t="s">
        <v>112</v>
      </c>
    </row>
    <row r="202" spans="2:65" s="1" customFormat="1" ht="24.2" customHeight="1">
      <c r="B202" s="127"/>
      <c r="C202" s="128" t="s">
        <v>307</v>
      </c>
      <c r="D202" s="128" t="s">
        <v>114</v>
      </c>
      <c r="E202" s="129" t="s">
        <v>308</v>
      </c>
      <c r="F202" s="130" t="s">
        <v>309</v>
      </c>
      <c r="G202" s="131" t="s">
        <v>117</v>
      </c>
      <c r="H202" s="132">
        <v>14.03</v>
      </c>
      <c r="I202" s="133"/>
      <c r="J202" s="134">
        <f>ROUND(I202*H202,2)</f>
        <v>0</v>
      </c>
      <c r="K202" s="135"/>
      <c r="L202" s="31"/>
      <c r="M202" s="136" t="s">
        <v>1</v>
      </c>
      <c r="N202" s="137" t="s">
        <v>35</v>
      </c>
      <c r="P202" s="138">
        <f>O202*H202</f>
        <v>0</v>
      </c>
      <c r="Q202" s="138">
        <v>3.3399999999999999E-2</v>
      </c>
      <c r="R202" s="138">
        <f>Q202*H202</f>
        <v>0.46860199999999996</v>
      </c>
      <c r="S202" s="138">
        <v>0</v>
      </c>
      <c r="T202" s="139">
        <f>S202*H202</f>
        <v>0</v>
      </c>
      <c r="AR202" s="140" t="s">
        <v>118</v>
      </c>
      <c r="AT202" s="140" t="s">
        <v>114</v>
      </c>
      <c r="AU202" s="140" t="s">
        <v>77</v>
      </c>
      <c r="AY202" s="16" t="s">
        <v>112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6" t="s">
        <v>75</v>
      </c>
      <c r="BK202" s="141">
        <f>ROUND(I202*H202,2)</f>
        <v>0</v>
      </c>
      <c r="BL202" s="16" t="s">
        <v>118</v>
      </c>
      <c r="BM202" s="140" t="s">
        <v>310</v>
      </c>
    </row>
    <row r="203" spans="2:65" s="1" customFormat="1" ht="29.25">
      <c r="B203" s="31"/>
      <c r="D203" s="142" t="s">
        <v>123</v>
      </c>
      <c r="F203" s="143" t="s">
        <v>311</v>
      </c>
      <c r="I203" s="144"/>
      <c r="L203" s="31"/>
      <c r="M203" s="145"/>
      <c r="T203" s="54"/>
      <c r="AT203" s="16" t="s">
        <v>123</v>
      </c>
      <c r="AU203" s="16" t="s">
        <v>77</v>
      </c>
    </row>
    <row r="204" spans="2:65" s="1" customFormat="1" ht="24.2" customHeight="1">
      <c r="B204" s="127"/>
      <c r="C204" s="128" t="s">
        <v>312</v>
      </c>
      <c r="D204" s="128" t="s">
        <v>114</v>
      </c>
      <c r="E204" s="129" t="s">
        <v>313</v>
      </c>
      <c r="F204" s="130" t="s">
        <v>314</v>
      </c>
      <c r="G204" s="131" t="s">
        <v>156</v>
      </c>
      <c r="H204" s="132">
        <v>53</v>
      </c>
      <c r="I204" s="133"/>
      <c r="J204" s="134">
        <f>ROUND(I204*H204,2)</f>
        <v>0</v>
      </c>
      <c r="K204" s="135"/>
      <c r="L204" s="31"/>
      <c r="M204" s="136" t="s">
        <v>1</v>
      </c>
      <c r="N204" s="137" t="s">
        <v>35</v>
      </c>
      <c r="P204" s="138">
        <f>O204*H204</f>
        <v>0</v>
      </c>
      <c r="Q204" s="138">
        <v>6.7019999999999996E-2</v>
      </c>
      <c r="R204" s="138">
        <f>Q204*H204</f>
        <v>3.55206</v>
      </c>
      <c r="S204" s="138">
        <v>0</v>
      </c>
      <c r="T204" s="139">
        <f>S204*H204</f>
        <v>0</v>
      </c>
      <c r="AR204" s="140" t="s">
        <v>118</v>
      </c>
      <c r="AT204" s="140" t="s">
        <v>114</v>
      </c>
      <c r="AU204" s="140" t="s">
        <v>77</v>
      </c>
      <c r="AY204" s="16" t="s">
        <v>112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6" t="s">
        <v>75</v>
      </c>
      <c r="BK204" s="141">
        <f>ROUND(I204*H204,2)</f>
        <v>0</v>
      </c>
      <c r="BL204" s="16" t="s">
        <v>118</v>
      </c>
      <c r="BM204" s="140" t="s">
        <v>315</v>
      </c>
    </row>
    <row r="205" spans="2:65" s="1" customFormat="1" ht="19.5">
      <c r="B205" s="31"/>
      <c r="D205" s="142" t="s">
        <v>123</v>
      </c>
      <c r="F205" s="143" t="s">
        <v>316</v>
      </c>
      <c r="I205" s="144"/>
      <c r="L205" s="31"/>
      <c r="M205" s="145"/>
      <c r="T205" s="54"/>
      <c r="AT205" s="16" t="s">
        <v>123</v>
      </c>
      <c r="AU205" s="16" t="s">
        <v>77</v>
      </c>
    </row>
    <row r="206" spans="2:65" s="1" customFormat="1" ht="24.2" customHeight="1">
      <c r="B206" s="127"/>
      <c r="C206" s="146" t="s">
        <v>317</v>
      </c>
      <c r="D206" s="146" t="s">
        <v>129</v>
      </c>
      <c r="E206" s="147" t="s">
        <v>318</v>
      </c>
      <c r="F206" s="148" t="s">
        <v>319</v>
      </c>
      <c r="G206" s="149" t="s">
        <v>156</v>
      </c>
      <c r="H206" s="150">
        <v>53</v>
      </c>
      <c r="I206" s="151"/>
      <c r="J206" s="152">
        <f>ROUND(I206*H206,2)</f>
        <v>0</v>
      </c>
      <c r="K206" s="153"/>
      <c r="L206" s="154"/>
      <c r="M206" s="155" t="s">
        <v>1</v>
      </c>
      <c r="N206" s="156" t="s">
        <v>35</v>
      </c>
      <c r="P206" s="138">
        <f>O206*H206</f>
        <v>0</v>
      </c>
      <c r="Q206" s="138">
        <v>3.4000000000000002E-2</v>
      </c>
      <c r="R206" s="138">
        <f>Q206*H206</f>
        <v>1.802</v>
      </c>
      <c r="S206" s="138">
        <v>0</v>
      </c>
      <c r="T206" s="139">
        <f>S206*H206</f>
        <v>0</v>
      </c>
      <c r="AR206" s="140" t="s">
        <v>133</v>
      </c>
      <c r="AT206" s="140" t="s">
        <v>129</v>
      </c>
      <c r="AU206" s="140" t="s">
        <v>77</v>
      </c>
      <c r="AY206" s="16" t="s">
        <v>112</v>
      </c>
      <c r="BE206" s="141">
        <f>IF(N206="základní",J206,0)</f>
        <v>0</v>
      </c>
      <c r="BF206" s="141">
        <f>IF(N206="snížená",J206,0)</f>
        <v>0</v>
      </c>
      <c r="BG206" s="141">
        <f>IF(N206="zákl. přenesená",J206,0)</f>
        <v>0</v>
      </c>
      <c r="BH206" s="141">
        <f>IF(N206="sníž. přenesená",J206,0)</f>
        <v>0</v>
      </c>
      <c r="BI206" s="141">
        <f>IF(N206="nulová",J206,0)</f>
        <v>0</v>
      </c>
      <c r="BJ206" s="16" t="s">
        <v>75</v>
      </c>
      <c r="BK206" s="141">
        <f>ROUND(I206*H206,2)</f>
        <v>0</v>
      </c>
      <c r="BL206" s="16" t="s">
        <v>118</v>
      </c>
      <c r="BM206" s="140" t="s">
        <v>320</v>
      </c>
    </row>
    <row r="207" spans="2:65" s="11" customFormat="1" ht="22.9" customHeight="1">
      <c r="B207" s="115"/>
      <c r="D207" s="116" t="s">
        <v>69</v>
      </c>
      <c r="E207" s="125" t="s">
        <v>137</v>
      </c>
      <c r="F207" s="125" t="s">
        <v>321</v>
      </c>
      <c r="I207" s="118"/>
      <c r="J207" s="126">
        <f>BK207</f>
        <v>0</v>
      </c>
      <c r="L207" s="115"/>
      <c r="M207" s="120"/>
      <c r="P207" s="121">
        <f>SUM(P208:P215)</f>
        <v>0</v>
      </c>
      <c r="R207" s="121">
        <f>SUM(R208:R215)</f>
        <v>2.5400000000000002E-3</v>
      </c>
      <c r="T207" s="122">
        <f>SUM(T208:T215)</f>
        <v>0</v>
      </c>
      <c r="AR207" s="116" t="s">
        <v>75</v>
      </c>
      <c r="AT207" s="123" t="s">
        <v>69</v>
      </c>
      <c r="AU207" s="123" t="s">
        <v>75</v>
      </c>
      <c r="AY207" s="116" t="s">
        <v>112</v>
      </c>
      <c r="BK207" s="124">
        <f>SUM(BK208:BK215)</f>
        <v>0</v>
      </c>
    </row>
    <row r="208" spans="2:65" s="1" customFormat="1" ht="16.5" customHeight="1">
      <c r="B208" s="127"/>
      <c r="C208" s="128" t="s">
        <v>322</v>
      </c>
      <c r="D208" s="128" t="s">
        <v>114</v>
      </c>
      <c r="E208" s="129" t="s">
        <v>323</v>
      </c>
      <c r="F208" s="130" t="s">
        <v>324</v>
      </c>
      <c r="G208" s="131" t="s">
        <v>117</v>
      </c>
      <c r="H208" s="132">
        <v>152</v>
      </c>
      <c r="I208" s="133"/>
      <c r="J208" s="134">
        <f>ROUND(I208*H208,2)</f>
        <v>0</v>
      </c>
      <c r="K208" s="135"/>
      <c r="L208" s="31"/>
      <c r="M208" s="136" t="s">
        <v>1</v>
      </c>
      <c r="N208" s="137" t="s">
        <v>35</v>
      </c>
      <c r="P208" s="138">
        <f>O208*H208</f>
        <v>0</v>
      </c>
      <c r="Q208" s="138">
        <v>0</v>
      </c>
      <c r="R208" s="138">
        <f>Q208*H208</f>
        <v>0</v>
      </c>
      <c r="S208" s="138">
        <v>0</v>
      </c>
      <c r="T208" s="139">
        <f>S208*H208</f>
        <v>0</v>
      </c>
      <c r="AR208" s="140" t="s">
        <v>118</v>
      </c>
      <c r="AT208" s="140" t="s">
        <v>114</v>
      </c>
      <c r="AU208" s="140" t="s">
        <v>77</v>
      </c>
      <c r="AY208" s="16" t="s">
        <v>112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6" t="s">
        <v>75</v>
      </c>
      <c r="BK208" s="141">
        <f>ROUND(I208*H208,2)</f>
        <v>0</v>
      </c>
      <c r="BL208" s="16" t="s">
        <v>118</v>
      </c>
      <c r="BM208" s="140" t="s">
        <v>325</v>
      </c>
    </row>
    <row r="209" spans="2:65" s="1" customFormat="1" ht="19.5">
      <c r="B209" s="31"/>
      <c r="D209" s="142" t="s">
        <v>123</v>
      </c>
      <c r="F209" s="143" t="s">
        <v>326</v>
      </c>
      <c r="I209" s="144"/>
      <c r="L209" s="31"/>
      <c r="M209" s="145"/>
      <c r="T209" s="54"/>
      <c r="AT209" s="16" t="s">
        <v>123</v>
      </c>
      <c r="AU209" s="16" t="s">
        <v>77</v>
      </c>
    </row>
    <row r="210" spans="2:65" s="1" customFormat="1" ht="24.2" customHeight="1">
      <c r="B210" s="127"/>
      <c r="C210" s="128" t="s">
        <v>327</v>
      </c>
      <c r="D210" s="128" t="s">
        <v>114</v>
      </c>
      <c r="E210" s="129" t="s">
        <v>328</v>
      </c>
      <c r="F210" s="130" t="s">
        <v>329</v>
      </c>
      <c r="G210" s="131" t="s">
        <v>117</v>
      </c>
      <c r="H210" s="132">
        <v>150</v>
      </c>
      <c r="I210" s="133"/>
      <c r="J210" s="134">
        <f>ROUND(I210*H210,2)</f>
        <v>0</v>
      </c>
      <c r="K210" s="135"/>
      <c r="L210" s="31"/>
      <c r="M210" s="136" t="s">
        <v>1</v>
      </c>
      <c r="N210" s="137" t="s">
        <v>35</v>
      </c>
      <c r="P210" s="138">
        <f>O210*H210</f>
        <v>0</v>
      </c>
      <c r="Q210" s="138">
        <v>0</v>
      </c>
      <c r="R210" s="138">
        <f>Q210*H210</f>
        <v>0</v>
      </c>
      <c r="S210" s="138">
        <v>0</v>
      </c>
      <c r="T210" s="139">
        <f>S210*H210</f>
        <v>0</v>
      </c>
      <c r="AR210" s="140" t="s">
        <v>118</v>
      </c>
      <c r="AT210" s="140" t="s">
        <v>114</v>
      </c>
      <c r="AU210" s="140" t="s">
        <v>77</v>
      </c>
      <c r="AY210" s="16" t="s">
        <v>112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6" t="s">
        <v>75</v>
      </c>
      <c r="BK210" s="141">
        <f>ROUND(I210*H210,2)</f>
        <v>0</v>
      </c>
      <c r="BL210" s="16" t="s">
        <v>118</v>
      </c>
      <c r="BM210" s="140" t="s">
        <v>330</v>
      </c>
    </row>
    <row r="211" spans="2:65" s="1" customFormat="1" ht="19.5">
      <c r="B211" s="31"/>
      <c r="D211" s="142" t="s">
        <v>123</v>
      </c>
      <c r="F211" s="143" t="s">
        <v>331</v>
      </c>
      <c r="I211" s="144"/>
      <c r="L211" s="31"/>
      <c r="M211" s="145"/>
      <c r="T211" s="54"/>
      <c r="AT211" s="16" t="s">
        <v>123</v>
      </c>
      <c r="AU211" s="16" t="s">
        <v>77</v>
      </c>
    </row>
    <row r="212" spans="2:65" s="1" customFormat="1" ht="24.2" customHeight="1">
      <c r="B212" s="127"/>
      <c r="C212" s="128" t="s">
        <v>332</v>
      </c>
      <c r="D212" s="128" t="s">
        <v>114</v>
      </c>
      <c r="E212" s="129" t="s">
        <v>333</v>
      </c>
      <c r="F212" s="130" t="s">
        <v>334</v>
      </c>
      <c r="G212" s="131" t="s">
        <v>117</v>
      </c>
      <c r="H212" s="132">
        <v>127</v>
      </c>
      <c r="I212" s="133"/>
      <c r="J212" s="134">
        <f>ROUND(I212*H212,2)</f>
        <v>0</v>
      </c>
      <c r="K212" s="135"/>
      <c r="L212" s="31"/>
      <c r="M212" s="136" t="s">
        <v>1</v>
      </c>
      <c r="N212" s="137" t="s">
        <v>35</v>
      </c>
      <c r="P212" s="138">
        <f>O212*H212</f>
        <v>0</v>
      </c>
      <c r="Q212" s="138">
        <v>0</v>
      </c>
      <c r="R212" s="138">
        <f>Q212*H212</f>
        <v>0</v>
      </c>
      <c r="S212" s="138">
        <v>0</v>
      </c>
      <c r="T212" s="139">
        <f>S212*H212</f>
        <v>0</v>
      </c>
      <c r="AR212" s="140" t="s">
        <v>118</v>
      </c>
      <c r="AT212" s="140" t="s">
        <v>114</v>
      </c>
      <c r="AU212" s="140" t="s">
        <v>77</v>
      </c>
      <c r="AY212" s="16" t="s">
        <v>112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6" t="s">
        <v>75</v>
      </c>
      <c r="BK212" s="141">
        <f>ROUND(I212*H212,2)</f>
        <v>0</v>
      </c>
      <c r="BL212" s="16" t="s">
        <v>118</v>
      </c>
      <c r="BM212" s="140" t="s">
        <v>335</v>
      </c>
    </row>
    <row r="213" spans="2:65" s="1" customFormat="1" ht="19.5">
      <c r="B213" s="31"/>
      <c r="D213" s="142" t="s">
        <v>123</v>
      </c>
      <c r="F213" s="143" t="s">
        <v>336</v>
      </c>
      <c r="I213" s="144"/>
      <c r="L213" s="31"/>
      <c r="M213" s="145"/>
      <c r="T213" s="54"/>
      <c r="AT213" s="16" t="s">
        <v>123</v>
      </c>
      <c r="AU213" s="16" t="s">
        <v>77</v>
      </c>
    </row>
    <row r="214" spans="2:65" s="1" customFormat="1" ht="16.5" customHeight="1">
      <c r="B214" s="127"/>
      <c r="C214" s="146" t="s">
        <v>337</v>
      </c>
      <c r="D214" s="146" t="s">
        <v>129</v>
      </c>
      <c r="E214" s="147" t="s">
        <v>338</v>
      </c>
      <c r="F214" s="148" t="s">
        <v>339</v>
      </c>
      <c r="G214" s="149" t="s">
        <v>132</v>
      </c>
      <c r="H214" s="150">
        <v>2.54</v>
      </c>
      <c r="I214" s="151"/>
      <c r="J214" s="152">
        <f>ROUND(I214*H214,2)</f>
        <v>0</v>
      </c>
      <c r="K214" s="153"/>
      <c r="L214" s="154"/>
      <c r="M214" s="155" t="s">
        <v>1</v>
      </c>
      <c r="N214" s="156" t="s">
        <v>35</v>
      </c>
      <c r="P214" s="138">
        <f>O214*H214</f>
        <v>0</v>
      </c>
      <c r="Q214" s="138">
        <v>1E-3</v>
      </c>
      <c r="R214" s="138">
        <f>Q214*H214</f>
        <v>2.5400000000000002E-3</v>
      </c>
      <c r="S214" s="138">
        <v>0</v>
      </c>
      <c r="T214" s="139">
        <f>S214*H214</f>
        <v>0</v>
      </c>
      <c r="AR214" s="140" t="s">
        <v>133</v>
      </c>
      <c r="AT214" s="140" t="s">
        <v>129</v>
      </c>
      <c r="AU214" s="140" t="s">
        <v>77</v>
      </c>
      <c r="AY214" s="16" t="s">
        <v>112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6" t="s">
        <v>75</v>
      </c>
      <c r="BK214" s="141">
        <f>ROUND(I214*H214,2)</f>
        <v>0</v>
      </c>
      <c r="BL214" s="16" t="s">
        <v>118</v>
      </c>
      <c r="BM214" s="140" t="s">
        <v>340</v>
      </c>
    </row>
    <row r="215" spans="2:65" s="12" customFormat="1">
      <c r="B215" s="157"/>
      <c r="D215" s="142" t="s">
        <v>135</v>
      </c>
      <c r="F215" s="158" t="s">
        <v>341</v>
      </c>
      <c r="H215" s="159">
        <v>2.54</v>
      </c>
      <c r="I215" s="160"/>
      <c r="L215" s="157"/>
      <c r="M215" s="161"/>
      <c r="T215" s="162"/>
      <c r="AT215" s="163" t="s">
        <v>135</v>
      </c>
      <c r="AU215" s="163" t="s">
        <v>77</v>
      </c>
      <c r="AV215" s="12" t="s">
        <v>77</v>
      </c>
      <c r="AW215" s="12" t="s">
        <v>3</v>
      </c>
      <c r="AX215" s="12" t="s">
        <v>75</v>
      </c>
      <c r="AY215" s="163" t="s">
        <v>112</v>
      </c>
    </row>
    <row r="216" spans="2:65" s="11" customFormat="1" ht="22.9" customHeight="1">
      <c r="B216" s="115"/>
      <c r="D216" s="116" t="s">
        <v>69</v>
      </c>
      <c r="E216" s="125" t="s">
        <v>141</v>
      </c>
      <c r="F216" s="125" t="s">
        <v>342</v>
      </c>
      <c r="I216" s="118"/>
      <c r="J216" s="126">
        <f>BK216</f>
        <v>0</v>
      </c>
      <c r="L216" s="115"/>
      <c r="M216" s="120"/>
      <c r="P216" s="121">
        <f>SUM(P217:P218)</f>
        <v>0</v>
      </c>
      <c r="R216" s="121">
        <f>SUM(R217:R218)</f>
        <v>0</v>
      </c>
      <c r="T216" s="122">
        <f>SUM(T217:T218)</f>
        <v>0</v>
      </c>
      <c r="AR216" s="116" t="s">
        <v>75</v>
      </c>
      <c r="AT216" s="123" t="s">
        <v>69</v>
      </c>
      <c r="AU216" s="123" t="s">
        <v>75</v>
      </c>
      <c r="AY216" s="116" t="s">
        <v>112</v>
      </c>
      <c r="BK216" s="124">
        <f>SUM(BK217:BK218)</f>
        <v>0</v>
      </c>
    </row>
    <row r="217" spans="2:65" s="1" customFormat="1" ht="16.5" customHeight="1">
      <c r="B217" s="127"/>
      <c r="C217" s="128" t="s">
        <v>343</v>
      </c>
      <c r="D217" s="128" t="s">
        <v>114</v>
      </c>
      <c r="E217" s="129" t="s">
        <v>344</v>
      </c>
      <c r="F217" s="130" t="s">
        <v>321</v>
      </c>
      <c r="G217" s="131" t="s">
        <v>163</v>
      </c>
      <c r="H217" s="132">
        <v>1</v>
      </c>
      <c r="I217" s="133"/>
      <c r="J217" s="134">
        <f>ROUND(I217*H217,2)</f>
        <v>0</v>
      </c>
      <c r="K217" s="135"/>
      <c r="L217" s="31"/>
      <c r="M217" s="136" t="s">
        <v>1</v>
      </c>
      <c r="N217" s="137" t="s">
        <v>35</v>
      </c>
      <c r="P217" s="138">
        <f>O217*H217</f>
        <v>0</v>
      </c>
      <c r="Q217" s="138">
        <v>0</v>
      </c>
      <c r="R217" s="138">
        <f>Q217*H217</f>
        <v>0</v>
      </c>
      <c r="S217" s="138">
        <v>0</v>
      </c>
      <c r="T217" s="139">
        <f>S217*H217</f>
        <v>0</v>
      </c>
      <c r="AR217" s="140" t="s">
        <v>118</v>
      </c>
      <c r="AT217" s="140" t="s">
        <v>114</v>
      </c>
      <c r="AU217" s="140" t="s">
        <v>77</v>
      </c>
      <c r="AY217" s="16" t="s">
        <v>112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6" t="s">
        <v>75</v>
      </c>
      <c r="BK217" s="141">
        <f>ROUND(I217*H217,2)</f>
        <v>0</v>
      </c>
      <c r="BL217" s="16" t="s">
        <v>118</v>
      </c>
      <c r="BM217" s="140" t="s">
        <v>345</v>
      </c>
    </row>
    <row r="218" spans="2:65" s="1" customFormat="1" ht="39">
      <c r="B218" s="31"/>
      <c r="D218" s="142" t="s">
        <v>123</v>
      </c>
      <c r="F218" s="143" t="s">
        <v>346</v>
      </c>
      <c r="I218" s="144"/>
      <c r="L218" s="31"/>
      <c r="M218" s="145"/>
      <c r="T218" s="54"/>
      <c r="AT218" s="16" t="s">
        <v>123</v>
      </c>
      <c r="AU218" s="16" t="s">
        <v>77</v>
      </c>
    </row>
    <row r="219" spans="2:65" s="11" customFormat="1" ht="25.9" customHeight="1">
      <c r="B219" s="115"/>
      <c r="D219" s="116" t="s">
        <v>69</v>
      </c>
      <c r="E219" s="117" t="s">
        <v>347</v>
      </c>
      <c r="F219" s="117" t="s">
        <v>348</v>
      </c>
      <c r="I219" s="118"/>
      <c r="J219" s="119">
        <f>BK219</f>
        <v>0</v>
      </c>
      <c r="L219" s="115"/>
      <c r="M219" s="120"/>
      <c r="P219" s="121">
        <f>P220+P235+P237+P242</f>
        <v>0</v>
      </c>
      <c r="R219" s="121">
        <f>R220+R235+R237+R242</f>
        <v>0</v>
      </c>
      <c r="T219" s="122">
        <f>T220+T235+T237+T242</f>
        <v>0</v>
      </c>
      <c r="AR219" s="116" t="s">
        <v>137</v>
      </c>
      <c r="AT219" s="123" t="s">
        <v>69</v>
      </c>
      <c r="AU219" s="123" t="s">
        <v>70</v>
      </c>
      <c r="AY219" s="116" t="s">
        <v>112</v>
      </c>
      <c r="BK219" s="124">
        <f>BK220+BK235+BK237+BK242</f>
        <v>0</v>
      </c>
    </row>
    <row r="220" spans="2:65" s="11" customFormat="1" ht="22.9" customHeight="1">
      <c r="B220" s="115"/>
      <c r="D220" s="116" t="s">
        <v>69</v>
      </c>
      <c r="E220" s="125" t="s">
        <v>349</v>
      </c>
      <c r="F220" s="125" t="s">
        <v>350</v>
      </c>
      <c r="I220" s="118"/>
      <c r="J220" s="126">
        <f>BK220</f>
        <v>0</v>
      </c>
      <c r="L220" s="115"/>
      <c r="M220" s="120"/>
      <c r="P220" s="121">
        <f>SUM(P221:P234)</f>
        <v>0</v>
      </c>
      <c r="R220" s="121">
        <f>SUM(R221:R234)</f>
        <v>0</v>
      </c>
      <c r="T220" s="122">
        <f>SUM(T221:T234)</f>
        <v>0</v>
      </c>
      <c r="AR220" s="116" t="s">
        <v>137</v>
      </c>
      <c r="AT220" s="123" t="s">
        <v>69</v>
      </c>
      <c r="AU220" s="123" t="s">
        <v>75</v>
      </c>
      <c r="AY220" s="116" t="s">
        <v>112</v>
      </c>
      <c r="BK220" s="124">
        <f>SUM(BK221:BK234)</f>
        <v>0</v>
      </c>
    </row>
    <row r="221" spans="2:65" s="1" customFormat="1" ht="16.5" customHeight="1">
      <c r="B221" s="127"/>
      <c r="C221" s="128" t="s">
        <v>351</v>
      </c>
      <c r="D221" s="128" t="s">
        <v>114</v>
      </c>
      <c r="E221" s="129" t="s">
        <v>352</v>
      </c>
      <c r="F221" s="130" t="s">
        <v>353</v>
      </c>
      <c r="G221" s="131" t="s">
        <v>163</v>
      </c>
      <c r="H221" s="132">
        <v>1</v>
      </c>
      <c r="I221" s="133"/>
      <c r="J221" s="134">
        <f>ROUND(I221*H221,2)</f>
        <v>0</v>
      </c>
      <c r="K221" s="135"/>
      <c r="L221" s="31"/>
      <c r="M221" s="136" t="s">
        <v>1</v>
      </c>
      <c r="N221" s="137" t="s">
        <v>35</v>
      </c>
      <c r="P221" s="138">
        <f>O221*H221</f>
        <v>0</v>
      </c>
      <c r="Q221" s="138">
        <v>0</v>
      </c>
      <c r="R221" s="138">
        <f>Q221*H221</f>
        <v>0</v>
      </c>
      <c r="S221" s="138">
        <v>0</v>
      </c>
      <c r="T221" s="139">
        <f>S221*H221</f>
        <v>0</v>
      </c>
      <c r="AR221" s="140" t="s">
        <v>354</v>
      </c>
      <c r="AT221" s="140" t="s">
        <v>114</v>
      </c>
      <c r="AU221" s="140" t="s">
        <v>77</v>
      </c>
      <c r="AY221" s="16" t="s">
        <v>112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6" t="s">
        <v>75</v>
      </c>
      <c r="BK221" s="141">
        <f>ROUND(I221*H221,2)</f>
        <v>0</v>
      </c>
      <c r="BL221" s="16" t="s">
        <v>354</v>
      </c>
      <c r="BM221" s="140" t="s">
        <v>355</v>
      </c>
    </row>
    <row r="222" spans="2:65" s="1" customFormat="1" ht="29.25">
      <c r="B222" s="31"/>
      <c r="D222" s="142" t="s">
        <v>123</v>
      </c>
      <c r="F222" s="143" t="s">
        <v>356</v>
      </c>
      <c r="I222" s="144"/>
      <c r="L222" s="31"/>
      <c r="M222" s="145"/>
      <c r="T222" s="54"/>
      <c r="AT222" s="16" t="s">
        <v>123</v>
      </c>
      <c r="AU222" s="16" t="s">
        <v>77</v>
      </c>
    </row>
    <row r="223" spans="2:65" s="1" customFormat="1" ht="16.5" customHeight="1">
      <c r="B223" s="127"/>
      <c r="C223" s="128" t="s">
        <v>357</v>
      </c>
      <c r="D223" s="128" t="s">
        <v>114</v>
      </c>
      <c r="E223" s="129" t="s">
        <v>358</v>
      </c>
      <c r="F223" s="130" t="s">
        <v>359</v>
      </c>
      <c r="G223" s="131" t="s">
        <v>163</v>
      </c>
      <c r="H223" s="132">
        <v>1</v>
      </c>
      <c r="I223" s="133"/>
      <c r="J223" s="134">
        <f>ROUND(I223*H223,2)</f>
        <v>0</v>
      </c>
      <c r="K223" s="135"/>
      <c r="L223" s="31"/>
      <c r="M223" s="136" t="s">
        <v>1</v>
      </c>
      <c r="N223" s="137" t="s">
        <v>35</v>
      </c>
      <c r="P223" s="138">
        <f>O223*H223</f>
        <v>0</v>
      </c>
      <c r="Q223" s="138">
        <v>0</v>
      </c>
      <c r="R223" s="138">
        <f>Q223*H223</f>
        <v>0</v>
      </c>
      <c r="S223" s="138">
        <v>0</v>
      </c>
      <c r="T223" s="139">
        <f>S223*H223</f>
        <v>0</v>
      </c>
      <c r="AR223" s="140" t="s">
        <v>354</v>
      </c>
      <c r="AT223" s="140" t="s">
        <v>114</v>
      </c>
      <c r="AU223" s="140" t="s">
        <v>77</v>
      </c>
      <c r="AY223" s="16" t="s">
        <v>112</v>
      </c>
      <c r="BE223" s="141">
        <f>IF(N223="základní",J223,0)</f>
        <v>0</v>
      </c>
      <c r="BF223" s="141">
        <f>IF(N223="snížená",J223,0)</f>
        <v>0</v>
      </c>
      <c r="BG223" s="141">
        <f>IF(N223="zákl. přenesená",J223,0)</f>
        <v>0</v>
      </c>
      <c r="BH223" s="141">
        <f>IF(N223="sníž. přenesená",J223,0)</f>
        <v>0</v>
      </c>
      <c r="BI223" s="141">
        <f>IF(N223="nulová",J223,0)</f>
        <v>0</v>
      </c>
      <c r="BJ223" s="16" t="s">
        <v>75</v>
      </c>
      <c r="BK223" s="141">
        <f>ROUND(I223*H223,2)</f>
        <v>0</v>
      </c>
      <c r="BL223" s="16" t="s">
        <v>354</v>
      </c>
      <c r="BM223" s="140" t="s">
        <v>360</v>
      </c>
    </row>
    <row r="224" spans="2:65" s="1" customFormat="1" ht="48.75">
      <c r="B224" s="31"/>
      <c r="D224" s="142" t="s">
        <v>123</v>
      </c>
      <c r="F224" s="143" t="s">
        <v>361</v>
      </c>
      <c r="I224" s="144"/>
      <c r="L224" s="31"/>
      <c r="M224" s="145"/>
      <c r="T224" s="54"/>
      <c r="AT224" s="16" t="s">
        <v>123</v>
      </c>
      <c r="AU224" s="16" t="s">
        <v>77</v>
      </c>
    </row>
    <row r="225" spans="2:65" s="1" customFormat="1" ht="33" customHeight="1">
      <c r="B225" s="127"/>
      <c r="C225" s="128" t="s">
        <v>362</v>
      </c>
      <c r="D225" s="128" t="s">
        <v>114</v>
      </c>
      <c r="E225" s="129" t="s">
        <v>363</v>
      </c>
      <c r="F225" s="130" t="s">
        <v>364</v>
      </c>
      <c r="G225" s="131" t="s">
        <v>163</v>
      </c>
      <c r="H225" s="132">
        <v>1</v>
      </c>
      <c r="I225" s="133"/>
      <c r="J225" s="134">
        <f>ROUND(I225*H225,2)</f>
        <v>0</v>
      </c>
      <c r="K225" s="135"/>
      <c r="L225" s="31"/>
      <c r="M225" s="136" t="s">
        <v>1</v>
      </c>
      <c r="N225" s="137" t="s">
        <v>35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354</v>
      </c>
      <c r="AT225" s="140" t="s">
        <v>114</v>
      </c>
      <c r="AU225" s="140" t="s">
        <v>77</v>
      </c>
      <c r="AY225" s="16" t="s">
        <v>112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6" t="s">
        <v>75</v>
      </c>
      <c r="BK225" s="141">
        <f>ROUND(I225*H225,2)</f>
        <v>0</v>
      </c>
      <c r="BL225" s="16" t="s">
        <v>354</v>
      </c>
      <c r="BM225" s="140" t="s">
        <v>365</v>
      </c>
    </row>
    <row r="226" spans="2:65" s="1" customFormat="1" ht="58.5">
      <c r="B226" s="31"/>
      <c r="D226" s="142" t="s">
        <v>123</v>
      </c>
      <c r="F226" s="143" t="s">
        <v>366</v>
      </c>
      <c r="I226" s="144"/>
      <c r="L226" s="31"/>
      <c r="M226" s="145"/>
      <c r="T226" s="54"/>
      <c r="AT226" s="16" t="s">
        <v>123</v>
      </c>
      <c r="AU226" s="16" t="s">
        <v>77</v>
      </c>
    </row>
    <row r="227" spans="2:65" s="1" customFormat="1" ht="16.5" customHeight="1">
      <c r="B227" s="127"/>
      <c r="C227" s="128" t="s">
        <v>367</v>
      </c>
      <c r="D227" s="128" t="s">
        <v>114</v>
      </c>
      <c r="E227" s="129" t="s">
        <v>368</v>
      </c>
      <c r="F227" s="130" t="s">
        <v>369</v>
      </c>
      <c r="G227" s="131" t="s">
        <v>163</v>
      </c>
      <c r="H227" s="132">
        <v>1</v>
      </c>
      <c r="I227" s="133"/>
      <c r="J227" s="134">
        <f>ROUND(I227*H227,2)</f>
        <v>0</v>
      </c>
      <c r="K227" s="135"/>
      <c r="L227" s="31"/>
      <c r="M227" s="136" t="s">
        <v>1</v>
      </c>
      <c r="N227" s="137" t="s">
        <v>35</v>
      </c>
      <c r="P227" s="138">
        <f>O227*H227</f>
        <v>0</v>
      </c>
      <c r="Q227" s="138">
        <v>0</v>
      </c>
      <c r="R227" s="138">
        <f>Q227*H227</f>
        <v>0</v>
      </c>
      <c r="S227" s="138">
        <v>0</v>
      </c>
      <c r="T227" s="139">
        <f>S227*H227</f>
        <v>0</v>
      </c>
      <c r="AR227" s="140" t="s">
        <v>354</v>
      </c>
      <c r="AT227" s="140" t="s">
        <v>114</v>
      </c>
      <c r="AU227" s="140" t="s">
        <v>77</v>
      </c>
      <c r="AY227" s="16" t="s">
        <v>112</v>
      </c>
      <c r="BE227" s="141">
        <f>IF(N227="základní",J227,0)</f>
        <v>0</v>
      </c>
      <c r="BF227" s="141">
        <f>IF(N227="snížená",J227,0)</f>
        <v>0</v>
      </c>
      <c r="BG227" s="141">
        <f>IF(N227="zákl. přenesená",J227,0)</f>
        <v>0</v>
      </c>
      <c r="BH227" s="141">
        <f>IF(N227="sníž. přenesená",J227,0)</f>
        <v>0</v>
      </c>
      <c r="BI227" s="141">
        <f>IF(N227="nulová",J227,0)</f>
        <v>0</v>
      </c>
      <c r="BJ227" s="16" t="s">
        <v>75</v>
      </c>
      <c r="BK227" s="141">
        <f>ROUND(I227*H227,2)</f>
        <v>0</v>
      </c>
      <c r="BL227" s="16" t="s">
        <v>354</v>
      </c>
      <c r="BM227" s="140" t="s">
        <v>370</v>
      </c>
    </row>
    <row r="228" spans="2:65" s="1" customFormat="1" ht="29.25">
      <c r="B228" s="31"/>
      <c r="D228" s="142" t="s">
        <v>123</v>
      </c>
      <c r="F228" s="143" t="s">
        <v>371</v>
      </c>
      <c r="I228" s="144"/>
      <c r="L228" s="31"/>
      <c r="M228" s="145"/>
      <c r="T228" s="54"/>
      <c r="AT228" s="16" t="s">
        <v>123</v>
      </c>
      <c r="AU228" s="16" t="s">
        <v>77</v>
      </c>
    </row>
    <row r="229" spans="2:65" s="1" customFormat="1" ht="16.5" customHeight="1">
      <c r="B229" s="127"/>
      <c r="C229" s="128" t="s">
        <v>372</v>
      </c>
      <c r="D229" s="128" t="s">
        <v>114</v>
      </c>
      <c r="E229" s="129" t="s">
        <v>373</v>
      </c>
      <c r="F229" s="130" t="s">
        <v>374</v>
      </c>
      <c r="G229" s="131" t="s">
        <v>163</v>
      </c>
      <c r="H229" s="132">
        <v>1</v>
      </c>
      <c r="I229" s="133"/>
      <c r="J229" s="134">
        <f>ROUND(I229*H229,2)</f>
        <v>0</v>
      </c>
      <c r="K229" s="135"/>
      <c r="L229" s="31"/>
      <c r="M229" s="136" t="s">
        <v>1</v>
      </c>
      <c r="N229" s="137" t="s">
        <v>35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354</v>
      </c>
      <c r="AT229" s="140" t="s">
        <v>114</v>
      </c>
      <c r="AU229" s="140" t="s">
        <v>77</v>
      </c>
      <c r="AY229" s="16" t="s">
        <v>112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6" t="s">
        <v>75</v>
      </c>
      <c r="BK229" s="141">
        <f>ROUND(I229*H229,2)</f>
        <v>0</v>
      </c>
      <c r="BL229" s="16" t="s">
        <v>354</v>
      </c>
      <c r="BM229" s="140" t="s">
        <v>375</v>
      </c>
    </row>
    <row r="230" spans="2:65" s="1" customFormat="1" ht="19.5">
      <c r="B230" s="31"/>
      <c r="D230" s="142" t="s">
        <v>123</v>
      </c>
      <c r="F230" s="143" t="s">
        <v>376</v>
      </c>
      <c r="I230" s="144"/>
      <c r="L230" s="31"/>
      <c r="M230" s="145"/>
      <c r="T230" s="54"/>
      <c r="AT230" s="16" t="s">
        <v>123</v>
      </c>
      <c r="AU230" s="16" t="s">
        <v>77</v>
      </c>
    </row>
    <row r="231" spans="2:65" s="1" customFormat="1" ht="16.5" customHeight="1">
      <c r="B231" s="127"/>
      <c r="C231" s="128" t="s">
        <v>377</v>
      </c>
      <c r="D231" s="128" t="s">
        <v>114</v>
      </c>
      <c r="E231" s="129" t="s">
        <v>378</v>
      </c>
      <c r="F231" s="130" t="s">
        <v>415</v>
      </c>
      <c r="G231" s="131" t="s">
        <v>163</v>
      </c>
      <c r="H231" s="132">
        <v>1</v>
      </c>
      <c r="I231" s="133"/>
      <c r="J231" s="134">
        <f>ROUND(I231*H231,2)</f>
        <v>0</v>
      </c>
      <c r="K231" s="135"/>
      <c r="L231" s="31"/>
      <c r="M231" s="136" t="s">
        <v>1</v>
      </c>
      <c r="N231" s="137" t="s">
        <v>35</v>
      </c>
      <c r="P231" s="138">
        <f>O231*H231</f>
        <v>0</v>
      </c>
      <c r="Q231" s="138">
        <v>0</v>
      </c>
      <c r="R231" s="138">
        <f>Q231*H231</f>
        <v>0</v>
      </c>
      <c r="S231" s="138">
        <v>0</v>
      </c>
      <c r="T231" s="139">
        <f>S231*H231</f>
        <v>0</v>
      </c>
      <c r="AR231" s="140" t="s">
        <v>354</v>
      </c>
      <c r="AT231" s="140" t="s">
        <v>114</v>
      </c>
      <c r="AU231" s="140" t="s">
        <v>77</v>
      </c>
      <c r="AY231" s="16" t="s">
        <v>112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6" t="s">
        <v>75</v>
      </c>
      <c r="BK231" s="141">
        <f>ROUND(I231*H231,2)</f>
        <v>0</v>
      </c>
      <c r="BL231" s="16" t="s">
        <v>354</v>
      </c>
      <c r="BM231" s="140" t="s">
        <v>379</v>
      </c>
    </row>
    <row r="232" spans="2:65" s="1" customFormat="1" ht="29.25">
      <c r="B232" s="31"/>
      <c r="D232" s="142" t="s">
        <v>123</v>
      </c>
      <c r="F232" s="143" t="s">
        <v>414</v>
      </c>
      <c r="I232" s="144"/>
      <c r="L232" s="31"/>
      <c r="M232" s="145"/>
      <c r="T232" s="54"/>
      <c r="AT232" s="16" t="s">
        <v>123</v>
      </c>
      <c r="AU232" s="16" t="s">
        <v>77</v>
      </c>
    </row>
    <row r="233" spans="2:65" s="1" customFormat="1" ht="16.5" customHeight="1">
      <c r="B233" s="127"/>
      <c r="C233" s="128" t="s">
        <v>380</v>
      </c>
      <c r="D233" s="128" t="s">
        <v>114</v>
      </c>
      <c r="E233" s="129" t="s">
        <v>381</v>
      </c>
      <c r="F233" s="130" t="s">
        <v>382</v>
      </c>
      <c r="G233" s="131" t="s">
        <v>163</v>
      </c>
      <c r="H233" s="132">
        <v>1</v>
      </c>
      <c r="I233" s="133"/>
      <c r="J233" s="134">
        <f>ROUND(I233*H233,2)</f>
        <v>0</v>
      </c>
      <c r="K233" s="135"/>
      <c r="L233" s="31"/>
      <c r="M233" s="136" t="s">
        <v>1</v>
      </c>
      <c r="N233" s="137" t="s">
        <v>35</v>
      </c>
      <c r="P233" s="138">
        <f>O233*H233</f>
        <v>0</v>
      </c>
      <c r="Q233" s="138">
        <v>0</v>
      </c>
      <c r="R233" s="138">
        <f>Q233*H233</f>
        <v>0</v>
      </c>
      <c r="S233" s="138">
        <v>0</v>
      </c>
      <c r="T233" s="139">
        <f>S233*H233</f>
        <v>0</v>
      </c>
      <c r="AR233" s="140" t="s">
        <v>354</v>
      </c>
      <c r="AT233" s="140" t="s">
        <v>114</v>
      </c>
      <c r="AU233" s="140" t="s">
        <v>77</v>
      </c>
      <c r="AY233" s="16" t="s">
        <v>112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6" t="s">
        <v>75</v>
      </c>
      <c r="BK233" s="141">
        <f>ROUND(I233*H233,2)</f>
        <v>0</v>
      </c>
      <c r="BL233" s="16" t="s">
        <v>354</v>
      </c>
      <c r="BM233" s="140" t="s">
        <v>383</v>
      </c>
    </row>
    <row r="234" spans="2:65" s="1" customFormat="1" ht="29.25">
      <c r="B234" s="31"/>
      <c r="D234" s="142" t="s">
        <v>123</v>
      </c>
      <c r="F234" s="143" t="s">
        <v>384</v>
      </c>
      <c r="I234" s="144"/>
      <c r="L234" s="31"/>
      <c r="M234" s="145"/>
      <c r="T234" s="54"/>
      <c r="AT234" s="16" t="s">
        <v>123</v>
      </c>
      <c r="AU234" s="16" t="s">
        <v>77</v>
      </c>
    </row>
    <row r="235" spans="2:65" s="11" customFormat="1" ht="22.9" customHeight="1">
      <c r="B235" s="115"/>
      <c r="D235" s="116" t="s">
        <v>69</v>
      </c>
      <c r="E235" s="125" t="s">
        <v>385</v>
      </c>
      <c r="F235" s="125" t="s">
        <v>386</v>
      </c>
      <c r="I235" s="118"/>
      <c r="J235" s="126">
        <f>BK235</f>
        <v>0</v>
      </c>
      <c r="L235" s="115"/>
      <c r="M235" s="120"/>
      <c r="P235" s="121">
        <f>P236</f>
        <v>0</v>
      </c>
      <c r="R235" s="121">
        <f>R236</f>
        <v>0</v>
      </c>
      <c r="T235" s="122">
        <f>T236</f>
        <v>0</v>
      </c>
      <c r="AR235" s="116" t="s">
        <v>137</v>
      </c>
      <c r="AT235" s="123" t="s">
        <v>69</v>
      </c>
      <c r="AU235" s="123" t="s">
        <v>75</v>
      </c>
      <c r="AY235" s="116" t="s">
        <v>112</v>
      </c>
      <c r="BK235" s="124">
        <f>BK236</f>
        <v>0</v>
      </c>
    </row>
    <row r="236" spans="2:65" s="1" customFormat="1" ht="16.5" customHeight="1">
      <c r="B236" s="127"/>
      <c r="C236" s="128" t="s">
        <v>387</v>
      </c>
      <c r="D236" s="128" t="s">
        <v>114</v>
      </c>
      <c r="E236" s="129" t="s">
        <v>388</v>
      </c>
      <c r="F236" s="130" t="s">
        <v>386</v>
      </c>
      <c r="G236" s="131" t="s">
        <v>163</v>
      </c>
      <c r="H236" s="132">
        <v>1</v>
      </c>
      <c r="I236" s="133"/>
      <c r="J236" s="134">
        <f>ROUND(I236*H236,2)</f>
        <v>0</v>
      </c>
      <c r="K236" s="135"/>
      <c r="L236" s="31"/>
      <c r="M236" s="136" t="s">
        <v>1</v>
      </c>
      <c r="N236" s="137" t="s">
        <v>35</v>
      </c>
      <c r="P236" s="138">
        <f>O236*H236</f>
        <v>0</v>
      </c>
      <c r="Q236" s="138">
        <v>0</v>
      </c>
      <c r="R236" s="138">
        <f>Q236*H236</f>
        <v>0</v>
      </c>
      <c r="S236" s="138">
        <v>0</v>
      </c>
      <c r="T236" s="139">
        <f>S236*H236</f>
        <v>0</v>
      </c>
      <c r="AR236" s="140" t="s">
        <v>354</v>
      </c>
      <c r="AT236" s="140" t="s">
        <v>114</v>
      </c>
      <c r="AU236" s="140" t="s">
        <v>77</v>
      </c>
      <c r="AY236" s="16" t="s">
        <v>112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6" t="s">
        <v>75</v>
      </c>
      <c r="BK236" s="141">
        <f>ROUND(I236*H236,2)</f>
        <v>0</v>
      </c>
      <c r="BL236" s="16" t="s">
        <v>354</v>
      </c>
      <c r="BM236" s="140" t="s">
        <v>389</v>
      </c>
    </row>
    <row r="237" spans="2:65" s="11" customFormat="1" ht="22.9" customHeight="1">
      <c r="B237" s="115"/>
      <c r="D237" s="116" t="s">
        <v>69</v>
      </c>
      <c r="E237" s="125" t="s">
        <v>390</v>
      </c>
      <c r="F237" s="125" t="s">
        <v>391</v>
      </c>
      <c r="I237" s="118"/>
      <c r="J237" s="126">
        <f>BK237</f>
        <v>0</v>
      </c>
      <c r="L237" s="115"/>
      <c r="M237" s="120"/>
      <c r="P237" s="121">
        <f>SUM(P238:P241)</f>
        <v>0</v>
      </c>
      <c r="R237" s="121">
        <f>SUM(R238:R241)</f>
        <v>0</v>
      </c>
      <c r="T237" s="122">
        <f>SUM(T238:T241)</f>
        <v>0</v>
      </c>
      <c r="AR237" s="116" t="s">
        <v>137</v>
      </c>
      <c r="AT237" s="123" t="s">
        <v>69</v>
      </c>
      <c r="AU237" s="123" t="s">
        <v>75</v>
      </c>
      <c r="AY237" s="116" t="s">
        <v>112</v>
      </c>
      <c r="BK237" s="124">
        <f>SUM(BK238:BK241)</f>
        <v>0</v>
      </c>
    </row>
    <row r="238" spans="2:65" s="1" customFormat="1" ht="21.75" customHeight="1">
      <c r="B238" s="127"/>
      <c r="C238" s="128" t="s">
        <v>392</v>
      </c>
      <c r="D238" s="128" t="s">
        <v>114</v>
      </c>
      <c r="E238" s="129" t="s">
        <v>393</v>
      </c>
      <c r="F238" s="130" t="s">
        <v>394</v>
      </c>
      <c r="G238" s="131" t="s">
        <v>163</v>
      </c>
      <c r="H238" s="132">
        <v>1</v>
      </c>
      <c r="I238" s="133"/>
      <c r="J238" s="134">
        <f>ROUND(I238*H238,2)</f>
        <v>0</v>
      </c>
      <c r="K238" s="135"/>
      <c r="L238" s="31"/>
      <c r="M238" s="136" t="s">
        <v>1</v>
      </c>
      <c r="N238" s="137" t="s">
        <v>35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354</v>
      </c>
      <c r="AT238" s="140" t="s">
        <v>114</v>
      </c>
      <c r="AU238" s="140" t="s">
        <v>77</v>
      </c>
      <c r="AY238" s="16" t="s">
        <v>112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6" t="s">
        <v>75</v>
      </c>
      <c r="BK238" s="141">
        <f>ROUND(I238*H238,2)</f>
        <v>0</v>
      </c>
      <c r="BL238" s="16" t="s">
        <v>354</v>
      </c>
      <c r="BM238" s="140" t="s">
        <v>395</v>
      </c>
    </row>
    <row r="239" spans="2:65" s="1" customFormat="1" ht="19.5">
      <c r="B239" s="31"/>
      <c r="D239" s="142" t="s">
        <v>123</v>
      </c>
      <c r="F239" s="143" t="s">
        <v>396</v>
      </c>
      <c r="I239" s="144"/>
      <c r="L239" s="31"/>
      <c r="M239" s="145"/>
      <c r="T239" s="54"/>
      <c r="AT239" s="16" t="s">
        <v>123</v>
      </c>
      <c r="AU239" s="16" t="s">
        <v>77</v>
      </c>
    </row>
    <row r="240" spans="2:65" s="1" customFormat="1" ht="16.5" customHeight="1">
      <c r="B240" s="127"/>
      <c r="C240" s="128" t="s">
        <v>397</v>
      </c>
      <c r="D240" s="128" t="s">
        <v>114</v>
      </c>
      <c r="E240" s="129" t="s">
        <v>398</v>
      </c>
      <c r="F240" s="130" t="s">
        <v>399</v>
      </c>
      <c r="G240" s="131" t="s">
        <v>163</v>
      </c>
      <c r="H240" s="132">
        <v>1</v>
      </c>
      <c r="I240" s="133"/>
      <c r="J240" s="134">
        <f>ROUND(I240*H240,2)</f>
        <v>0</v>
      </c>
      <c r="K240" s="135"/>
      <c r="L240" s="31"/>
      <c r="M240" s="136" t="s">
        <v>1</v>
      </c>
      <c r="N240" s="137" t="s">
        <v>35</v>
      </c>
      <c r="P240" s="138">
        <f>O240*H240</f>
        <v>0</v>
      </c>
      <c r="Q240" s="138">
        <v>0</v>
      </c>
      <c r="R240" s="138">
        <f>Q240*H240</f>
        <v>0</v>
      </c>
      <c r="S240" s="138">
        <v>0</v>
      </c>
      <c r="T240" s="139">
        <f>S240*H240</f>
        <v>0</v>
      </c>
      <c r="AR240" s="140" t="s">
        <v>354</v>
      </c>
      <c r="AT240" s="140" t="s">
        <v>114</v>
      </c>
      <c r="AU240" s="140" t="s">
        <v>77</v>
      </c>
      <c r="AY240" s="16" t="s">
        <v>112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6" t="s">
        <v>75</v>
      </c>
      <c r="BK240" s="141">
        <f>ROUND(I240*H240,2)</f>
        <v>0</v>
      </c>
      <c r="BL240" s="16" t="s">
        <v>354</v>
      </c>
      <c r="BM240" s="140" t="s">
        <v>400</v>
      </c>
    </row>
    <row r="241" spans="2:65" s="1" customFormat="1" ht="29.25">
      <c r="B241" s="31"/>
      <c r="D241" s="142" t="s">
        <v>123</v>
      </c>
      <c r="F241" s="143" t="s">
        <v>401</v>
      </c>
      <c r="I241" s="144"/>
      <c r="L241" s="31"/>
      <c r="M241" s="145"/>
      <c r="T241" s="54"/>
      <c r="AT241" s="16" t="s">
        <v>123</v>
      </c>
      <c r="AU241" s="16" t="s">
        <v>77</v>
      </c>
    </row>
    <row r="242" spans="2:65" s="11" customFormat="1" ht="22.9" customHeight="1">
      <c r="B242" s="115"/>
      <c r="D242" s="116" t="s">
        <v>69</v>
      </c>
      <c r="E242" s="125" t="s">
        <v>402</v>
      </c>
      <c r="F242" s="125" t="s">
        <v>403</v>
      </c>
      <c r="I242" s="118"/>
      <c r="J242" s="126">
        <f>BK242</f>
        <v>0</v>
      </c>
      <c r="L242" s="115"/>
      <c r="M242" s="120"/>
      <c r="P242" s="121">
        <f>SUM(P243:P245)</f>
        <v>0</v>
      </c>
      <c r="R242" s="121">
        <f>SUM(R243:R245)</f>
        <v>0</v>
      </c>
      <c r="T242" s="122">
        <f>SUM(T243:T245)</f>
        <v>0</v>
      </c>
      <c r="AR242" s="116" t="s">
        <v>137</v>
      </c>
      <c r="AT242" s="123" t="s">
        <v>69</v>
      </c>
      <c r="AU242" s="123" t="s">
        <v>75</v>
      </c>
      <c r="AY242" s="116" t="s">
        <v>112</v>
      </c>
      <c r="BK242" s="124">
        <f>SUM(BK243:BK245)</f>
        <v>0</v>
      </c>
    </row>
    <row r="243" spans="2:65" s="1" customFormat="1" ht="16.5" customHeight="1">
      <c r="B243" s="127"/>
      <c r="C243" s="128" t="s">
        <v>404</v>
      </c>
      <c r="D243" s="128" t="s">
        <v>114</v>
      </c>
      <c r="E243" s="129" t="s">
        <v>405</v>
      </c>
      <c r="F243" s="130" t="s">
        <v>406</v>
      </c>
      <c r="G243" s="131" t="s">
        <v>163</v>
      </c>
      <c r="H243" s="132">
        <v>1</v>
      </c>
      <c r="I243" s="133"/>
      <c r="J243" s="134">
        <f>ROUND(I243*H243,2)</f>
        <v>0</v>
      </c>
      <c r="K243" s="135"/>
      <c r="L243" s="31"/>
      <c r="M243" s="136" t="s">
        <v>1</v>
      </c>
      <c r="N243" s="137" t="s">
        <v>35</v>
      </c>
      <c r="P243" s="138">
        <f>O243*H243</f>
        <v>0</v>
      </c>
      <c r="Q243" s="138">
        <v>0</v>
      </c>
      <c r="R243" s="138">
        <f>Q243*H243</f>
        <v>0</v>
      </c>
      <c r="S243" s="138">
        <v>0</v>
      </c>
      <c r="T243" s="139">
        <f>S243*H243</f>
        <v>0</v>
      </c>
      <c r="AR243" s="140" t="s">
        <v>118</v>
      </c>
      <c r="AT243" s="140" t="s">
        <v>114</v>
      </c>
      <c r="AU243" s="140" t="s">
        <v>77</v>
      </c>
      <c r="AY243" s="16" t="s">
        <v>112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6" t="s">
        <v>75</v>
      </c>
      <c r="BK243" s="141">
        <f>ROUND(I243*H243,2)</f>
        <v>0</v>
      </c>
      <c r="BL243" s="16" t="s">
        <v>118</v>
      </c>
      <c r="BM243" s="140" t="s">
        <v>407</v>
      </c>
    </row>
    <row r="244" spans="2:65" s="1" customFormat="1" ht="29.25">
      <c r="B244" s="31"/>
      <c r="D244" s="142" t="s">
        <v>123</v>
      </c>
      <c r="F244" s="143" t="s">
        <v>408</v>
      </c>
      <c r="I244" s="144"/>
      <c r="L244" s="31"/>
      <c r="M244" s="145"/>
      <c r="T244" s="54"/>
      <c r="AT244" s="16" t="s">
        <v>123</v>
      </c>
      <c r="AU244" s="16" t="s">
        <v>77</v>
      </c>
    </row>
    <row r="245" spans="2:65" s="1" customFormat="1" ht="24.2" customHeight="1">
      <c r="B245" s="127"/>
      <c r="C245" s="128" t="s">
        <v>409</v>
      </c>
      <c r="D245" s="128" t="s">
        <v>114</v>
      </c>
      <c r="E245" s="129" t="s">
        <v>410</v>
      </c>
      <c r="F245" s="130" t="s">
        <v>411</v>
      </c>
      <c r="G245" s="131" t="s">
        <v>163</v>
      </c>
      <c r="H245" s="132">
        <v>1</v>
      </c>
      <c r="I245" s="133"/>
      <c r="J245" s="134">
        <f>ROUND(I245*H245,2)</f>
        <v>0</v>
      </c>
      <c r="K245" s="135"/>
      <c r="L245" s="31"/>
      <c r="M245" s="177" t="s">
        <v>1</v>
      </c>
      <c r="N245" s="178" t="s">
        <v>35</v>
      </c>
      <c r="O245" s="179"/>
      <c r="P245" s="180">
        <f>O245*H245</f>
        <v>0</v>
      </c>
      <c r="Q245" s="180">
        <v>0</v>
      </c>
      <c r="R245" s="180">
        <f>Q245*H245</f>
        <v>0</v>
      </c>
      <c r="S245" s="180">
        <v>0</v>
      </c>
      <c r="T245" s="181">
        <f>S245*H245</f>
        <v>0</v>
      </c>
      <c r="AR245" s="140" t="s">
        <v>354</v>
      </c>
      <c r="AT245" s="140" t="s">
        <v>114</v>
      </c>
      <c r="AU245" s="140" t="s">
        <v>77</v>
      </c>
      <c r="AY245" s="16" t="s">
        <v>112</v>
      </c>
      <c r="BE245" s="141">
        <f>IF(N245="základní",J245,0)</f>
        <v>0</v>
      </c>
      <c r="BF245" s="141">
        <f>IF(N245="snížená",J245,0)</f>
        <v>0</v>
      </c>
      <c r="BG245" s="141">
        <f>IF(N245="zákl. přenesená",J245,0)</f>
        <v>0</v>
      </c>
      <c r="BH245" s="141">
        <f>IF(N245="sníž. přenesená",J245,0)</f>
        <v>0</v>
      </c>
      <c r="BI245" s="141">
        <f>IF(N245="nulová",J245,0)</f>
        <v>0</v>
      </c>
      <c r="BJ245" s="16" t="s">
        <v>75</v>
      </c>
      <c r="BK245" s="141">
        <f>ROUND(I245*H245,2)</f>
        <v>0</v>
      </c>
      <c r="BL245" s="16" t="s">
        <v>354</v>
      </c>
      <c r="BM245" s="140" t="s">
        <v>412</v>
      </c>
    </row>
    <row r="246" spans="2:65" s="1" customFormat="1" ht="6.95" customHeight="1">
      <c r="B246" s="43"/>
      <c r="C246" s="44"/>
      <c r="D246" s="44"/>
      <c r="E246" s="44"/>
      <c r="F246" s="44"/>
      <c r="G246" s="44"/>
      <c r="H246" s="44"/>
      <c r="I246" s="44"/>
      <c r="J246" s="44"/>
      <c r="K246" s="44"/>
      <c r="L246" s="31"/>
    </row>
  </sheetData>
  <autoFilter ref="C124:K245" xr:uid="{00000000-0009-0000-0000-000001000000}"/>
  <mergeCells count="6">
    <mergeCell ref="E117:H117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Znojmo...</vt:lpstr>
      <vt:lpstr>'Rekapitulace stavby'!Názvy_tisku</vt:lpstr>
      <vt:lpstr>Znojmo...!Názvy_tisku</vt:lpstr>
      <vt:lpstr>'Rekapitulace stavby'!Oblast_tisku</vt:lpstr>
      <vt:lpstr>Znojmo...!Oblast_tisku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oem</cp:lastModifiedBy>
  <dcterms:created xsi:type="dcterms:W3CDTF">2026-03-23T12:20:01Z</dcterms:created>
  <dcterms:modified xsi:type="dcterms:W3CDTF">2026-03-23T13:25:29Z</dcterms:modified>
</cp:coreProperties>
</file>