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80" activeTab="1"/>
  </bookViews>
  <sheets>
    <sheet name="Rekapitulácia stavby" sheetId="1" r:id="rId1"/>
    <sheet name="TUZVOKNIZNICA - TUZVOKNIZ..." sheetId="2" r:id="rId2"/>
  </sheets>
  <definedNames>
    <definedName name="__xlnm._FilterDatabase" localSheetId="1">'TUZVOKNIZNICA - TUZVOKNIZ...'!$C$120:$K$173</definedName>
    <definedName name="__xlnm._FilterDatabase_1">'TUZVOKNIZNICA - TUZVOKNIZ...'!$C$120:$K$173</definedName>
    <definedName name="__xlnm.Print_Area" localSheetId="0">('Rekapitulácia stavby'!$D$4:$AO$76,'Rekapitulácia stavby'!$C$82:$AQ$96)</definedName>
    <definedName name="__xlnm.Print_Area" localSheetId="1">('TUZVOKNIZNICA - TUZVOKNIZ...'!$C$4:$J$76,'TUZVOKNIZNICA - TUZVOKNIZ...'!$C$82:$J$104,'TUZVOKNIZNICA - TUZVOKNIZ...'!$C$110:$K$173)</definedName>
    <definedName name="__xlnm.Print_Titles" localSheetId="0">'Rekapitulácia stavby'!$92:$92</definedName>
    <definedName name="__xlnm.Print_Titles" localSheetId="1">'TUZVOKNIZNICA - TUZVOKNIZ...'!$120:$120</definedName>
    <definedName name="_xlnm._FilterDatabase" localSheetId="1" hidden="1">'TUZVOKNIZNICA - TUZVOKNIZ...'!$C$120:$K$173</definedName>
    <definedName name="_xlnm.Print_Titles" localSheetId="0">'Rekapitulácia stavby'!$92:$92</definedName>
    <definedName name="_xlnm.Print_Titles" localSheetId="1">'TUZVOKNIZNICA - TUZVOKNIZ...'!$120:$120</definedName>
    <definedName name="_xlnm.Print_Area" localSheetId="0">('Rekapitulácia stavby'!$D$4:$AO$76,'Rekapitulácia stavby'!$C$82:$AQ$96)</definedName>
    <definedName name="_xlnm.Print_Area" localSheetId="1">('TUZVOKNIZNICA - TUZVOKNIZ...'!$C$4:$J$76,'TUZVOKNIZNICA - TUZVOKNIZ...'!$C$82:$J$104,'TUZVOKNIZNICA - TUZVOKNIZ...'!$C$110:$K$173)</definedName>
  </definedNames>
  <calcPr fullCalcOnLoad="1"/>
</workbook>
</file>

<file path=xl/sharedStrings.xml><?xml version="1.0" encoding="utf-8"?>
<sst xmlns="http://schemas.openxmlformats.org/spreadsheetml/2006/main" count="805" uniqueCount="265">
  <si>
    <t>Export Komplet</t>
  </si>
  <si>
    <t>2.0</t>
  </si>
  <si>
    <t>False</t>
  </si>
  <si>
    <t>{ecbb15b4-2416-4075-9e9b-9f2ce6dc6b96}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</si>
  <si>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</si>
  <si>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</si>
  <si>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</si>
  <si>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</si>
  <si>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</si>
  <si>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</si>
  <si>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TUZVOKNIZNICA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</si>
  <si>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</si>
  <si>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</si>
  <si>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</si>
  <si>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</si>
  <si>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</si>
  <si>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</si>
  <si>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</si>
  <si>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</si>
  <si>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00397440</t>
  </si>
  <si>
    <t>Technická univerzita vo Zvolene</t>
  </si>
  <si>
    <t>IČ DPH:</t>
  </si>
  <si>
    <t>SK2020474808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</si>
  <si>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</si>
  <si>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</si>
  <si>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</si>
  <si>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</si>
  <si>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</si>
  <si>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</si>
  <si>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</si>
  <si>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</si>
  <si>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</si>
  <si>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</si>
  <si>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</si>
  <si>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</si>
  <si>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</si>
  <si>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</si>
  <si>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</si>
  <si>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</si>
  <si>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</si>
  <si>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</si>
  <si>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</si>
  <si>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</si>
  <si>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</si>
  <si>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</si>
  <si>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</si>
  <si>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</si>
  <si>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</si>
  <si>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</si>
  <si>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</si>
  <si>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</si>
  <si>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</si>
  <si>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</si>
  <si>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</si>
  <si>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</si>
  <si>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Ostat._x005F_x000d_
náklady [EUR]</t>
  </si>
  <si>
    <t>DPH [EUR]</t>
  </si>
  <si>
    <t>Normohodiny [h]</t>
  </si>
  <si>
    <t>DPH základná [EUR]</t>
  </si>
  <si>
    <t>DPH znížená [EUR]</t>
  </si>
  <si>
    <t>DPH základná prenesená_x005F_x000d_
[EUR]</t>
  </si>
  <si>
    <t>DPH znížená prenesená_x005F_x000d_
[EUR]</t>
  </si>
  <si>
    <t>Základňa_x005F_x000d_
DPH základná</t>
  </si>
  <si>
    <t>Základňa_x005F_x000d_
DPH znížená</t>
  </si>
  <si>
    <t>Základňa_x005F_x000d_
DPH zákl. prenesená</t>
  </si>
  <si>
    <t>Základňa_x005F_x000d_
DPH zníž. prenesená</t>
  </si>
  <si>
    <t>Základňa_x005F_x000d_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</si>
  <si>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</si>
  <si>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</si>
  <si>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</si>
  <si>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</si>
  <si>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</si>
  <si>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</si>
  <si>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</si>
  <si>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</si>
  <si>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</si>
  <si>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</si>
  <si>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</si>
  <si>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</si>
  <si>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</si>
  <si>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</si>
  <si>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</si>
  <si>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</si>
  <si>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</si>
  <si>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</si>
  <si>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</si>
  <si>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</si>
  <si>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</si>
  <si>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</si>
  <si>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</si>
  <si>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</si>
  <si>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</si>
  <si>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</si>
  <si>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</si>
  <si>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</si>
  <si>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</si>
  <si>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</si>
  <si>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</si>
  <si>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</si>
  <si>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</si>
  <si>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</si>
  <si>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</si>
  <si>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</si>
  <si>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</si>
  <si>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</si>
  <si>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</si>
  <si>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</si>
  <si>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</si>
  <si>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</si>
  <si>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311231116</t>
  </si>
  <si>
    <t>Murivo nosné tehál plných pálených dĺžky 290mm P 7-15 MC 10</t>
  </si>
  <si>
    <t>m3</t>
  </si>
  <si>
    <t>4</t>
  </si>
  <si>
    <t>2</t>
  </si>
  <si>
    <t>-1087111637</t>
  </si>
  <si>
    <t>6</t>
  </si>
  <si>
    <t>Úpravy povrchov, podlahy, osadenie</t>
  </si>
  <si>
    <t>610991111</t>
  </si>
  <si>
    <t>Zakrývanie výplní vnútorných okenných otvorov, predmetov a konštrukcií 196x8x4</t>
  </si>
  <si>
    <t>m2</t>
  </si>
  <si>
    <t>-275528391</t>
  </si>
  <si>
    <t>612409991</t>
  </si>
  <si>
    <t>Začistenie omietok (s dodaním hmoty) okolo okien, dverí,podláh, obkladov atď.interiér</t>
  </si>
  <si>
    <t>m</t>
  </si>
  <si>
    <t>-359746026</t>
  </si>
  <si>
    <t>612421421</t>
  </si>
  <si>
    <t>Oprava vnútorných vápenných omietok stien, v množstve opravenej plochy nad 30 do 50 % hladkých 1430*1,5</t>
  </si>
  <si>
    <t>1070573148</t>
  </si>
  <si>
    <t>612460121</t>
  </si>
  <si>
    <t>Príprava vnútorného podkladu stien penetráciou základnou pred opravou omietok</t>
  </si>
  <si>
    <t>-137144086</t>
  </si>
  <si>
    <t>612481022</t>
  </si>
  <si>
    <t>1976586358</t>
  </si>
  <si>
    <t>612481119</t>
  </si>
  <si>
    <t>Potiahnutie vnútorných stien sklotextílnou mriežkou s celoplošným prilepením</t>
  </si>
  <si>
    <t>-527294753</t>
  </si>
  <si>
    <t>622462512</t>
  </si>
  <si>
    <t>Vonkajšia omietka stien tenkovrstvová minerálna so zatieranou štruktúrou PCI Multiputz MSP 1 hr.zrna 1,5 mm + tesnenie 2</t>
  </si>
  <si>
    <t>-577399351</t>
  </si>
  <si>
    <t>624401112</t>
  </si>
  <si>
    <t>Oprava poškodených hrán škáry cementovou maltou s podkladom v exteriéri</t>
  </si>
  <si>
    <t>-1687260349</t>
  </si>
  <si>
    <t>629451112</t>
  </si>
  <si>
    <t>Vyrovnávacia vrstva z cementovej malty pod klampiarskymi prvkami šírky nad 150 do 300 mm</t>
  </si>
  <si>
    <t>1879437649</t>
  </si>
  <si>
    <t>9</t>
  </si>
  <si>
    <t>Ostatné konštrukcie a práce-búranie</t>
  </si>
  <si>
    <t>941955004</t>
  </si>
  <si>
    <t>Lešenie ľahké pracovné pomocné s výškou lešeňovej podlahy nad 2,50 do 3,5 m</t>
  </si>
  <si>
    <t>1579910097</t>
  </si>
  <si>
    <t>949942101</t>
  </si>
  <si>
    <t>Hydraulická zdvíhacia plošina vrátane obsluhy inštalovaná na automobilovom podvozku výšky zdvihu do 27 m</t>
  </si>
  <si>
    <t>hod</t>
  </si>
  <si>
    <t>-1462470457</t>
  </si>
  <si>
    <t>968061115</t>
  </si>
  <si>
    <t>Demontáž okien drevených, 1 bm obvodu - 0,008t</t>
  </si>
  <si>
    <t>863272402</t>
  </si>
  <si>
    <t>979081111</t>
  </si>
  <si>
    <t>Odvoz sutiny a vybúraných hmôt na skládku do 1 km</t>
  </si>
  <si>
    <t>t</t>
  </si>
  <si>
    <t>1231452644</t>
  </si>
  <si>
    <t>979081121</t>
  </si>
  <si>
    <t>Odvoz sutiny a vybúraných hmôt na skládku za každý ďalší 1 km</t>
  </si>
  <si>
    <t>1836084944</t>
  </si>
  <si>
    <t>979089012</t>
  </si>
  <si>
    <t>Poplatok za skladovanie - betón, tehly, dlaždice (17 01 ), ostatné</t>
  </si>
  <si>
    <t>-799930702</t>
  </si>
  <si>
    <t>979089112</t>
  </si>
  <si>
    <t>Poplatok za skladovanie - drevo, sklo, plasty (17 02 ), ostatné</t>
  </si>
  <si>
    <t>2007168231</t>
  </si>
  <si>
    <t>99</t>
  </si>
  <si>
    <t>Presun hmôt HSV</t>
  </si>
  <si>
    <t>998011003</t>
  </si>
  <si>
    <t>Presun hmôt pre budovy (801, 803, 812), zvislá konštr. z tehál, tvárnic, z kovu výšky do 24 m</t>
  </si>
  <si>
    <t>184027788</t>
  </si>
  <si>
    <t>998011015</t>
  </si>
  <si>
    <t>Príplatok za zväčšený presun (801,803,812) zvislá konštr. z tehál, tvárnic, z kovu nad vymedzenú najväčšiu dopravnú vzdialenosť do 1000 m</t>
  </si>
  <si>
    <t>1204169217</t>
  </si>
  <si>
    <t>PSV</t>
  </si>
  <si>
    <t>Práce a dodávky PSV</t>
  </si>
  <si>
    <t>764</t>
  </si>
  <si>
    <t>Konštrukcie klampiarske</t>
  </si>
  <si>
    <t>764410711</t>
  </si>
  <si>
    <t>16</t>
  </si>
  <si>
    <t>1755276262</t>
  </si>
  <si>
    <t>766</t>
  </si>
  <si>
    <t>Konštrukcie stolárske</t>
  </si>
  <si>
    <t>766411812</t>
  </si>
  <si>
    <t>Demontáž obloženia stien panelmi, veľ. nad 1,5 m2,  -0,02465t</t>
  </si>
  <si>
    <t>778578939</t>
  </si>
  <si>
    <t>766411822</t>
  </si>
  <si>
    <t>Demontáž obloženia stien panelmi, podkladových roštov,  -0,00800t</t>
  </si>
  <si>
    <t>1425541712</t>
  </si>
  <si>
    <t>766492100</t>
  </si>
  <si>
    <t>Ostatné - montáž obloženia ostenia drevenej obložky okna</t>
  </si>
  <si>
    <t>bm</t>
  </si>
  <si>
    <t>-788693471</t>
  </si>
  <si>
    <t>M</t>
  </si>
  <si>
    <t>611110039200-3</t>
  </si>
  <si>
    <t>32</t>
  </si>
  <si>
    <t>-1823781169</t>
  </si>
  <si>
    <t>766621267</t>
  </si>
  <si>
    <t>Montáž okien drevených s paropriepustnými aj  parotesnými páskami</t>
  </si>
  <si>
    <t>1932360758</t>
  </si>
  <si>
    <t>283290006800</t>
  </si>
  <si>
    <t>Dodávka parotesná páska so sieťkou do lepidla  1430bm + dodávka tesnenia 1-paropriepustnej PUR pásky s odolnosťou 600 Pa – 1125bm + dodávka paropriepustnej pásky pod vonkajším AL odkvapovým plechom-305bm, spolu 3001,194bm</t>
  </si>
  <si>
    <t>-1992422198</t>
  </si>
  <si>
    <t>611110016900</t>
  </si>
  <si>
    <t>Drevené okno 1400x2550mm cink RAL 1015, sklo 6-16Ar– 4-18Ar-4mm, s drevenou lištou na skle z interiéru a exteriéru+ dištančný rámik v skle SWISSPACER ULTIMATE</t>
  </si>
  <si>
    <t>ks</t>
  </si>
  <si>
    <t>454665004</t>
  </si>
  <si>
    <t>611110016900-1</t>
  </si>
  <si>
    <t>Drevené okno 1800x2550mm cink RAL 1015,sklo 6-16Ar-4-18Ar-4mm, s drevenou lištou na skle z ineriéru a exteriéru+dištančný rámik v skle SWISSPACER ULTIMATE</t>
  </si>
  <si>
    <t>-2100109694</t>
  </si>
  <si>
    <t>611110016900-2</t>
  </si>
  <si>
    <t>-456991719</t>
  </si>
  <si>
    <t>611110016900-3</t>
  </si>
  <si>
    <t>-383521380</t>
  </si>
  <si>
    <t>611110016900-6</t>
  </si>
  <si>
    <t>388456789</t>
  </si>
  <si>
    <t>611110016900-7</t>
  </si>
  <si>
    <t>-244046202</t>
  </si>
  <si>
    <t>611110016900-8</t>
  </si>
  <si>
    <t>-617196565</t>
  </si>
  <si>
    <t>611110016900-9</t>
  </si>
  <si>
    <t>1610600512</t>
  </si>
  <si>
    <t>611110016900-10</t>
  </si>
  <si>
    <t>825927194</t>
  </si>
  <si>
    <t>611110016900-11</t>
  </si>
  <si>
    <t>-1855483915</t>
  </si>
  <si>
    <t>611110016900-5</t>
  </si>
  <si>
    <t>-1549107791</t>
  </si>
  <si>
    <t>611110016900-4</t>
  </si>
  <si>
    <t>888712269</t>
  </si>
  <si>
    <t>766694112</t>
  </si>
  <si>
    <t>Montáž parapetnej dosky drevenej šírky do 400 mm, dĺžky 1000-1600 mm</t>
  </si>
  <si>
    <t>-779173514</t>
  </si>
  <si>
    <t>611550001200</t>
  </si>
  <si>
    <t>Parapetná doska drevená, šírka 400 mm, RAL1015</t>
  </si>
  <si>
    <t>885168370</t>
  </si>
  <si>
    <t>998766103</t>
  </si>
  <si>
    <t>Presun hmot pre konštrukcie stolárske v objektoch výšky nad 12 do 24 m</t>
  </si>
  <si>
    <t>2131522109</t>
  </si>
  <si>
    <t>784</t>
  </si>
  <si>
    <t>Maľby</t>
  </si>
  <si>
    <t>784410100</t>
  </si>
  <si>
    <t>Penetrovanie jednonásobné jemnozrnných podkladov výšky do 3,80 m</t>
  </si>
  <si>
    <t>-168910157</t>
  </si>
  <si>
    <t>784452263</t>
  </si>
  <si>
    <t>Maľby z maliarskych zmesí Primalex, Farmal, ručne nanášané jednonásobné základné na podklad hrubozrnný  výšky do 3,80 m</t>
  </si>
  <si>
    <t>1255860088</t>
  </si>
  <si>
    <t>Okenný a dverový  plastový dilatačný profil, APU lišta, pre hrúbku omietky 9 mm, nalepená na obložke</t>
  </si>
  <si>
    <t>Dodávka a montáž oplechovania parapetov z hliníkového farebného Al plechu,  r.š. 100 mm RAL1015</t>
  </si>
  <si>
    <t>Interiérová drevená obložka, materiál drevina smrek cink, 3xral 1015</t>
  </si>
  <si>
    <t>Drevené okno 1100x1550mm cink RAL 1015, sklo 6-16Ar-4-18Ar-4mm, +dištančný rámik v skle SWISSPACER ULTIMATE</t>
  </si>
  <si>
    <t>Drevené okno 2000x1900mm cink RAL 1015, sklo 6-16Ar-4-18Ar-4mm, +dištančný rámik v skle SWISSPACER ULTIMATE</t>
  </si>
  <si>
    <t>Drevené okno 1800x1650mm cink RAL 1015, sklo 6-16Ar-4-18Ar-4mm, +dištančný rámik v skle SWISSPACER ULTIMATE</t>
  </si>
  <si>
    <t>Drevené okno 800x1650mm cink RAL 1015, sklo 6-16Ar-4-18Ar-4mm, +dištančný rámik v skle SWISSPACER ULTIMATE</t>
  </si>
  <si>
    <t>Drevené okno 1300x2250mm cink RAL 1015, sklo 6-16Ar-4-18Ar-4mm, +dištančný rámik v skle SWISSPACER ULTIMATE</t>
  </si>
  <si>
    <t>Drevené okno 1300x1650mm cink RAL 1015, sklo 6-16Ar-4-18Ar-4mm, +dištančný rámik v skle SWISSPACER ULTIMATE</t>
  </si>
  <si>
    <t>Drevené okno 1500x1650mm cink RAL 1015, sklo 6-16Ar-4-18Ar-4mm, +dištančný rámik v skle SWISSPACER ULTIMATE</t>
  </si>
  <si>
    <t>Drevené okno 1000x1350mm cink RAL 1015, sklo 6-16Ar-4-18Ar-4mm, +dištančný rámik v skle SWISSPACER ULTIMATE</t>
  </si>
  <si>
    <t>Drevené okno 600x900mm cink RAL 1015, sklo 6-16Ar-4-18Ar-4mm, +dištančný rámik v skle SWISSPACER ULTIMATE</t>
  </si>
  <si>
    <t>Rekonštrukcia objektov a priestorov SLDK - výmena okien</t>
  </si>
  <si>
    <t>Drevené okno 1800x12000mm cink RAL 1015,sklo 6-16Ar-4-18Ar-4mm, s drevenou lištou na skle z ineriéru a exteriéru+dištančný rámik v skle SWISSPACER ULTIMATE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</si>
</sst>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%"/>
    <numFmt numFmtId="166" formatCode="dd\.mm\.yyyy"/>
    <numFmt numFmtId="167" formatCode="#,##0.00000"/>
    <numFmt numFmtId="168" formatCode="#,##0.000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8"/>
      <color indexed="12"/>
      <name val="Wingdings 2"/>
      <family val="1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b/>
      <sz val="12"/>
      <name val="Trebuchet MS"/>
      <family val="2"/>
    </font>
    <font>
      <b/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5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8" applyNumberFormat="0" applyAlignment="0" applyProtection="0"/>
    <xf numFmtId="0" fontId="63" fillId="25" borderId="8" applyNumberFormat="0" applyAlignment="0" applyProtection="0"/>
    <xf numFmtId="0" fontId="64" fillId="25" borderId="9" applyNumberFormat="0" applyAlignment="0" applyProtection="0"/>
    <xf numFmtId="0" fontId="65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36">
      <alignment/>
      <protection/>
    </xf>
    <xf numFmtId="0" fontId="3" fillId="0" borderId="0" xfId="36" applyFont="1" applyAlignment="1">
      <alignment horizontal="left" vertical="center"/>
      <protection/>
    </xf>
    <xf numFmtId="0" fontId="2" fillId="0" borderId="0" xfId="36" applyFont="1" applyAlignment="1">
      <alignment horizontal="left" vertical="center"/>
      <protection/>
    </xf>
    <xf numFmtId="0" fontId="2" fillId="0" borderId="10" xfId="36" applyBorder="1">
      <alignment/>
      <protection/>
    </xf>
    <xf numFmtId="0" fontId="2" fillId="0" borderId="11" xfId="36" applyBorder="1">
      <alignment/>
      <protection/>
    </xf>
    <xf numFmtId="0" fontId="2" fillId="0" borderId="12" xfId="36" applyBorder="1">
      <alignment/>
      <protection/>
    </xf>
    <xf numFmtId="0" fontId="5" fillId="0" borderId="0" xfId="36" applyFont="1" applyAlignment="1">
      <alignment horizontal="left" vertical="center"/>
      <protection/>
    </xf>
    <xf numFmtId="0" fontId="4" fillId="0" borderId="0" xfId="36" applyFont="1" applyAlignment="1">
      <alignment horizontal="left" vertical="center"/>
      <protection/>
    </xf>
    <xf numFmtId="0" fontId="6" fillId="0" borderId="0" xfId="36" applyFont="1" applyAlignment="1">
      <alignment horizontal="left" vertical="top"/>
      <protection/>
    </xf>
    <xf numFmtId="0" fontId="8" fillId="0" borderId="0" xfId="36" applyFont="1" applyAlignment="1">
      <alignment horizontal="left" vertical="top"/>
      <protection/>
    </xf>
    <xf numFmtId="0" fontId="6" fillId="0" borderId="0" xfId="36" applyFont="1" applyAlignment="1">
      <alignment horizontal="left" vertical="center"/>
      <protection/>
    </xf>
    <xf numFmtId="0" fontId="7" fillId="0" borderId="0" xfId="36" applyFont="1" applyAlignment="1">
      <alignment horizontal="left" vertical="center"/>
      <protection/>
    </xf>
    <xf numFmtId="164" fontId="7" fillId="0" borderId="0" xfId="36" applyNumberFormat="1" applyFont="1" applyAlignment="1">
      <alignment horizontal="left" vertical="center"/>
      <protection/>
    </xf>
    <xf numFmtId="0" fontId="2" fillId="0" borderId="13" xfId="36" applyBorder="1">
      <alignment/>
      <protection/>
    </xf>
    <xf numFmtId="0" fontId="2" fillId="0" borderId="0" xfId="36" applyFont="1" applyAlignment="1">
      <alignment vertical="center"/>
      <protection/>
    </xf>
    <xf numFmtId="0" fontId="2" fillId="0" borderId="12" xfId="36" applyFont="1" applyBorder="1" applyAlignment="1">
      <alignment vertical="center"/>
      <protection/>
    </xf>
    <xf numFmtId="0" fontId="9" fillId="0" borderId="14" xfId="36" applyFont="1" applyBorder="1" applyAlignment="1">
      <alignment horizontal="left" vertical="center"/>
      <protection/>
    </xf>
    <xf numFmtId="0" fontId="2" fillId="0" borderId="14" xfId="36" applyFont="1" applyBorder="1" applyAlignment="1">
      <alignment vertical="center"/>
      <protection/>
    </xf>
    <xf numFmtId="0" fontId="2" fillId="0" borderId="0" xfId="36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6" fillId="0" borderId="12" xfId="36" applyFont="1" applyBorder="1" applyAlignment="1">
      <alignment vertical="center"/>
      <protection/>
    </xf>
    <xf numFmtId="0" fontId="2" fillId="33" borderId="0" xfId="36" applyFont="1" applyFill="1" applyAlignment="1">
      <alignment vertical="center"/>
      <protection/>
    </xf>
    <xf numFmtId="0" fontId="11" fillId="33" borderId="15" xfId="36" applyFont="1" applyFill="1" applyBorder="1" applyAlignment="1">
      <alignment horizontal="left" vertical="center"/>
      <protection/>
    </xf>
    <xf numFmtId="0" fontId="2" fillId="33" borderId="16" xfId="36" applyFont="1" applyFill="1" applyBorder="1" applyAlignment="1">
      <alignment vertical="center"/>
      <protection/>
    </xf>
    <xf numFmtId="0" fontId="11" fillId="33" borderId="16" xfId="36" applyFont="1" applyFill="1" applyBorder="1" applyAlignment="1">
      <alignment horizontal="center" vertical="center"/>
      <protection/>
    </xf>
    <xf numFmtId="0" fontId="2" fillId="0" borderId="12" xfId="36" applyBorder="1" applyAlignment="1">
      <alignment vertical="center"/>
      <protection/>
    </xf>
    <xf numFmtId="0" fontId="12" fillId="0" borderId="13" xfId="36" applyFont="1" applyBorder="1" applyAlignment="1">
      <alignment horizontal="left" vertical="center"/>
      <protection/>
    </xf>
    <xf numFmtId="0" fontId="2" fillId="0" borderId="13" xfId="36" applyBorder="1" applyAlignment="1">
      <alignment vertical="center"/>
      <protection/>
    </xf>
    <xf numFmtId="0" fontId="6" fillId="0" borderId="14" xfId="36" applyFont="1" applyBorder="1" applyAlignment="1">
      <alignment horizontal="left" vertical="center"/>
      <protection/>
    </xf>
    <xf numFmtId="0" fontId="2" fillId="0" borderId="13" xfId="36" applyFont="1" applyBorder="1" applyAlignment="1">
      <alignment vertical="center"/>
      <protection/>
    </xf>
    <xf numFmtId="0" fontId="2" fillId="0" borderId="17" xfId="36" applyFont="1" applyBorder="1" applyAlignment="1">
      <alignment vertical="center"/>
      <protection/>
    </xf>
    <xf numFmtId="0" fontId="2" fillId="0" borderId="18" xfId="36" applyFont="1" applyBorder="1" applyAlignment="1">
      <alignment vertical="center"/>
      <protection/>
    </xf>
    <xf numFmtId="0" fontId="2" fillId="0" borderId="10" xfId="36" applyFont="1" applyBorder="1" applyAlignment="1">
      <alignment vertical="center"/>
      <protection/>
    </xf>
    <xf numFmtId="0" fontId="2" fillId="0" borderId="11" xfId="36" applyFont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7" fillId="0" borderId="12" xfId="36" applyFont="1" applyBorder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8" fillId="0" borderId="12" xfId="36" applyFont="1" applyBorder="1" applyAlignment="1">
      <alignment vertical="center"/>
      <protection/>
    </xf>
    <xf numFmtId="0" fontId="8" fillId="0" borderId="0" xfId="36" applyFont="1" applyAlignment="1">
      <alignment horizontal="left" vertical="center"/>
      <protection/>
    </xf>
    <xf numFmtId="0" fontId="9" fillId="0" borderId="0" xfId="36" applyFont="1" applyAlignment="1">
      <alignment vertical="center"/>
      <protection/>
    </xf>
    <xf numFmtId="0" fontId="2" fillId="0" borderId="19" xfId="36" applyBorder="1" applyAlignment="1">
      <alignment vertical="center"/>
      <protection/>
    </xf>
    <xf numFmtId="0" fontId="2" fillId="0" borderId="20" xfId="36" applyBorder="1" applyAlignment="1">
      <alignment vertical="center"/>
      <protection/>
    </xf>
    <xf numFmtId="0" fontId="2" fillId="0" borderId="0" xfId="36" applyFont="1" applyBorder="1" applyAlignment="1">
      <alignment vertical="center"/>
      <protection/>
    </xf>
    <xf numFmtId="0" fontId="2" fillId="0" borderId="21" xfId="36" applyFont="1" applyBorder="1" applyAlignment="1">
      <alignment vertical="center"/>
      <protection/>
    </xf>
    <xf numFmtId="0" fontId="2" fillId="34" borderId="16" xfId="36" applyFont="1" applyFill="1" applyBorder="1" applyAlignment="1">
      <alignment vertical="center"/>
      <protection/>
    </xf>
    <xf numFmtId="0" fontId="14" fillId="34" borderId="0" xfId="36" applyFont="1" applyFill="1" applyAlignment="1">
      <alignment horizontal="center" vertical="center"/>
      <protection/>
    </xf>
    <xf numFmtId="0" fontId="15" fillId="0" borderId="22" xfId="36" applyFont="1" applyBorder="1" applyAlignment="1">
      <alignment horizontal="center" vertical="center" wrapText="1"/>
      <protection/>
    </xf>
    <xf numFmtId="0" fontId="15" fillId="0" borderId="23" xfId="36" applyFont="1" applyBorder="1" applyAlignment="1">
      <alignment horizontal="center" vertical="center" wrapText="1"/>
      <protection/>
    </xf>
    <xf numFmtId="0" fontId="15" fillId="0" borderId="24" xfId="36" applyFont="1" applyBorder="1" applyAlignment="1">
      <alignment horizontal="center" vertical="center" wrapText="1"/>
      <protection/>
    </xf>
    <xf numFmtId="0" fontId="2" fillId="0" borderId="25" xfId="36" applyFont="1" applyBorder="1" applyAlignment="1">
      <alignment vertical="center"/>
      <protection/>
    </xf>
    <xf numFmtId="0" fontId="2" fillId="0" borderId="19" xfId="36" applyFont="1" applyBorder="1" applyAlignment="1">
      <alignment vertical="center"/>
      <protection/>
    </xf>
    <xf numFmtId="0" fontId="2" fillId="0" borderId="20" xfId="36" applyFont="1" applyBorder="1" applyAlignment="1">
      <alignment vertical="center"/>
      <protection/>
    </xf>
    <xf numFmtId="0" fontId="11" fillId="0" borderId="0" xfId="36" applyFont="1" applyAlignment="1">
      <alignment vertical="center"/>
      <protection/>
    </xf>
    <xf numFmtId="0" fontId="11" fillId="0" borderId="12" xfId="36" applyFont="1" applyBorder="1" applyAlignment="1">
      <alignment vertical="center"/>
      <protection/>
    </xf>
    <xf numFmtId="0" fontId="16" fillId="0" borderId="0" xfId="36" applyFont="1" applyAlignment="1">
      <alignment horizontal="left" vertical="center"/>
      <protection/>
    </xf>
    <xf numFmtId="0" fontId="16" fillId="0" borderId="0" xfId="36" applyFont="1" applyAlignment="1">
      <alignment vertical="center"/>
      <protection/>
    </xf>
    <xf numFmtId="0" fontId="11" fillId="0" borderId="0" xfId="36" applyFont="1" applyAlignment="1">
      <alignment horizontal="center" vertical="center"/>
      <protection/>
    </xf>
    <xf numFmtId="4" fontId="13" fillId="0" borderId="26" xfId="36" applyNumberFormat="1" applyFont="1" applyBorder="1" applyAlignment="1">
      <alignment vertical="center"/>
      <protection/>
    </xf>
    <xf numFmtId="4" fontId="13" fillId="0" borderId="0" xfId="36" applyNumberFormat="1" applyFont="1" applyBorder="1" applyAlignment="1">
      <alignment vertical="center"/>
      <protection/>
    </xf>
    <xf numFmtId="167" fontId="13" fillId="0" borderId="0" xfId="36" applyNumberFormat="1" applyFont="1" applyBorder="1" applyAlignment="1">
      <alignment vertical="center"/>
      <protection/>
    </xf>
    <xf numFmtId="4" fontId="13" fillId="0" borderId="21" xfId="36" applyNumberFormat="1" applyFont="1" applyBorder="1" applyAlignment="1">
      <alignment vertical="center"/>
      <protection/>
    </xf>
    <xf numFmtId="0" fontId="11" fillId="0" borderId="0" xfId="36" applyFont="1" applyAlignment="1">
      <alignment horizontal="left" vertical="center"/>
      <protection/>
    </xf>
    <xf numFmtId="0" fontId="17" fillId="0" borderId="0" xfId="37" applyNumberFormat="1" applyFont="1" applyFill="1" applyBorder="1" applyAlignment="1" applyProtection="1">
      <alignment horizontal="center" vertical="center"/>
      <protection/>
    </xf>
    <xf numFmtId="0" fontId="19" fillId="0" borderId="12" xfId="36" applyFont="1" applyBorder="1" applyAlignment="1">
      <alignment vertical="center"/>
      <protection/>
    </xf>
    <xf numFmtId="0" fontId="20" fillId="0" borderId="0" xfId="36" applyFont="1" applyAlignment="1">
      <alignment vertical="center"/>
      <protection/>
    </xf>
    <xf numFmtId="0" fontId="21" fillId="0" borderId="0" xfId="36" applyFont="1" applyAlignment="1">
      <alignment vertical="center"/>
      <protection/>
    </xf>
    <xf numFmtId="0" fontId="8" fillId="0" borderId="0" xfId="36" applyFont="1" applyAlignment="1">
      <alignment horizontal="center" vertical="center"/>
      <protection/>
    </xf>
    <xf numFmtId="4" fontId="22" fillId="0" borderId="27" xfId="36" applyNumberFormat="1" applyFont="1" applyBorder="1" applyAlignment="1">
      <alignment vertical="center"/>
      <protection/>
    </xf>
    <xf numFmtId="4" fontId="22" fillId="0" borderId="28" xfId="36" applyNumberFormat="1" applyFont="1" applyBorder="1" applyAlignment="1">
      <alignment vertical="center"/>
      <protection/>
    </xf>
    <xf numFmtId="167" fontId="22" fillId="0" borderId="28" xfId="36" applyNumberFormat="1" applyFont="1" applyBorder="1" applyAlignment="1">
      <alignment vertical="center"/>
      <protection/>
    </xf>
    <xf numFmtId="4" fontId="22" fillId="0" borderId="29" xfId="36" applyNumberFormat="1" applyFont="1" applyBorder="1" applyAlignment="1">
      <alignment vertical="center"/>
      <protection/>
    </xf>
    <xf numFmtId="0" fontId="19" fillId="0" borderId="0" xfId="36" applyFont="1" applyAlignment="1">
      <alignment vertical="center"/>
      <protection/>
    </xf>
    <xf numFmtId="0" fontId="19" fillId="0" borderId="0" xfId="36" applyFont="1" applyAlignment="1">
      <alignment horizontal="left" vertical="center"/>
      <protection/>
    </xf>
    <xf numFmtId="0" fontId="2" fillId="0" borderId="0" xfId="36" applyProtection="1">
      <alignment/>
      <protection/>
    </xf>
    <xf numFmtId="0" fontId="23" fillId="0" borderId="0" xfId="36" applyFont="1" applyAlignment="1">
      <alignment horizontal="left" vertical="center"/>
      <protection/>
    </xf>
    <xf numFmtId="166" fontId="7" fillId="0" borderId="0" xfId="36" applyNumberFormat="1" applyFont="1" applyAlignment="1">
      <alignment horizontal="left" vertical="center"/>
      <protection/>
    </xf>
    <xf numFmtId="0" fontId="2" fillId="0" borderId="0" xfId="36" applyFont="1" applyAlignment="1">
      <alignment vertical="center" wrapText="1"/>
      <protection/>
    </xf>
    <xf numFmtId="0" fontId="2" fillId="0" borderId="12" xfId="36" applyFont="1" applyBorder="1" applyAlignment="1">
      <alignment vertical="center" wrapText="1"/>
      <protection/>
    </xf>
    <xf numFmtId="0" fontId="2" fillId="0" borderId="12" xfId="36" applyBorder="1" applyAlignment="1">
      <alignment vertical="center" wrapText="1"/>
      <protection/>
    </xf>
    <xf numFmtId="0" fontId="2" fillId="0" borderId="0" xfId="36" applyAlignment="1">
      <alignment vertical="center" wrapText="1"/>
      <protection/>
    </xf>
    <xf numFmtId="0" fontId="9" fillId="0" borderId="0" xfId="36" applyFont="1" applyAlignment="1">
      <alignment horizontal="left" vertical="center"/>
      <protection/>
    </xf>
    <xf numFmtId="4" fontId="16" fillId="0" borderId="0" xfId="36" applyNumberFormat="1" applyFont="1" applyAlignment="1">
      <alignment vertical="center"/>
      <protection/>
    </xf>
    <xf numFmtId="0" fontId="6" fillId="0" borderId="0" xfId="36" applyFont="1" applyAlignment="1">
      <alignment horizontal="right" vertical="center"/>
      <protection/>
    </xf>
    <xf numFmtId="0" fontId="24" fillId="0" borderId="0" xfId="36" applyFont="1" applyAlignment="1">
      <alignment horizontal="left" vertical="center"/>
      <protection/>
    </xf>
    <xf numFmtId="4" fontId="6" fillId="0" borderId="0" xfId="36" applyNumberFormat="1" applyFont="1" applyAlignment="1">
      <alignment vertical="center"/>
      <protection/>
    </xf>
    <xf numFmtId="165" fontId="6" fillId="0" borderId="0" xfId="36" applyNumberFormat="1" applyFont="1" applyAlignment="1">
      <alignment horizontal="right" vertical="center"/>
      <protection/>
    </xf>
    <xf numFmtId="0" fontId="2" fillId="34" borderId="0" xfId="36" applyFont="1" applyFill="1" applyAlignment="1">
      <alignment vertical="center"/>
      <protection/>
    </xf>
    <xf numFmtId="0" fontId="11" fillId="34" borderId="15" xfId="36" applyFont="1" applyFill="1" applyBorder="1" applyAlignment="1">
      <alignment horizontal="left" vertical="center"/>
      <protection/>
    </xf>
    <xf numFmtId="0" fontId="11" fillId="34" borderId="16" xfId="36" applyFont="1" applyFill="1" applyBorder="1" applyAlignment="1">
      <alignment horizontal="right" vertical="center"/>
      <protection/>
    </xf>
    <xf numFmtId="0" fontId="11" fillId="34" borderId="16" xfId="36" applyFont="1" applyFill="1" applyBorder="1" applyAlignment="1">
      <alignment horizontal="center" vertical="center"/>
      <protection/>
    </xf>
    <xf numFmtId="4" fontId="11" fillId="34" borderId="16" xfId="36" applyNumberFormat="1" applyFont="1" applyFill="1" applyBorder="1" applyAlignment="1">
      <alignment vertical="center"/>
      <protection/>
    </xf>
    <xf numFmtId="0" fontId="2" fillId="34" borderId="30" xfId="36" applyFont="1" applyFill="1" applyBorder="1" applyAlignment="1">
      <alignment vertical="center"/>
      <protection/>
    </xf>
    <xf numFmtId="0" fontId="6" fillId="0" borderId="14" xfId="36" applyFont="1" applyBorder="1" applyAlignment="1">
      <alignment horizontal="center" vertical="center"/>
      <protection/>
    </xf>
    <xf numFmtId="0" fontId="6" fillId="0" borderId="14" xfId="36" applyFont="1" applyBorder="1" applyAlignment="1">
      <alignment horizontal="right" vertical="center"/>
      <protection/>
    </xf>
    <xf numFmtId="0" fontId="7" fillId="0" borderId="0" xfId="36" applyFont="1" applyAlignment="1">
      <alignment horizontal="left" vertical="center" wrapText="1"/>
      <protection/>
    </xf>
    <xf numFmtId="0" fontId="14" fillId="34" borderId="0" xfId="36" applyFont="1" applyFill="1" applyAlignment="1">
      <alignment horizontal="left" vertical="center"/>
      <protection/>
    </xf>
    <xf numFmtId="0" fontId="14" fillId="34" borderId="0" xfId="36" applyFont="1" applyFill="1" applyAlignment="1">
      <alignment horizontal="right" vertical="center"/>
      <protection/>
    </xf>
    <xf numFmtId="0" fontId="25" fillId="0" borderId="0" xfId="36" applyFont="1" applyAlignment="1">
      <alignment horizontal="left" vertical="center"/>
      <protection/>
    </xf>
    <xf numFmtId="0" fontId="26" fillId="0" borderId="0" xfId="36" applyFont="1" applyAlignment="1">
      <alignment vertical="center"/>
      <protection/>
    </xf>
    <xf numFmtId="0" fontId="26" fillId="0" borderId="12" xfId="36" applyFont="1" applyBorder="1" applyAlignment="1">
      <alignment vertical="center"/>
      <protection/>
    </xf>
    <xf numFmtId="0" fontId="26" fillId="0" borderId="28" xfId="36" applyFont="1" applyBorder="1" applyAlignment="1">
      <alignment horizontal="left" vertical="center"/>
      <protection/>
    </xf>
    <xf numFmtId="0" fontId="26" fillId="0" borderId="28" xfId="36" applyFont="1" applyBorder="1" applyAlignment="1">
      <alignment vertical="center"/>
      <protection/>
    </xf>
    <xf numFmtId="4" fontId="26" fillId="0" borderId="28" xfId="36" applyNumberFormat="1" applyFont="1" applyBorder="1" applyAlignment="1">
      <alignment vertical="center"/>
      <protection/>
    </xf>
    <xf numFmtId="0" fontId="27" fillId="0" borderId="0" xfId="36" applyFont="1" applyAlignment="1">
      <alignment vertical="center"/>
      <protection/>
    </xf>
    <xf numFmtId="0" fontId="27" fillId="0" borderId="12" xfId="36" applyFont="1" applyBorder="1" applyAlignment="1">
      <alignment vertical="center"/>
      <protection/>
    </xf>
    <xf numFmtId="0" fontId="27" fillId="0" borderId="28" xfId="36" applyFont="1" applyBorder="1" applyAlignment="1">
      <alignment horizontal="left" vertical="center"/>
      <protection/>
    </xf>
    <xf numFmtId="0" fontId="27" fillId="0" borderId="28" xfId="36" applyFont="1" applyBorder="1" applyAlignment="1">
      <alignment vertical="center"/>
      <protection/>
    </xf>
    <xf numFmtId="4" fontId="27" fillId="0" borderId="28" xfId="36" applyNumberFormat="1" applyFont="1" applyBorder="1" applyAlignment="1">
      <alignment vertical="center"/>
      <protection/>
    </xf>
    <xf numFmtId="0" fontId="2" fillId="0" borderId="0" xfId="36" applyFont="1" applyAlignment="1">
      <alignment horizontal="center" vertical="center" wrapText="1"/>
      <protection/>
    </xf>
    <xf numFmtId="0" fontId="2" fillId="0" borderId="12" xfId="36" applyFont="1" applyBorder="1" applyAlignment="1">
      <alignment horizontal="center" vertical="center" wrapText="1"/>
      <protection/>
    </xf>
    <xf numFmtId="0" fontId="14" fillId="34" borderId="22" xfId="36" applyFont="1" applyFill="1" applyBorder="1" applyAlignment="1">
      <alignment horizontal="center" vertical="center" wrapText="1"/>
      <protection/>
    </xf>
    <xf numFmtId="0" fontId="14" fillId="34" borderId="23" xfId="36" applyFont="1" applyFill="1" applyBorder="1" applyAlignment="1">
      <alignment horizontal="center" vertical="center" wrapText="1"/>
      <protection/>
    </xf>
    <xf numFmtId="0" fontId="14" fillId="34" borderId="24" xfId="36" applyFont="1" applyFill="1" applyBorder="1" applyAlignment="1">
      <alignment horizontal="center" vertical="center" wrapText="1"/>
      <protection/>
    </xf>
    <xf numFmtId="0" fontId="14" fillId="34" borderId="0" xfId="36" applyFont="1" applyFill="1" applyAlignment="1">
      <alignment horizontal="center" vertical="center" wrapText="1"/>
      <protection/>
    </xf>
    <xf numFmtId="0" fontId="2" fillId="0" borderId="12" xfId="36" applyBorder="1" applyAlignment="1">
      <alignment horizontal="center" vertical="center" wrapText="1"/>
      <protection/>
    </xf>
    <xf numFmtId="0" fontId="2" fillId="0" borderId="0" xfId="36" applyAlignment="1">
      <alignment horizontal="center" vertical="center" wrapText="1"/>
      <protection/>
    </xf>
    <xf numFmtId="168" fontId="16" fillId="0" borderId="0" xfId="36" applyNumberFormat="1" applyFont="1" applyAlignment="1">
      <alignment/>
      <protection/>
    </xf>
    <xf numFmtId="167" fontId="28" fillId="0" borderId="19" xfId="36" applyNumberFormat="1" applyFont="1" applyBorder="1" applyAlignment="1">
      <alignment/>
      <protection/>
    </xf>
    <xf numFmtId="167" fontId="28" fillId="0" borderId="20" xfId="36" applyNumberFormat="1" applyFont="1" applyBorder="1" applyAlignment="1">
      <alignment/>
      <protection/>
    </xf>
    <xf numFmtId="168" fontId="29" fillId="0" borderId="0" xfId="36" applyNumberFormat="1" applyFont="1" applyAlignment="1">
      <alignment vertical="center"/>
      <protection/>
    </xf>
    <xf numFmtId="0" fontId="30" fillId="0" borderId="0" xfId="36" applyFont="1" applyAlignment="1">
      <alignment/>
      <protection/>
    </xf>
    <xf numFmtId="0" fontId="30" fillId="0" borderId="12" xfId="36" applyFont="1" applyBorder="1" applyAlignment="1">
      <alignment/>
      <protection/>
    </xf>
    <xf numFmtId="0" fontId="30" fillId="0" borderId="0" xfId="36" applyFont="1" applyAlignment="1">
      <alignment horizontal="left"/>
      <protection/>
    </xf>
    <xf numFmtId="0" fontId="26" fillId="0" borderId="0" xfId="36" applyFont="1" applyAlignment="1">
      <alignment horizontal="left"/>
      <protection/>
    </xf>
    <xf numFmtId="168" fontId="26" fillId="0" borderId="0" xfId="36" applyNumberFormat="1" applyFont="1" applyAlignment="1">
      <alignment/>
      <protection/>
    </xf>
    <xf numFmtId="0" fontId="30" fillId="0" borderId="26" xfId="36" applyFont="1" applyBorder="1" applyAlignment="1">
      <alignment/>
      <protection/>
    </xf>
    <xf numFmtId="0" fontId="30" fillId="0" borderId="0" xfId="36" applyFont="1" applyBorder="1" applyAlignment="1">
      <alignment/>
      <protection/>
    </xf>
    <xf numFmtId="167" fontId="30" fillId="0" borderId="0" xfId="36" applyNumberFormat="1" applyFont="1" applyBorder="1" applyAlignment="1">
      <alignment/>
      <protection/>
    </xf>
    <xf numFmtId="167" fontId="30" fillId="0" borderId="21" xfId="36" applyNumberFormat="1" applyFont="1" applyBorder="1" applyAlignment="1">
      <alignment/>
      <protection/>
    </xf>
    <xf numFmtId="0" fontId="30" fillId="0" borderId="0" xfId="36" applyFont="1" applyAlignment="1">
      <alignment horizontal="center"/>
      <protection/>
    </xf>
    <xf numFmtId="168" fontId="30" fillId="0" borderId="0" xfId="36" applyNumberFormat="1" applyFont="1" applyAlignment="1">
      <alignment vertical="center"/>
      <protection/>
    </xf>
    <xf numFmtId="0" fontId="27" fillId="0" borderId="0" xfId="36" applyFont="1" applyAlignment="1">
      <alignment horizontal="left"/>
      <protection/>
    </xf>
    <xf numFmtId="168" fontId="27" fillId="0" borderId="0" xfId="36" applyNumberFormat="1" applyFont="1" applyAlignment="1">
      <alignment/>
      <protection/>
    </xf>
    <xf numFmtId="0" fontId="2" fillId="0" borderId="12" xfId="36" applyFont="1" applyBorder="1" applyAlignment="1" applyProtection="1">
      <alignment vertical="center"/>
      <protection locked="0"/>
    </xf>
    <xf numFmtId="0" fontId="14" fillId="0" borderId="31" xfId="36" applyFont="1" applyBorder="1" applyAlignment="1" applyProtection="1">
      <alignment horizontal="center" vertical="center"/>
      <protection locked="0"/>
    </xf>
    <xf numFmtId="49" fontId="14" fillId="0" borderId="31" xfId="36" applyNumberFormat="1" applyFont="1" applyBorder="1" applyAlignment="1" applyProtection="1">
      <alignment horizontal="left" vertical="center" wrapText="1"/>
      <protection locked="0"/>
    </xf>
    <xf numFmtId="0" fontId="14" fillId="0" borderId="31" xfId="36" applyFont="1" applyBorder="1" applyAlignment="1" applyProtection="1">
      <alignment horizontal="left" vertical="center" wrapText="1"/>
      <protection locked="0"/>
    </xf>
    <xf numFmtId="0" fontId="14" fillId="0" borderId="31" xfId="36" applyFont="1" applyBorder="1" applyAlignment="1" applyProtection="1">
      <alignment horizontal="center" vertical="center" wrapText="1"/>
      <protection locked="0"/>
    </xf>
    <xf numFmtId="168" fontId="14" fillId="0" borderId="31" xfId="36" applyNumberFormat="1" applyFont="1" applyBorder="1" applyAlignment="1" applyProtection="1">
      <alignment vertical="center"/>
      <protection locked="0"/>
    </xf>
    <xf numFmtId="0" fontId="2" fillId="0" borderId="31" xfId="36" applyFont="1" applyBorder="1" applyAlignment="1" applyProtection="1">
      <alignment vertical="center"/>
      <protection locked="0"/>
    </xf>
    <xf numFmtId="0" fontId="15" fillId="0" borderId="26" xfId="36" applyFont="1" applyBorder="1" applyAlignment="1">
      <alignment horizontal="left" vertical="center"/>
      <protection/>
    </xf>
    <xf numFmtId="0" fontId="15" fillId="0" borderId="0" xfId="36" applyFont="1" applyBorder="1" applyAlignment="1">
      <alignment horizontal="center" vertical="center"/>
      <protection/>
    </xf>
    <xf numFmtId="167" fontId="15" fillId="0" borderId="0" xfId="36" applyNumberFormat="1" applyFont="1" applyBorder="1" applyAlignment="1">
      <alignment vertical="center"/>
      <protection/>
    </xf>
    <xf numFmtId="167" fontId="15" fillId="0" borderId="21" xfId="36" applyNumberFormat="1" applyFont="1" applyBorder="1" applyAlignment="1">
      <alignment vertical="center"/>
      <protection/>
    </xf>
    <xf numFmtId="0" fontId="14" fillId="0" borderId="0" xfId="36" applyFont="1" applyAlignment="1">
      <alignment horizontal="left" vertical="center"/>
      <protection/>
    </xf>
    <xf numFmtId="4" fontId="2" fillId="0" borderId="0" xfId="36" applyNumberFormat="1" applyFont="1" applyAlignment="1">
      <alignment vertical="center"/>
      <protection/>
    </xf>
    <xf numFmtId="168" fontId="2" fillId="0" borderId="0" xfId="36" applyNumberFormat="1" applyFont="1" applyAlignment="1">
      <alignment vertical="center"/>
      <protection/>
    </xf>
    <xf numFmtId="0" fontId="31" fillId="0" borderId="31" xfId="36" applyFont="1" applyBorder="1" applyAlignment="1" applyProtection="1">
      <alignment horizontal="center" vertical="center"/>
      <protection locked="0"/>
    </xf>
    <xf numFmtId="49" fontId="31" fillId="0" borderId="31" xfId="36" applyNumberFormat="1" applyFont="1" applyBorder="1" applyAlignment="1" applyProtection="1">
      <alignment horizontal="left" vertical="center" wrapText="1"/>
      <protection locked="0"/>
    </xf>
    <xf numFmtId="0" fontId="31" fillId="0" borderId="31" xfId="36" applyFont="1" applyBorder="1" applyAlignment="1" applyProtection="1">
      <alignment horizontal="left" vertical="center" wrapText="1"/>
      <protection locked="0"/>
    </xf>
    <xf numFmtId="0" fontId="31" fillId="0" borderId="31" xfId="36" applyFont="1" applyBorder="1" applyAlignment="1" applyProtection="1">
      <alignment horizontal="center" vertical="center" wrapText="1"/>
      <protection locked="0"/>
    </xf>
    <xf numFmtId="168" fontId="31" fillId="0" borderId="31" xfId="36" applyNumberFormat="1" applyFont="1" applyBorder="1" applyAlignment="1" applyProtection="1">
      <alignment vertical="center"/>
      <protection locked="0"/>
    </xf>
    <xf numFmtId="0" fontId="32" fillId="0" borderId="31" xfId="36" applyFont="1" applyBorder="1" applyAlignment="1" applyProtection="1">
      <alignment vertical="center"/>
      <protection locked="0"/>
    </xf>
    <xf numFmtId="0" fontId="32" fillId="0" borderId="12" xfId="36" applyFont="1" applyBorder="1" applyAlignment="1">
      <alignment vertical="center"/>
      <protection/>
    </xf>
    <xf numFmtId="0" fontId="31" fillId="0" borderId="26" xfId="36" applyFont="1" applyBorder="1" applyAlignment="1">
      <alignment horizontal="left" vertical="center"/>
      <protection/>
    </xf>
    <xf numFmtId="0" fontId="31" fillId="0" borderId="0" xfId="36" applyFont="1" applyBorder="1" applyAlignment="1">
      <alignment horizontal="center" vertical="center"/>
      <protection/>
    </xf>
    <xf numFmtId="0" fontId="15" fillId="0" borderId="27" xfId="36" applyFont="1" applyBorder="1" applyAlignment="1">
      <alignment horizontal="left" vertical="center"/>
      <protection/>
    </xf>
    <xf numFmtId="0" fontId="15" fillId="0" borderId="28" xfId="36" applyFont="1" applyBorder="1" applyAlignment="1">
      <alignment horizontal="center" vertical="center"/>
      <protection/>
    </xf>
    <xf numFmtId="167" fontId="15" fillId="0" borderId="28" xfId="36" applyNumberFormat="1" applyFont="1" applyBorder="1" applyAlignment="1">
      <alignment vertical="center"/>
      <protection/>
    </xf>
    <xf numFmtId="167" fontId="15" fillId="0" borderId="29" xfId="36" applyNumberFormat="1" applyFont="1" applyBorder="1" applyAlignment="1">
      <alignment vertical="center"/>
      <protection/>
    </xf>
    <xf numFmtId="4" fontId="16" fillId="0" borderId="0" xfId="36" applyNumberFormat="1" applyFont="1" applyBorder="1" applyAlignment="1">
      <alignment horizontal="right" vertical="center"/>
      <protection/>
    </xf>
    <xf numFmtId="4" fontId="16" fillId="0" borderId="0" xfId="36" applyNumberFormat="1" applyFont="1" applyBorder="1" applyAlignment="1">
      <alignment vertical="center"/>
      <protection/>
    </xf>
    <xf numFmtId="0" fontId="20" fillId="0" borderId="0" xfId="36" applyFont="1" applyBorder="1" applyAlignment="1">
      <alignment horizontal="left" vertical="center" wrapText="1"/>
      <protection/>
    </xf>
    <xf numFmtId="4" fontId="21" fillId="0" borderId="0" xfId="36" applyNumberFormat="1" applyFont="1" applyBorder="1" applyAlignment="1">
      <alignment vertical="center"/>
      <protection/>
    </xf>
    <xf numFmtId="166" fontId="7" fillId="0" borderId="0" xfId="36" applyNumberFormat="1" applyFont="1" applyBorder="1" applyAlignment="1">
      <alignment horizontal="left" vertical="center"/>
      <protection/>
    </xf>
    <xf numFmtId="0" fontId="7" fillId="0" borderId="0" xfId="36" applyFont="1" applyBorder="1" applyAlignment="1">
      <alignment vertical="center" wrapText="1"/>
      <protection/>
    </xf>
    <xf numFmtId="0" fontId="13" fillId="0" borderId="25" xfId="36" applyFont="1" applyBorder="1" applyAlignment="1">
      <alignment horizontal="center" vertical="center"/>
      <protection/>
    </xf>
    <xf numFmtId="0" fontId="14" fillId="34" borderId="15" xfId="36" applyFont="1" applyFill="1" applyBorder="1" applyAlignment="1">
      <alignment horizontal="center" vertical="center"/>
      <protection/>
    </xf>
    <xf numFmtId="0" fontId="14" fillId="34" borderId="16" xfId="36" applyFont="1" applyFill="1" applyBorder="1" applyAlignment="1">
      <alignment horizontal="center" vertical="center"/>
      <protection/>
    </xf>
    <xf numFmtId="0" fontId="14" fillId="34" borderId="16" xfId="36" applyFont="1" applyFill="1" applyBorder="1" applyAlignment="1">
      <alignment horizontal="right" vertical="center"/>
      <protection/>
    </xf>
    <xf numFmtId="0" fontId="14" fillId="34" borderId="30" xfId="36" applyFont="1" applyFill="1" applyBorder="1" applyAlignment="1">
      <alignment horizontal="center" vertical="center"/>
      <protection/>
    </xf>
    <xf numFmtId="0" fontId="8" fillId="0" borderId="0" xfId="36" applyFont="1" applyBorder="1" applyAlignment="1">
      <alignment horizontal="left" vertical="center" wrapText="1"/>
      <protection/>
    </xf>
    <xf numFmtId="165" fontId="6" fillId="0" borderId="0" xfId="36" applyNumberFormat="1" applyFont="1" applyBorder="1" applyAlignment="1">
      <alignment horizontal="left" vertical="center"/>
      <protection/>
    </xf>
    <xf numFmtId="4" fontId="10" fillId="0" borderId="0" xfId="36" applyNumberFormat="1" applyFont="1" applyBorder="1" applyAlignment="1">
      <alignment vertical="center"/>
      <protection/>
    </xf>
    <xf numFmtId="0" fontId="11" fillId="33" borderId="16" xfId="36" applyFont="1" applyFill="1" applyBorder="1" applyAlignment="1">
      <alignment horizontal="left" vertical="center"/>
      <protection/>
    </xf>
    <xf numFmtId="4" fontId="11" fillId="33" borderId="30" xfId="36" applyNumberFormat="1" applyFont="1" applyFill="1" applyBorder="1" applyAlignment="1">
      <alignment vertical="center"/>
      <protection/>
    </xf>
    <xf numFmtId="0" fontId="6" fillId="0" borderId="0" xfId="36" applyFont="1" applyBorder="1" applyAlignment="1">
      <alignment horizontal="right" vertical="center"/>
      <protection/>
    </xf>
    <xf numFmtId="0" fontId="4" fillId="35" borderId="0" xfId="36" applyFont="1" applyFill="1" applyBorder="1" applyAlignment="1">
      <alignment horizontal="center" vertical="center"/>
      <protection/>
    </xf>
    <xf numFmtId="0" fontId="7" fillId="0" borderId="0" xfId="36" applyFont="1" applyBorder="1" applyAlignment="1">
      <alignment horizontal="left" vertical="center"/>
      <protection/>
    </xf>
    <xf numFmtId="0" fontId="8" fillId="0" borderId="0" xfId="36" applyFont="1" applyBorder="1" applyAlignment="1">
      <alignment horizontal="left" vertical="top" wrapText="1"/>
      <protection/>
    </xf>
    <xf numFmtId="0" fontId="7" fillId="0" borderId="0" xfId="36" applyFont="1" applyBorder="1" applyAlignment="1">
      <alignment horizontal="left" vertical="center" wrapText="1"/>
      <protection/>
    </xf>
    <xf numFmtId="4" fontId="9" fillId="0" borderId="14" xfId="36" applyNumberFormat="1" applyFont="1" applyBorder="1" applyAlignment="1">
      <alignment vertical="center"/>
      <protection/>
    </xf>
    <xf numFmtId="0" fontId="33" fillId="0" borderId="0" xfId="0" applyFont="1" applyBorder="1" applyAlignment="1">
      <alignment horizontal="left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zoomScalePageLayoutView="0" workbookViewId="0" topLeftCell="A1">
      <selection activeCell="P45" sqref="P45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6.8515625" style="1" customWidth="1"/>
    <col min="71" max="91" width="0" style="1" hidden="1" customWidth="1"/>
    <col min="92" max="16384" width="6.8515625" style="1" customWidth="1"/>
  </cols>
  <sheetData>
    <row r="1" spans="1:74" ht="11.25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>
      <c r="AR2" s="178" t="s">
        <v>4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6</v>
      </c>
    </row>
    <row r="4" spans="2:71" ht="24.75" customHeight="1">
      <c r="B4" s="6"/>
      <c r="D4" s="7" t="s">
        <v>7</v>
      </c>
      <c r="AR4" s="6"/>
      <c r="AS4" s="8" t="s">
        <v>8</v>
      </c>
      <c r="BS4" s="3" t="s">
        <v>5</v>
      </c>
    </row>
    <row r="5" spans="2:71" ht="12" customHeight="1">
      <c r="B5" s="6"/>
      <c r="D5" s="9" t="s">
        <v>9</v>
      </c>
      <c r="K5" s="179" t="s">
        <v>10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R5" s="6"/>
      <c r="BS5" s="3" t="s">
        <v>5</v>
      </c>
    </row>
    <row r="6" spans="2:71" ht="36.75" customHeight="1">
      <c r="B6" s="6"/>
      <c r="D6" s="10" t="s">
        <v>11</v>
      </c>
      <c r="K6" s="180" t="s">
        <v>10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6"/>
      <c r="BS6" s="3" t="s">
        <v>5</v>
      </c>
    </row>
    <row r="7" spans="2:71" ht="12" customHeight="1">
      <c r="B7" s="6"/>
      <c r="D7" s="11" t="s">
        <v>12</v>
      </c>
      <c r="K7" s="12"/>
      <c r="AK7" s="11" t="s">
        <v>13</v>
      </c>
      <c r="AN7" s="12"/>
      <c r="AR7" s="6"/>
      <c r="BS7" s="3" t="s">
        <v>5</v>
      </c>
    </row>
    <row r="8" spans="2:71" ht="12" customHeight="1">
      <c r="B8" s="6"/>
      <c r="D8" s="11" t="s">
        <v>14</v>
      </c>
      <c r="K8" s="12" t="s">
        <v>15</v>
      </c>
      <c r="AK8" s="11" t="s">
        <v>16</v>
      </c>
      <c r="AN8" s="13"/>
      <c r="AR8" s="6"/>
      <c r="BS8" s="3" t="s">
        <v>5</v>
      </c>
    </row>
    <row r="9" spans="2:71" ht="14.25" customHeight="1">
      <c r="B9" s="6"/>
      <c r="AR9" s="6"/>
      <c r="BS9" s="3" t="s">
        <v>5</v>
      </c>
    </row>
    <row r="10" spans="2:71" ht="12" customHeight="1">
      <c r="B10" s="6"/>
      <c r="D10" s="11" t="s">
        <v>17</v>
      </c>
      <c r="AK10" s="11" t="s">
        <v>18</v>
      </c>
      <c r="AN10" s="12" t="s">
        <v>19</v>
      </c>
      <c r="AR10" s="6"/>
      <c r="BS10" s="3" t="s">
        <v>5</v>
      </c>
    </row>
    <row r="11" spans="2:71" ht="18" customHeight="1">
      <c r="B11" s="6"/>
      <c r="E11" s="12" t="s">
        <v>20</v>
      </c>
      <c r="AK11" s="11" t="s">
        <v>21</v>
      </c>
      <c r="AN11" s="12" t="s">
        <v>22</v>
      </c>
      <c r="AR11" s="6"/>
      <c r="BS11" s="3" t="s">
        <v>5</v>
      </c>
    </row>
    <row r="12" spans="2:71" ht="6.75" customHeight="1">
      <c r="B12" s="6"/>
      <c r="AR12" s="6"/>
      <c r="BS12" s="3" t="s">
        <v>5</v>
      </c>
    </row>
    <row r="13" spans="2:71" ht="12" customHeight="1">
      <c r="B13" s="6"/>
      <c r="D13" s="11" t="s">
        <v>23</v>
      </c>
      <c r="AK13" s="11" t="s">
        <v>18</v>
      </c>
      <c r="AN13" s="12"/>
      <c r="AR13" s="6"/>
      <c r="BS13" s="3" t="s">
        <v>5</v>
      </c>
    </row>
    <row r="14" spans="2:71" ht="12.75">
      <c r="B14" s="6"/>
      <c r="E14" s="12" t="s">
        <v>15</v>
      </c>
      <c r="AK14" s="11" t="s">
        <v>21</v>
      </c>
      <c r="AN14" s="12"/>
      <c r="AR14" s="6"/>
      <c r="BS14" s="3" t="s">
        <v>5</v>
      </c>
    </row>
    <row r="15" spans="2:71" ht="6.75" customHeight="1">
      <c r="B15" s="6"/>
      <c r="AR15" s="6"/>
      <c r="BS15" s="3" t="s">
        <v>2</v>
      </c>
    </row>
    <row r="16" spans="2:71" ht="12" customHeight="1">
      <c r="B16" s="6"/>
      <c r="D16" s="11" t="s">
        <v>24</v>
      </c>
      <c r="AK16" s="11" t="s">
        <v>18</v>
      </c>
      <c r="AN16" s="12"/>
      <c r="AR16" s="6"/>
      <c r="BS16" s="3" t="s">
        <v>2</v>
      </c>
    </row>
    <row r="17" spans="2:71" ht="18" customHeight="1">
      <c r="B17" s="6"/>
      <c r="E17" s="12" t="s">
        <v>15</v>
      </c>
      <c r="AK17" s="11" t="s">
        <v>21</v>
      </c>
      <c r="AN17" s="12"/>
      <c r="AR17" s="6"/>
      <c r="BS17" s="3" t="s">
        <v>25</v>
      </c>
    </row>
    <row r="18" spans="2:71" ht="6.75" customHeight="1">
      <c r="B18" s="6"/>
      <c r="AR18" s="6"/>
      <c r="BS18" s="3" t="s">
        <v>26</v>
      </c>
    </row>
    <row r="19" spans="2:71" ht="12" customHeight="1">
      <c r="B19" s="6"/>
      <c r="D19" s="11" t="s">
        <v>27</v>
      </c>
      <c r="AK19" s="11" t="s">
        <v>18</v>
      </c>
      <c r="AN19" s="12"/>
      <c r="AR19" s="6"/>
      <c r="BS19" s="3" t="s">
        <v>26</v>
      </c>
    </row>
    <row r="20" spans="2:71" ht="18" customHeight="1">
      <c r="B20" s="6"/>
      <c r="E20" s="12" t="s">
        <v>15</v>
      </c>
      <c r="AK20" s="11" t="s">
        <v>21</v>
      </c>
      <c r="AN20" s="12"/>
      <c r="AR20" s="6"/>
      <c r="BS20" s="3" t="s">
        <v>25</v>
      </c>
    </row>
    <row r="21" spans="2:44" ht="6.75" customHeight="1">
      <c r="B21" s="6"/>
      <c r="AR21" s="6"/>
    </row>
    <row r="22" spans="2:44" ht="12" customHeight="1">
      <c r="B22" s="6"/>
      <c r="D22" s="11" t="s">
        <v>28</v>
      </c>
      <c r="AR22" s="6"/>
    </row>
    <row r="23" spans="2:44" ht="16.5" customHeight="1">
      <c r="B23" s="6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6"/>
    </row>
    <row r="24" spans="2:44" ht="6.75" customHeight="1">
      <c r="B24" s="6"/>
      <c r="AR24" s="6"/>
    </row>
    <row r="25" spans="2:44" ht="6.75" customHeight="1">
      <c r="B25" s="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R25" s="6"/>
    </row>
    <row r="26" spans="1:57" s="19" customFormat="1" ht="25.5" customHeight="1">
      <c r="A26" s="15"/>
      <c r="B26" s="16"/>
      <c r="C26" s="15"/>
      <c r="D26" s="17" t="s">
        <v>29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2">
        <f>ROUND(AG94,2)</f>
        <v>0</v>
      </c>
      <c r="AL26" s="182"/>
      <c r="AM26" s="182"/>
      <c r="AN26" s="182"/>
      <c r="AO26" s="182"/>
      <c r="AP26" s="15"/>
      <c r="AQ26" s="15"/>
      <c r="AR26" s="16"/>
      <c r="BE26" s="15"/>
    </row>
    <row r="27" spans="1:57" s="19" customFormat="1" ht="6.75" customHeight="1">
      <c r="A27" s="15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6"/>
      <c r="BE27" s="15"/>
    </row>
    <row r="28" spans="1:57" s="19" customFormat="1" ht="12.75">
      <c r="A28" s="15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77" t="s">
        <v>30</v>
      </c>
      <c r="M28" s="177"/>
      <c r="N28" s="177"/>
      <c r="O28" s="177"/>
      <c r="P28" s="177"/>
      <c r="Q28" s="15"/>
      <c r="R28" s="15"/>
      <c r="S28" s="15"/>
      <c r="T28" s="15"/>
      <c r="U28" s="15"/>
      <c r="V28" s="15"/>
      <c r="W28" s="177" t="s">
        <v>31</v>
      </c>
      <c r="X28" s="177"/>
      <c r="Y28" s="177"/>
      <c r="Z28" s="177"/>
      <c r="AA28" s="177"/>
      <c r="AB28" s="177"/>
      <c r="AC28" s="177"/>
      <c r="AD28" s="177"/>
      <c r="AE28" s="177"/>
      <c r="AF28" s="15"/>
      <c r="AG28" s="15"/>
      <c r="AH28" s="15"/>
      <c r="AI28" s="15"/>
      <c r="AJ28" s="15"/>
      <c r="AK28" s="177" t="s">
        <v>32</v>
      </c>
      <c r="AL28" s="177"/>
      <c r="AM28" s="177"/>
      <c r="AN28" s="177"/>
      <c r="AO28" s="177"/>
      <c r="AP28" s="15"/>
      <c r="AQ28" s="15"/>
      <c r="AR28" s="16"/>
      <c r="BE28" s="15"/>
    </row>
    <row r="29" spans="2:44" s="20" customFormat="1" ht="14.25" customHeight="1">
      <c r="B29" s="21"/>
      <c r="D29" s="11" t="s">
        <v>33</v>
      </c>
      <c r="F29" s="11" t="s">
        <v>34</v>
      </c>
      <c r="L29" s="173">
        <v>0.2</v>
      </c>
      <c r="M29" s="173"/>
      <c r="N29" s="173"/>
      <c r="O29" s="173"/>
      <c r="P29" s="173"/>
      <c r="W29" s="174">
        <f>ROUND(AZ94,2)</f>
        <v>0</v>
      </c>
      <c r="X29" s="174"/>
      <c r="Y29" s="174"/>
      <c r="Z29" s="174"/>
      <c r="AA29" s="174"/>
      <c r="AB29" s="174"/>
      <c r="AC29" s="174"/>
      <c r="AD29" s="174"/>
      <c r="AE29" s="174"/>
      <c r="AK29" s="174">
        <f>ROUND(AV94,2)</f>
        <v>0</v>
      </c>
      <c r="AL29" s="174"/>
      <c r="AM29" s="174"/>
      <c r="AN29" s="174"/>
      <c r="AO29" s="174"/>
      <c r="AR29" s="21"/>
    </row>
    <row r="30" spans="2:44" s="20" customFormat="1" ht="14.25" customHeight="1">
      <c r="B30" s="21"/>
      <c r="F30" s="11" t="s">
        <v>35</v>
      </c>
      <c r="L30" s="173">
        <v>0.2</v>
      </c>
      <c r="M30" s="173"/>
      <c r="N30" s="173"/>
      <c r="O30" s="173"/>
      <c r="P30" s="173"/>
      <c r="W30" s="174">
        <f>ROUND(BA94,2)</f>
        <v>0</v>
      </c>
      <c r="X30" s="174"/>
      <c r="Y30" s="174"/>
      <c r="Z30" s="174"/>
      <c r="AA30" s="174"/>
      <c r="AB30" s="174"/>
      <c r="AC30" s="174"/>
      <c r="AD30" s="174"/>
      <c r="AE30" s="174"/>
      <c r="AK30" s="174">
        <f>ROUND(AW94,2)</f>
        <v>0</v>
      </c>
      <c r="AL30" s="174"/>
      <c r="AM30" s="174"/>
      <c r="AN30" s="174"/>
      <c r="AO30" s="174"/>
      <c r="AR30" s="21"/>
    </row>
    <row r="31" spans="2:44" s="20" customFormat="1" ht="14.25" customHeight="1" hidden="1">
      <c r="B31" s="21"/>
      <c r="F31" s="11" t="s">
        <v>36</v>
      </c>
      <c r="L31" s="173">
        <v>0.2</v>
      </c>
      <c r="M31" s="173"/>
      <c r="N31" s="173"/>
      <c r="O31" s="173"/>
      <c r="P31" s="173"/>
      <c r="W31" s="174">
        <f>ROUND(BB94,2)</f>
        <v>0</v>
      </c>
      <c r="X31" s="174"/>
      <c r="Y31" s="174"/>
      <c r="Z31" s="174"/>
      <c r="AA31" s="174"/>
      <c r="AB31" s="174"/>
      <c r="AC31" s="174"/>
      <c r="AD31" s="174"/>
      <c r="AE31" s="174"/>
      <c r="AK31" s="174">
        <v>0</v>
      </c>
      <c r="AL31" s="174"/>
      <c r="AM31" s="174"/>
      <c r="AN31" s="174"/>
      <c r="AO31" s="174"/>
      <c r="AR31" s="21"/>
    </row>
    <row r="32" spans="2:44" s="20" customFormat="1" ht="14.25" customHeight="1" hidden="1">
      <c r="B32" s="21"/>
      <c r="F32" s="11" t="s">
        <v>37</v>
      </c>
      <c r="L32" s="173">
        <v>0.2</v>
      </c>
      <c r="M32" s="173"/>
      <c r="N32" s="173"/>
      <c r="O32" s="173"/>
      <c r="P32" s="173"/>
      <c r="W32" s="174">
        <f>ROUND(BC94,2)</f>
        <v>0</v>
      </c>
      <c r="X32" s="174"/>
      <c r="Y32" s="174"/>
      <c r="Z32" s="174"/>
      <c r="AA32" s="174"/>
      <c r="AB32" s="174"/>
      <c r="AC32" s="174"/>
      <c r="AD32" s="174"/>
      <c r="AE32" s="174"/>
      <c r="AK32" s="174">
        <v>0</v>
      </c>
      <c r="AL32" s="174"/>
      <c r="AM32" s="174"/>
      <c r="AN32" s="174"/>
      <c r="AO32" s="174"/>
      <c r="AR32" s="21"/>
    </row>
    <row r="33" spans="2:44" s="20" customFormat="1" ht="14.25" customHeight="1" hidden="1">
      <c r="B33" s="21"/>
      <c r="F33" s="11" t="s">
        <v>38</v>
      </c>
      <c r="L33" s="173">
        <v>0</v>
      </c>
      <c r="M33" s="173"/>
      <c r="N33" s="173"/>
      <c r="O33" s="173"/>
      <c r="P33" s="173"/>
      <c r="W33" s="174">
        <f>ROUND(BD94,2)</f>
        <v>0</v>
      </c>
      <c r="X33" s="174"/>
      <c r="Y33" s="174"/>
      <c r="Z33" s="174"/>
      <c r="AA33" s="174"/>
      <c r="AB33" s="174"/>
      <c r="AC33" s="174"/>
      <c r="AD33" s="174"/>
      <c r="AE33" s="174"/>
      <c r="AK33" s="174">
        <v>0</v>
      </c>
      <c r="AL33" s="174"/>
      <c r="AM33" s="174"/>
      <c r="AN33" s="174"/>
      <c r="AO33" s="174"/>
      <c r="AR33" s="21"/>
    </row>
    <row r="34" spans="1:57" s="19" customFormat="1" ht="6.75" customHeight="1">
      <c r="A34" s="15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BE34" s="15"/>
    </row>
    <row r="35" spans="1:57" s="19" customFormat="1" ht="25.5" customHeight="1">
      <c r="A35" s="15"/>
      <c r="B35" s="16"/>
      <c r="C35" s="22"/>
      <c r="D35" s="23" t="s">
        <v>39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 t="s">
        <v>40</v>
      </c>
      <c r="U35" s="24"/>
      <c r="V35" s="24"/>
      <c r="W35" s="24"/>
      <c r="X35" s="175" t="s">
        <v>41</v>
      </c>
      <c r="Y35" s="175"/>
      <c r="Z35" s="175"/>
      <c r="AA35" s="175"/>
      <c r="AB35" s="175"/>
      <c r="AC35" s="24"/>
      <c r="AD35" s="24"/>
      <c r="AE35" s="24"/>
      <c r="AF35" s="24"/>
      <c r="AG35" s="24"/>
      <c r="AH35" s="24"/>
      <c r="AI35" s="24"/>
      <c r="AJ35" s="24"/>
      <c r="AK35" s="176">
        <f>SUM(AK26:AK33)</f>
        <v>0</v>
      </c>
      <c r="AL35" s="176"/>
      <c r="AM35" s="176"/>
      <c r="AN35" s="176"/>
      <c r="AO35" s="176"/>
      <c r="AP35" s="22"/>
      <c r="AQ35" s="22"/>
      <c r="AR35" s="16"/>
      <c r="BE35" s="15"/>
    </row>
    <row r="36" spans="1:57" s="19" customFormat="1" ht="6.75" customHeight="1">
      <c r="A36" s="15"/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6"/>
      <c r="BE36" s="15"/>
    </row>
    <row r="37" spans="1:57" s="19" customFormat="1" ht="14.25" customHeight="1">
      <c r="A37" s="15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BE37" s="15"/>
    </row>
    <row r="38" spans="2:44" ht="14.25" customHeight="1">
      <c r="B38" s="6"/>
      <c r="AR38" s="6"/>
    </row>
    <row r="39" spans="2:44" ht="14.25" customHeight="1">
      <c r="B39" s="6"/>
      <c r="AR39" s="6"/>
    </row>
    <row r="40" spans="2:44" ht="14.25" customHeight="1">
      <c r="B40" s="6"/>
      <c r="AR40" s="6"/>
    </row>
    <row r="41" spans="2:44" ht="14.25" customHeight="1">
      <c r="B41" s="6"/>
      <c r="AR41" s="6"/>
    </row>
    <row r="42" spans="2:44" ht="14.25" customHeight="1">
      <c r="B42" s="6"/>
      <c r="AR42" s="6"/>
    </row>
    <row r="43" spans="2:44" ht="14.25" customHeight="1">
      <c r="B43" s="6"/>
      <c r="AR43" s="6"/>
    </row>
    <row r="44" spans="2:44" ht="14.25" customHeight="1">
      <c r="B44" s="6"/>
      <c r="AR44" s="6"/>
    </row>
    <row r="45" spans="2:44" ht="14.25" customHeight="1">
      <c r="B45" s="6"/>
      <c r="AR45" s="6"/>
    </row>
    <row r="46" spans="2:44" ht="14.25" customHeight="1">
      <c r="B46" s="6"/>
      <c r="AR46" s="6"/>
    </row>
    <row r="47" spans="2:44" ht="14.25" customHeight="1">
      <c r="B47" s="6"/>
      <c r="AR47" s="6"/>
    </row>
    <row r="48" spans="2:44" ht="14.25" customHeight="1">
      <c r="B48" s="6"/>
      <c r="AR48" s="6"/>
    </row>
    <row r="49" spans="2:44" s="19" customFormat="1" ht="14.25" customHeight="1">
      <c r="B49" s="26"/>
      <c r="D49" s="27" t="s">
        <v>42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7" t="s">
        <v>43</v>
      </c>
      <c r="AI49" s="28"/>
      <c r="AJ49" s="28"/>
      <c r="AK49" s="28"/>
      <c r="AL49" s="28"/>
      <c r="AM49" s="28"/>
      <c r="AN49" s="28"/>
      <c r="AO49" s="28"/>
      <c r="AR49" s="26"/>
    </row>
    <row r="50" spans="2:44" ht="11.25">
      <c r="B50" s="6"/>
      <c r="AR50" s="6"/>
    </row>
    <row r="51" spans="2:44" ht="11.25">
      <c r="B51" s="6"/>
      <c r="AR51" s="6"/>
    </row>
    <row r="52" spans="2:44" ht="11.25">
      <c r="B52" s="6"/>
      <c r="AR52" s="6"/>
    </row>
    <row r="53" spans="2:44" ht="11.25">
      <c r="B53" s="6"/>
      <c r="AR53" s="6"/>
    </row>
    <row r="54" spans="2:44" ht="11.25">
      <c r="B54" s="6"/>
      <c r="AR54" s="6"/>
    </row>
    <row r="55" spans="2:44" ht="11.25">
      <c r="B55" s="6"/>
      <c r="AR55" s="6"/>
    </row>
    <row r="56" spans="2:44" ht="11.25">
      <c r="B56" s="6"/>
      <c r="AR56" s="6"/>
    </row>
    <row r="57" spans="2:44" ht="11.25">
      <c r="B57" s="6"/>
      <c r="AR57" s="6"/>
    </row>
    <row r="58" spans="2:44" ht="11.25">
      <c r="B58" s="6"/>
      <c r="AR58" s="6"/>
    </row>
    <row r="59" spans="2:44" ht="11.25">
      <c r="B59" s="6"/>
      <c r="AR59" s="6"/>
    </row>
    <row r="60" spans="1:57" s="19" customFormat="1" ht="12.75">
      <c r="A60" s="15"/>
      <c r="B60" s="16"/>
      <c r="C60" s="15"/>
      <c r="D60" s="29" t="s">
        <v>44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29" t="s">
        <v>45</v>
      </c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9" t="s">
        <v>44</v>
      </c>
      <c r="AI60" s="18"/>
      <c r="AJ60" s="18"/>
      <c r="AK60" s="18"/>
      <c r="AL60" s="18"/>
      <c r="AM60" s="29" t="s">
        <v>45</v>
      </c>
      <c r="AN60" s="18"/>
      <c r="AO60" s="18"/>
      <c r="AP60" s="15"/>
      <c r="AQ60" s="15"/>
      <c r="AR60" s="16"/>
      <c r="BE60" s="15"/>
    </row>
    <row r="61" spans="2:44" ht="11.25">
      <c r="B61" s="6"/>
      <c r="AR61" s="6"/>
    </row>
    <row r="62" spans="2:44" ht="11.25">
      <c r="B62" s="6"/>
      <c r="AR62" s="6"/>
    </row>
    <row r="63" spans="2:44" ht="11.25">
      <c r="B63" s="6"/>
      <c r="AR63" s="6"/>
    </row>
    <row r="64" spans="1:57" s="19" customFormat="1" ht="12.75">
      <c r="A64" s="15"/>
      <c r="B64" s="16"/>
      <c r="C64" s="15"/>
      <c r="D64" s="27" t="s">
        <v>46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27" t="s">
        <v>47</v>
      </c>
      <c r="AI64" s="30"/>
      <c r="AJ64" s="30"/>
      <c r="AK64" s="30"/>
      <c r="AL64" s="30"/>
      <c r="AM64" s="30"/>
      <c r="AN64" s="30"/>
      <c r="AO64" s="30"/>
      <c r="AP64" s="15"/>
      <c r="AQ64" s="15"/>
      <c r="AR64" s="16"/>
      <c r="BE64" s="15"/>
    </row>
    <row r="65" spans="2:44" ht="11.25">
      <c r="B65" s="6"/>
      <c r="AR65" s="6"/>
    </row>
    <row r="66" spans="2:44" ht="11.25">
      <c r="B66" s="6"/>
      <c r="AR66" s="6"/>
    </row>
    <row r="67" spans="2:44" ht="11.25">
      <c r="B67" s="6"/>
      <c r="AR67" s="6"/>
    </row>
    <row r="68" spans="2:44" ht="11.25">
      <c r="B68" s="6"/>
      <c r="AR68" s="6"/>
    </row>
    <row r="69" spans="2:44" ht="11.25">
      <c r="B69" s="6"/>
      <c r="AR69" s="6"/>
    </row>
    <row r="70" spans="2:44" ht="11.25">
      <c r="B70" s="6"/>
      <c r="AR70" s="6"/>
    </row>
    <row r="71" spans="2:44" ht="11.25">
      <c r="B71" s="6"/>
      <c r="AR71" s="6"/>
    </row>
    <row r="72" spans="2:44" ht="11.25">
      <c r="B72" s="6"/>
      <c r="AR72" s="6"/>
    </row>
    <row r="73" spans="2:44" ht="11.25">
      <c r="B73" s="6"/>
      <c r="AR73" s="6"/>
    </row>
    <row r="74" spans="2:44" ht="11.25">
      <c r="B74" s="6"/>
      <c r="AR74" s="6"/>
    </row>
    <row r="75" spans="1:57" s="19" customFormat="1" ht="12.75">
      <c r="A75" s="15"/>
      <c r="B75" s="16"/>
      <c r="C75" s="15"/>
      <c r="D75" s="29" t="s">
        <v>44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29" t="s">
        <v>45</v>
      </c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29" t="s">
        <v>44</v>
      </c>
      <c r="AI75" s="18"/>
      <c r="AJ75" s="18"/>
      <c r="AK75" s="18"/>
      <c r="AL75" s="18"/>
      <c r="AM75" s="29" t="s">
        <v>45</v>
      </c>
      <c r="AN75" s="18"/>
      <c r="AO75" s="18"/>
      <c r="AP75" s="15"/>
      <c r="AQ75" s="15"/>
      <c r="AR75" s="16"/>
      <c r="BE75" s="15"/>
    </row>
    <row r="76" spans="1:57" s="19" customFormat="1" ht="11.25">
      <c r="A76" s="15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6"/>
      <c r="BE76" s="15"/>
    </row>
    <row r="77" spans="1:57" s="19" customFormat="1" ht="6.75" customHeight="1">
      <c r="A77" s="15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16"/>
      <c r="BE77" s="15"/>
    </row>
    <row r="81" spans="1:57" s="19" customFormat="1" ht="6.75" customHeight="1">
      <c r="A81" s="15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16"/>
      <c r="BE81" s="15"/>
    </row>
    <row r="82" spans="1:57" s="19" customFormat="1" ht="24.75" customHeight="1">
      <c r="A82" s="15"/>
      <c r="B82" s="16"/>
      <c r="C82" s="7" t="s">
        <v>48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6"/>
      <c r="BE82" s="15"/>
    </row>
    <row r="83" spans="1:57" s="19" customFormat="1" ht="6.75" customHeight="1">
      <c r="A83" s="15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6"/>
      <c r="BE83" s="15"/>
    </row>
    <row r="84" spans="2:44" s="35" customFormat="1" ht="12" customHeight="1">
      <c r="B84" s="36"/>
      <c r="C84" s="11" t="s">
        <v>9</v>
      </c>
      <c r="L84" s="35" t="str">
        <f>K5</f>
        <v>TUZVOKNIZNICA</v>
      </c>
      <c r="AR84" s="36"/>
    </row>
    <row r="85" spans="2:44" s="37" customFormat="1" ht="36.75" customHeight="1">
      <c r="B85" s="38"/>
      <c r="C85" s="39" t="s">
        <v>11</v>
      </c>
      <c r="L85" s="172" t="str">
        <f>K6</f>
        <v>TUZVOKNIZNICA</v>
      </c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R85" s="38"/>
    </row>
    <row r="86" spans="1:57" s="19" customFormat="1" ht="6.75" customHeight="1">
      <c r="A86" s="15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6"/>
      <c r="BE86" s="15"/>
    </row>
    <row r="87" spans="1:57" s="19" customFormat="1" ht="12" customHeight="1">
      <c r="A87" s="15"/>
      <c r="B87" s="16"/>
      <c r="C87" s="11" t="s">
        <v>14</v>
      </c>
      <c r="D87" s="15"/>
      <c r="E87" s="15"/>
      <c r="F87" s="15"/>
      <c r="G87" s="15"/>
      <c r="H87" s="15"/>
      <c r="I87" s="15"/>
      <c r="J87" s="15"/>
      <c r="K87" s="15"/>
      <c r="L87" s="40" t="str">
        <f>IF(K8="","",K8)</f>
        <v> </v>
      </c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1" t="s">
        <v>16</v>
      </c>
      <c r="AJ87" s="15"/>
      <c r="AK87" s="15"/>
      <c r="AL87" s="15"/>
      <c r="AM87" s="165">
        <f>IF(AN8="","",AN8)</f>
      </c>
      <c r="AN87" s="165"/>
      <c r="AO87" s="15"/>
      <c r="AP87" s="15"/>
      <c r="AQ87" s="15"/>
      <c r="AR87" s="16"/>
      <c r="BE87" s="15"/>
    </row>
    <row r="88" spans="1:57" s="19" customFormat="1" ht="6.75" customHeight="1">
      <c r="A88" s="15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6"/>
      <c r="BE88" s="15"/>
    </row>
    <row r="89" spans="1:57" s="19" customFormat="1" ht="15" customHeight="1">
      <c r="A89" s="15"/>
      <c r="B89" s="16"/>
      <c r="C89" s="11" t="s">
        <v>17</v>
      </c>
      <c r="D89" s="15"/>
      <c r="E89" s="15"/>
      <c r="F89" s="15"/>
      <c r="G89" s="15"/>
      <c r="H89" s="15"/>
      <c r="I89" s="15"/>
      <c r="J89" s="15"/>
      <c r="K89" s="15"/>
      <c r="L89" s="35" t="str">
        <f>IF(E11="","",E11)</f>
        <v>Technická univerzita vo Zvolene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1" t="s">
        <v>24</v>
      </c>
      <c r="AJ89" s="15"/>
      <c r="AK89" s="15"/>
      <c r="AL89" s="15"/>
      <c r="AM89" s="166" t="str">
        <f>IF(E17="","",E17)</f>
        <v> </v>
      </c>
      <c r="AN89" s="166"/>
      <c r="AO89" s="166"/>
      <c r="AP89" s="166"/>
      <c r="AQ89" s="15"/>
      <c r="AR89" s="16"/>
      <c r="AS89" s="167" t="s">
        <v>49</v>
      </c>
      <c r="AT89" s="167"/>
      <c r="AU89" s="41"/>
      <c r="AV89" s="41"/>
      <c r="AW89" s="41"/>
      <c r="AX89" s="41"/>
      <c r="AY89" s="41"/>
      <c r="AZ89" s="41"/>
      <c r="BA89" s="41"/>
      <c r="BB89" s="41"/>
      <c r="BC89" s="41"/>
      <c r="BD89" s="42"/>
      <c r="BE89" s="15"/>
    </row>
    <row r="90" spans="1:57" s="19" customFormat="1" ht="15" customHeight="1">
      <c r="A90" s="15"/>
      <c r="B90" s="16"/>
      <c r="C90" s="11" t="s">
        <v>23</v>
      </c>
      <c r="D90" s="15"/>
      <c r="E90" s="15"/>
      <c r="F90" s="15"/>
      <c r="G90" s="15"/>
      <c r="H90" s="15"/>
      <c r="I90" s="15"/>
      <c r="J90" s="15"/>
      <c r="K90" s="15"/>
      <c r="L90" s="35" t="str">
        <f>IF(E14="","",E14)</f>
        <v> 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1" t="s">
        <v>27</v>
      </c>
      <c r="AJ90" s="15"/>
      <c r="AK90" s="15"/>
      <c r="AL90" s="15"/>
      <c r="AM90" s="166" t="str">
        <f>IF(E20="","",E20)</f>
        <v> </v>
      </c>
      <c r="AN90" s="166"/>
      <c r="AO90" s="166"/>
      <c r="AP90" s="166"/>
      <c r="AQ90" s="15"/>
      <c r="AR90" s="16"/>
      <c r="AS90" s="167"/>
      <c r="AT90" s="167"/>
      <c r="AU90" s="43"/>
      <c r="AV90" s="43"/>
      <c r="AW90" s="43"/>
      <c r="AX90" s="43"/>
      <c r="AY90" s="43"/>
      <c r="AZ90" s="43"/>
      <c r="BA90" s="43"/>
      <c r="BB90" s="43"/>
      <c r="BC90" s="43"/>
      <c r="BD90" s="44"/>
      <c r="BE90" s="15"/>
    </row>
    <row r="91" spans="1:57" s="19" customFormat="1" ht="10.5" customHeight="1">
      <c r="A91" s="15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6"/>
      <c r="AS91" s="167"/>
      <c r="AT91" s="167"/>
      <c r="AU91" s="43"/>
      <c r="AV91" s="43"/>
      <c r="AW91" s="43"/>
      <c r="AX91" s="43"/>
      <c r="AY91" s="43"/>
      <c r="AZ91" s="43"/>
      <c r="BA91" s="43"/>
      <c r="BB91" s="43"/>
      <c r="BC91" s="43"/>
      <c r="BD91" s="44"/>
      <c r="BE91" s="15"/>
    </row>
    <row r="92" spans="1:57" s="19" customFormat="1" ht="29.25" customHeight="1">
      <c r="A92" s="15"/>
      <c r="B92" s="16"/>
      <c r="C92" s="168" t="s">
        <v>50</v>
      </c>
      <c r="D92" s="168"/>
      <c r="E92" s="168"/>
      <c r="F92" s="168"/>
      <c r="G92" s="168"/>
      <c r="H92" s="45"/>
      <c r="I92" s="169" t="s">
        <v>51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70" t="s">
        <v>52</v>
      </c>
      <c r="AH92" s="170"/>
      <c r="AI92" s="170"/>
      <c r="AJ92" s="170"/>
      <c r="AK92" s="170"/>
      <c r="AL92" s="170"/>
      <c r="AM92" s="170"/>
      <c r="AN92" s="171" t="s">
        <v>53</v>
      </c>
      <c r="AO92" s="171"/>
      <c r="AP92" s="171"/>
      <c r="AQ92" s="46" t="s">
        <v>54</v>
      </c>
      <c r="AR92" s="16"/>
      <c r="AS92" s="47" t="s">
        <v>55</v>
      </c>
      <c r="AT92" s="48" t="s">
        <v>56</v>
      </c>
      <c r="AU92" s="48" t="s">
        <v>57</v>
      </c>
      <c r="AV92" s="48" t="s">
        <v>58</v>
      </c>
      <c r="AW92" s="48" t="s">
        <v>59</v>
      </c>
      <c r="AX92" s="48" t="s">
        <v>60</v>
      </c>
      <c r="AY92" s="48" t="s">
        <v>61</v>
      </c>
      <c r="AZ92" s="48" t="s">
        <v>62</v>
      </c>
      <c r="BA92" s="48" t="s">
        <v>63</v>
      </c>
      <c r="BB92" s="48" t="s">
        <v>64</v>
      </c>
      <c r="BC92" s="48" t="s">
        <v>65</v>
      </c>
      <c r="BD92" s="49" t="s">
        <v>66</v>
      </c>
      <c r="BE92" s="15"/>
    </row>
    <row r="93" spans="1:57" s="19" customFormat="1" ht="10.5" customHeight="1">
      <c r="A93" s="15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6"/>
      <c r="AS93" s="5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  <c r="BE93" s="15"/>
    </row>
    <row r="94" spans="2:90" s="53" customFormat="1" ht="32.25" customHeight="1">
      <c r="B94" s="54"/>
      <c r="C94" s="55" t="s">
        <v>67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161">
        <f>ROUND(AG95,2)</f>
        <v>0</v>
      </c>
      <c r="AH94" s="161"/>
      <c r="AI94" s="161"/>
      <c r="AJ94" s="161"/>
      <c r="AK94" s="161"/>
      <c r="AL94" s="161"/>
      <c r="AM94" s="161"/>
      <c r="AN94" s="162">
        <f>SUM(AG94,AT94)</f>
        <v>0</v>
      </c>
      <c r="AO94" s="162"/>
      <c r="AP94" s="162"/>
      <c r="AQ94" s="57"/>
      <c r="AR94" s="54"/>
      <c r="AS94" s="58">
        <f>ROUND(AS95,2)</f>
        <v>0</v>
      </c>
      <c r="AT94" s="59">
        <f>ROUND(SUM(AV94:AW94),2)</f>
        <v>0</v>
      </c>
      <c r="AU94" s="60">
        <f>ROUND(AU95,5)</f>
        <v>5688.88473</v>
      </c>
      <c r="AV94" s="59">
        <f>ROUND(AZ94*L29,2)</f>
        <v>0</v>
      </c>
      <c r="AW94" s="59">
        <f>ROUND(BA94*L30,2)</f>
        <v>0</v>
      </c>
      <c r="AX94" s="59">
        <f>ROUND(BB94*L29,2)</f>
        <v>0</v>
      </c>
      <c r="AY94" s="59">
        <f>ROUND(BC94*L30,2)</f>
        <v>0</v>
      </c>
      <c r="AZ94" s="59">
        <f>ROUND(AZ95,2)</f>
        <v>0</v>
      </c>
      <c r="BA94" s="59">
        <f>ROUND(BA95,2)</f>
        <v>0</v>
      </c>
      <c r="BB94" s="59">
        <f>ROUND(BB95,2)</f>
        <v>0</v>
      </c>
      <c r="BC94" s="59">
        <f>ROUND(BC95,2)</f>
        <v>0</v>
      </c>
      <c r="BD94" s="61">
        <f>ROUND(BD95,2)</f>
        <v>0</v>
      </c>
      <c r="BS94" s="62" t="s">
        <v>68</v>
      </c>
      <c r="BT94" s="62" t="s">
        <v>69</v>
      </c>
      <c r="BV94" s="62" t="s">
        <v>70</v>
      </c>
      <c r="BW94" s="62" t="s">
        <v>3</v>
      </c>
      <c r="BX94" s="62" t="s">
        <v>71</v>
      </c>
      <c r="CL94" s="62"/>
    </row>
    <row r="95" spans="1:90" s="72" customFormat="1" ht="24.75" customHeight="1">
      <c r="A95" s="63" t="s">
        <v>72</v>
      </c>
      <c r="B95" s="64"/>
      <c r="C95" s="65"/>
      <c r="D95" s="163" t="s">
        <v>10</v>
      </c>
      <c r="E95" s="163"/>
      <c r="F95" s="163"/>
      <c r="G95" s="163"/>
      <c r="H95" s="163"/>
      <c r="I95" s="66"/>
      <c r="J95" s="163" t="s">
        <v>10</v>
      </c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4">
        <f>'TUZVOKNIZNICA - TUZVOKNIZ...'!J28</f>
        <v>0</v>
      </c>
      <c r="AH95" s="164"/>
      <c r="AI95" s="164"/>
      <c r="AJ95" s="164"/>
      <c r="AK95" s="164"/>
      <c r="AL95" s="164"/>
      <c r="AM95" s="164"/>
      <c r="AN95" s="164">
        <f>SUM(AG95,AT95)</f>
        <v>0</v>
      </c>
      <c r="AO95" s="164"/>
      <c r="AP95" s="164"/>
      <c r="AQ95" s="67" t="s">
        <v>73</v>
      </c>
      <c r="AR95" s="64"/>
      <c r="AS95" s="68">
        <v>0</v>
      </c>
      <c r="AT95" s="69">
        <f>ROUND(SUM(AV95:AW95),2)</f>
        <v>0</v>
      </c>
      <c r="AU95" s="70">
        <f>'TUZVOKNIZNICA - TUZVOKNIZ...'!P121</f>
        <v>5688.884731900001</v>
      </c>
      <c r="AV95" s="69">
        <f>'TUZVOKNIZNICA - TUZVOKNIZ...'!J31</f>
        <v>0</v>
      </c>
      <c r="AW95" s="69">
        <f>'TUZVOKNIZNICA - TUZVOKNIZ...'!J32</f>
        <v>0</v>
      </c>
      <c r="AX95" s="69">
        <f>'TUZVOKNIZNICA - TUZVOKNIZ...'!J33</f>
        <v>0</v>
      </c>
      <c r="AY95" s="69">
        <f>'TUZVOKNIZNICA - TUZVOKNIZ...'!J34</f>
        <v>0</v>
      </c>
      <c r="AZ95" s="69">
        <f>'TUZVOKNIZNICA - TUZVOKNIZ...'!F31</f>
        <v>0</v>
      </c>
      <c r="BA95" s="69">
        <f>'TUZVOKNIZNICA - TUZVOKNIZ...'!F32</f>
        <v>0</v>
      </c>
      <c r="BB95" s="69">
        <f>'TUZVOKNIZNICA - TUZVOKNIZ...'!F33</f>
        <v>0</v>
      </c>
      <c r="BC95" s="69">
        <f>'TUZVOKNIZNICA - TUZVOKNIZ...'!F34</f>
        <v>0</v>
      </c>
      <c r="BD95" s="71">
        <f>'TUZVOKNIZNICA - TUZVOKNIZ...'!F35</f>
        <v>0</v>
      </c>
      <c r="BT95" s="73" t="s">
        <v>74</v>
      </c>
      <c r="BU95" s="73" t="s">
        <v>75</v>
      </c>
      <c r="BV95" s="73" t="s">
        <v>70</v>
      </c>
      <c r="BW95" s="73" t="s">
        <v>3</v>
      </c>
      <c r="BX95" s="73" t="s">
        <v>71</v>
      </c>
      <c r="CL95" s="73"/>
    </row>
    <row r="96" spans="1:57" s="19" customFormat="1" ht="30" customHeight="1">
      <c r="A96" s="15"/>
      <c r="B96" s="16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6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s="19" customFormat="1" ht="6.75" customHeight="1">
      <c r="A97" s="15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16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</sheetData>
  <sheetProtection selectLockedCells="1" selectUnlockedCells="1"/>
  <mergeCells count="40">
    <mergeCell ref="L28:P28"/>
    <mergeCell ref="W28:AE28"/>
    <mergeCell ref="AK28:AO28"/>
    <mergeCell ref="AR2:BE2"/>
    <mergeCell ref="K5:AO5"/>
    <mergeCell ref="K6:AO6"/>
    <mergeCell ref="E23:AN23"/>
    <mergeCell ref="AK26:AO26"/>
    <mergeCell ref="X35:AB35"/>
    <mergeCell ref="AK35:AO35"/>
    <mergeCell ref="L29:P29"/>
    <mergeCell ref="W29:AE29"/>
    <mergeCell ref="AK29:AO29"/>
    <mergeCell ref="L30:P30"/>
    <mergeCell ref="W30:AE30"/>
    <mergeCell ref="AK30:AO30"/>
    <mergeCell ref="L85:AO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location="TUZVOKNIZNICA - TUZVOKNIZ!...C2" display="/"/>
  </hyperlinks>
  <printOptions/>
  <pageMargins left="0.39375" right="0.39375" top="0.39375" bottom="0.39375" header="0.5118055555555555" footer="0"/>
  <pageSetup fitToHeight="100" fitToWidth="1" horizontalDpi="300" verticalDpi="300" orientation="portrait" paperSize="9"/>
  <headerFooter alignWithMargins="0">
    <oddFooter>&amp;C&amp;"Arial CE,Normálne"&amp;8Strana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4"/>
  <sheetViews>
    <sheetView showGridLines="0" tabSelected="1" zoomScalePageLayoutView="0" workbookViewId="0" topLeftCell="A1">
      <selection activeCell="J88" sqref="J88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4" width="3.421875" style="1" customWidth="1"/>
    <col min="5" max="5" width="13.7109375" style="1" customWidth="1"/>
    <col min="6" max="6" width="40.7109375" style="1" customWidth="1"/>
    <col min="7" max="7" width="5.57421875" style="1" customWidth="1"/>
    <col min="8" max="8" width="9.28125" style="1" customWidth="1"/>
    <col min="9" max="10" width="16.140625" style="1" customWidth="1"/>
    <col min="11" max="11" width="0" style="1" hidden="1" customWidth="1"/>
    <col min="12" max="12" width="7.421875" style="1" customWidth="1"/>
    <col min="13" max="21" width="0" style="1" hidden="1" customWidth="1"/>
    <col min="22" max="22" width="9.8515625" style="1" customWidth="1"/>
    <col min="23" max="23" width="13.140625" style="1" customWidth="1"/>
    <col min="24" max="24" width="9.8515625" style="1" customWidth="1"/>
    <col min="25" max="25" width="12.00390625" style="1" customWidth="1"/>
    <col min="26" max="26" width="8.8515625" style="1" customWidth="1"/>
    <col min="27" max="27" width="12.00390625" style="1" customWidth="1"/>
    <col min="28" max="28" width="13.140625" style="1" customWidth="1"/>
    <col min="29" max="29" width="8.8515625" style="1" customWidth="1"/>
    <col min="30" max="30" width="12.00390625" style="1" customWidth="1"/>
    <col min="31" max="31" width="13.140625" style="1" customWidth="1"/>
    <col min="32" max="43" width="6.8515625" style="1" customWidth="1"/>
    <col min="44" max="65" width="0" style="1" hidden="1" customWidth="1"/>
    <col min="66" max="16384" width="6.8515625" style="1" customWidth="1"/>
  </cols>
  <sheetData>
    <row r="1" ht="11.25">
      <c r="A1" s="74"/>
    </row>
    <row r="2" spans="12:46" ht="36.75" customHeight="1">
      <c r="L2" s="178" t="s">
        <v>4</v>
      </c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3" t="s">
        <v>3</v>
      </c>
    </row>
    <row r="3" spans="2:46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6"/>
      <c r="AT3" s="3" t="s">
        <v>69</v>
      </c>
    </row>
    <row r="4" spans="2:46" ht="24.75" customHeight="1">
      <c r="B4" s="6"/>
      <c r="D4" s="7" t="s">
        <v>76</v>
      </c>
      <c r="L4" s="6"/>
      <c r="M4" s="75" t="s">
        <v>8</v>
      </c>
      <c r="AT4" s="3" t="s">
        <v>2</v>
      </c>
    </row>
    <row r="5" spans="2:12" ht="6.75" customHeight="1">
      <c r="B5" s="6"/>
      <c r="L5" s="6"/>
    </row>
    <row r="6" spans="1:31" s="19" customFormat="1" ht="12" customHeight="1">
      <c r="A6" s="15"/>
      <c r="B6" s="16"/>
      <c r="C6" s="15"/>
      <c r="D6" s="11" t="s">
        <v>11</v>
      </c>
      <c r="E6" s="15"/>
      <c r="F6" s="15"/>
      <c r="G6" s="15"/>
      <c r="H6" s="15"/>
      <c r="I6" s="15"/>
      <c r="J6" s="15"/>
      <c r="K6" s="15"/>
      <c r="L6" s="26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19" customFormat="1" ht="16.5" customHeight="1">
      <c r="A7" s="15"/>
      <c r="B7" s="16"/>
      <c r="C7" s="15"/>
      <c r="D7" s="15"/>
      <c r="E7" s="183" t="s">
        <v>263</v>
      </c>
      <c r="F7" s="183"/>
      <c r="G7" s="183"/>
      <c r="H7" s="183"/>
      <c r="I7" s="183"/>
      <c r="J7" s="183"/>
      <c r="K7" s="183"/>
      <c r="L7" s="183"/>
      <c r="M7" s="183"/>
      <c r="N7" s="183"/>
      <c r="O7" s="183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</row>
    <row r="8" spans="1:31" s="19" customFormat="1" ht="11.25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26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s="19" customFormat="1" ht="12" customHeight="1">
      <c r="A9" s="15"/>
      <c r="B9" s="16"/>
      <c r="C9" s="15"/>
      <c r="D9" s="11" t="s">
        <v>12</v>
      </c>
      <c r="E9" s="15"/>
      <c r="F9" s="12"/>
      <c r="G9" s="15"/>
      <c r="H9" s="15"/>
      <c r="I9" s="11" t="s">
        <v>13</v>
      </c>
      <c r="J9" s="12"/>
      <c r="K9" s="15"/>
      <c r="L9" s="26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 spans="1:31" s="19" customFormat="1" ht="12" customHeight="1">
      <c r="A10" s="15"/>
      <c r="B10" s="16"/>
      <c r="C10" s="15"/>
      <c r="D10" s="11" t="s">
        <v>14</v>
      </c>
      <c r="E10" s="15"/>
      <c r="F10" s="12" t="s">
        <v>15</v>
      </c>
      <c r="G10" s="15"/>
      <c r="H10" s="15"/>
      <c r="I10" s="11" t="s">
        <v>16</v>
      </c>
      <c r="J10" s="76"/>
      <c r="K10" s="15"/>
      <c r="L10" s="26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s="19" customFormat="1" ht="10.5" customHeight="1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26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s="19" customFormat="1" ht="12" customHeight="1">
      <c r="A12" s="15"/>
      <c r="B12" s="16"/>
      <c r="C12" s="15"/>
      <c r="D12" s="11" t="s">
        <v>17</v>
      </c>
      <c r="E12" s="15"/>
      <c r="F12" s="15"/>
      <c r="G12" s="15"/>
      <c r="H12" s="15"/>
      <c r="I12" s="11" t="s">
        <v>18</v>
      </c>
      <c r="J12" s="12" t="s">
        <v>19</v>
      </c>
      <c r="K12" s="15"/>
      <c r="L12" s="26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19" customFormat="1" ht="18" customHeight="1">
      <c r="A13" s="15"/>
      <c r="B13" s="16"/>
      <c r="C13" s="15"/>
      <c r="D13" s="15"/>
      <c r="E13" s="12" t="s">
        <v>20</v>
      </c>
      <c r="F13" s="15"/>
      <c r="G13" s="15"/>
      <c r="H13" s="15"/>
      <c r="I13" s="11" t="s">
        <v>21</v>
      </c>
      <c r="J13" s="12" t="s">
        <v>22</v>
      </c>
      <c r="K13" s="15"/>
      <c r="L13" s="26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19" customFormat="1" ht="6.75" customHeight="1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26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19" customFormat="1" ht="12" customHeight="1">
      <c r="A15" s="15"/>
      <c r="B15" s="16"/>
      <c r="C15" s="15"/>
      <c r="D15" s="11" t="s">
        <v>23</v>
      </c>
      <c r="E15" s="15"/>
      <c r="F15" s="15"/>
      <c r="G15" s="15"/>
      <c r="H15" s="15"/>
      <c r="I15" s="11" t="s">
        <v>18</v>
      </c>
      <c r="J15" s="12">
        <f>'Rekapitulácia stavby'!AN13</f>
        <v>0</v>
      </c>
      <c r="K15" s="15"/>
      <c r="L15" s="26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 spans="1:31" s="19" customFormat="1" ht="18" customHeight="1">
      <c r="A16" s="15"/>
      <c r="B16" s="16"/>
      <c r="C16" s="15"/>
      <c r="D16" s="15"/>
      <c r="E16" s="179" t="str">
        <f>'Rekapitulácia stavby'!E14</f>
        <v> </v>
      </c>
      <c r="F16" s="179"/>
      <c r="G16" s="179"/>
      <c r="H16" s="179"/>
      <c r="I16" s="11" t="s">
        <v>21</v>
      </c>
      <c r="J16" s="12">
        <f>'Rekapitulácia stavby'!AN14</f>
        <v>0</v>
      </c>
      <c r="K16" s="15"/>
      <c r="L16" s="26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19" customFormat="1" ht="6.75" customHeight="1">
      <c r="A17" s="15"/>
      <c r="B17" s="16"/>
      <c r="C17" s="15"/>
      <c r="D17" s="15"/>
      <c r="E17" s="15"/>
      <c r="F17" s="15"/>
      <c r="G17" s="15"/>
      <c r="H17" s="15"/>
      <c r="I17" s="15"/>
      <c r="J17" s="15"/>
      <c r="K17" s="15"/>
      <c r="L17" s="26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19" customFormat="1" ht="12" customHeight="1">
      <c r="A18" s="15"/>
      <c r="B18" s="16"/>
      <c r="C18" s="15"/>
      <c r="D18" s="11" t="s">
        <v>24</v>
      </c>
      <c r="E18" s="15"/>
      <c r="F18" s="15"/>
      <c r="G18" s="15"/>
      <c r="H18" s="15"/>
      <c r="I18" s="11" t="s">
        <v>18</v>
      </c>
      <c r="J18" s="12">
        <f>IF('Rekapitulácia stavby'!AN16="","",'Rekapitulácia stavby'!AN16)</f>
      </c>
      <c r="K18" s="15"/>
      <c r="L18" s="26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19" customFormat="1" ht="18" customHeight="1">
      <c r="A19" s="15"/>
      <c r="B19" s="16"/>
      <c r="C19" s="15"/>
      <c r="D19" s="15"/>
      <c r="E19" s="12" t="str">
        <f>IF('Rekapitulácia stavby'!E17="","",'Rekapitulácia stavby'!E17)</f>
        <v> </v>
      </c>
      <c r="F19" s="15"/>
      <c r="G19" s="15"/>
      <c r="H19" s="15"/>
      <c r="I19" s="11" t="s">
        <v>21</v>
      </c>
      <c r="J19" s="12">
        <f>IF('Rekapitulácia stavby'!AN17="","",'Rekapitulácia stavby'!AN17)</f>
      </c>
      <c r="K19" s="15"/>
      <c r="L19" s="26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s="19" customFormat="1" ht="6.75" customHeight="1">
      <c r="A20" s="15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26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s="19" customFormat="1" ht="12" customHeight="1">
      <c r="A21" s="15"/>
      <c r="B21" s="16"/>
      <c r="C21" s="15"/>
      <c r="D21" s="11" t="s">
        <v>27</v>
      </c>
      <c r="E21" s="15"/>
      <c r="F21" s="15"/>
      <c r="G21" s="15"/>
      <c r="H21" s="15"/>
      <c r="I21" s="11" t="s">
        <v>18</v>
      </c>
      <c r="J21" s="12">
        <f>IF('Rekapitulácia stavby'!AN19="","",'Rekapitulácia stavby'!AN19)</f>
      </c>
      <c r="K21" s="15"/>
      <c r="L21" s="26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19" customFormat="1" ht="18" customHeight="1">
      <c r="A22" s="15"/>
      <c r="B22" s="16"/>
      <c r="C22" s="15"/>
      <c r="D22" s="15"/>
      <c r="E22" s="12" t="str">
        <f>IF('Rekapitulácia stavby'!E20="","",'Rekapitulácia stavby'!E20)</f>
        <v> </v>
      </c>
      <c r="F22" s="15"/>
      <c r="G22" s="15"/>
      <c r="H22" s="15"/>
      <c r="I22" s="11" t="s">
        <v>21</v>
      </c>
      <c r="J22" s="12">
        <f>IF('Rekapitulácia stavby'!AN20="","",'Rekapitulácia stavby'!AN20)</f>
      </c>
      <c r="K22" s="15"/>
      <c r="L22" s="26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19" customFormat="1" ht="6.75" customHeight="1">
      <c r="A23" s="15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26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19" customFormat="1" ht="12" customHeight="1">
      <c r="A24" s="15"/>
      <c r="B24" s="16"/>
      <c r="C24" s="15"/>
      <c r="D24" s="11" t="s">
        <v>28</v>
      </c>
      <c r="E24" s="15"/>
      <c r="F24" s="15"/>
      <c r="G24" s="15"/>
      <c r="H24" s="15"/>
      <c r="I24" s="15"/>
      <c r="J24" s="15"/>
      <c r="K24" s="15"/>
      <c r="L24" s="26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80" customFormat="1" ht="16.5" customHeight="1">
      <c r="A25" s="77"/>
      <c r="B25" s="78"/>
      <c r="C25" s="77"/>
      <c r="D25" s="77"/>
      <c r="E25" s="181"/>
      <c r="F25" s="181"/>
      <c r="G25" s="181"/>
      <c r="H25" s="181"/>
      <c r="I25" s="77"/>
      <c r="J25" s="77"/>
      <c r="K25" s="77"/>
      <c r="L25" s="79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</row>
    <row r="26" spans="1:31" s="19" customFormat="1" ht="6.75" customHeight="1">
      <c r="A26" s="15"/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26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s="19" customFormat="1" ht="6.75" customHeight="1">
      <c r="A27" s="15"/>
      <c r="B27" s="16"/>
      <c r="C27" s="15"/>
      <c r="D27" s="51"/>
      <c r="E27" s="51"/>
      <c r="F27" s="51"/>
      <c r="G27" s="51"/>
      <c r="H27" s="51"/>
      <c r="I27" s="51"/>
      <c r="J27" s="51"/>
      <c r="K27" s="51"/>
      <c r="L27" s="26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s="19" customFormat="1" ht="25.5" customHeight="1">
      <c r="A28" s="15"/>
      <c r="B28" s="16"/>
      <c r="C28" s="15"/>
      <c r="D28" s="81" t="s">
        <v>29</v>
      </c>
      <c r="E28" s="15"/>
      <c r="F28" s="15"/>
      <c r="G28" s="15"/>
      <c r="H28" s="15"/>
      <c r="I28" s="15"/>
      <c r="J28" s="82">
        <f>ROUND(J121,2)</f>
        <v>0</v>
      </c>
      <c r="K28" s="15"/>
      <c r="L28" s="26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s="19" customFormat="1" ht="6.75" customHeight="1">
      <c r="A29" s="15"/>
      <c r="B29" s="16"/>
      <c r="C29" s="15"/>
      <c r="D29" s="51"/>
      <c r="E29" s="51"/>
      <c r="F29" s="51"/>
      <c r="G29" s="51"/>
      <c r="H29" s="51"/>
      <c r="I29" s="51"/>
      <c r="J29" s="51"/>
      <c r="K29" s="51"/>
      <c r="L29" s="26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s="19" customFormat="1" ht="14.25" customHeight="1">
      <c r="A30" s="15"/>
      <c r="B30" s="16"/>
      <c r="C30" s="15"/>
      <c r="D30" s="15"/>
      <c r="E30" s="15"/>
      <c r="F30" s="83" t="s">
        <v>31</v>
      </c>
      <c r="G30" s="15"/>
      <c r="H30" s="15"/>
      <c r="I30" s="83" t="s">
        <v>30</v>
      </c>
      <c r="J30" s="83" t="s">
        <v>32</v>
      </c>
      <c r="K30" s="15"/>
      <c r="L30" s="26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</row>
    <row r="31" spans="1:31" s="19" customFormat="1" ht="14.25" customHeight="1">
      <c r="A31" s="15"/>
      <c r="B31" s="16"/>
      <c r="C31" s="15"/>
      <c r="D31" s="84" t="s">
        <v>33</v>
      </c>
      <c r="E31" s="11" t="s">
        <v>34</v>
      </c>
      <c r="F31" s="85">
        <f>ROUND((SUM(BE121:BE173)),2)</f>
        <v>0</v>
      </c>
      <c r="G31" s="15"/>
      <c r="H31" s="15"/>
      <c r="I31" s="86">
        <v>0.2</v>
      </c>
      <c r="J31" s="85">
        <f>ROUND(((SUM(BE121:BE173))*I31),2)</f>
        <v>0</v>
      </c>
      <c r="K31" s="15"/>
      <c r="L31" s="26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</row>
    <row r="32" spans="1:31" s="19" customFormat="1" ht="14.25" customHeight="1">
      <c r="A32" s="15"/>
      <c r="B32" s="16"/>
      <c r="C32" s="15"/>
      <c r="D32" s="15"/>
      <c r="E32" s="11" t="s">
        <v>35</v>
      </c>
      <c r="F32" s="85">
        <f>ROUND((SUM(BF121:BF173)),2)</f>
        <v>0</v>
      </c>
      <c r="G32" s="15"/>
      <c r="H32" s="15"/>
      <c r="I32" s="86">
        <v>0.2</v>
      </c>
      <c r="J32" s="85">
        <f>ROUND(((SUM(BF121:BF173))*I32),2)</f>
        <v>0</v>
      </c>
      <c r="K32" s="15"/>
      <c r="L32" s="26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19" customFormat="1" ht="14.25" customHeight="1" hidden="1">
      <c r="A33" s="15"/>
      <c r="B33" s="16"/>
      <c r="C33" s="15"/>
      <c r="D33" s="15"/>
      <c r="E33" s="11" t="s">
        <v>36</v>
      </c>
      <c r="F33" s="85">
        <f>ROUND((SUM(BG121:BG173)),2)</f>
        <v>0</v>
      </c>
      <c r="G33" s="15"/>
      <c r="H33" s="15"/>
      <c r="I33" s="86">
        <v>0.2</v>
      </c>
      <c r="J33" s="85">
        <f>0</f>
        <v>0</v>
      </c>
      <c r="K33" s="15"/>
      <c r="L33" s="26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</row>
    <row r="34" spans="1:31" s="19" customFormat="1" ht="14.25" customHeight="1" hidden="1">
      <c r="A34" s="15"/>
      <c r="B34" s="16"/>
      <c r="C34" s="15"/>
      <c r="D34" s="15"/>
      <c r="E34" s="11" t="s">
        <v>37</v>
      </c>
      <c r="F34" s="85">
        <f>ROUND((SUM(BH121:BH173)),2)</f>
        <v>0</v>
      </c>
      <c r="G34" s="15"/>
      <c r="H34" s="15"/>
      <c r="I34" s="86">
        <v>0.2</v>
      </c>
      <c r="J34" s="85">
        <f>0</f>
        <v>0</v>
      </c>
      <c r="K34" s="15"/>
      <c r="L34" s="26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</row>
    <row r="35" spans="1:31" s="19" customFormat="1" ht="14.25" customHeight="1" hidden="1">
      <c r="A35" s="15"/>
      <c r="B35" s="16"/>
      <c r="C35" s="15"/>
      <c r="D35" s="15"/>
      <c r="E35" s="11" t="s">
        <v>38</v>
      </c>
      <c r="F35" s="85">
        <f>ROUND((SUM(BI121:BI173)),2)</f>
        <v>0</v>
      </c>
      <c r="G35" s="15"/>
      <c r="H35" s="15"/>
      <c r="I35" s="86">
        <v>0</v>
      </c>
      <c r="J35" s="85">
        <f>0</f>
        <v>0</v>
      </c>
      <c r="K35" s="15"/>
      <c r="L35" s="26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</row>
    <row r="36" spans="1:31" s="19" customFormat="1" ht="6.75" customHeight="1">
      <c r="A36" s="15"/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2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s="19" customFormat="1" ht="25.5" customHeight="1">
      <c r="A37" s="15"/>
      <c r="B37" s="16"/>
      <c r="C37" s="87"/>
      <c r="D37" s="88" t="s">
        <v>39</v>
      </c>
      <c r="E37" s="45"/>
      <c r="F37" s="45"/>
      <c r="G37" s="89" t="s">
        <v>40</v>
      </c>
      <c r="H37" s="90" t="s">
        <v>41</v>
      </c>
      <c r="I37" s="45"/>
      <c r="J37" s="91">
        <f>SUM(J28:J35)</f>
        <v>0</v>
      </c>
      <c r="K37" s="92"/>
      <c r="L37" s="26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1:31" s="19" customFormat="1" ht="14.25" customHeight="1">
      <c r="A38" s="15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26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2:12" ht="14.25" customHeight="1">
      <c r="B39" s="6"/>
      <c r="L39" s="6"/>
    </row>
    <row r="40" spans="2:12" ht="14.25" customHeight="1">
      <c r="B40" s="6"/>
      <c r="L40" s="6"/>
    </row>
    <row r="41" spans="2:12" ht="14.25" customHeight="1">
      <c r="B41" s="6"/>
      <c r="L41" s="6"/>
    </row>
    <row r="42" spans="2:12" ht="14.25" customHeight="1">
      <c r="B42" s="6"/>
      <c r="L42" s="6"/>
    </row>
    <row r="43" spans="2:12" ht="14.25" customHeight="1">
      <c r="B43" s="6"/>
      <c r="L43" s="6"/>
    </row>
    <row r="44" spans="2:12" ht="14.25" customHeight="1">
      <c r="B44" s="6"/>
      <c r="L44" s="6"/>
    </row>
    <row r="45" spans="2:12" ht="14.25" customHeight="1">
      <c r="B45" s="6"/>
      <c r="L45" s="6"/>
    </row>
    <row r="46" spans="2:12" ht="14.25" customHeight="1">
      <c r="B46" s="6"/>
      <c r="L46" s="6"/>
    </row>
    <row r="47" spans="2:12" ht="14.25" customHeight="1">
      <c r="B47" s="6"/>
      <c r="L47" s="6"/>
    </row>
    <row r="48" spans="2:12" ht="14.25" customHeight="1">
      <c r="B48" s="6"/>
      <c r="L48" s="6"/>
    </row>
    <row r="49" spans="2:12" ht="14.25" customHeight="1">
      <c r="B49" s="6"/>
      <c r="L49" s="6"/>
    </row>
    <row r="50" spans="2:12" s="19" customFormat="1" ht="14.25" customHeight="1">
      <c r="B50" s="26"/>
      <c r="D50" s="27" t="s">
        <v>42</v>
      </c>
      <c r="E50" s="28"/>
      <c r="F50" s="28"/>
      <c r="G50" s="27" t="s">
        <v>43</v>
      </c>
      <c r="H50" s="28"/>
      <c r="I50" s="28"/>
      <c r="J50" s="28"/>
      <c r="K50" s="28"/>
      <c r="L50" s="26"/>
    </row>
    <row r="51" spans="2:12" ht="11.25">
      <c r="B51" s="6"/>
      <c r="L51" s="6"/>
    </row>
    <row r="52" spans="2:12" ht="11.25">
      <c r="B52" s="6"/>
      <c r="L52" s="6"/>
    </row>
    <row r="53" spans="2:12" ht="11.25">
      <c r="B53" s="6"/>
      <c r="L53" s="6"/>
    </row>
    <row r="54" spans="2:12" ht="11.25">
      <c r="B54" s="6"/>
      <c r="L54" s="6"/>
    </row>
    <row r="55" spans="2:12" ht="11.25">
      <c r="B55" s="6"/>
      <c r="L55" s="6"/>
    </row>
    <row r="56" spans="2:12" ht="11.25">
      <c r="B56" s="6"/>
      <c r="L56" s="6"/>
    </row>
    <row r="57" spans="2:12" ht="11.25">
      <c r="B57" s="6"/>
      <c r="L57" s="6"/>
    </row>
    <row r="58" spans="2:12" ht="11.25">
      <c r="B58" s="6"/>
      <c r="L58" s="6"/>
    </row>
    <row r="59" spans="2:12" ht="11.25">
      <c r="B59" s="6"/>
      <c r="L59" s="6"/>
    </row>
    <row r="60" spans="2:12" ht="11.25">
      <c r="B60" s="6"/>
      <c r="L60" s="6"/>
    </row>
    <row r="61" spans="1:31" s="19" customFormat="1" ht="12.75">
      <c r="A61" s="15"/>
      <c r="B61" s="16"/>
      <c r="C61" s="15"/>
      <c r="D61" s="29" t="s">
        <v>44</v>
      </c>
      <c r="E61" s="18"/>
      <c r="F61" s="93" t="s">
        <v>45</v>
      </c>
      <c r="G61" s="29" t="s">
        <v>44</v>
      </c>
      <c r="H61" s="18"/>
      <c r="I61" s="18"/>
      <c r="J61" s="94" t="s">
        <v>45</v>
      </c>
      <c r="K61" s="18"/>
      <c r="L61" s="26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2:12" ht="11.25">
      <c r="B62" s="6"/>
      <c r="L62" s="6"/>
    </row>
    <row r="63" spans="2:12" ht="11.25">
      <c r="B63" s="6"/>
      <c r="L63" s="6"/>
    </row>
    <row r="64" spans="2:12" ht="11.25">
      <c r="B64" s="6"/>
      <c r="L64" s="6"/>
    </row>
    <row r="65" spans="1:31" s="19" customFormat="1" ht="12.75">
      <c r="A65" s="15"/>
      <c r="B65" s="16"/>
      <c r="C65" s="15"/>
      <c r="D65" s="27" t="s">
        <v>46</v>
      </c>
      <c r="E65" s="30"/>
      <c r="F65" s="30"/>
      <c r="G65" s="27" t="s">
        <v>47</v>
      </c>
      <c r="H65" s="30"/>
      <c r="I65" s="30"/>
      <c r="J65" s="30"/>
      <c r="K65" s="30"/>
      <c r="L65" s="26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2:12" ht="11.25">
      <c r="B66" s="6"/>
      <c r="L66" s="6"/>
    </row>
    <row r="67" spans="2:12" ht="11.25">
      <c r="B67" s="6"/>
      <c r="L67" s="6"/>
    </row>
    <row r="68" spans="2:12" ht="11.25">
      <c r="B68" s="6"/>
      <c r="L68" s="6"/>
    </row>
    <row r="69" spans="2:12" ht="11.25">
      <c r="B69" s="6"/>
      <c r="L69" s="6"/>
    </row>
    <row r="70" spans="2:12" ht="11.25">
      <c r="B70" s="6"/>
      <c r="L70" s="6"/>
    </row>
    <row r="71" spans="2:12" ht="11.25">
      <c r="B71" s="6"/>
      <c r="L71" s="6"/>
    </row>
    <row r="72" spans="2:12" ht="11.25">
      <c r="B72" s="6"/>
      <c r="L72" s="6"/>
    </row>
    <row r="73" spans="2:12" ht="11.25">
      <c r="B73" s="6"/>
      <c r="L73" s="6"/>
    </row>
    <row r="74" spans="2:12" ht="11.25">
      <c r="B74" s="6"/>
      <c r="L74" s="6"/>
    </row>
    <row r="75" spans="2:12" ht="11.25">
      <c r="B75" s="6"/>
      <c r="L75" s="6"/>
    </row>
    <row r="76" spans="1:31" s="19" customFormat="1" ht="12.75">
      <c r="A76" s="15"/>
      <c r="B76" s="16"/>
      <c r="C76" s="15"/>
      <c r="D76" s="29" t="s">
        <v>44</v>
      </c>
      <c r="E76" s="18"/>
      <c r="F76" s="93" t="s">
        <v>45</v>
      </c>
      <c r="G76" s="29" t="s">
        <v>44</v>
      </c>
      <c r="H76" s="18"/>
      <c r="I76" s="18"/>
      <c r="J76" s="94" t="s">
        <v>45</v>
      </c>
      <c r="K76" s="18"/>
      <c r="L76" s="26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s="19" customFormat="1" ht="14.25" customHeight="1">
      <c r="A77" s="15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26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81" spans="1:31" s="19" customFormat="1" ht="6.75" customHeight="1">
      <c r="A81" s="15"/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26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:31" s="19" customFormat="1" ht="24.75" customHeight="1">
      <c r="A82" s="15"/>
      <c r="B82" s="16"/>
      <c r="C82" s="7" t="s">
        <v>77</v>
      </c>
      <c r="D82" s="15"/>
      <c r="E82" s="15"/>
      <c r="F82" s="15"/>
      <c r="G82" s="15"/>
      <c r="H82" s="15"/>
      <c r="I82" s="15"/>
      <c r="J82" s="15"/>
      <c r="K82" s="15"/>
      <c r="L82" s="26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s="19" customFormat="1" ht="6.75" customHeight="1">
      <c r="A83" s="15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26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1:31" s="19" customFormat="1" ht="12" customHeight="1">
      <c r="A84" s="15"/>
      <c r="B84" s="16"/>
      <c r="C84" s="11" t="s">
        <v>11</v>
      </c>
      <c r="D84" s="15"/>
      <c r="E84" s="15"/>
      <c r="F84" s="15"/>
      <c r="G84" s="15"/>
      <c r="H84" s="15"/>
      <c r="I84" s="15"/>
      <c r="J84" s="15"/>
      <c r="K84" s="15"/>
      <c r="L84" s="26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1:31" s="19" customFormat="1" ht="16.5" customHeight="1">
      <c r="A85" s="15"/>
      <c r="B85" s="16"/>
      <c r="C85" s="15"/>
      <c r="D85" s="15"/>
      <c r="E85" s="172" t="str">
        <f>E7</f>
        <v>Rekonštrukcia objektov a priestorov SLDK - výmena okien</v>
      </c>
      <c r="F85" s="172"/>
      <c r="G85" s="172"/>
      <c r="H85" s="172"/>
      <c r="I85" s="15"/>
      <c r="J85" s="15"/>
      <c r="K85" s="15"/>
      <c r="L85" s="26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1:31" s="19" customFormat="1" ht="6.75" customHeight="1">
      <c r="A86" s="15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26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s="19" customFormat="1" ht="12" customHeight="1">
      <c r="A87" s="15"/>
      <c r="B87" s="16"/>
      <c r="C87" s="11" t="s">
        <v>14</v>
      </c>
      <c r="D87" s="15"/>
      <c r="E87" s="15"/>
      <c r="F87" s="12" t="str">
        <f>F10</f>
        <v> </v>
      </c>
      <c r="G87" s="15"/>
      <c r="H87" s="15"/>
      <c r="I87" s="11" t="s">
        <v>16</v>
      </c>
      <c r="J87" s="76">
        <f>IF(J10="","",J10)</f>
      </c>
      <c r="K87" s="15"/>
      <c r="L87" s="26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:31" s="19" customFormat="1" ht="6.75" customHeight="1">
      <c r="A88" s="15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26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:31" s="19" customFormat="1" ht="15" customHeight="1">
      <c r="A89" s="15"/>
      <c r="B89" s="16"/>
      <c r="C89" s="11" t="s">
        <v>17</v>
      </c>
      <c r="D89" s="15"/>
      <c r="E89" s="15"/>
      <c r="F89" s="12" t="str">
        <f>E13</f>
        <v>Technická univerzita vo Zvolene</v>
      </c>
      <c r="G89" s="15"/>
      <c r="H89" s="15"/>
      <c r="I89" s="11" t="s">
        <v>24</v>
      </c>
      <c r="J89" s="95" t="str">
        <f>E19</f>
        <v> </v>
      </c>
      <c r="K89" s="15"/>
      <c r="L89" s="26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s="19" customFormat="1" ht="15" customHeight="1">
      <c r="A90" s="15"/>
      <c r="B90" s="16"/>
      <c r="C90" s="11" t="s">
        <v>23</v>
      </c>
      <c r="D90" s="15"/>
      <c r="E90" s="15"/>
      <c r="F90" s="12" t="str">
        <f>IF(E16="","",E16)</f>
        <v> </v>
      </c>
      <c r="G90" s="15"/>
      <c r="H90" s="15"/>
      <c r="I90" s="11" t="s">
        <v>27</v>
      </c>
      <c r="J90" s="95" t="str">
        <f>E22</f>
        <v> </v>
      </c>
      <c r="K90" s="15"/>
      <c r="L90" s="26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31" s="19" customFormat="1" ht="9.75" customHeight="1">
      <c r="A91" s="15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26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spans="1:31" s="19" customFormat="1" ht="29.25" customHeight="1">
      <c r="A92" s="15"/>
      <c r="B92" s="16"/>
      <c r="C92" s="96" t="s">
        <v>78</v>
      </c>
      <c r="D92" s="87"/>
      <c r="E92" s="87"/>
      <c r="F92" s="87"/>
      <c r="G92" s="87"/>
      <c r="H92" s="87"/>
      <c r="I92" s="87"/>
      <c r="J92" s="97" t="s">
        <v>79</v>
      </c>
      <c r="K92" s="87"/>
      <c r="L92" s="26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19" customFormat="1" ht="9.75" customHeight="1">
      <c r="A93" s="15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26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47" s="19" customFormat="1" ht="22.5" customHeight="1">
      <c r="A94" s="15"/>
      <c r="B94" s="16"/>
      <c r="C94" s="98" t="s">
        <v>80</v>
      </c>
      <c r="D94" s="15"/>
      <c r="E94" s="15"/>
      <c r="F94" s="15"/>
      <c r="G94" s="15"/>
      <c r="H94" s="15"/>
      <c r="I94" s="15"/>
      <c r="J94" s="82">
        <f>J121</f>
        <v>0</v>
      </c>
      <c r="K94" s="15"/>
      <c r="L94" s="26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U94" s="3" t="s">
        <v>81</v>
      </c>
    </row>
    <row r="95" spans="2:12" s="99" customFormat="1" ht="24.75" customHeight="1">
      <c r="B95" s="100"/>
      <c r="D95" s="101" t="s">
        <v>82</v>
      </c>
      <c r="E95" s="102"/>
      <c r="F95" s="102"/>
      <c r="G95" s="102"/>
      <c r="H95" s="102"/>
      <c r="I95" s="102"/>
      <c r="J95" s="103">
        <f>J122</f>
        <v>0</v>
      </c>
      <c r="L95" s="100"/>
    </row>
    <row r="96" spans="2:12" s="104" customFormat="1" ht="19.5" customHeight="1">
      <c r="B96" s="105"/>
      <c r="D96" s="106" t="s">
        <v>83</v>
      </c>
      <c r="E96" s="107"/>
      <c r="F96" s="107"/>
      <c r="G96" s="107"/>
      <c r="H96" s="107"/>
      <c r="I96" s="107"/>
      <c r="J96" s="108">
        <f>J123</f>
        <v>0</v>
      </c>
      <c r="L96" s="105"/>
    </row>
    <row r="97" spans="2:12" s="104" customFormat="1" ht="19.5" customHeight="1">
      <c r="B97" s="105"/>
      <c r="D97" s="106" t="s">
        <v>84</v>
      </c>
      <c r="E97" s="107"/>
      <c r="F97" s="107"/>
      <c r="G97" s="107"/>
      <c r="H97" s="107"/>
      <c r="I97" s="107"/>
      <c r="J97" s="108">
        <f>J125</f>
        <v>0</v>
      </c>
      <c r="L97" s="105"/>
    </row>
    <row r="98" spans="2:12" s="104" customFormat="1" ht="19.5" customHeight="1">
      <c r="B98" s="105"/>
      <c r="D98" s="106" t="s">
        <v>85</v>
      </c>
      <c r="E98" s="107"/>
      <c r="F98" s="107"/>
      <c r="G98" s="107"/>
      <c r="H98" s="107"/>
      <c r="I98" s="107"/>
      <c r="J98" s="108">
        <f>J135</f>
        <v>0</v>
      </c>
      <c r="L98" s="105"/>
    </row>
    <row r="99" spans="2:12" s="104" customFormat="1" ht="19.5" customHeight="1">
      <c r="B99" s="105"/>
      <c r="D99" s="106" t="s">
        <v>86</v>
      </c>
      <c r="E99" s="107"/>
      <c r="F99" s="107"/>
      <c r="G99" s="107"/>
      <c r="H99" s="107"/>
      <c r="I99" s="107"/>
      <c r="J99" s="108">
        <f>J143</f>
        <v>0</v>
      </c>
      <c r="L99" s="105"/>
    </row>
    <row r="100" spans="2:12" s="99" customFormat="1" ht="24.75" customHeight="1">
      <c r="B100" s="100"/>
      <c r="D100" s="101" t="s">
        <v>87</v>
      </c>
      <c r="E100" s="102"/>
      <c r="F100" s="102"/>
      <c r="G100" s="102"/>
      <c r="H100" s="102"/>
      <c r="I100" s="102"/>
      <c r="J100" s="103">
        <f>J146</f>
        <v>0</v>
      </c>
      <c r="L100" s="100"/>
    </row>
    <row r="101" spans="2:12" s="104" customFormat="1" ht="19.5" customHeight="1">
      <c r="B101" s="105"/>
      <c r="D101" s="106" t="s">
        <v>88</v>
      </c>
      <c r="E101" s="107"/>
      <c r="F101" s="107"/>
      <c r="G101" s="107"/>
      <c r="H101" s="107"/>
      <c r="I101" s="107"/>
      <c r="J101" s="108">
        <f>J147</f>
        <v>0</v>
      </c>
      <c r="L101" s="105"/>
    </row>
    <row r="102" spans="2:12" s="104" customFormat="1" ht="19.5" customHeight="1">
      <c r="B102" s="105"/>
      <c r="D102" s="106" t="s">
        <v>89</v>
      </c>
      <c r="E102" s="107"/>
      <c r="F102" s="107"/>
      <c r="G102" s="107"/>
      <c r="H102" s="107"/>
      <c r="I102" s="107"/>
      <c r="J102" s="108">
        <f>J149</f>
        <v>0</v>
      </c>
      <c r="L102" s="105"/>
    </row>
    <row r="103" spans="2:12" s="104" customFormat="1" ht="19.5" customHeight="1">
      <c r="B103" s="105"/>
      <c r="D103" s="106" t="s">
        <v>90</v>
      </c>
      <c r="E103" s="107"/>
      <c r="F103" s="107"/>
      <c r="G103" s="107"/>
      <c r="H103" s="107"/>
      <c r="I103" s="107"/>
      <c r="J103" s="108">
        <f>J171</f>
        <v>0</v>
      </c>
      <c r="L103" s="105"/>
    </row>
    <row r="104" spans="1:31" s="19" customFormat="1" ht="21.75" customHeight="1">
      <c r="A104" s="15"/>
      <c r="B104" s="16"/>
      <c r="C104" s="15"/>
      <c r="D104" s="15"/>
      <c r="E104" s="15"/>
      <c r="F104" s="15"/>
      <c r="G104" s="15"/>
      <c r="H104" s="15"/>
      <c r="I104" s="15"/>
      <c r="J104" s="15"/>
      <c r="K104" s="15"/>
      <c r="L104" s="26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s="19" customFormat="1" ht="6.75" customHeight="1">
      <c r="A105" s="15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26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9" spans="1:31" s="19" customFormat="1" ht="6.75" customHeight="1">
      <c r="A109" s="15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26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spans="1:31" s="19" customFormat="1" ht="24.75" customHeight="1">
      <c r="A110" s="15"/>
      <c r="B110" s="16"/>
      <c r="C110" s="7" t="s">
        <v>91</v>
      </c>
      <c r="D110" s="15"/>
      <c r="E110" s="15"/>
      <c r="F110" s="15"/>
      <c r="G110" s="15"/>
      <c r="H110" s="15"/>
      <c r="I110" s="15"/>
      <c r="J110" s="15"/>
      <c r="K110" s="15"/>
      <c r="L110" s="26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s="19" customFormat="1" ht="6.75" customHeight="1">
      <c r="A111" s="15"/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26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s="19" customFormat="1" ht="12" customHeight="1">
      <c r="A112" s="15"/>
      <c r="B112" s="16"/>
      <c r="C112" s="11" t="s">
        <v>11</v>
      </c>
      <c r="D112" s="15"/>
      <c r="E112" s="15"/>
      <c r="F112" s="15"/>
      <c r="G112" s="15"/>
      <c r="H112" s="15"/>
      <c r="I112" s="15"/>
      <c r="J112" s="15"/>
      <c r="K112" s="15"/>
      <c r="L112" s="26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s="19" customFormat="1" ht="16.5" customHeight="1">
      <c r="A113" s="15"/>
      <c r="B113" s="16"/>
      <c r="C113" s="15"/>
      <c r="D113" s="15"/>
      <c r="E113" s="172" t="str">
        <f>E7</f>
        <v>Rekonštrukcia objektov a priestorov SLDK - výmena okien</v>
      </c>
      <c r="F113" s="172"/>
      <c r="G113" s="172"/>
      <c r="H113" s="172"/>
      <c r="I113" s="15"/>
      <c r="J113" s="15"/>
      <c r="K113" s="15"/>
      <c r="L113" s="26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31" s="19" customFormat="1" ht="6.75" customHeight="1">
      <c r="A114" s="15"/>
      <c r="B114" s="16"/>
      <c r="C114" s="15"/>
      <c r="D114" s="15"/>
      <c r="E114" s="15"/>
      <c r="F114" s="15"/>
      <c r="G114" s="15"/>
      <c r="H114" s="15"/>
      <c r="I114" s="15"/>
      <c r="J114" s="15"/>
      <c r="K114" s="15"/>
      <c r="L114" s="26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</row>
    <row r="115" spans="1:31" s="19" customFormat="1" ht="12" customHeight="1">
      <c r="A115" s="15"/>
      <c r="B115" s="16"/>
      <c r="C115" s="11" t="s">
        <v>14</v>
      </c>
      <c r="D115" s="15"/>
      <c r="E115" s="15"/>
      <c r="F115" s="12" t="str">
        <f>F10</f>
        <v> </v>
      </c>
      <c r="G115" s="15"/>
      <c r="H115" s="15"/>
      <c r="I115" s="11" t="s">
        <v>16</v>
      </c>
      <c r="J115" s="76">
        <f>IF(J10="","",J10)</f>
      </c>
      <c r="K115" s="15"/>
      <c r="L115" s="26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</row>
    <row r="116" spans="1:31" s="19" customFormat="1" ht="6.75" customHeight="1">
      <c r="A116" s="15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26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</row>
    <row r="117" spans="1:31" s="19" customFormat="1" ht="15" customHeight="1">
      <c r="A117" s="15"/>
      <c r="B117" s="16"/>
      <c r="C117" s="11" t="s">
        <v>17</v>
      </c>
      <c r="D117" s="15"/>
      <c r="E117" s="15"/>
      <c r="F117" s="12" t="str">
        <f>E13</f>
        <v>Technická univerzita vo Zvolene</v>
      </c>
      <c r="G117" s="15"/>
      <c r="H117" s="15"/>
      <c r="I117" s="11" t="s">
        <v>24</v>
      </c>
      <c r="J117" s="95" t="str">
        <f>E19</f>
        <v> </v>
      </c>
      <c r="K117" s="15"/>
      <c r="L117" s="26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</row>
    <row r="118" spans="1:31" s="19" customFormat="1" ht="15" customHeight="1">
      <c r="A118" s="15"/>
      <c r="B118" s="16"/>
      <c r="C118" s="11" t="s">
        <v>23</v>
      </c>
      <c r="D118" s="15"/>
      <c r="E118" s="15"/>
      <c r="F118" s="12" t="str">
        <f>IF(E16="","",E16)</f>
        <v> </v>
      </c>
      <c r="G118" s="15"/>
      <c r="H118" s="15"/>
      <c r="I118" s="11" t="s">
        <v>27</v>
      </c>
      <c r="J118" s="95" t="str">
        <f>E22</f>
        <v> </v>
      </c>
      <c r="K118" s="15"/>
      <c r="L118" s="26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</row>
    <row r="119" spans="1:31" s="19" customFormat="1" ht="9.75" customHeight="1">
      <c r="A119" s="15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26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</row>
    <row r="120" spans="1:31" s="116" customFormat="1" ht="29.25" customHeight="1">
      <c r="A120" s="109"/>
      <c r="B120" s="110"/>
      <c r="C120" s="111" t="s">
        <v>92</v>
      </c>
      <c r="D120" s="112" t="s">
        <v>54</v>
      </c>
      <c r="E120" s="112" t="s">
        <v>50</v>
      </c>
      <c r="F120" s="112" t="s">
        <v>51</v>
      </c>
      <c r="G120" s="112" t="s">
        <v>93</v>
      </c>
      <c r="H120" s="112" t="s">
        <v>94</v>
      </c>
      <c r="I120" s="112" t="s">
        <v>95</v>
      </c>
      <c r="J120" s="113" t="s">
        <v>79</v>
      </c>
      <c r="K120" s="114" t="s">
        <v>96</v>
      </c>
      <c r="L120" s="115"/>
      <c r="M120" s="47"/>
      <c r="N120" s="48" t="s">
        <v>33</v>
      </c>
      <c r="O120" s="48" t="s">
        <v>97</v>
      </c>
      <c r="P120" s="48" t="s">
        <v>98</v>
      </c>
      <c r="Q120" s="48" t="s">
        <v>99</v>
      </c>
      <c r="R120" s="48" t="s">
        <v>100</v>
      </c>
      <c r="S120" s="48" t="s">
        <v>101</v>
      </c>
      <c r="T120" s="49" t="s">
        <v>102</v>
      </c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</row>
    <row r="121" spans="1:63" s="19" customFormat="1" ht="22.5" customHeight="1">
      <c r="A121" s="15"/>
      <c r="B121" s="16"/>
      <c r="C121" s="55" t="s">
        <v>80</v>
      </c>
      <c r="D121" s="15"/>
      <c r="E121" s="15"/>
      <c r="F121" s="15"/>
      <c r="G121" s="15"/>
      <c r="H121" s="15"/>
      <c r="I121" s="15"/>
      <c r="J121" s="117">
        <f>BK121</f>
        <v>0</v>
      </c>
      <c r="K121" s="15"/>
      <c r="L121" s="16"/>
      <c r="M121" s="50"/>
      <c r="N121" s="41"/>
      <c r="O121" s="51"/>
      <c r="P121" s="118">
        <f>P122+P146</f>
        <v>5688.884731900001</v>
      </c>
      <c r="Q121" s="51"/>
      <c r="R121" s="118">
        <f>R122+R146</f>
        <v>229.68643756</v>
      </c>
      <c r="S121" s="51"/>
      <c r="T121" s="119">
        <f>T122+T146</f>
        <v>13.88875</v>
      </c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3" t="s">
        <v>68</v>
      </c>
      <c r="AU121" s="3" t="s">
        <v>81</v>
      </c>
      <c r="BK121" s="120">
        <f>BK122+BK146</f>
        <v>0</v>
      </c>
    </row>
    <row r="122" spans="2:63" s="121" customFormat="1" ht="25.5" customHeight="1">
      <c r="B122" s="122"/>
      <c r="D122" s="123" t="s">
        <v>68</v>
      </c>
      <c r="E122" s="124" t="s">
        <v>103</v>
      </c>
      <c r="F122" s="124" t="s">
        <v>104</v>
      </c>
      <c r="J122" s="125">
        <f>BK122</f>
        <v>0</v>
      </c>
      <c r="L122" s="122"/>
      <c r="M122" s="126"/>
      <c r="N122" s="127"/>
      <c r="O122" s="127"/>
      <c r="P122" s="128">
        <f>P123+P125+P135+P143</f>
        <v>2869.1506699</v>
      </c>
      <c r="Q122" s="127"/>
      <c r="R122" s="128">
        <f>R123+R125+R135+R143</f>
        <v>100.24841320000002</v>
      </c>
      <c r="S122" s="127"/>
      <c r="T122" s="129">
        <f>T123+T125+T135+T143</f>
        <v>11.44</v>
      </c>
      <c r="AR122" s="123" t="s">
        <v>74</v>
      </c>
      <c r="AT122" s="130" t="s">
        <v>68</v>
      </c>
      <c r="AU122" s="130" t="s">
        <v>69</v>
      </c>
      <c r="AY122" s="123" t="s">
        <v>105</v>
      </c>
      <c r="BK122" s="131">
        <f>BK123+BK125+BK135+BK143</f>
        <v>0</v>
      </c>
    </row>
    <row r="123" spans="2:63" s="121" customFormat="1" ht="22.5" customHeight="1">
      <c r="B123" s="122"/>
      <c r="D123" s="123" t="s">
        <v>68</v>
      </c>
      <c r="E123" s="132" t="s">
        <v>106</v>
      </c>
      <c r="F123" s="132" t="s">
        <v>107</v>
      </c>
      <c r="J123" s="133">
        <f>BK123</f>
        <v>0</v>
      </c>
      <c r="L123" s="122"/>
      <c r="M123" s="126"/>
      <c r="N123" s="127"/>
      <c r="O123" s="127"/>
      <c r="P123" s="128">
        <f>P124</f>
        <v>59.4971815</v>
      </c>
      <c r="Q123" s="127"/>
      <c r="R123" s="128">
        <f>R124</f>
        <v>32.31156000000001</v>
      </c>
      <c r="S123" s="127"/>
      <c r="T123" s="129">
        <f>T124</f>
        <v>0</v>
      </c>
      <c r="AR123" s="123" t="s">
        <v>74</v>
      </c>
      <c r="AT123" s="130" t="s">
        <v>68</v>
      </c>
      <c r="AU123" s="130" t="s">
        <v>74</v>
      </c>
      <c r="AY123" s="123" t="s">
        <v>105</v>
      </c>
      <c r="BK123" s="131">
        <f>BK124</f>
        <v>0</v>
      </c>
    </row>
    <row r="124" spans="1:65" s="19" customFormat="1" ht="21.75" customHeight="1">
      <c r="A124" s="15"/>
      <c r="B124" s="134"/>
      <c r="C124" s="135">
        <v>1</v>
      </c>
      <c r="D124" s="135" t="s">
        <v>108</v>
      </c>
      <c r="E124" s="136" t="s">
        <v>109</v>
      </c>
      <c r="F124" s="137" t="s">
        <v>110</v>
      </c>
      <c r="G124" s="138" t="s">
        <v>111</v>
      </c>
      <c r="H124" s="139">
        <v>16.85</v>
      </c>
      <c r="I124" s="139"/>
      <c r="J124" s="139">
        <f>ROUND(I124*H124,3)</f>
        <v>0</v>
      </c>
      <c r="K124" s="140"/>
      <c r="L124" s="16"/>
      <c r="M124" s="141"/>
      <c r="N124" s="142" t="s">
        <v>35</v>
      </c>
      <c r="O124" s="143">
        <v>3.53099</v>
      </c>
      <c r="P124" s="143">
        <f>O124*H124</f>
        <v>59.4971815</v>
      </c>
      <c r="Q124" s="143">
        <v>1.9176000000000002</v>
      </c>
      <c r="R124" s="143">
        <f>Q124*H124</f>
        <v>32.31156000000001</v>
      </c>
      <c r="S124" s="143">
        <v>0</v>
      </c>
      <c r="T124" s="144">
        <f>S124*H124</f>
        <v>0</v>
      </c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R124" s="145" t="s">
        <v>112</v>
      </c>
      <c r="AT124" s="145" t="s">
        <v>108</v>
      </c>
      <c r="AU124" s="145" t="s">
        <v>113</v>
      </c>
      <c r="AY124" s="3" t="s">
        <v>105</v>
      </c>
      <c r="BE124" s="146">
        <f>IF(N124="základná",J124,0)</f>
        <v>0</v>
      </c>
      <c r="BF124" s="146">
        <f>IF(N124="znížená",J124,0)</f>
        <v>0</v>
      </c>
      <c r="BG124" s="146">
        <f>IF(N124="zákl. prenesená",J124,0)</f>
        <v>0</v>
      </c>
      <c r="BH124" s="146">
        <f>IF(N124="zníž. prenesená",J124,0)</f>
        <v>0</v>
      </c>
      <c r="BI124" s="146">
        <f>IF(N124="nulová",J124,0)</f>
        <v>0</v>
      </c>
      <c r="BJ124" s="3" t="s">
        <v>113</v>
      </c>
      <c r="BK124" s="147">
        <f>ROUND(I124*H124,3)</f>
        <v>0</v>
      </c>
      <c r="BL124" s="3" t="s">
        <v>112</v>
      </c>
      <c r="BM124" s="145" t="s">
        <v>114</v>
      </c>
    </row>
    <row r="125" spans="2:63" s="121" customFormat="1" ht="22.5" customHeight="1">
      <c r="B125" s="122"/>
      <c r="D125" s="123" t="s">
        <v>68</v>
      </c>
      <c r="E125" s="132" t="s">
        <v>115</v>
      </c>
      <c r="F125" s="132" t="s">
        <v>116</v>
      </c>
      <c r="J125" s="133">
        <f>BK125</f>
        <v>0</v>
      </c>
      <c r="L125" s="122"/>
      <c r="M125" s="126"/>
      <c r="N125" s="127"/>
      <c r="O125" s="127"/>
      <c r="P125" s="128">
        <f>SUM(P126:P134)</f>
        <v>1418.4663744000002</v>
      </c>
      <c r="Q125" s="127"/>
      <c r="R125" s="128">
        <f>SUM(R126:R134)</f>
        <v>54.6807532</v>
      </c>
      <c r="S125" s="127"/>
      <c r="T125" s="129">
        <f>SUM(T126:T134)</f>
        <v>0</v>
      </c>
      <c r="AR125" s="123" t="s">
        <v>74</v>
      </c>
      <c r="AT125" s="130" t="s">
        <v>68</v>
      </c>
      <c r="AU125" s="130" t="s">
        <v>74</v>
      </c>
      <c r="AY125" s="123" t="s">
        <v>105</v>
      </c>
      <c r="BK125" s="131">
        <f>SUM(BK126:BK134)</f>
        <v>0</v>
      </c>
    </row>
    <row r="126" spans="1:65" s="19" customFormat="1" ht="21.75" customHeight="1">
      <c r="A126" s="15"/>
      <c r="B126" s="134"/>
      <c r="C126" s="135">
        <v>2</v>
      </c>
      <c r="D126" s="135" t="s">
        <v>108</v>
      </c>
      <c r="E126" s="136" t="s">
        <v>117</v>
      </c>
      <c r="F126" s="137" t="s">
        <v>118</v>
      </c>
      <c r="G126" s="138" t="s">
        <v>119</v>
      </c>
      <c r="H126" s="139">
        <v>30</v>
      </c>
      <c r="I126" s="139"/>
      <c r="J126" s="139">
        <f aca="true" t="shared" si="0" ref="J126:J134">ROUND(I126*H126,3)</f>
        <v>0</v>
      </c>
      <c r="K126" s="140"/>
      <c r="L126" s="16"/>
      <c r="M126" s="141"/>
      <c r="N126" s="142" t="s">
        <v>35</v>
      </c>
      <c r="O126" s="143">
        <v>0.08202</v>
      </c>
      <c r="P126" s="143">
        <f aca="true" t="shared" si="1" ref="P126:P134">O126*H126</f>
        <v>2.4606</v>
      </c>
      <c r="Q126" s="143">
        <v>0.00018999999999999998</v>
      </c>
      <c r="R126" s="143">
        <f aca="true" t="shared" si="2" ref="R126:R134">Q126*H126</f>
        <v>0.005699999999999999</v>
      </c>
      <c r="S126" s="143">
        <v>0</v>
      </c>
      <c r="T126" s="144">
        <f aca="true" t="shared" si="3" ref="T126:T134">S126*H126</f>
        <v>0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R126" s="145" t="s">
        <v>112</v>
      </c>
      <c r="AT126" s="145" t="s">
        <v>108</v>
      </c>
      <c r="AU126" s="145" t="s">
        <v>113</v>
      </c>
      <c r="AY126" s="3" t="s">
        <v>105</v>
      </c>
      <c r="BE126" s="146">
        <f aca="true" t="shared" si="4" ref="BE126:BE134">IF(N126="základná",J126,0)</f>
        <v>0</v>
      </c>
      <c r="BF126" s="146">
        <f aca="true" t="shared" si="5" ref="BF126:BF134">IF(N126="znížená",J126,0)</f>
        <v>0</v>
      </c>
      <c r="BG126" s="146">
        <f aca="true" t="shared" si="6" ref="BG126:BG134">IF(N126="zákl. prenesená",J126,0)</f>
        <v>0</v>
      </c>
      <c r="BH126" s="146">
        <f aca="true" t="shared" si="7" ref="BH126:BH134">IF(N126="zníž. prenesená",J126,0)</f>
        <v>0</v>
      </c>
      <c r="BI126" s="146">
        <f aca="true" t="shared" si="8" ref="BI126:BI134">IF(N126="nulová",J126,0)</f>
        <v>0</v>
      </c>
      <c r="BJ126" s="3" t="s">
        <v>113</v>
      </c>
      <c r="BK126" s="147">
        <f aca="true" t="shared" si="9" ref="BK126:BK134">ROUND(I126*H126,3)</f>
        <v>0</v>
      </c>
      <c r="BL126" s="3" t="s">
        <v>112</v>
      </c>
      <c r="BM126" s="145" t="s">
        <v>120</v>
      </c>
    </row>
    <row r="127" spans="1:65" s="19" customFormat="1" ht="21.75" customHeight="1">
      <c r="A127" s="15"/>
      <c r="B127" s="134"/>
      <c r="C127" s="135">
        <v>3</v>
      </c>
      <c r="D127" s="135" t="s">
        <v>108</v>
      </c>
      <c r="E127" s="136" t="s">
        <v>121</v>
      </c>
      <c r="F127" s="137" t="s">
        <v>122</v>
      </c>
      <c r="G127" s="138" t="s">
        <v>123</v>
      </c>
      <c r="H127" s="139">
        <v>1430</v>
      </c>
      <c r="I127" s="139"/>
      <c r="J127" s="139">
        <f t="shared" si="0"/>
        <v>0</v>
      </c>
      <c r="K127" s="140"/>
      <c r="L127" s="16"/>
      <c r="M127" s="141"/>
      <c r="N127" s="142" t="s">
        <v>35</v>
      </c>
      <c r="O127" s="143">
        <v>0.1456</v>
      </c>
      <c r="P127" s="143">
        <f t="shared" si="1"/>
        <v>208.208</v>
      </c>
      <c r="Q127" s="143">
        <v>0.0028</v>
      </c>
      <c r="R127" s="143">
        <f t="shared" si="2"/>
        <v>4.004</v>
      </c>
      <c r="S127" s="143">
        <v>0</v>
      </c>
      <c r="T127" s="144">
        <f t="shared" si="3"/>
        <v>0</v>
      </c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R127" s="145" t="s">
        <v>112</v>
      </c>
      <c r="AT127" s="145" t="s">
        <v>108</v>
      </c>
      <c r="AU127" s="145" t="s">
        <v>113</v>
      </c>
      <c r="AY127" s="3" t="s">
        <v>105</v>
      </c>
      <c r="BE127" s="146">
        <f t="shared" si="4"/>
        <v>0</v>
      </c>
      <c r="BF127" s="146">
        <f t="shared" si="5"/>
        <v>0</v>
      </c>
      <c r="BG127" s="146">
        <f t="shared" si="6"/>
        <v>0</v>
      </c>
      <c r="BH127" s="146">
        <f t="shared" si="7"/>
        <v>0</v>
      </c>
      <c r="BI127" s="146">
        <f t="shared" si="8"/>
        <v>0</v>
      </c>
      <c r="BJ127" s="3" t="s">
        <v>113</v>
      </c>
      <c r="BK127" s="147">
        <f t="shared" si="9"/>
        <v>0</v>
      </c>
      <c r="BL127" s="3" t="s">
        <v>112</v>
      </c>
      <c r="BM127" s="145" t="s">
        <v>124</v>
      </c>
    </row>
    <row r="128" spans="1:65" s="19" customFormat="1" ht="33" customHeight="1">
      <c r="A128" s="15"/>
      <c r="B128" s="134"/>
      <c r="C128" s="135">
        <v>4</v>
      </c>
      <c r="D128" s="135" t="s">
        <v>108</v>
      </c>
      <c r="E128" s="136" t="s">
        <v>125</v>
      </c>
      <c r="F128" s="137" t="s">
        <v>126</v>
      </c>
      <c r="G128" s="138" t="s">
        <v>119</v>
      </c>
      <c r="H128" s="139">
        <v>2145</v>
      </c>
      <c r="I128" s="139"/>
      <c r="J128" s="139">
        <f t="shared" si="0"/>
        <v>0</v>
      </c>
      <c r="K128" s="140"/>
      <c r="L128" s="16"/>
      <c r="M128" s="141"/>
      <c r="N128" s="142" t="s">
        <v>35</v>
      </c>
      <c r="O128" s="143">
        <v>0.30371000000000004</v>
      </c>
      <c r="P128" s="143">
        <f t="shared" si="1"/>
        <v>651.4579500000001</v>
      </c>
      <c r="Q128" s="143">
        <v>0.01724</v>
      </c>
      <c r="R128" s="143">
        <f t="shared" si="2"/>
        <v>36.9798</v>
      </c>
      <c r="S128" s="143">
        <v>0</v>
      </c>
      <c r="T128" s="144">
        <f t="shared" si="3"/>
        <v>0</v>
      </c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R128" s="145" t="s">
        <v>112</v>
      </c>
      <c r="AT128" s="145" t="s">
        <v>108</v>
      </c>
      <c r="AU128" s="145" t="s">
        <v>113</v>
      </c>
      <c r="AY128" s="3" t="s">
        <v>105</v>
      </c>
      <c r="BE128" s="146">
        <f t="shared" si="4"/>
        <v>0</v>
      </c>
      <c r="BF128" s="146">
        <f t="shared" si="5"/>
        <v>0</v>
      </c>
      <c r="BG128" s="146">
        <f t="shared" si="6"/>
        <v>0</v>
      </c>
      <c r="BH128" s="146">
        <f t="shared" si="7"/>
        <v>0</v>
      </c>
      <c r="BI128" s="146">
        <f t="shared" si="8"/>
        <v>0</v>
      </c>
      <c r="BJ128" s="3" t="s">
        <v>113</v>
      </c>
      <c r="BK128" s="147">
        <f t="shared" si="9"/>
        <v>0</v>
      </c>
      <c r="BL128" s="3" t="s">
        <v>112</v>
      </c>
      <c r="BM128" s="145" t="s">
        <v>127</v>
      </c>
    </row>
    <row r="129" spans="1:65" s="19" customFormat="1" ht="21.75" customHeight="1">
      <c r="A129" s="15"/>
      <c r="B129" s="134"/>
      <c r="C129" s="135">
        <v>5</v>
      </c>
      <c r="D129" s="135" t="s">
        <v>108</v>
      </c>
      <c r="E129" s="136" t="s">
        <v>128</v>
      </c>
      <c r="F129" s="137" t="s">
        <v>129</v>
      </c>
      <c r="G129" s="138" t="s">
        <v>119</v>
      </c>
      <c r="H129" s="139">
        <v>2145</v>
      </c>
      <c r="I129" s="139"/>
      <c r="J129" s="139">
        <f t="shared" si="0"/>
        <v>0</v>
      </c>
      <c r="K129" s="140"/>
      <c r="L129" s="16"/>
      <c r="M129" s="141"/>
      <c r="N129" s="142" t="s">
        <v>35</v>
      </c>
      <c r="O129" s="143">
        <v>0.05228000000000001</v>
      </c>
      <c r="P129" s="143">
        <f t="shared" si="1"/>
        <v>112.14060000000002</v>
      </c>
      <c r="Q129" s="143">
        <v>0.00022999999999999998</v>
      </c>
      <c r="R129" s="143">
        <f t="shared" si="2"/>
        <v>0.49334999999999996</v>
      </c>
      <c r="S129" s="143">
        <v>0</v>
      </c>
      <c r="T129" s="144">
        <f t="shared" si="3"/>
        <v>0</v>
      </c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R129" s="145" t="s">
        <v>112</v>
      </c>
      <c r="AT129" s="145" t="s">
        <v>108</v>
      </c>
      <c r="AU129" s="145" t="s">
        <v>113</v>
      </c>
      <c r="AY129" s="3" t="s">
        <v>105</v>
      </c>
      <c r="BE129" s="146">
        <f t="shared" si="4"/>
        <v>0</v>
      </c>
      <c r="BF129" s="146">
        <f t="shared" si="5"/>
        <v>0</v>
      </c>
      <c r="BG129" s="146">
        <f t="shared" si="6"/>
        <v>0</v>
      </c>
      <c r="BH129" s="146">
        <f t="shared" si="7"/>
        <v>0</v>
      </c>
      <c r="BI129" s="146">
        <f t="shared" si="8"/>
        <v>0</v>
      </c>
      <c r="BJ129" s="3" t="s">
        <v>113</v>
      </c>
      <c r="BK129" s="147">
        <f t="shared" si="9"/>
        <v>0</v>
      </c>
      <c r="BL129" s="3" t="s">
        <v>112</v>
      </c>
      <c r="BM129" s="145" t="s">
        <v>130</v>
      </c>
    </row>
    <row r="130" spans="1:65" s="19" customFormat="1" ht="39" customHeight="1">
      <c r="A130" s="15"/>
      <c r="B130" s="134"/>
      <c r="C130" s="135">
        <v>6</v>
      </c>
      <c r="D130" s="135" t="s">
        <v>108</v>
      </c>
      <c r="E130" s="136" t="s">
        <v>131</v>
      </c>
      <c r="F130" s="137" t="s">
        <v>251</v>
      </c>
      <c r="G130" s="138" t="s">
        <v>123</v>
      </c>
      <c r="H130" s="139">
        <v>1430</v>
      </c>
      <c r="I130" s="139"/>
      <c r="J130" s="139">
        <f t="shared" si="0"/>
        <v>0</v>
      </c>
      <c r="K130" s="140"/>
      <c r="L130" s="16"/>
      <c r="M130" s="141"/>
      <c r="N130" s="142" t="s">
        <v>35</v>
      </c>
      <c r="O130" s="143">
        <v>0.04646</v>
      </c>
      <c r="P130" s="143">
        <f t="shared" si="1"/>
        <v>66.4378</v>
      </c>
      <c r="Q130" s="143">
        <v>0.0018900000000000002</v>
      </c>
      <c r="R130" s="143">
        <f t="shared" si="2"/>
        <v>2.7027</v>
      </c>
      <c r="S130" s="143">
        <v>0</v>
      </c>
      <c r="T130" s="144">
        <f t="shared" si="3"/>
        <v>0</v>
      </c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R130" s="145" t="s">
        <v>112</v>
      </c>
      <c r="AT130" s="145" t="s">
        <v>108</v>
      </c>
      <c r="AU130" s="145" t="s">
        <v>113</v>
      </c>
      <c r="AY130" s="3" t="s">
        <v>105</v>
      </c>
      <c r="BE130" s="146">
        <f t="shared" si="4"/>
        <v>0</v>
      </c>
      <c r="BF130" s="146">
        <f t="shared" si="5"/>
        <v>0</v>
      </c>
      <c r="BG130" s="146">
        <f t="shared" si="6"/>
        <v>0</v>
      </c>
      <c r="BH130" s="146">
        <f t="shared" si="7"/>
        <v>0</v>
      </c>
      <c r="BI130" s="146">
        <f t="shared" si="8"/>
        <v>0</v>
      </c>
      <c r="BJ130" s="3" t="s">
        <v>113</v>
      </c>
      <c r="BK130" s="147">
        <f t="shared" si="9"/>
        <v>0</v>
      </c>
      <c r="BL130" s="3" t="s">
        <v>112</v>
      </c>
      <c r="BM130" s="145" t="s">
        <v>132</v>
      </c>
    </row>
    <row r="131" spans="1:65" s="19" customFormat="1" ht="21.75" customHeight="1">
      <c r="A131" s="15"/>
      <c r="B131" s="134"/>
      <c r="C131" s="135">
        <v>7</v>
      </c>
      <c r="D131" s="135" t="s">
        <v>108</v>
      </c>
      <c r="E131" s="136" t="s">
        <v>133</v>
      </c>
      <c r="F131" s="137" t="s">
        <v>134</v>
      </c>
      <c r="G131" s="138" t="s">
        <v>119</v>
      </c>
      <c r="H131" s="139">
        <v>220</v>
      </c>
      <c r="I131" s="139"/>
      <c r="J131" s="139">
        <f t="shared" si="0"/>
        <v>0</v>
      </c>
      <c r="K131" s="140"/>
      <c r="L131" s="16"/>
      <c r="M131" s="141"/>
      <c r="N131" s="142" t="s">
        <v>35</v>
      </c>
      <c r="O131" s="143">
        <v>0.11118000000000001</v>
      </c>
      <c r="P131" s="143">
        <f t="shared" si="1"/>
        <v>24.459600000000002</v>
      </c>
      <c r="Q131" s="143">
        <v>0.00415</v>
      </c>
      <c r="R131" s="143">
        <f t="shared" si="2"/>
        <v>0.913</v>
      </c>
      <c r="S131" s="143">
        <v>0</v>
      </c>
      <c r="T131" s="144">
        <f t="shared" si="3"/>
        <v>0</v>
      </c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R131" s="145" t="s">
        <v>112</v>
      </c>
      <c r="AT131" s="145" t="s">
        <v>108</v>
      </c>
      <c r="AU131" s="145" t="s">
        <v>113</v>
      </c>
      <c r="AY131" s="3" t="s">
        <v>105</v>
      </c>
      <c r="BE131" s="146">
        <f t="shared" si="4"/>
        <v>0</v>
      </c>
      <c r="BF131" s="146">
        <f t="shared" si="5"/>
        <v>0</v>
      </c>
      <c r="BG131" s="146">
        <f t="shared" si="6"/>
        <v>0</v>
      </c>
      <c r="BH131" s="146">
        <f t="shared" si="7"/>
        <v>0</v>
      </c>
      <c r="BI131" s="146">
        <f t="shared" si="8"/>
        <v>0</v>
      </c>
      <c r="BJ131" s="3" t="s">
        <v>113</v>
      </c>
      <c r="BK131" s="147">
        <f t="shared" si="9"/>
        <v>0</v>
      </c>
      <c r="BL131" s="3" t="s">
        <v>112</v>
      </c>
      <c r="BM131" s="145" t="s">
        <v>135</v>
      </c>
    </row>
    <row r="132" spans="1:65" s="19" customFormat="1" ht="33" customHeight="1">
      <c r="A132" s="15"/>
      <c r="B132" s="134"/>
      <c r="C132" s="135">
        <v>8</v>
      </c>
      <c r="D132" s="135" t="s">
        <v>108</v>
      </c>
      <c r="E132" s="136" t="s">
        <v>136</v>
      </c>
      <c r="F132" s="137" t="s">
        <v>137</v>
      </c>
      <c r="G132" s="138" t="s">
        <v>119</v>
      </c>
      <c r="H132" s="139">
        <v>220</v>
      </c>
      <c r="I132" s="139"/>
      <c r="J132" s="139">
        <f t="shared" si="0"/>
        <v>0</v>
      </c>
      <c r="K132" s="140"/>
      <c r="L132" s="16"/>
      <c r="M132" s="141"/>
      <c r="N132" s="142" t="s">
        <v>35</v>
      </c>
      <c r="O132" s="143">
        <v>0.40063000000000004</v>
      </c>
      <c r="P132" s="143">
        <f t="shared" si="1"/>
        <v>88.13860000000001</v>
      </c>
      <c r="Q132" s="143">
        <v>0.0030499999999999998</v>
      </c>
      <c r="R132" s="143">
        <f t="shared" si="2"/>
        <v>0.6709999999999999</v>
      </c>
      <c r="S132" s="143">
        <v>0</v>
      </c>
      <c r="T132" s="144">
        <f t="shared" si="3"/>
        <v>0</v>
      </c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R132" s="145" t="s">
        <v>112</v>
      </c>
      <c r="AT132" s="145" t="s">
        <v>108</v>
      </c>
      <c r="AU132" s="145" t="s">
        <v>113</v>
      </c>
      <c r="AY132" s="3" t="s">
        <v>105</v>
      </c>
      <c r="BE132" s="146">
        <f t="shared" si="4"/>
        <v>0</v>
      </c>
      <c r="BF132" s="146">
        <f t="shared" si="5"/>
        <v>0</v>
      </c>
      <c r="BG132" s="146">
        <f t="shared" si="6"/>
        <v>0</v>
      </c>
      <c r="BH132" s="146">
        <f t="shared" si="7"/>
        <v>0</v>
      </c>
      <c r="BI132" s="146">
        <f t="shared" si="8"/>
        <v>0</v>
      </c>
      <c r="BJ132" s="3" t="s">
        <v>113</v>
      </c>
      <c r="BK132" s="147">
        <f t="shared" si="9"/>
        <v>0</v>
      </c>
      <c r="BL132" s="3" t="s">
        <v>112</v>
      </c>
      <c r="BM132" s="145" t="s">
        <v>138</v>
      </c>
    </row>
    <row r="133" spans="1:65" s="19" customFormat="1" ht="21.75" customHeight="1">
      <c r="A133" s="15"/>
      <c r="B133" s="134"/>
      <c r="C133" s="135">
        <v>9</v>
      </c>
      <c r="D133" s="135" t="s">
        <v>108</v>
      </c>
      <c r="E133" s="136" t="s">
        <v>139</v>
      </c>
      <c r="F133" s="137" t="s">
        <v>140</v>
      </c>
      <c r="G133" s="138" t="s">
        <v>123</v>
      </c>
      <c r="H133" s="139">
        <v>1430</v>
      </c>
      <c r="I133" s="139"/>
      <c r="J133" s="139">
        <f t="shared" si="0"/>
        <v>0</v>
      </c>
      <c r="K133" s="140"/>
      <c r="L133" s="16"/>
      <c r="M133" s="141"/>
      <c r="N133" s="142" t="s">
        <v>35</v>
      </c>
      <c r="O133" s="143">
        <v>0.17399</v>
      </c>
      <c r="P133" s="143">
        <f t="shared" si="1"/>
        <v>248.8057</v>
      </c>
      <c r="Q133" s="143">
        <v>0.00477</v>
      </c>
      <c r="R133" s="143">
        <f t="shared" si="2"/>
        <v>6.8210999999999995</v>
      </c>
      <c r="S133" s="143">
        <v>0</v>
      </c>
      <c r="T133" s="144">
        <f t="shared" si="3"/>
        <v>0</v>
      </c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R133" s="145" t="s">
        <v>112</v>
      </c>
      <c r="AT133" s="145" t="s">
        <v>108</v>
      </c>
      <c r="AU133" s="145" t="s">
        <v>113</v>
      </c>
      <c r="AY133" s="3" t="s">
        <v>105</v>
      </c>
      <c r="BE133" s="146">
        <f t="shared" si="4"/>
        <v>0</v>
      </c>
      <c r="BF133" s="146">
        <f t="shared" si="5"/>
        <v>0</v>
      </c>
      <c r="BG133" s="146">
        <f t="shared" si="6"/>
        <v>0</v>
      </c>
      <c r="BH133" s="146">
        <f t="shared" si="7"/>
        <v>0</v>
      </c>
      <c r="BI133" s="146">
        <f t="shared" si="8"/>
        <v>0</v>
      </c>
      <c r="BJ133" s="3" t="s">
        <v>113</v>
      </c>
      <c r="BK133" s="147">
        <f t="shared" si="9"/>
        <v>0</v>
      </c>
      <c r="BL133" s="3" t="s">
        <v>112</v>
      </c>
      <c r="BM133" s="145" t="s">
        <v>141</v>
      </c>
    </row>
    <row r="134" spans="1:65" s="19" customFormat="1" ht="21.75" customHeight="1">
      <c r="A134" s="15"/>
      <c r="B134" s="134"/>
      <c r="C134" s="135">
        <v>10</v>
      </c>
      <c r="D134" s="135" t="s">
        <v>108</v>
      </c>
      <c r="E134" s="136" t="s">
        <v>142</v>
      </c>
      <c r="F134" s="137" t="s">
        <v>143</v>
      </c>
      <c r="G134" s="138" t="s">
        <v>123</v>
      </c>
      <c r="H134" s="139">
        <v>112.13</v>
      </c>
      <c r="I134" s="139"/>
      <c r="J134" s="139">
        <f t="shared" si="0"/>
        <v>0</v>
      </c>
      <c r="K134" s="140"/>
      <c r="L134" s="16"/>
      <c r="M134" s="141"/>
      <c r="N134" s="142" t="s">
        <v>35</v>
      </c>
      <c r="O134" s="143">
        <v>0.14588</v>
      </c>
      <c r="P134" s="143">
        <f t="shared" si="1"/>
        <v>16.3575244</v>
      </c>
      <c r="Q134" s="143">
        <v>0.01864</v>
      </c>
      <c r="R134" s="143">
        <f t="shared" si="2"/>
        <v>2.0901032</v>
      </c>
      <c r="S134" s="143">
        <v>0</v>
      </c>
      <c r="T134" s="144">
        <f t="shared" si="3"/>
        <v>0</v>
      </c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R134" s="145" t="s">
        <v>112</v>
      </c>
      <c r="AT134" s="145" t="s">
        <v>108</v>
      </c>
      <c r="AU134" s="145" t="s">
        <v>113</v>
      </c>
      <c r="AY134" s="3" t="s">
        <v>105</v>
      </c>
      <c r="BE134" s="146">
        <f t="shared" si="4"/>
        <v>0</v>
      </c>
      <c r="BF134" s="146">
        <f t="shared" si="5"/>
        <v>0</v>
      </c>
      <c r="BG134" s="146">
        <f t="shared" si="6"/>
        <v>0</v>
      </c>
      <c r="BH134" s="146">
        <f t="shared" si="7"/>
        <v>0</v>
      </c>
      <c r="BI134" s="146">
        <f t="shared" si="8"/>
        <v>0</v>
      </c>
      <c r="BJ134" s="3" t="s">
        <v>113</v>
      </c>
      <c r="BK134" s="147">
        <f t="shared" si="9"/>
        <v>0</v>
      </c>
      <c r="BL134" s="3" t="s">
        <v>112</v>
      </c>
      <c r="BM134" s="145" t="s">
        <v>144</v>
      </c>
    </row>
    <row r="135" spans="2:63" s="121" customFormat="1" ht="22.5" customHeight="1">
      <c r="B135" s="122"/>
      <c r="D135" s="123" t="s">
        <v>68</v>
      </c>
      <c r="E135" s="132" t="s">
        <v>145</v>
      </c>
      <c r="F135" s="132" t="s">
        <v>146</v>
      </c>
      <c r="J135" s="133">
        <f>BK135</f>
        <v>0</v>
      </c>
      <c r="L135" s="122"/>
      <c r="M135" s="126"/>
      <c r="N135" s="127"/>
      <c r="O135" s="127"/>
      <c r="P135" s="128">
        <f>SUM(P136:P142)</f>
        <v>1333.3118399999998</v>
      </c>
      <c r="Q135" s="127"/>
      <c r="R135" s="128">
        <f>SUM(R136:R142)</f>
        <v>13.2561</v>
      </c>
      <c r="S135" s="127"/>
      <c r="T135" s="129">
        <f>SUM(T136:T142)</f>
        <v>11.44</v>
      </c>
      <c r="AR135" s="123" t="s">
        <v>74</v>
      </c>
      <c r="AT135" s="130" t="s">
        <v>68</v>
      </c>
      <c r="AU135" s="130" t="s">
        <v>74</v>
      </c>
      <c r="AY135" s="123" t="s">
        <v>105</v>
      </c>
      <c r="BK135" s="131">
        <f>SUM(BK136:BK142)</f>
        <v>0</v>
      </c>
    </row>
    <row r="136" spans="1:65" s="19" customFormat="1" ht="21.75" customHeight="1">
      <c r="A136" s="15"/>
      <c r="B136" s="134"/>
      <c r="C136" s="135">
        <v>11</v>
      </c>
      <c r="D136" s="135" t="s">
        <v>108</v>
      </c>
      <c r="E136" s="136" t="s">
        <v>147</v>
      </c>
      <c r="F136" s="137" t="s">
        <v>148</v>
      </c>
      <c r="G136" s="138" t="s">
        <v>119</v>
      </c>
      <c r="H136" s="139">
        <v>2145</v>
      </c>
      <c r="I136" s="139"/>
      <c r="J136" s="139">
        <f aca="true" t="shared" si="10" ref="J136:J142">ROUND(I136*H136,3)</f>
        <v>0</v>
      </c>
      <c r="K136" s="140"/>
      <c r="L136" s="16"/>
      <c r="M136" s="141"/>
      <c r="N136" s="142" t="s">
        <v>35</v>
      </c>
      <c r="O136" s="143">
        <v>0.252</v>
      </c>
      <c r="P136" s="143">
        <f aca="true" t="shared" si="11" ref="P136:P142">O136*H136</f>
        <v>540.54</v>
      </c>
      <c r="Q136" s="143">
        <v>0.00618</v>
      </c>
      <c r="R136" s="143">
        <f aca="true" t="shared" si="12" ref="R136:R142">Q136*H136</f>
        <v>13.2561</v>
      </c>
      <c r="S136" s="143">
        <v>0</v>
      </c>
      <c r="T136" s="144">
        <f aca="true" t="shared" si="13" ref="T136:T142">S136*H136</f>
        <v>0</v>
      </c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R136" s="145" t="s">
        <v>112</v>
      </c>
      <c r="AT136" s="145" t="s">
        <v>108</v>
      </c>
      <c r="AU136" s="145" t="s">
        <v>113</v>
      </c>
      <c r="AY136" s="3" t="s">
        <v>105</v>
      </c>
      <c r="BE136" s="146">
        <f aca="true" t="shared" si="14" ref="BE136:BE142">IF(N136="základná",J136,0)</f>
        <v>0</v>
      </c>
      <c r="BF136" s="146">
        <f aca="true" t="shared" si="15" ref="BF136:BF142">IF(N136="znížená",J136,0)</f>
        <v>0</v>
      </c>
      <c r="BG136" s="146">
        <f aca="true" t="shared" si="16" ref="BG136:BG142">IF(N136="zákl. prenesená",J136,0)</f>
        <v>0</v>
      </c>
      <c r="BH136" s="146">
        <f aca="true" t="shared" si="17" ref="BH136:BH142">IF(N136="zníž. prenesená",J136,0)</f>
        <v>0</v>
      </c>
      <c r="BI136" s="146">
        <f aca="true" t="shared" si="18" ref="BI136:BI142">IF(N136="nulová",J136,0)</f>
        <v>0</v>
      </c>
      <c r="BJ136" s="3" t="s">
        <v>113</v>
      </c>
      <c r="BK136" s="147">
        <f aca="true" t="shared" si="19" ref="BK136:BK142">ROUND(I136*H136,3)</f>
        <v>0</v>
      </c>
      <c r="BL136" s="3" t="s">
        <v>112</v>
      </c>
      <c r="BM136" s="145" t="s">
        <v>149</v>
      </c>
    </row>
    <row r="137" spans="1:65" s="19" customFormat="1" ht="33" customHeight="1">
      <c r="A137" s="15"/>
      <c r="B137" s="134"/>
      <c r="C137" s="135">
        <v>12</v>
      </c>
      <c r="D137" s="135" t="s">
        <v>108</v>
      </c>
      <c r="E137" s="136" t="s">
        <v>150</v>
      </c>
      <c r="F137" s="137" t="s">
        <v>151</v>
      </c>
      <c r="G137" s="138" t="s">
        <v>152</v>
      </c>
      <c r="H137" s="139">
        <v>180</v>
      </c>
      <c r="I137" s="139"/>
      <c r="J137" s="139">
        <f t="shared" si="10"/>
        <v>0</v>
      </c>
      <c r="K137" s="140"/>
      <c r="L137" s="16"/>
      <c r="M137" s="141"/>
      <c r="N137" s="142" t="s">
        <v>35</v>
      </c>
      <c r="O137" s="143">
        <v>1.938</v>
      </c>
      <c r="P137" s="143">
        <f t="shared" si="11"/>
        <v>348.84</v>
      </c>
      <c r="Q137" s="143">
        <v>0</v>
      </c>
      <c r="R137" s="143">
        <f t="shared" si="12"/>
        <v>0</v>
      </c>
      <c r="S137" s="143">
        <v>0</v>
      </c>
      <c r="T137" s="144">
        <f t="shared" si="13"/>
        <v>0</v>
      </c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R137" s="145" t="s">
        <v>112</v>
      </c>
      <c r="AT137" s="145" t="s">
        <v>108</v>
      </c>
      <c r="AU137" s="145" t="s">
        <v>113</v>
      </c>
      <c r="AY137" s="3" t="s">
        <v>105</v>
      </c>
      <c r="BE137" s="146">
        <f t="shared" si="14"/>
        <v>0</v>
      </c>
      <c r="BF137" s="146">
        <f t="shared" si="15"/>
        <v>0</v>
      </c>
      <c r="BG137" s="146">
        <f t="shared" si="16"/>
        <v>0</v>
      </c>
      <c r="BH137" s="146">
        <f t="shared" si="17"/>
        <v>0</v>
      </c>
      <c r="BI137" s="146">
        <f t="shared" si="18"/>
        <v>0</v>
      </c>
      <c r="BJ137" s="3" t="s">
        <v>113</v>
      </c>
      <c r="BK137" s="147">
        <f t="shared" si="19"/>
        <v>0</v>
      </c>
      <c r="BL137" s="3" t="s">
        <v>112</v>
      </c>
      <c r="BM137" s="145" t="s">
        <v>153</v>
      </c>
    </row>
    <row r="138" spans="1:65" s="19" customFormat="1" ht="16.5" customHeight="1">
      <c r="A138" s="15"/>
      <c r="B138" s="134"/>
      <c r="C138" s="135">
        <v>13</v>
      </c>
      <c r="D138" s="135" t="s">
        <v>108</v>
      </c>
      <c r="E138" s="136" t="s">
        <v>154</v>
      </c>
      <c r="F138" s="137" t="s">
        <v>155</v>
      </c>
      <c r="G138" s="138" t="s">
        <v>123</v>
      </c>
      <c r="H138" s="139">
        <v>1430</v>
      </c>
      <c r="I138" s="139"/>
      <c r="J138" s="139">
        <f t="shared" si="10"/>
        <v>0</v>
      </c>
      <c r="K138" s="140"/>
      <c r="L138" s="16"/>
      <c r="M138" s="141"/>
      <c r="N138" s="142" t="s">
        <v>35</v>
      </c>
      <c r="O138" s="143">
        <v>0.188</v>
      </c>
      <c r="P138" s="143">
        <f t="shared" si="11"/>
        <v>268.84</v>
      </c>
      <c r="Q138" s="143">
        <v>0</v>
      </c>
      <c r="R138" s="143">
        <f t="shared" si="12"/>
        <v>0</v>
      </c>
      <c r="S138" s="143">
        <v>0.008</v>
      </c>
      <c r="T138" s="144">
        <f t="shared" si="13"/>
        <v>11.44</v>
      </c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R138" s="145" t="s">
        <v>112</v>
      </c>
      <c r="AT138" s="145" t="s">
        <v>108</v>
      </c>
      <c r="AU138" s="145" t="s">
        <v>113</v>
      </c>
      <c r="AY138" s="3" t="s">
        <v>105</v>
      </c>
      <c r="BE138" s="146">
        <f t="shared" si="14"/>
        <v>0</v>
      </c>
      <c r="BF138" s="146">
        <f t="shared" si="15"/>
        <v>0</v>
      </c>
      <c r="BG138" s="146">
        <f t="shared" si="16"/>
        <v>0</v>
      </c>
      <c r="BH138" s="146">
        <f t="shared" si="17"/>
        <v>0</v>
      </c>
      <c r="BI138" s="146">
        <f t="shared" si="18"/>
        <v>0</v>
      </c>
      <c r="BJ138" s="3" t="s">
        <v>113</v>
      </c>
      <c r="BK138" s="147">
        <f t="shared" si="19"/>
        <v>0</v>
      </c>
      <c r="BL138" s="3" t="s">
        <v>112</v>
      </c>
      <c r="BM138" s="145" t="s">
        <v>156</v>
      </c>
    </row>
    <row r="139" spans="1:65" s="19" customFormat="1" ht="24.75" customHeight="1">
      <c r="A139" s="15"/>
      <c r="B139" s="134"/>
      <c r="C139" s="135">
        <v>14</v>
      </c>
      <c r="D139" s="135" t="s">
        <v>108</v>
      </c>
      <c r="E139" s="136" t="s">
        <v>157</v>
      </c>
      <c r="F139" s="137" t="s">
        <v>158</v>
      </c>
      <c r="G139" s="138" t="s">
        <v>159</v>
      </c>
      <c r="H139" s="139">
        <v>209.44</v>
      </c>
      <c r="I139" s="139"/>
      <c r="J139" s="139">
        <f t="shared" si="10"/>
        <v>0</v>
      </c>
      <c r="K139" s="140"/>
      <c r="L139" s="16"/>
      <c r="M139" s="141"/>
      <c r="N139" s="142" t="s">
        <v>35</v>
      </c>
      <c r="O139" s="143">
        <v>0.5980000000000001</v>
      </c>
      <c r="P139" s="143">
        <f t="shared" si="11"/>
        <v>125.24512000000001</v>
      </c>
      <c r="Q139" s="143">
        <v>0</v>
      </c>
      <c r="R139" s="143">
        <f t="shared" si="12"/>
        <v>0</v>
      </c>
      <c r="S139" s="143">
        <v>0</v>
      </c>
      <c r="T139" s="144">
        <f t="shared" si="13"/>
        <v>0</v>
      </c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R139" s="145" t="s">
        <v>112</v>
      </c>
      <c r="AT139" s="145" t="s">
        <v>108</v>
      </c>
      <c r="AU139" s="145" t="s">
        <v>113</v>
      </c>
      <c r="AY139" s="3" t="s">
        <v>105</v>
      </c>
      <c r="BE139" s="146">
        <f t="shared" si="14"/>
        <v>0</v>
      </c>
      <c r="BF139" s="146">
        <f t="shared" si="15"/>
        <v>0</v>
      </c>
      <c r="BG139" s="146">
        <f t="shared" si="16"/>
        <v>0</v>
      </c>
      <c r="BH139" s="146">
        <f t="shared" si="17"/>
        <v>0</v>
      </c>
      <c r="BI139" s="146">
        <f t="shared" si="18"/>
        <v>0</v>
      </c>
      <c r="BJ139" s="3" t="s">
        <v>113</v>
      </c>
      <c r="BK139" s="147">
        <f t="shared" si="19"/>
        <v>0</v>
      </c>
      <c r="BL139" s="3" t="s">
        <v>112</v>
      </c>
      <c r="BM139" s="145" t="s">
        <v>160</v>
      </c>
    </row>
    <row r="140" spans="1:65" s="19" customFormat="1" ht="21.75" customHeight="1">
      <c r="A140" s="15"/>
      <c r="B140" s="134"/>
      <c r="C140" s="135">
        <v>15</v>
      </c>
      <c r="D140" s="135" t="s">
        <v>108</v>
      </c>
      <c r="E140" s="136" t="s">
        <v>161</v>
      </c>
      <c r="F140" s="137" t="s">
        <v>162</v>
      </c>
      <c r="G140" s="138" t="s">
        <v>159</v>
      </c>
      <c r="H140" s="139">
        <v>7120.96</v>
      </c>
      <c r="I140" s="139"/>
      <c r="J140" s="139">
        <f t="shared" si="10"/>
        <v>0</v>
      </c>
      <c r="K140" s="140"/>
      <c r="L140" s="16"/>
      <c r="M140" s="141"/>
      <c r="N140" s="142" t="s">
        <v>35</v>
      </c>
      <c r="O140" s="143">
        <v>0.007</v>
      </c>
      <c r="P140" s="143">
        <f t="shared" si="11"/>
        <v>49.846720000000005</v>
      </c>
      <c r="Q140" s="143">
        <v>0</v>
      </c>
      <c r="R140" s="143">
        <f t="shared" si="12"/>
        <v>0</v>
      </c>
      <c r="S140" s="143">
        <v>0</v>
      </c>
      <c r="T140" s="144">
        <f t="shared" si="13"/>
        <v>0</v>
      </c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R140" s="145" t="s">
        <v>112</v>
      </c>
      <c r="AT140" s="145" t="s">
        <v>108</v>
      </c>
      <c r="AU140" s="145" t="s">
        <v>113</v>
      </c>
      <c r="AY140" s="3" t="s">
        <v>105</v>
      </c>
      <c r="BE140" s="146">
        <f t="shared" si="14"/>
        <v>0</v>
      </c>
      <c r="BF140" s="146">
        <f t="shared" si="15"/>
        <v>0</v>
      </c>
      <c r="BG140" s="146">
        <f t="shared" si="16"/>
        <v>0</v>
      </c>
      <c r="BH140" s="146">
        <f t="shared" si="17"/>
        <v>0</v>
      </c>
      <c r="BI140" s="146">
        <f t="shared" si="18"/>
        <v>0</v>
      </c>
      <c r="BJ140" s="3" t="s">
        <v>113</v>
      </c>
      <c r="BK140" s="147">
        <f t="shared" si="19"/>
        <v>0</v>
      </c>
      <c r="BL140" s="3" t="s">
        <v>112</v>
      </c>
      <c r="BM140" s="145" t="s">
        <v>163</v>
      </c>
    </row>
    <row r="141" spans="1:65" s="19" customFormat="1" ht="21.75" customHeight="1">
      <c r="A141" s="15"/>
      <c r="B141" s="134"/>
      <c r="C141" s="135">
        <v>16</v>
      </c>
      <c r="D141" s="135" t="s">
        <v>108</v>
      </c>
      <c r="E141" s="136" t="s">
        <v>164</v>
      </c>
      <c r="F141" s="137" t="s">
        <v>165</v>
      </c>
      <c r="G141" s="138" t="s">
        <v>159</v>
      </c>
      <c r="H141" s="139">
        <v>198</v>
      </c>
      <c r="I141" s="139"/>
      <c r="J141" s="139">
        <f t="shared" si="10"/>
        <v>0</v>
      </c>
      <c r="K141" s="140"/>
      <c r="L141" s="16"/>
      <c r="M141" s="141"/>
      <c r="N141" s="142" t="s">
        <v>35</v>
      </c>
      <c r="O141" s="143">
        <v>0</v>
      </c>
      <c r="P141" s="143">
        <f t="shared" si="11"/>
        <v>0</v>
      </c>
      <c r="Q141" s="143">
        <v>0</v>
      </c>
      <c r="R141" s="143">
        <f t="shared" si="12"/>
        <v>0</v>
      </c>
      <c r="S141" s="143">
        <v>0</v>
      </c>
      <c r="T141" s="144">
        <f t="shared" si="13"/>
        <v>0</v>
      </c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R141" s="145" t="s">
        <v>112</v>
      </c>
      <c r="AT141" s="145" t="s">
        <v>108</v>
      </c>
      <c r="AU141" s="145" t="s">
        <v>113</v>
      </c>
      <c r="AY141" s="3" t="s">
        <v>105</v>
      </c>
      <c r="BE141" s="146">
        <f t="shared" si="14"/>
        <v>0</v>
      </c>
      <c r="BF141" s="146">
        <f t="shared" si="15"/>
        <v>0</v>
      </c>
      <c r="BG141" s="146">
        <f t="shared" si="16"/>
        <v>0</v>
      </c>
      <c r="BH141" s="146">
        <f t="shared" si="17"/>
        <v>0</v>
      </c>
      <c r="BI141" s="146">
        <f t="shared" si="18"/>
        <v>0</v>
      </c>
      <c r="BJ141" s="3" t="s">
        <v>113</v>
      </c>
      <c r="BK141" s="147">
        <f t="shared" si="19"/>
        <v>0</v>
      </c>
      <c r="BL141" s="3" t="s">
        <v>112</v>
      </c>
      <c r="BM141" s="145" t="s">
        <v>166</v>
      </c>
    </row>
    <row r="142" spans="1:65" s="19" customFormat="1" ht="21.75" customHeight="1">
      <c r="A142" s="15"/>
      <c r="B142" s="134"/>
      <c r="C142" s="135">
        <v>17</v>
      </c>
      <c r="D142" s="135" t="s">
        <v>108</v>
      </c>
      <c r="E142" s="136" t="s">
        <v>167</v>
      </c>
      <c r="F142" s="137" t="s">
        <v>168</v>
      </c>
      <c r="G142" s="138" t="s">
        <v>159</v>
      </c>
      <c r="H142" s="139">
        <v>13.889</v>
      </c>
      <c r="I142" s="139"/>
      <c r="J142" s="139">
        <f t="shared" si="10"/>
        <v>0</v>
      </c>
      <c r="K142" s="140"/>
      <c r="L142" s="16"/>
      <c r="M142" s="141"/>
      <c r="N142" s="142" t="s">
        <v>35</v>
      </c>
      <c r="O142" s="143">
        <v>0</v>
      </c>
      <c r="P142" s="143">
        <f t="shared" si="11"/>
        <v>0</v>
      </c>
      <c r="Q142" s="143">
        <v>0</v>
      </c>
      <c r="R142" s="143">
        <f t="shared" si="12"/>
        <v>0</v>
      </c>
      <c r="S142" s="143">
        <v>0</v>
      </c>
      <c r="T142" s="144">
        <f t="shared" si="13"/>
        <v>0</v>
      </c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R142" s="145" t="s">
        <v>112</v>
      </c>
      <c r="AT142" s="145" t="s">
        <v>108</v>
      </c>
      <c r="AU142" s="145" t="s">
        <v>113</v>
      </c>
      <c r="AY142" s="3" t="s">
        <v>105</v>
      </c>
      <c r="BE142" s="146">
        <f t="shared" si="14"/>
        <v>0</v>
      </c>
      <c r="BF142" s="146">
        <f t="shared" si="15"/>
        <v>0</v>
      </c>
      <c r="BG142" s="146">
        <f t="shared" si="16"/>
        <v>0</v>
      </c>
      <c r="BH142" s="146">
        <f t="shared" si="17"/>
        <v>0</v>
      </c>
      <c r="BI142" s="146">
        <f t="shared" si="18"/>
        <v>0</v>
      </c>
      <c r="BJ142" s="3" t="s">
        <v>113</v>
      </c>
      <c r="BK142" s="147">
        <f t="shared" si="19"/>
        <v>0</v>
      </c>
      <c r="BL142" s="3" t="s">
        <v>112</v>
      </c>
      <c r="BM142" s="145" t="s">
        <v>169</v>
      </c>
    </row>
    <row r="143" spans="2:63" s="121" customFormat="1" ht="22.5" customHeight="1">
      <c r="B143" s="122"/>
      <c r="D143" s="123" t="s">
        <v>68</v>
      </c>
      <c r="E143" s="132" t="s">
        <v>170</v>
      </c>
      <c r="F143" s="132" t="s">
        <v>171</v>
      </c>
      <c r="J143" s="133">
        <f>BK143</f>
        <v>0</v>
      </c>
      <c r="L143" s="122"/>
      <c r="M143" s="126"/>
      <c r="N143" s="127"/>
      <c r="O143" s="127"/>
      <c r="P143" s="128">
        <f>SUM(P144:P145)</f>
        <v>57.875274000000005</v>
      </c>
      <c r="Q143" s="127"/>
      <c r="R143" s="128">
        <f>SUM(R144:R145)</f>
        <v>0</v>
      </c>
      <c r="S143" s="127"/>
      <c r="T143" s="129">
        <f>SUM(T144:T145)</f>
        <v>0</v>
      </c>
      <c r="AR143" s="123" t="s">
        <v>74</v>
      </c>
      <c r="AT143" s="130" t="s">
        <v>68</v>
      </c>
      <c r="AU143" s="130" t="s">
        <v>74</v>
      </c>
      <c r="AY143" s="123" t="s">
        <v>105</v>
      </c>
      <c r="BK143" s="131">
        <f>SUM(BK144:BK145)</f>
        <v>0</v>
      </c>
    </row>
    <row r="144" spans="1:65" s="19" customFormat="1" ht="27" customHeight="1">
      <c r="A144" s="15"/>
      <c r="B144" s="134"/>
      <c r="C144" s="135">
        <v>18</v>
      </c>
      <c r="D144" s="135" t="s">
        <v>108</v>
      </c>
      <c r="E144" s="136" t="s">
        <v>172</v>
      </c>
      <c r="F144" s="137" t="s">
        <v>173</v>
      </c>
      <c r="G144" s="138" t="s">
        <v>159</v>
      </c>
      <c r="H144" s="139">
        <v>102.798</v>
      </c>
      <c r="I144" s="139"/>
      <c r="J144" s="139">
        <f>ROUND(I144*H144,3)</f>
        <v>0</v>
      </c>
      <c r="K144" s="140"/>
      <c r="L144" s="16"/>
      <c r="M144" s="141"/>
      <c r="N144" s="142" t="s">
        <v>35</v>
      </c>
      <c r="O144" s="143">
        <v>0.34</v>
      </c>
      <c r="P144" s="143">
        <f>O144*H144</f>
        <v>34.95132</v>
      </c>
      <c r="Q144" s="143">
        <v>0</v>
      </c>
      <c r="R144" s="143">
        <f>Q144*H144</f>
        <v>0</v>
      </c>
      <c r="S144" s="143">
        <v>0</v>
      </c>
      <c r="T144" s="144">
        <f>S144*H144</f>
        <v>0</v>
      </c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R144" s="145" t="s">
        <v>112</v>
      </c>
      <c r="AT144" s="145" t="s">
        <v>108</v>
      </c>
      <c r="AU144" s="145" t="s">
        <v>113</v>
      </c>
      <c r="AY144" s="3" t="s">
        <v>105</v>
      </c>
      <c r="BE144" s="146">
        <f>IF(N144="základná",J144,0)</f>
        <v>0</v>
      </c>
      <c r="BF144" s="146">
        <f>IF(N144="znížená",J144,0)</f>
        <v>0</v>
      </c>
      <c r="BG144" s="146">
        <f>IF(N144="zákl. prenesená",J144,0)</f>
        <v>0</v>
      </c>
      <c r="BH144" s="146">
        <f>IF(N144="zníž. prenesená",J144,0)</f>
        <v>0</v>
      </c>
      <c r="BI144" s="146">
        <f>IF(N144="nulová",J144,0)</f>
        <v>0</v>
      </c>
      <c r="BJ144" s="3" t="s">
        <v>113</v>
      </c>
      <c r="BK144" s="147">
        <f>ROUND(I144*H144,3)</f>
        <v>0</v>
      </c>
      <c r="BL144" s="3" t="s">
        <v>112</v>
      </c>
      <c r="BM144" s="145" t="s">
        <v>174</v>
      </c>
    </row>
    <row r="145" spans="1:65" s="19" customFormat="1" ht="33" customHeight="1">
      <c r="A145" s="15"/>
      <c r="B145" s="134"/>
      <c r="C145" s="135">
        <v>19</v>
      </c>
      <c r="D145" s="135" t="s">
        <v>108</v>
      </c>
      <c r="E145" s="136" t="s">
        <v>175</v>
      </c>
      <c r="F145" s="137" t="s">
        <v>176</v>
      </c>
      <c r="G145" s="138" t="s">
        <v>159</v>
      </c>
      <c r="H145" s="139">
        <v>102.798</v>
      </c>
      <c r="I145" s="139"/>
      <c r="J145" s="139">
        <f>ROUND(I145*H145,3)</f>
        <v>0</v>
      </c>
      <c r="K145" s="140"/>
      <c r="L145" s="16"/>
      <c r="M145" s="141"/>
      <c r="N145" s="142" t="s">
        <v>35</v>
      </c>
      <c r="O145" s="143">
        <v>0.223</v>
      </c>
      <c r="P145" s="143">
        <f>O145*H145</f>
        <v>22.923954000000002</v>
      </c>
      <c r="Q145" s="143">
        <v>0</v>
      </c>
      <c r="R145" s="143">
        <f>Q145*H145</f>
        <v>0</v>
      </c>
      <c r="S145" s="143">
        <v>0</v>
      </c>
      <c r="T145" s="144">
        <f>S145*H145</f>
        <v>0</v>
      </c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R145" s="145" t="s">
        <v>112</v>
      </c>
      <c r="AT145" s="145" t="s">
        <v>108</v>
      </c>
      <c r="AU145" s="145" t="s">
        <v>113</v>
      </c>
      <c r="AY145" s="3" t="s">
        <v>105</v>
      </c>
      <c r="BE145" s="146">
        <f>IF(N145="základná",J145,0)</f>
        <v>0</v>
      </c>
      <c r="BF145" s="146">
        <f>IF(N145="znížená",J145,0)</f>
        <v>0</v>
      </c>
      <c r="BG145" s="146">
        <f>IF(N145="zákl. prenesená",J145,0)</f>
        <v>0</v>
      </c>
      <c r="BH145" s="146">
        <f>IF(N145="zníž. prenesená",J145,0)</f>
        <v>0</v>
      </c>
      <c r="BI145" s="146">
        <f>IF(N145="nulová",J145,0)</f>
        <v>0</v>
      </c>
      <c r="BJ145" s="3" t="s">
        <v>113</v>
      </c>
      <c r="BK145" s="147">
        <f>ROUND(I145*H145,3)</f>
        <v>0</v>
      </c>
      <c r="BL145" s="3" t="s">
        <v>112</v>
      </c>
      <c r="BM145" s="145" t="s">
        <v>177</v>
      </c>
    </row>
    <row r="146" spans="2:63" s="121" customFormat="1" ht="25.5" customHeight="1">
      <c r="B146" s="122"/>
      <c r="D146" s="123" t="s">
        <v>68</v>
      </c>
      <c r="E146" s="124" t="s">
        <v>178</v>
      </c>
      <c r="F146" s="124" t="s">
        <v>179</v>
      </c>
      <c r="J146" s="125">
        <f>BK146</f>
        <v>0</v>
      </c>
      <c r="L146" s="122"/>
      <c r="M146" s="126"/>
      <c r="N146" s="127"/>
      <c r="O146" s="127"/>
      <c r="P146" s="128">
        <f>P147+P149+P171</f>
        <v>2819.7340620000004</v>
      </c>
      <c r="Q146" s="127"/>
      <c r="R146" s="128">
        <f>R147+R149+R171</f>
        <v>129.43802436</v>
      </c>
      <c r="S146" s="127"/>
      <c r="T146" s="129">
        <f>T147+T149+T171</f>
        <v>2.44875</v>
      </c>
      <c r="AR146" s="123" t="s">
        <v>113</v>
      </c>
      <c r="AT146" s="130" t="s">
        <v>68</v>
      </c>
      <c r="AU146" s="130" t="s">
        <v>69</v>
      </c>
      <c r="AY146" s="123" t="s">
        <v>105</v>
      </c>
      <c r="BK146" s="131">
        <f>BK147+BK149+BK171</f>
        <v>0</v>
      </c>
    </row>
    <row r="147" spans="2:63" s="121" customFormat="1" ht="22.5" customHeight="1">
      <c r="B147" s="122"/>
      <c r="D147" s="123" t="s">
        <v>68</v>
      </c>
      <c r="E147" s="132" t="s">
        <v>180</v>
      </c>
      <c r="F147" s="132" t="s">
        <v>181</v>
      </c>
      <c r="J147" s="133">
        <f>BK147</f>
        <v>0</v>
      </c>
      <c r="L147" s="122"/>
      <c r="M147" s="126"/>
      <c r="N147" s="127"/>
      <c r="O147" s="127"/>
      <c r="P147" s="128">
        <f>P148</f>
        <v>124.743848</v>
      </c>
      <c r="Q147" s="127"/>
      <c r="R147" s="128">
        <f>R148</f>
        <v>0.05045999999999999</v>
      </c>
      <c r="S147" s="127"/>
      <c r="T147" s="129">
        <f>T148</f>
        <v>0</v>
      </c>
      <c r="AR147" s="123" t="s">
        <v>113</v>
      </c>
      <c r="AT147" s="130" t="s">
        <v>68</v>
      </c>
      <c r="AU147" s="130" t="s">
        <v>74</v>
      </c>
      <c r="AY147" s="123" t="s">
        <v>105</v>
      </c>
      <c r="BK147" s="131">
        <f>BK148</f>
        <v>0</v>
      </c>
    </row>
    <row r="148" spans="1:65" s="19" customFormat="1" ht="33" customHeight="1">
      <c r="A148" s="15"/>
      <c r="B148" s="134"/>
      <c r="C148" s="135">
        <v>20</v>
      </c>
      <c r="D148" s="135" t="s">
        <v>108</v>
      </c>
      <c r="E148" s="136" t="s">
        <v>182</v>
      </c>
      <c r="F148" s="137" t="s">
        <v>252</v>
      </c>
      <c r="G148" s="138" t="s">
        <v>123</v>
      </c>
      <c r="H148" s="139">
        <v>336.4</v>
      </c>
      <c r="I148" s="139"/>
      <c r="J148" s="139">
        <f>ROUND(I148*H148,3)</f>
        <v>0</v>
      </c>
      <c r="K148" s="140"/>
      <c r="L148" s="16"/>
      <c r="M148" s="141"/>
      <c r="N148" s="142" t="s">
        <v>35</v>
      </c>
      <c r="O148" s="143">
        <v>0.37082000000000004</v>
      </c>
      <c r="P148" s="143">
        <f>O148*H148</f>
        <v>124.743848</v>
      </c>
      <c r="Q148" s="143">
        <v>0.00015</v>
      </c>
      <c r="R148" s="143">
        <f>Q148*H148</f>
        <v>0.05045999999999999</v>
      </c>
      <c r="S148" s="143">
        <v>0</v>
      </c>
      <c r="T148" s="144">
        <f>S148*H148</f>
        <v>0</v>
      </c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R148" s="145" t="s">
        <v>183</v>
      </c>
      <c r="AT148" s="145" t="s">
        <v>108</v>
      </c>
      <c r="AU148" s="145" t="s">
        <v>113</v>
      </c>
      <c r="AY148" s="3" t="s">
        <v>105</v>
      </c>
      <c r="BE148" s="146">
        <f>IF(N148="základná",J148,0)</f>
        <v>0</v>
      </c>
      <c r="BF148" s="146">
        <f>IF(N148="znížená",J148,0)</f>
        <v>0</v>
      </c>
      <c r="BG148" s="146">
        <f>IF(N148="zákl. prenesená",J148,0)</f>
        <v>0</v>
      </c>
      <c r="BH148" s="146">
        <f>IF(N148="zníž. prenesená",J148,0)</f>
        <v>0</v>
      </c>
      <c r="BI148" s="146">
        <f>IF(N148="nulová",J148,0)</f>
        <v>0</v>
      </c>
      <c r="BJ148" s="3" t="s">
        <v>113</v>
      </c>
      <c r="BK148" s="147">
        <f>ROUND(I148*H148,3)</f>
        <v>0</v>
      </c>
      <c r="BL148" s="3" t="s">
        <v>183</v>
      </c>
      <c r="BM148" s="145" t="s">
        <v>184</v>
      </c>
    </row>
    <row r="149" spans="2:63" s="121" customFormat="1" ht="22.5" customHeight="1">
      <c r="B149" s="122"/>
      <c r="D149" s="123" t="s">
        <v>68</v>
      </c>
      <c r="E149" s="132" t="s">
        <v>185</v>
      </c>
      <c r="F149" s="132" t="s">
        <v>186</v>
      </c>
      <c r="J149" s="133">
        <f>BK149</f>
        <v>0</v>
      </c>
      <c r="L149" s="122"/>
      <c r="M149" s="126"/>
      <c r="N149" s="127"/>
      <c r="O149" s="127"/>
      <c r="P149" s="128">
        <f>SUM(P150:P170)</f>
        <v>2449.301914</v>
      </c>
      <c r="Q149" s="127"/>
      <c r="R149" s="128">
        <f>SUM(R150:R170)</f>
        <v>128.70116436</v>
      </c>
      <c r="S149" s="127"/>
      <c r="T149" s="129">
        <f>SUM(T150:T170)</f>
        <v>2.44875</v>
      </c>
      <c r="AR149" s="123" t="s">
        <v>113</v>
      </c>
      <c r="AT149" s="130" t="s">
        <v>68</v>
      </c>
      <c r="AU149" s="130" t="s">
        <v>74</v>
      </c>
      <c r="AY149" s="123" t="s">
        <v>105</v>
      </c>
      <c r="BK149" s="131">
        <f>SUM(BK150:BK170)</f>
        <v>0</v>
      </c>
    </row>
    <row r="150" spans="1:65" s="19" customFormat="1" ht="21.75" customHeight="1">
      <c r="A150" s="15"/>
      <c r="B150" s="134"/>
      <c r="C150" s="135">
        <v>21</v>
      </c>
      <c r="D150" s="135" t="s">
        <v>108</v>
      </c>
      <c r="E150" s="136" t="s">
        <v>187</v>
      </c>
      <c r="F150" s="137" t="s">
        <v>188</v>
      </c>
      <c r="G150" s="138" t="s">
        <v>119</v>
      </c>
      <c r="H150" s="139">
        <v>75</v>
      </c>
      <c r="I150" s="139"/>
      <c r="J150" s="139">
        <f aca="true" t="shared" si="20" ref="J150:J170">ROUND(I150*H150,3)</f>
        <v>0</v>
      </c>
      <c r="K150" s="140"/>
      <c r="L150" s="16"/>
      <c r="M150" s="141"/>
      <c r="N150" s="142" t="s">
        <v>35</v>
      </c>
      <c r="O150" s="143">
        <v>0.218</v>
      </c>
      <c r="P150" s="143">
        <f aca="true" t="shared" si="21" ref="P150:P170">O150*H150</f>
        <v>16.35</v>
      </c>
      <c r="Q150" s="143">
        <v>0</v>
      </c>
      <c r="R150" s="143">
        <f aca="true" t="shared" si="22" ref="R150:R170">Q150*H150</f>
        <v>0</v>
      </c>
      <c r="S150" s="143">
        <v>0.024650000000000002</v>
      </c>
      <c r="T150" s="144">
        <f aca="true" t="shared" si="23" ref="T150:T170">S150*H150</f>
        <v>1.8487500000000001</v>
      </c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R150" s="145" t="s">
        <v>183</v>
      </c>
      <c r="AT150" s="145" t="s">
        <v>108</v>
      </c>
      <c r="AU150" s="145" t="s">
        <v>113</v>
      </c>
      <c r="AY150" s="3" t="s">
        <v>105</v>
      </c>
      <c r="BE150" s="146">
        <f aca="true" t="shared" si="24" ref="BE150:BE170">IF(N150="základná",J150,0)</f>
        <v>0</v>
      </c>
      <c r="BF150" s="146">
        <f aca="true" t="shared" si="25" ref="BF150:BF170">IF(N150="znížená",J150,0)</f>
        <v>0</v>
      </c>
      <c r="BG150" s="146">
        <f aca="true" t="shared" si="26" ref="BG150:BG170">IF(N150="zákl. prenesená",J150,0)</f>
        <v>0</v>
      </c>
      <c r="BH150" s="146">
        <f aca="true" t="shared" si="27" ref="BH150:BH170">IF(N150="zníž. prenesená",J150,0)</f>
        <v>0</v>
      </c>
      <c r="BI150" s="146">
        <f aca="true" t="shared" si="28" ref="BI150:BI170">IF(N150="nulová",J150,0)</f>
        <v>0</v>
      </c>
      <c r="BJ150" s="3" t="s">
        <v>113</v>
      </c>
      <c r="BK150" s="147">
        <f aca="true" t="shared" si="29" ref="BK150:BK170">ROUND(I150*H150,3)</f>
        <v>0</v>
      </c>
      <c r="BL150" s="3" t="s">
        <v>183</v>
      </c>
      <c r="BM150" s="145" t="s">
        <v>189</v>
      </c>
    </row>
    <row r="151" spans="1:65" s="19" customFormat="1" ht="21.75" customHeight="1">
      <c r="A151" s="15"/>
      <c r="B151" s="134"/>
      <c r="C151" s="135">
        <v>22</v>
      </c>
      <c r="D151" s="135" t="s">
        <v>108</v>
      </c>
      <c r="E151" s="136" t="s">
        <v>190</v>
      </c>
      <c r="F151" s="137" t="s">
        <v>191</v>
      </c>
      <c r="G151" s="138" t="s">
        <v>119</v>
      </c>
      <c r="H151" s="139">
        <v>75</v>
      </c>
      <c r="I151" s="139"/>
      <c r="J151" s="139">
        <f t="shared" si="20"/>
        <v>0</v>
      </c>
      <c r="K151" s="140"/>
      <c r="L151" s="16"/>
      <c r="M151" s="141"/>
      <c r="N151" s="142" t="s">
        <v>35</v>
      </c>
      <c r="O151" s="143">
        <v>0.06900000000000002</v>
      </c>
      <c r="P151" s="143">
        <f t="shared" si="21"/>
        <v>5.175000000000002</v>
      </c>
      <c r="Q151" s="143">
        <v>0</v>
      </c>
      <c r="R151" s="143">
        <f t="shared" si="22"/>
        <v>0</v>
      </c>
      <c r="S151" s="143">
        <v>0.008</v>
      </c>
      <c r="T151" s="144">
        <f t="shared" si="23"/>
        <v>0.6</v>
      </c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R151" s="145" t="s">
        <v>183</v>
      </c>
      <c r="AT151" s="145" t="s">
        <v>108</v>
      </c>
      <c r="AU151" s="145" t="s">
        <v>113</v>
      </c>
      <c r="AY151" s="3" t="s">
        <v>105</v>
      </c>
      <c r="BE151" s="146">
        <f t="shared" si="24"/>
        <v>0</v>
      </c>
      <c r="BF151" s="146">
        <f t="shared" si="25"/>
        <v>0</v>
      </c>
      <c r="BG151" s="146">
        <f t="shared" si="26"/>
        <v>0</v>
      </c>
      <c r="BH151" s="146">
        <f t="shared" si="27"/>
        <v>0</v>
      </c>
      <c r="BI151" s="146">
        <f t="shared" si="28"/>
        <v>0</v>
      </c>
      <c r="BJ151" s="3" t="s">
        <v>113</v>
      </c>
      <c r="BK151" s="147">
        <f t="shared" si="29"/>
        <v>0</v>
      </c>
      <c r="BL151" s="3" t="s">
        <v>183</v>
      </c>
      <c r="BM151" s="145" t="s">
        <v>192</v>
      </c>
    </row>
    <row r="152" spans="1:65" s="19" customFormat="1" ht="21.75" customHeight="1">
      <c r="A152" s="15"/>
      <c r="B152" s="134"/>
      <c r="C152" s="135">
        <v>23</v>
      </c>
      <c r="D152" s="135" t="s">
        <v>108</v>
      </c>
      <c r="E152" s="136" t="s">
        <v>193</v>
      </c>
      <c r="F152" s="137" t="s">
        <v>194</v>
      </c>
      <c r="G152" s="138" t="s">
        <v>195</v>
      </c>
      <c r="H152" s="139">
        <v>1093.6</v>
      </c>
      <c r="I152" s="139"/>
      <c r="J152" s="139">
        <f t="shared" si="20"/>
        <v>0</v>
      </c>
      <c r="K152" s="140"/>
      <c r="L152" s="16"/>
      <c r="M152" s="141"/>
      <c r="N152" s="142" t="s">
        <v>35</v>
      </c>
      <c r="O152" s="143">
        <v>1.06918</v>
      </c>
      <c r="P152" s="143">
        <f t="shared" si="21"/>
        <v>1169.255248</v>
      </c>
      <c r="Q152" s="143">
        <v>0</v>
      </c>
      <c r="R152" s="143">
        <f t="shared" si="22"/>
        <v>0</v>
      </c>
      <c r="S152" s="143">
        <v>0</v>
      </c>
      <c r="T152" s="144">
        <f t="shared" si="23"/>
        <v>0</v>
      </c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R152" s="145" t="s">
        <v>183</v>
      </c>
      <c r="AT152" s="145" t="s">
        <v>108</v>
      </c>
      <c r="AU152" s="145" t="s">
        <v>113</v>
      </c>
      <c r="AY152" s="3" t="s">
        <v>105</v>
      </c>
      <c r="BE152" s="146">
        <f t="shared" si="24"/>
        <v>0</v>
      </c>
      <c r="BF152" s="146">
        <f t="shared" si="25"/>
        <v>0</v>
      </c>
      <c r="BG152" s="146">
        <f t="shared" si="26"/>
        <v>0</v>
      </c>
      <c r="BH152" s="146">
        <f t="shared" si="27"/>
        <v>0</v>
      </c>
      <c r="BI152" s="146">
        <f t="shared" si="28"/>
        <v>0</v>
      </c>
      <c r="BJ152" s="3" t="s">
        <v>113</v>
      </c>
      <c r="BK152" s="147">
        <f t="shared" si="29"/>
        <v>0</v>
      </c>
      <c r="BL152" s="3" t="s">
        <v>183</v>
      </c>
      <c r="BM152" s="145" t="s">
        <v>196</v>
      </c>
    </row>
    <row r="153" spans="1:65" s="19" customFormat="1" ht="21.75" customHeight="1">
      <c r="A153" s="15"/>
      <c r="B153" s="134"/>
      <c r="C153" s="148">
        <v>24</v>
      </c>
      <c r="D153" s="148" t="s">
        <v>197</v>
      </c>
      <c r="E153" s="149" t="s">
        <v>198</v>
      </c>
      <c r="F153" s="150" t="s">
        <v>253</v>
      </c>
      <c r="G153" s="151" t="s">
        <v>195</v>
      </c>
      <c r="H153" s="152">
        <v>1137.344</v>
      </c>
      <c r="I153" s="152"/>
      <c r="J153" s="152">
        <f t="shared" si="20"/>
        <v>0</v>
      </c>
      <c r="K153" s="153"/>
      <c r="L153" s="154"/>
      <c r="M153" s="155"/>
      <c r="N153" s="156" t="s">
        <v>35</v>
      </c>
      <c r="O153" s="143">
        <v>0</v>
      </c>
      <c r="P153" s="143">
        <f t="shared" si="21"/>
        <v>0</v>
      </c>
      <c r="Q153" s="143">
        <v>0.10984000000000001</v>
      </c>
      <c r="R153" s="143">
        <f t="shared" si="22"/>
        <v>124.92586496000001</v>
      </c>
      <c r="S153" s="143">
        <v>0</v>
      </c>
      <c r="T153" s="144">
        <f t="shared" si="23"/>
        <v>0</v>
      </c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R153" s="145" t="s">
        <v>199</v>
      </c>
      <c r="AT153" s="145" t="s">
        <v>197</v>
      </c>
      <c r="AU153" s="145" t="s">
        <v>113</v>
      </c>
      <c r="AY153" s="3" t="s">
        <v>105</v>
      </c>
      <c r="BE153" s="146">
        <f t="shared" si="24"/>
        <v>0</v>
      </c>
      <c r="BF153" s="146">
        <f t="shared" si="25"/>
        <v>0</v>
      </c>
      <c r="BG153" s="146">
        <f t="shared" si="26"/>
        <v>0</v>
      </c>
      <c r="BH153" s="146">
        <f t="shared" si="27"/>
        <v>0</v>
      </c>
      <c r="BI153" s="146">
        <f t="shared" si="28"/>
        <v>0</v>
      </c>
      <c r="BJ153" s="3" t="s">
        <v>113</v>
      </c>
      <c r="BK153" s="147">
        <f t="shared" si="29"/>
        <v>0</v>
      </c>
      <c r="BL153" s="3" t="s">
        <v>183</v>
      </c>
      <c r="BM153" s="145" t="s">
        <v>200</v>
      </c>
    </row>
    <row r="154" spans="1:65" s="19" customFormat="1" ht="21.75" customHeight="1">
      <c r="A154" s="15"/>
      <c r="B154" s="134"/>
      <c r="C154" s="135">
        <v>25</v>
      </c>
      <c r="D154" s="135" t="s">
        <v>108</v>
      </c>
      <c r="E154" s="136" t="s">
        <v>201</v>
      </c>
      <c r="F154" s="137" t="s">
        <v>202</v>
      </c>
      <c r="G154" s="138" t="s">
        <v>123</v>
      </c>
      <c r="H154" s="139">
        <v>1430</v>
      </c>
      <c r="I154" s="139"/>
      <c r="J154" s="139">
        <f t="shared" si="20"/>
        <v>0</v>
      </c>
      <c r="K154" s="140"/>
      <c r="L154" s="16"/>
      <c r="M154" s="141"/>
      <c r="N154" s="142" t="s">
        <v>35</v>
      </c>
      <c r="O154" s="143">
        <v>0.5630700000000001</v>
      </c>
      <c r="P154" s="143">
        <f t="shared" si="21"/>
        <v>805.1901000000001</v>
      </c>
      <c r="Q154" s="143">
        <v>0.00020999999999999998</v>
      </c>
      <c r="R154" s="143">
        <f t="shared" si="22"/>
        <v>0.30029999999999996</v>
      </c>
      <c r="S154" s="143">
        <v>0</v>
      </c>
      <c r="T154" s="144">
        <f t="shared" si="23"/>
        <v>0</v>
      </c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R154" s="145" t="s">
        <v>183</v>
      </c>
      <c r="AT154" s="145" t="s">
        <v>108</v>
      </c>
      <c r="AU154" s="145" t="s">
        <v>113</v>
      </c>
      <c r="AY154" s="3" t="s">
        <v>105</v>
      </c>
      <c r="BE154" s="146">
        <f t="shared" si="24"/>
        <v>0</v>
      </c>
      <c r="BF154" s="146">
        <f t="shared" si="25"/>
        <v>0</v>
      </c>
      <c r="BG154" s="146">
        <f t="shared" si="26"/>
        <v>0</v>
      </c>
      <c r="BH154" s="146">
        <f t="shared" si="27"/>
        <v>0</v>
      </c>
      <c r="BI154" s="146">
        <f t="shared" si="28"/>
        <v>0</v>
      </c>
      <c r="BJ154" s="3" t="s">
        <v>113</v>
      </c>
      <c r="BK154" s="147">
        <f t="shared" si="29"/>
        <v>0</v>
      </c>
      <c r="BL154" s="3" t="s">
        <v>183</v>
      </c>
      <c r="BM154" s="145" t="s">
        <v>203</v>
      </c>
    </row>
    <row r="155" spans="1:65" s="19" customFormat="1" ht="72" customHeight="1">
      <c r="A155" s="15"/>
      <c r="B155" s="134"/>
      <c r="C155" s="148">
        <v>26</v>
      </c>
      <c r="D155" s="148" t="s">
        <v>197</v>
      </c>
      <c r="E155" s="149" t="s">
        <v>204</v>
      </c>
      <c r="F155" s="150" t="s">
        <v>205</v>
      </c>
      <c r="G155" s="151" t="s">
        <v>123</v>
      </c>
      <c r="H155" s="152">
        <v>3001.19400000001</v>
      </c>
      <c r="I155" s="152"/>
      <c r="J155" s="152">
        <f t="shared" si="20"/>
        <v>0</v>
      </c>
      <c r="K155" s="153"/>
      <c r="L155" s="154"/>
      <c r="M155" s="155"/>
      <c r="N155" s="156" t="s">
        <v>35</v>
      </c>
      <c r="O155" s="143">
        <v>0</v>
      </c>
      <c r="P155" s="143">
        <f t="shared" si="21"/>
        <v>0</v>
      </c>
      <c r="Q155" s="143">
        <v>9.999999999999999E-05</v>
      </c>
      <c r="R155" s="143">
        <f t="shared" si="22"/>
        <v>0.300119400000001</v>
      </c>
      <c r="S155" s="143">
        <v>0</v>
      </c>
      <c r="T155" s="144">
        <f t="shared" si="23"/>
        <v>0</v>
      </c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R155" s="145" t="s">
        <v>199</v>
      </c>
      <c r="AT155" s="145" t="s">
        <v>197</v>
      </c>
      <c r="AU155" s="145" t="s">
        <v>113</v>
      </c>
      <c r="AY155" s="3" t="s">
        <v>105</v>
      </c>
      <c r="BE155" s="146">
        <f t="shared" si="24"/>
        <v>0</v>
      </c>
      <c r="BF155" s="146">
        <f t="shared" si="25"/>
        <v>0</v>
      </c>
      <c r="BG155" s="146">
        <f t="shared" si="26"/>
        <v>0</v>
      </c>
      <c r="BH155" s="146">
        <f t="shared" si="27"/>
        <v>0</v>
      </c>
      <c r="BI155" s="146">
        <f t="shared" si="28"/>
        <v>0</v>
      </c>
      <c r="BJ155" s="3" t="s">
        <v>113</v>
      </c>
      <c r="BK155" s="147">
        <f t="shared" si="29"/>
        <v>0</v>
      </c>
      <c r="BL155" s="3" t="s">
        <v>183</v>
      </c>
      <c r="BM155" s="145" t="s">
        <v>206</v>
      </c>
    </row>
    <row r="156" spans="1:65" s="19" customFormat="1" ht="48.75" customHeight="1">
      <c r="A156" s="15"/>
      <c r="B156" s="134"/>
      <c r="C156" s="148">
        <v>27</v>
      </c>
      <c r="D156" s="148" t="s">
        <v>197</v>
      </c>
      <c r="E156" s="149" t="s">
        <v>207</v>
      </c>
      <c r="F156" s="150" t="s">
        <v>208</v>
      </c>
      <c r="G156" s="151" t="s">
        <v>209</v>
      </c>
      <c r="H156" s="152">
        <v>60</v>
      </c>
      <c r="I156" s="152"/>
      <c r="J156" s="152">
        <f t="shared" si="20"/>
        <v>0</v>
      </c>
      <c r="K156" s="153"/>
      <c r="L156" s="154"/>
      <c r="M156" s="155"/>
      <c r="N156" s="156" t="s">
        <v>35</v>
      </c>
      <c r="O156" s="143">
        <v>0</v>
      </c>
      <c r="P156" s="143">
        <f t="shared" si="21"/>
        <v>0</v>
      </c>
      <c r="Q156" s="143">
        <v>0.013560000000000001</v>
      </c>
      <c r="R156" s="143">
        <f t="shared" si="22"/>
        <v>0.8136000000000001</v>
      </c>
      <c r="S156" s="143">
        <v>0</v>
      </c>
      <c r="T156" s="144">
        <f t="shared" si="23"/>
        <v>0</v>
      </c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R156" s="145" t="s">
        <v>199</v>
      </c>
      <c r="AT156" s="145" t="s">
        <v>197</v>
      </c>
      <c r="AU156" s="145" t="s">
        <v>113</v>
      </c>
      <c r="AY156" s="3" t="s">
        <v>105</v>
      </c>
      <c r="BE156" s="146">
        <f t="shared" si="24"/>
        <v>0</v>
      </c>
      <c r="BF156" s="146">
        <f t="shared" si="25"/>
        <v>0</v>
      </c>
      <c r="BG156" s="146">
        <f t="shared" si="26"/>
        <v>0</v>
      </c>
      <c r="BH156" s="146">
        <f t="shared" si="27"/>
        <v>0</v>
      </c>
      <c r="BI156" s="146">
        <f t="shared" si="28"/>
        <v>0</v>
      </c>
      <c r="BJ156" s="3" t="s">
        <v>113</v>
      </c>
      <c r="BK156" s="147">
        <f t="shared" si="29"/>
        <v>0</v>
      </c>
      <c r="BL156" s="3" t="s">
        <v>183</v>
      </c>
      <c r="BM156" s="145" t="s">
        <v>210</v>
      </c>
    </row>
    <row r="157" spans="1:65" s="19" customFormat="1" ht="51" customHeight="1">
      <c r="A157" s="15"/>
      <c r="B157" s="134"/>
      <c r="C157" s="148">
        <v>28</v>
      </c>
      <c r="D157" s="148" t="s">
        <v>197</v>
      </c>
      <c r="E157" s="149" t="s">
        <v>211</v>
      </c>
      <c r="F157" s="150" t="s">
        <v>212</v>
      </c>
      <c r="G157" s="151" t="s">
        <v>209</v>
      </c>
      <c r="H157" s="152">
        <v>49</v>
      </c>
      <c r="I157" s="152"/>
      <c r="J157" s="152">
        <f t="shared" si="20"/>
        <v>0</v>
      </c>
      <c r="K157" s="153"/>
      <c r="L157" s="154"/>
      <c r="M157" s="155"/>
      <c r="N157" s="156" t="s">
        <v>35</v>
      </c>
      <c r="O157" s="143">
        <v>0</v>
      </c>
      <c r="P157" s="143">
        <f t="shared" si="21"/>
        <v>0</v>
      </c>
      <c r="Q157" s="143">
        <v>0.013560000000000001</v>
      </c>
      <c r="R157" s="143">
        <f t="shared" si="22"/>
        <v>0.66444</v>
      </c>
      <c r="S157" s="143">
        <v>0</v>
      </c>
      <c r="T157" s="144">
        <f t="shared" si="23"/>
        <v>0</v>
      </c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R157" s="145" t="s">
        <v>199</v>
      </c>
      <c r="AT157" s="145" t="s">
        <v>197</v>
      </c>
      <c r="AU157" s="145" t="s">
        <v>113</v>
      </c>
      <c r="AY157" s="3" t="s">
        <v>105</v>
      </c>
      <c r="BE157" s="146">
        <f t="shared" si="24"/>
        <v>0</v>
      </c>
      <c r="BF157" s="146">
        <f t="shared" si="25"/>
        <v>0</v>
      </c>
      <c r="BG157" s="146">
        <f t="shared" si="26"/>
        <v>0</v>
      </c>
      <c r="BH157" s="146">
        <f t="shared" si="27"/>
        <v>0</v>
      </c>
      <c r="BI157" s="146">
        <f t="shared" si="28"/>
        <v>0</v>
      </c>
      <c r="BJ157" s="3" t="s">
        <v>113</v>
      </c>
      <c r="BK157" s="147">
        <f t="shared" si="29"/>
        <v>0</v>
      </c>
      <c r="BL157" s="3" t="s">
        <v>183</v>
      </c>
      <c r="BM157" s="145" t="s">
        <v>213</v>
      </c>
    </row>
    <row r="158" spans="1:65" s="19" customFormat="1" ht="56.25" customHeight="1">
      <c r="A158" s="15"/>
      <c r="B158" s="134"/>
      <c r="C158" s="148">
        <v>29</v>
      </c>
      <c r="D158" s="148" t="s">
        <v>197</v>
      </c>
      <c r="E158" s="149" t="s">
        <v>214</v>
      </c>
      <c r="F158" s="150" t="s">
        <v>254</v>
      </c>
      <c r="G158" s="151" t="s">
        <v>209</v>
      </c>
      <c r="H158" s="152">
        <v>5</v>
      </c>
      <c r="I158" s="152"/>
      <c r="J158" s="152">
        <f t="shared" si="20"/>
        <v>0</v>
      </c>
      <c r="K158" s="153"/>
      <c r="L158" s="154"/>
      <c r="M158" s="155"/>
      <c r="N158" s="156" t="s">
        <v>35</v>
      </c>
      <c r="O158" s="143">
        <v>0</v>
      </c>
      <c r="P158" s="143">
        <f t="shared" si="21"/>
        <v>0</v>
      </c>
      <c r="Q158" s="143">
        <v>0.013560000000000001</v>
      </c>
      <c r="R158" s="143">
        <f t="shared" si="22"/>
        <v>0.0678</v>
      </c>
      <c r="S158" s="143">
        <v>0</v>
      </c>
      <c r="T158" s="144">
        <f t="shared" si="23"/>
        <v>0</v>
      </c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R158" s="145" t="s">
        <v>199</v>
      </c>
      <c r="AT158" s="145" t="s">
        <v>197</v>
      </c>
      <c r="AU158" s="145" t="s">
        <v>113</v>
      </c>
      <c r="AY158" s="3" t="s">
        <v>105</v>
      </c>
      <c r="BE158" s="146">
        <f t="shared" si="24"/>
        <v>0</v>
      </c>
      <c r="BF158" s="146">
        <f t="shared" si="25"/>
        <v>0</v>
      </c>
      <c r="BG158" s="146">
        <f t="shared" si="26"/>
        <v>0</v>
      </c>
      <c r="BH158" s="146">
        <f t="shared" si="27"/>
        <v>0</v>
      </c>
      <c r="BI158" s="146">
        <f t="shared" si="28"/>
        <v>0</v>
      </c>
      <c r="BJ158" s="3" t="s">
        <v>113</v>
      </c>
      <c r="BK158" s="147">
        <f t="shared" si="29"/>
        <v>0</v>
      </c>
      <c r="BL158" s="3" t="s">
        <v>183</v>
      </c>
      <c r="BM158" s="145" t="s">
        <v>215</v>
      </c>
    </row>
    <row r="159" spans="1:65" s="19" customFormat="1" ht="48.75" customHeight="1">
      <c r="A159" s="15"/>
      <c r="B159" s="134"/>
      <c r="C159" s="148">
        <v>30</v>
      </c>
      <c r="D159" s="148" t="s">
        <v>197</v>
      </c>
      <c r="E159" s="149" t="s">
        <v>216</v>
      </c>
      <c r="F159" s="150" t="s">
        <v>255</v>
      </c>
      <c r="G159" s="151" t="s">
        <v>209</v>
      </c>
      <c r="H159" s="152">
        <v>1</v>
      </c>
      <c r="I159" s="152"/>
      <c r="J159" s="152">
        <f t="shared" si="20"/>
        <v>0</v>
      </c>
      <c r="K159" s="153"/>
      <c r="L159" s="154"/>
      <c r="M159" s="155"/>
      <c r="N159" s="156" t="s">
        <v>35</v>
      </c>
      <c r="O159" s="143">
        <v>0</v>
      </c>
      <c r="P159" s="143">
        <f t="shared" si="21"/>
        <v>0</v>
      </c>
      <c r="Q159" s="143">
        <v>0.013560000000000001</v>
      </c>
      <c r="R159" s="143">
        <f t="shared" si="22"/>
        <v>0.013560000000000001</v>
      </c>
      <c r="S159" s="143">
        <v>0</v>
      </c>
      <c r="T159" s="144">
        <f t="shared" si="23"/>
        <v>0</v>
      </c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R159" s="145" t="s">
        <v>199</v>
      </c>
      <c r="AT159" s="145" t="s">
        <v>197</v>
      </c>
      <c r="AU159" s="145" t="s">
        <v>113</v>
      </c>
      <c r="AY159" s="3" t="s">
        <v>105</v>
      </c>
      <c r="BE159" s="146">
        <f t="shared" si="24"/>
        <v>0</v>
      </c>
      <c r="BF159" s="146">
        <f t="shared" si="25"/>
        <v>0</v>
      </c>
      <c r="BG159" s="146">
        <f t="shared" si="26"/>
        <v>0</v>
      </c>
      <c r="BH159" s="146">
        <f t="shared" si="27"/>
        <v>0</v>
      </c>
      <c r="BI159" s="146">
        <f t="shared" si="28"/>
        <v>0</v>
      </c>
      <c r="BJ159" s="3" t="s">
        <v>113</v>
      </c>
      <c r="BK159" s="147">
        <f t="shared" si="29"/>
        <v>0</v>
      </c>
      <c r="BL159" s="3" t="s">
        <v>183</v>
      </c>
      <c r="BM159" s="145" t="s">
        <v>217</v>
      </c>
    </row>
    <row r="160" spans="1:65" s="19" customFormat="1" ht="48" customHeight="1">
      <c r="A160" s="15"/>
      <c r="B160" s="134"/>
      <c r="C160" s="148">
        <v>31</v>
      </c>
      <c r="D160" s="148" t="s">
        <v>197</v>
      </c>
      <c r="E160" s="149" t="s">
        <v>218</v>
      </c>
      <c r="F160" s="150" t="s">
        <v>256</v>
      </c>
      <c r="G160" s="151" t="s">
        <v>209</v>
      </c>
      <c r="H160" s="152">
        <v>24</v>
      </c>
      <c r="I160" s="152"/>
      <c r="J160" s="152">
        <f t="shared" si="20"/>
        <v>0</v>
      </c>
      <c r="K160" s="153"/>
      <c r="L160" s="154"/>
      <c r="M160" s="155"/>
      <c r="N160" s="156" t="s">
        <v>35</v>
      </c>
      <c r="O160" s="143">
        <v>0</v>
      </c>
      <c r="P160" s="143">
        <f t="shared" si="21"/>
        <v>0</v>
      </c>
      <c r="Q160" s="143">
        <v>0.013560000000000001</v>
      </c>
      <c r="R160" s="143">
        <f t="shared" si="22"/>
        <v>0.32544</v>
      </c>
      <c r="S160" s="143">
        <v>0</v>
      </c>
      <c r="T160" s="144">
        <f t="shared" si="23"/>
        <v>0</v>
      </c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R160" s="145" t="s">
        <v>199</v>
      </c>
      <c r="AT160" s="145" t="s">
        <v>197</v>
      </c>
      <c r="AU160" s="145" t="s">
        <v>113</v>
      </c>
      <c r="AY160" s="3" t="s">
        <v>105</v>
      </c>
      <c r="BE160" s="146">
        <f t="shared" si="24"/>
        <v>0</v>
      </c>
      <c r="BF160" s="146">
        <f t="shared" si="25"/>
        <v>0</v>
      </c>
      <c r="BG160" s="146">
        <f t="shared" si="26"/>
        <v>0</v>
      </c>
      <c r="BH160" s="146">
        <f t="shared" si="27"/>
        <v>0</v>
      </c>
      <c r="BI160" s="146">
        <f t="shared" si="28"/>
        <v>0</v>
      </c>
      <c r="BJ160" s="3" t="s">
        <v>113</v>
      </c>
      <c r="BK160" s="147">
        <f t="shared" si="29"/>
        <v>0</v>
      </c>
      <c r="BL160" s="3" t="s">
        <v>183</v>
      </c>
      <c r="BM160" s="145" t="s">
        <v>219</v>
      </c>
    </row>
    <row r="161" spans="1:65" s="19" customFormat="1" ht="49.5" customHeight="1">
      <c r="A161" s="15"/>
      <c r="B161" s="134"/>
      <c r="C161" s="148">
        <v>32</v>
      </c>
      <c r="D161" s="148" t="s">
        <v>197</v>
      </c>
      <c r="E161" s="149" t="s">
        <v>220</v>
      </c>
      <c r="F161" s="150" t="s">
        <v>257</v>
      </c>
      <c r="G161" s="151" t="s">
        <v>209</v>
      </c>
      <c r="H161" s="152">
        <v>11</v>
      </c>
      <c r="I161" s="152"/>
      <c r="J161" s="152">
        <f t="shared" si="20"/>
        <v>0</v>
      </c>
      <c r="K161" s="153"/>
      <c r="L161" s="154"/>
      <c r="M161" s="155"/>
      <c r="N161" s="156" t="s">
        <v>35</v>
      </c>
      <c r="O161" s="143">
        <v>0</v>
      </c>
      <c r="P161" s="143">
        <f t="shared" si="21"/>
        <v>0</v>
      </c>
      <c r="Q161" s="143">
        <v>0.013560000000000001</v>
      </c>
      <c r="R161" s="143">
        <f t="shared" si="22"/>
        <v>0.14916000000000001</v>
      </c>
      <c r="S161" s="143">
        <v>0</v>
      </c>
      <c r="T161" s="144">
        <f t="shared" si="23"/>
        <v>0</v>
      </c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R161" s="145" t="s">
        <v>199</v>
      </c>
      <c r="AT161" s="145" t="s">
        <v>197</v>
      </c>
      <c r="AU161" s="145" t="s">
        <v>113</v>
      </c>
      <c r="AY161" s="3" t="s">
        <v>105</v>
      </c>
      <c r="BE161" s="146">
        <f t="shared" si="24"/>
        <v>0</v>
      </c>
      <c r="BF161" s="146">
        <f t="shared" si="25"/>
        <v>0</v>
      </c>
      <c r="BG161" s="146">
        <f t="shared" si="26"/>
        <v>0</v>
      </c>
      <c r="BH161" s="146">
        <f t="shared" si="27"/>
        <v>0</v>
      </c>
      <c r="BI161" s="146">
        <f t="shared" si="28"/>
        <v>0</v>
      </c>
      <c r="BJ161" s="3" t="s">
        <v>113</v>
      </c>
      <c r="BK161" s="147">
        <f t="shared" si="29"/>
        <v>0</v>
      </c>
      <c r="BL161" s="3" t="s">
        <v>183</v>
      </c>
      <c r="BM161" s="145" t="s">
        <v>221</v>
      </c>
    </row>
    <row r="162" spans="1:65" s="19" customFormat="1" ht="49.5" customHeight="1">
      <c r="A162" s="15"/>
      <c r="B162" s="134"/>
      <c r="C162" s="148">
        <v>33</v>
      </c>
      <c r="D162" s="148" t="s">
        <v>197</v>
      </c>
      <c r="E162" s="149" t="s">
        <v>222</v>
      </c>
      <c r="F162" s="150" t="s">
        <v>258</v>
      </c>
      <c r="G162" s="151" t="s">
        <v>209</v>
      </c>
      <c r="H162" s="152">
        <v>6</v>
      </c>
      <c r="I162" s="152"/>
      <c r="J162" s="152">
        <f t="shared" si="20"/>
        <v>0</v>
      </c>
      <c r="K162" s="153"/>
      <c r="L162" s="154"/>
      <c r="M162" s="155"/>
      <c r="N162" s="156" t="s">
        <v>35</v>
      </c>
      <c r="O162" s="143">
        <v>0</v>
      </c>
      <c r="P162" s="143">
        <f t="shared" si="21"/>
        <v>0</v>
      </c>
      <c r="Q162" s="143">
        <v>0.013560000000000001</v>
      </c>
      <c r="R162" s="143">
        <f t="shared" si="22"/>
        <v>0.08136</v>
      </c>
      <c r="S162" s="143">
        <v>0</v>
      </c>
      <c r="T162" s="144">
        <f t="shared" si="23"/>
        <v>0</v>
      </c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R162" s="145" t="s">
        <v>199</v>
      </c>
      <c r="AT162" s="145" t="s">
        <v>197</v>
      </c>
      <c r="AU162" s="145" t="s">
        <v>113</v>
      </c>
      <c r="AY162" s="3" t="s">
        <v>105</v>
      </c>
      <c r="BE162" s="146">
        <f t="shared" si="24"/>
        <v>0</v>
      </c>
      <c r="BF162" s="146">
        <f t="shared" si="25"/>
        <v>0</v>
      </c>
      <c r="BG162" s="146">
        <f t="shared" si="26"/>
        <v>0</v>
      </c>
      <c r="BH162" s="146">
        <f t="shared" si="27"/>
        <v>0</v>
      </c>
      <c r="BI162" s="146">
        <f t="shared" si="28"/>
        <v>0</v>
      </c>
      <c r="BJ162" s="3" t="s">
        <v>113</v>
      </c>
      <c r="BK162" s="147">
        <f t="shared" si="29"/>
        <v>0</v>
      </c>
      <c r="BL162" s="3" t="s">
        <v>183</v>
      </c>
      <c r="BM162" s="145" t="s">
        <v>223</v>
      </c>
    </row>
    <row r="163" spans="1:65" s="19" customFormat="1" ht="51" customHeight="1">
      <c r="A163" s="15"/>
      <c r="B163" s="134"/>
      <c r="C163" s="148">
        <v>34</v>
      </c>
      <c r="D163" s="148" t="s">
        <v>197</v>
      </c>
      <c r="E163" s="149" t="s">
        <v>224</v>
      </c>
      <c r="F163" s="150" t="s">
        <v>259</v>
      </c>
      <c r="G163" s="151" t="s">
        <v>209</v>
      </c>
      <c r="H163" s="152">
        <v>3</v>
      </c>
      <c r="I163" s="152"/>
      <c r="J163" s="152">
        <f t="shared" si="20"/>
        <v>0</v>
      </c>
      <c r="K163" s="153"/>
      <c r="L163" s="154"/>
      <c r="M163" s="155"/>
      <c r="N163" s="156" t="s">
        <v>35</v>
      </c>
      <c r="O163" s="143">
        <v>0</v>
      </c>
      <c r="P163" s="143">
        <f t="shared" si="21"/>
        <v>0</v>
      </c>
      <c r="Q163" s="143">
        <v>0.013560000000000001</v>
      </c>
      <c r="R163" s="143">
        <f t="shared" si="22"/>
        <v>0.04068</v>
      </c>
      <c r="S163" s="143">
        <v>0</v>
      </c>
      <c r="T163" s="144">
        <f t="shared" si="23"/>
        <v>0</v>
      </c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R163" s="145" t="s">
        <v>199</v>
      </c>
      <c r="AT163" s="145" t="s">
        <v>197</v>
      </c>
      <c r="AU163" s="145" t="s">
        <v>113</v>
      </c>
      <c r="AY163" s="3" t="s">
        <v>105</v>
      </c>
      <c r="BE163" s="146">
        <f t="shared" si="24"/>
        <v>0</v>
      </c>
      <c r="BF163" s="146">
        <f t="shared" si="25"/>
        <v>0</v>
      </c>
      <c r="BG163" s="146">
        <f t="shared" si="26"/>
        <v>0</v>
      </c>
      <c r="BH163" s="146">
        <f t="shared" si="27"/>
        <v>0</v>
      </c>
      <c r="BI163" s="146">
        <f t="shared" si="28"/>
        <v>0</v>
      </c>
      <c r="BJ163" s="3" t="s">
        <v>113</v>
      </c>
      <c r="BK163" s="147">
        <f t="shared" si="29"/>
        <v>0</v>
      </c>
      <c r="BL163" s="3" t="s">
        <v>183</v>
      </c>
      <c r="BM163" s="145" t="s">
        <v>225</v>
      </c>
    </row>
    <row r="164" spans="1:65" s="19" customFormat="1" ht="52.5" customHeight="1">
      <c r="A164" s="15"/>
      <c r="B164" s="134"/>
      <c r="C164" s="148">
        <v>35</v>
      </c>
      <c r="D164" s="148" t="s">
        <v>197</v>
      </c>
      <c r="E164" s="149" t="s">
        <v>226</v>
      </c>
      <c r="F164" s="150" t="s">
        <v>260</v>
      </c>
      <c r="G164" s="151" t="s">
        <v>209</v>
      </c>
      <c r="H164" s="152">
        <v>7</v>
      </c>
      <c r="I164" s="152"/>
      <c r="J164" s="152">
        <f t="shared" si="20"/>
        <v>0</v>
      </c>
      <c r="K164" s="153"/>
      <c r="L164" s="154"/>
      <c r="M164" s="155"/>
      <c r="N164" s="156" t="s">
        <v>35</v>
      </c>
      <c r="O164" s="143">
        <v>0</v>
      </c>
      <c r="P164" s="143">
        <f t="shared" si="21"/>
        <v>0</v>
      </c>
      <c r="Q164" s="143">
        <v>0.013560000000000001</v>
      </c>
      <c r="R164" s="143">
        <f t="shared" si="22"/>
        <v>0.09492</v>
      </c>
      <c r="S164" s="143">
        <v>0</v>
      </c>
      <c r="T164" s="144">
        <f t="shared" si="23"/>
        <v>0</v>
      </c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R164" s="145" t="s">
        <v>199</v>
      </c>
      <c r="AT164" s="145" t="s">
        <v>197</v>
      </c>
      <c r="AU164" s="145" t="s">
        <v>113</v>
      </c>
      <c r="AY164" s="3" t="s">
        <v>105</v>
      </c>
      <c r="BE164" s="146">
        <f t="shared" si="24"/>
        <v>0</v>
      </c>
      <c r="BF164" s="146">
        <f t="shared" si="25"/>
        <v>0</v>
      </c>
      <c r="BG164" s="146">
        <f t="shared" si="26"/>
        <v>0</v>
      </c>
      <c r="BH164" s="146">
        <f t="shared" si="27"/>
        <v>0</v>
      </c>
      <c r="BI164" s="146">
        <f t="shared" si="28"/>
        <v>0</v>
      </c>
      <c r="BJ164" s="3" t="s">
        <v>113</v>
      </c>
      <c r="BK164" s="147">
        <f t="shared" si="29"/>
        <v>0</v>
      </c>
      <c r="BL164" s="3" t="s">
        <v>183</v>
      </c>
      <c r="BM164" s="145" t="s">
        <v>227</v>
      </c>
    </row>
    <row r="165" spans="1:65" s="19" customFormat="1" ht="51.75" customHeight="1">
      <c r="A165" s="15"/>
      <c r="B165" s="134"/>
      <c r="C165" s="148">
        <v>36</v>
      </c>
      <c r="D165" s="148" t="s">
        <v>197</v>
      </c>
      <c r="E165" s="149" t="s">
        <v>228</v>
      </c>
      <c r="F165" s="150" t="s">
        <v>261</v>
      </c>
      <c r="G165" s="151" t="s">
        <v>209</v>
      </c>
      <c r="H165" s="152">
        <v>2</v>
      </c>
      <c r="I165" s="152"/>
      <c r="J165" s="152">
        <f t="shared" si="20"/>
        <v>0</v>
      </c>
      <c r="K165" s="153"/>
      <c r="L165" s="154"/>
      <c r="M165" s="155"/>
      <c r="N165" s="156" t="s">
        <v>35</v>
      </c>
      <c r="O165" s="143">
        <v>0</v>
      </c>
      <c r="P165" s="143">
        <f t="shared" si="21"/>
        <v>0</v>
      </c>
      <c r="Q165" s="143">
        <v>0.013560000000000001</v>
      </c>
      <c r="R165" s="143">
        <f t="shared" si="22"/>
        <v>0.027120000000000002</v>
      </c>
      <c r="S165" s="143">
        <v>0</v>
      </c>
      <c r="T165" s="144">
        <f t="shared" si="23"/>
        <v>0</v>
      </c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R165" s="145" t="s">
        <v>199</v>
      </c>
      <c r="AT165" s="145" t="s">
        <v>197</v>
      </c>
      <c r="AU165" s="145" t="s">
        <v>113</v>
      </c>
      <c r="AY165" s="3" t="s">
        <v>105</v>
      </c>
      <c r="BE165" s="146">
        <f t="shared" si="24"/>
        <v>0</v>
      </c>
      <c r="BF165" s="146">
        <f t="shared" si="25"/>
        <v>0</v>
      </c>
      <c r="BG165" s="146">
        <f t="shared" si="26"/>
        <v>0</v>
      </c>
      <c r="BH165" s="146">
        <f t="shared" si="27"/>
        <v>0</v>
      </c>
      <c r="BI165" s="146">
        <f t="shared" si="28"/>
        <v>0</v>
      </c>
      <c r="BJ165" s="3" t="s">
        <v>113</v>
      </c>
      <c r="BK165" s="147">
        <f t="shared" si="29"/>
        <v>0</v>
      </c>
      <c r="BL165" s="3" t="s">
        <v>183</v>
      </c>
      <c r="BM165" s="145" t="s">
        <v>229</v>
      </c>
    </row>
    <row r="166" spans="1:65" s="19" customFormat="1" ht="53.25" customHeight="1">
      <c r="A166" s="15"/>
      <c r="B166" s="134"/>
      <c r="C166" s="148">
        <v>37</v>
      </c>
      <c r="D166" s="148" t="s">
        <v>197</v>
      </c>
      <c r="E166" s="149" t="s">
        <v>230</v>
      </c>
      <c r="F166" s="150" t="s">
        <v>264</v>
      </c>
      <c r="G166" s="151" t="s">
        <v>209</v>
      </c>
      <c r="H166" s="152">
        <v>17</v>
      </c>
      <c r="I166" s="152"/>
      <c r="J166" s="152">
        <f t="shared" si="20"/>
        <v>0</v>
      </c>
      <c r="K166" s="153"/>
      <c r="L166" s="154"/>
      <c r="M166" s="155"/>
      <c r="N166" s="156" t="s">
        <v>35</v>
      </c>
      <c r="O166" s="143">
        <v>0</v>
      </c>
      <c r="P166" s="143">
        <f t="shared" si="21"/>
        <v>0</v>
      </c>
      <c r="Q166" s="143">
        <v>0.013560000000000001</v>
      </c>
      <c r="R166" s="143">
        <f t="shared" si="22"/>
        <v>0.23052</v>
      </c>
      <c r="S166" s="143">
        <v>0</v>
      </c>
      <c r="T166" s="144">
        <f t="shared" si="23"/>
        <v>0</v>
      </c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R166" s="145" t="s">
        <v>199</v>
      </c>
      <c r="AT166" s="145" t="s">
        <v>197</v>
      </c>
      <c r="AU166" s="145" t="s">
        <v>113</v>
      </c>
      <c r="AY166" s="3" t="s">
        <v>105</v>
      </c>
      <c r="BE166" s="146">
        <f t="shared" si="24"/>
        <v>0</v>
      </c>
      <c r="BF166" s="146">
        <f t="shared" si="25"/>
        <v>0</v>
      </c>
      <c r="BG166" s="146">
        <f t="shared" si="26"/>
        <v>0</v>
      </c>
      <c r="BH166" s="146">
        <f t="shared" si="27"/>
        <v>0</v>
      </c>
      <c r="BI166" s="146">
        <f t="shared" si="28"/>
        <v>0</v>
      </c>
      <c r="BJ166" s="3" t="s">
        <v>113</v>
      </c>
      <c r="BK166" s="147">
        <f t="shared" si="29"/>
        <v>0</v>
      </c>
      <c r="BL166" s="3" t="s">
        <v>183</v>
      </c>
      <c r="BM166" s="145" t="s">
        <v>231</v>
      </c>
    </row>
    <row r="167" spans="1:65" s="19" customFormat="1" ht="50.25" customHeight="1">
      <c r="A167" s="15"/>
      <c r="B167" s="134"/>
      <c r="C167" s="148">
        <v>38</v>
      </c>
      <c r="D167" s="148" t="s">
        <v>197</v>
      </c>
      <c r="E167" s="149" t="s">
        <v>232</v>
      </c>
      <c r="F167" s="150" t="s">
        <v>262</v>
      </c>
      <c r="G167" s="151" t="s">
        <v>209</v>
      </c>
      <c r="H167" s="152">
        <v>2</v>
      </c>
      <c r="I167" s="152"/>
      <c r="J167" s="152">
        <f t="shared" si="20"/>
        <v>0</v>
      </c>
      <c r="K167" s="153"/>
      <c r="L167" s="154"/>
      <c r="M167" s="155"/>
      <c r="N167" s="156" t="s">
        <v>35</v>
      </c>
      <c r="O167" s="143">
        <v>0</v>
      </c>
      <c r="P167" s="143">
        <f t="shared" si="21"/>
        <v>0</v>
      </c>
      <c r="Q167" s="143">
        <v>0.013560000000000001</v>
      </c>
      <c r="R167" s="143">
        <f t="shared" si="22"/>
        <v>0.027120000000000002</v>
      </c>
      <c r="S167" s="143">
        <v>0</v>
      </c>
      <c r="T167" s="144">
        <f t="shared" si="23"/>
        <v>0</v>
      </c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R167" s="145" t="s">
        <v>199</v>
      </c>
      <c r="AT167" s="145" t="s">
        <v>197</v>
      </c>
      <c r="AU167" s="145" t="s">
        <v>113</v>
      </c>
      <c r="AY167" s="3" t="s">
        <v>105</v>
      </c>
      <c r="BE167" s="146">
        <f t="shared" si="24"/>
        <v>0</v>
      </c>
      <c r="BF167" s="146">
        <f t="shared" si="25"/>
        <v>0</v>
      </c>
      <c r="BG167" s="146">
        <f t="shared" si="26"/>
        <v>0</v>
      </c>
      <c r="BH167" s="146">
        <f t="shared" si="27"/>
        <v>0</v>
      </c>
      <c r="BI167" s="146">
        <f t="shared" si="28"/>
        <v>0</v>
      </c>
      <c r="BJ167" s="3" t="s">
        <v>113</v>
      </c>
      <c r="BK167" s="147">
        <f t="shared" si="29"/>
        <v>0</v>
      </c>
      <c r="BL167" s="3" t="s">
        <v>183</v>
      </c>
      <c r="BM167" s="145" t="s">
        <v>233</v>
      </c>
    </row>
    <row r="168" spans="1:65" s="19" customFormat="1" ht="21.75" customHeight="1">
      <c r="A168" s="15"/>
      <c r="B168" s="134"/>
      <c r="C168" s="135">
        <v>39</v>
      </c>
      <c r="D168" s="135" t="s">
        <v>108</v>
      </c>
      <c r="E168" s="136" t="s">
        <v>234</v>
      </c>
      <c r="F168" s="137" t="s">
        <v>235</v>
      </c>
      <c r="G168" s="138" t="s">
        <v>123</v>
      </c>
      <c r="H168" s="139">
        <v>336.4</v>
      </c>
      <c r="I168" s="139"/>
      <c r="J168" s="139">
        <f t="shared" si="20"/>
        <v>0</v>
      </c>
      <c r="K168" s="140"/>
      <c r="L168" s="16"/>
      <c r="M168" s="141"/>
      <c r="N168" s="142" t="s">
        <v>35</v>
      </c>
      <c r="O168" s="143">
        <v>0.46146000000000004</v>
      </c>
      <c r="P168" s="143">
        <f t="shared" si="21"/>
        <v>155.235144</v>
      </c>
      <c r="Q168" s="143">
        <v>4E-05</v>
      </c>
      <c r="R168" s="143">
        <f t="shared" si="22"/>
        <v>0.013456000000000001</v>
      </c>
      <c r="S168" s="143">
        <v>0</v>
      </c>
      <c r="T168" s="144">
        <f t="shared" si="23"/>
        <v>0</v>
      </c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R168" s="145" t="s">
        <v>183</v>
      </c>
      <c r="AT168" s="145" t="s">
        <v>108</v>
      </c>
      <c r="AU168" s="145" t="s">
        <v>113</v>
      </c>
      <c r="AY168" s="3" t="s">
        <v>105</v>
      </c>
      <c r="BE168" s="146">
        <f t="shared" si="24"/>
        <v>0</v>
      </c>
      <c r="BF168" s="146">
        <f t="shared" si="25"/>
        <v>0</v>
      </c>
      <c r="BG168" s="146">
        <f t="shared" si="26"/>
        <v>0</v>
      </c>
      <c r="BH168" s="146">
        <f t="shared" si="27"/>
        <v>0</v>
      </c>
      <c r="BI168" s="146">
        <f t="shared" si="28"/>
        <v>0</v>
      </c>
      <c r="BJ168" s="3" t="s">
        <v>113</v>
      </c>
      <c r="BK168" s="147">
        <f t="shared" si="29"/>
        <v>0</v>
      </c>
      <c r="BL168" s="3" t="s">
        <v>183</v>
      </c>
      <c r="BM168" s="145" t="s">
        <v>236</v>
      </c>
    </row>
    <row r="169" spans="1:65" s="19" customFormat="1" ht="27.75" customHeight="1">
      <c r="A169" s="15"/>
      <c r="B169" s="134"/>
      <c r="C169" s="148">
        <v>40</v>
      </c>
      <c r="D169" s="148" t="s">
        <v>197</v>
      </c>
      <c r="E169" s="149" t="s">
        <v>237</v>
      </c>
      <c r="F169" s="150" t="s">
        <v>238</v>
      </c>
      <c r="G169" s="151" t="s">
        <v>123</v>
      </c>
      <c r="H169" s="152">
        <v>336.4</v>
      </c>
      <c r="I169" s="152"/>
      <c r="J169" s="152">
        <f t="shared" si="20"/>
        <v>0</v>
      </c>
      <c r="K169" s="153"/>
      <c r="L169" s="154"/>
      <c r="M169" s="155"/>
      <c r="N169" s="156" t="s">
        <v>35</v>
      </c>
      <c r="O169" s="143">
        <v>0</v>
      </c>
      <c r="P169" s="143">
        <f t="shared" si="21"/>
        <v>0</v>
      </c>
      <c r="Q169" s="143">
        <v>0.0018599999999999999</v>
      </c>
      <c r="R169" s="143">
        <f t="shared" si="22"/>
        <v>0.6257039999999999</v>
      </c>
      <c r="S169" s="143">
        <v>0</v>
      </c>
      <c r="T169" s="144">
        <f t="shared" si="23"/>
        <v>0</v>
      </c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R169" s="145" t="s">
        <v>199</v>
      </c>
      <c r="AT169" s="145" t="s">
        <v>197</v>
      </c>
      <c r="AU169" s="145" t="s">
        <v>113</v>
      </c>
      <c r="AY169" s="3" t="s">
        <v>105</v>
      </c>
      <c r="BE169" s="146">
        <f t="shared" si="24"/>
        <v>0</v>
      </c>
      <c r="BF169" s="146">
        <f t="shared" si="25"/>
        <v>0</v>
      </c>
      <c r="BG169" s="146">
        <f t="shared" si="26"/>
        <v>0</v>
      </c>
      <c r="BH169" s="146">
        <f t="shared" si="27"/>
        <v>0</v>
      </c>
      <c r="BI169" s="146">
        <f t="shared" si="28"/>
        <v>0</v>
      </c>
      <c r="BJ169" s="3" t="s">
        <v>113</v>
      </c>
      <c r="BK169" s="147">
        <f t="shared" si="29"/>
        <v>0</v>
      </c>
      <c r="BL169" s="3" t="s">
        <v>183</v>
      </c>
      <c r="BM169" s="145" t="s">
        <v>239</v>
      </c>
    </row>
    <row r="170" spans="1:65" s="19" customFormat="1" ht="21.75" customHeight="1">
      <c r="A170" s="15"/>
      <c r="B170" s="134"/>
      <c r="C170" s="135">
        <v>41</v>
      </c>
      <c r="D170" s="135" t="s">
        <v>108</v>
      </c>
      <c r="E170" s="136" t="s">
        <v>240</v>
      </c>
      <c r="F170" s="137" t="s">
        <v>241</v>
      </c>
      <c r="G170" s="138" t="s">
        <v>159</v>
      </c>
      <c r="H170" s="139">
        <v>128.823</v>
      </c>
      <c r="I170" s="139"/>
      <c r="J170" s="139">
        <f t="shared" si="20"/>
        <v>0</v>
      </c>
      <c r="K170" s="140"/>
      <c r="L170" s="16"/>
      <c r="M170" s="141"/>
      <c r="N170" s="142" t="s">
        <v>35</v>
      </c>
      <c r="O170" s="143">
        <v>2.314</v>
      </c>
      <c r="P170" s="143">
        <f t="shared" si="21"/>
        <v>298.096422</v>
      </c>
      <c r="Q170" s="143">
        <v>0</v>
      </c>
      <c r="R170" s="143">
        <f t="shared" si="22"/>
        <v>0</v>
      </c>
      <c r="S170" s="143">
        <v>0</v>
      </c>
      <c r="T170" s="144">
        <f t="shared" si="23"/>
        <v>0</v>
      </c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R170" s="145" t="s">
        <v>183</v>
      </c>
      <c r="AT170" s="145" t="s">
        <v>108</v>
      </c>
      <c r="AU170" s="145" t="s">
        <v>113</v>
      </c>
      <c r="AY170" s="3" t="s">
        <v>105</v>
      </c>
      <c r="BE170" s="146">
        <f t="shared" si="24"/>
        <v>0</v>
      </c>
      <c r="BF170" s="146">
        <f t="shared" si="25"/>
        <v>0</v>
      </c>
      <c r="BG170" s="146">
        <f t="shared" si="26"/>
        <v>0</v>
      </c>
      <c r="BH170" s="146">
        <f t="shared" si="27"/>
        <v>0</v>
      </c>
      <c r="BI170" s="146">
        <f t="shared" si="28"/>
        <v>0</v>
      </c>
      <c r="BJ170" s="3" t="s">
        <v>113</v>
      </c>
      <c r="BK170" s="147">
        <f t="shared" si="29"/>
        <v>0</v>
      </c>
      <c r="BL170" s="3" t="s">
        <v>183</v>
      </c>
      <c r="BM170" s="145" t="s">
        <v>242</v>
      </c>
    </row>
    <row r="171" spans="2:63" s="121" customFormat="1" ht="22.5" customHeight="1">
      <c r="B171" s="122"/>
      <c r="D171" s="123" t="s">
        <v>68</v>
      </c>
      <c r="E171" s="132" t="s">
        <v>243</v>
      </c>
      <c r="F171" s="132" t="s">
        <v>244</v>
      </c>
      <c r="J171" s="133">
        <f>BK171</f>
        <v>0</v>
      </c>
      <c r="L171" s="122"/>
      <c r="M171" s="126"/>
      <c r="N171" s="127"/>
      <c r="O171" s="127"/>
      <c r="P171" s="128">
        <f>SUM(P172:P173)</f>
        <v>245.68830000000003</v>
      </c>
      <c r="Q171" s="127"/>
      <c r="R171" s="128">
        <f>SUM(R172:R173)</f>
        <v>0.6864</v>
      </c>
      <c r="S171" s="127"/>
      <c r="T171" s="129">
        <f>SUM(T172:T173)</f>
        <v>0</v>
      </c>
      <c r="AR171" s="123" t="s">
        <v>113</v>
      </c>
      <c r="AT171" s="130" t="s">
        <v>68</v>
      </c>
      <c r="AU171" s="130" t="s">
        <v>74</v>
      </c>
      <c r="AY171" s="123" t="s">
        <v>105</v>
      </c>
      <c r="BK171" s="131">
        <f>SUM(BK172:BK173)</f>
        <v>0</v>
      </c>
    </row>
    <row r="172" spans="1:65" s="19" customFormat="1" ht="21.75" customHeight="1">
      <c r="A172" s="15"/>
      <c r="B172" s="134"/>
      <c r="C172" s="135">
        <v>42</v>
      </c>
      <c r="D172" s="135" t="s">
        <v>108</v>
      </c>
      <c r="E172" s="136" t="s">
        <v>245</v>
      </c>
      <c r="F172" s="137" t="s">
        <v>246</v>
      </c>
      <c r="G172" s="138" t="s">
        <v>119</v>
      </c>
      <c r="H172" s="139">
        <v>2145</v>
      </c>
      <c r="I172" s="139"/>
      <c r="J172" s="139">
        <f>ROUND(I172*H172,3)</f>
        <v>0</v>
      </c>
      <c r="K172" s="140"/>
      <c r="L172" s="16"/>
      <c r="M172" s="141"/>
      <c r="N172" s="142" t="s">
        <v>35</v>
      </c>
      <c r="O172" s="143">
        <v>0.030180000000000002</v>
      </c>
      <c r="P172" s="143">
        <f>O172*H172</f>
        <v>64.73610000000001</v>
      </c>
      <c r="Q172" s="143">
        <v>9.999999999999999E-05</v>
      </c>
      <c r="R172" s="143">
        <f>Q172*H172</f>
        <v>0.21449999999999997</v>
      </c>
      <c r="S172" s="143">
        <v>0</v>
      </c>
      <c r="T172" s="144">
        <f>S172*H172</f>
        <v>0</v>
      </c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R172" s="145" t="s">
        <v>183</v>
      </c>
      <c r="AT172" s="145" t="s">
        <v>108</v>
      </c>
      <c r="AU172" s="145" t="s">
        <v>113</v>
      </c>
      <c r="AY172" s="3" t="s">
        <v>105</v>
      </c>
      <c r="BE172" s="146">
        <f>IF(N172="základná",J172,0)</f>
        <v>0</v>
      </c>
      <c r="BF172" s="146">
        <f>IF(N172="znížená",J172,0)</f>
        <v>0</v>
      </c>
      <c r="BG172" s="146">
        <f>IF(N172="zákl. prenesená",J172,0)</f>
        <v>0</v>
      </c>
      <c r="BH172" s="146">
        <f>IF(N172="zníž. prenesená",J172,0)</f>
        <v>0</v>
      </c>
      <c r="BI172" s="146">
        <f>IF(N172="nulová",J172,0)</f>
        <v>0</v>
      </c>
      <c r="BJ172" s="3" t="s">
        <v>113</v>
      </c>
      <c r="BK172" s="147">
        <f>ROUND(I172*H172,3)</f>
        <v>0</v>
      </c>
      <c r="BL172" s="3" t="s">
        <v>183</v>
      </c>
      <c r="BM172" s="145" t="s">
        <v>247</v>
      </c>
    </row>
    <row r="173" spans="1:65" s="19" customFormat="1" ht="33" customHeight="1">
      <c r="A173" s="15"/>
      <c r="B173" s="134"/>
      <c r="C173" s="135">
        <v>43</v>
      </c>
      <c r="D173" s="135" t="s">
        <v>108</v>
      </c>
      <c r="E173" s="136" t="s">
        <v>248</v>
      </c>
      <c r="F173" s="137" t="s">
        <v>249</v>
      </c>
      <c r="G173" s="138" t="s">
        <v>119</v>
      </c>
      <c r="H173" s="139">
        <v>4290</v>
      </c>
      <c r="I173" s="139"/>
      <c r="J173" s="139">
        <f>ROUND(I173*H173,3)</f>
        <v>0</v>
      </c>
      <c r="K173" s="140"/>
      <c r="L173" s="16"/>
      <c r="M173" s="157"/>
      <c r="N173" s="158" t="s">
        <v>35</v>
      </c>
      <c r="O173" s="159">
        <v>0.04218</v>
      </c>
      <c r="P173" s="159">
        <f>O173*H173</f>
        <v>180.9522</v>
      </c>
      <c r="Q173" s="159">
        <v>0.00011</v>
      </c>
      <c r="R173" s="159">
        <f>Q173*H173</f>
        <v>0.47190000000000004</v>
      </c>
      <c r="S173" s="159">
        <v>0</v>
      </c>
      <c r="T173" s="160">
        <f>S173*H173</f>
        <v>0</v>
      </c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R173" s="145" t="s">
        <v>183</v>
      </c>
      <c r="AT173" s="145" t="s">
        <v>108</v>
      </c>
      <c r="AU173" s="145" t="s">
        <v>113</v>
      </c>
      <c r="AY173" s="3" t="s">
        <v>105</v>
      </c>
      <c r="BE173" s="146">
        <f>IF(N173="základná",J173,0)</f>
        <v>0</v>
      </c>
      <c r="BF173" s="146">
        <f>IF(N173="znížená",J173,0)</f>
        <v>0</v>
      </c>
      <c r="BG173" s="146">
        <f>IF(N173="zákl. prenesená",J173,0)</f>
        <v>0</v>
      </c>
      <c r="BH173" s="146">
        <f>IF(N173="zníž. prenesená",J173,0)</f>
        <v>0</v>
      </c>
      <c r="BI173" s="146">
        <f>IF(N173="nulová",J173,0)</f>
        <v>0</v>
      </c>
      <c r="BJ173" s="3" t="s">
        <v>113</v>
      </c>
      <c r="BK173" s="147">
        <f>ROUND(I173*H173,3)</f>
        <v>0</v>
      </c>
      <c r="BL173" s="3" t="s">
        <v>183</v>
      </c>
      <c r="BM173" s="145" t="s">
        <v>250</v>
      </c>
    </row>
    <row r="174" spans="1:31" s="19" customFormat="1" ht="6.75" customHeight="1">
      <c r="A174" s="15"/>
      <c r="B174" s="31"/>
      <c r="C174" s="32"/>
      <c r="D174" s="32"/>
      <c r="E174" s="32"/>
      <c r="F174" s="32"/>
      <c r="G174" s="32"/>
      <c r="H174" s="32"/>
      <c r="I174" s="32"/>
      <c r="J174" s="32"/>
      <c r="K174" s="32"/>
      <c r="L174" s="16"/>
      <c r="M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</row>
  </sheetData>
  <sheetProtection selectLockedCells="1" selectUnlockedCells="1"/>
  <autoFilter ref="C120:K173"/>
  <mergeCells count="6">
    <mergeCell ref="E113:H113"/>
    <mergeCell ref="L2:V2"/>
    <mergeCell ref="E16:H16"/>
    <mergeCell ref="E25:H25"/>
    <mergeCell ref="E85:H85"/>
    <mergeCell ref="E7:O7"/>
  </mergeCells>
  <printOptions/>
  <pageMargins left="0.39375" right="0.39375" top="0.39375" bottom="0.39375" header="0.5118055555555555" footer="0"/>
  <pageSetup fitToHeight="100" fitToWidth="1" horizontalDpi="600" verticalDpi="600" orientation="portrait" paperSize="9" scale="89" r:id="rId1"/>
  <headerFooter alignWithMargins="0">
    <oddFooter>&amp;C&amp;"Arial CE,Normálne"&amp;8Strana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Korálová Jarmila</dc:creator>
  <cp:keywords/>
  <dc:description/>
  <cp:lastModifiedBy>Kapustová Miroslava</cp:lastModifiedBy>
  <cp:lastPrinted>2020-05-26T10:22:28Z</cp:lastPrinted>
  <dcterms:created xsi:type="dcterms:W3CDTF">2020-05-26T08:16:22Z</dcterms:created>
  <dcterms:modified xsi:type="dcterms:W3CDTF">2020-06-11T08:59:19Z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