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jaroslav_prazenica_bbsk_sk/Documents/Pracovná plocha/"/>
    </mc:Choice>
  </mc:AlternateContent>
  <xr:revisionPtr revIDLastSave="65" documentId="13_ncr:1_{8E99C246-C804-49A9-8F60-D5ABA2FE05BC}" xr6:coauthVersionLast="47" xr6:coauthVersionMax="47" xr10:uidLastSave="{7C7E8B5B-B411-4A28-8C81-7B8C78BD3475}"/>
  <bookViews>
    <workbookView xWindow="-108" yWindow="-108" windowWidth="23256" windowHeight="12456" tabRatio="942" xr2:uid="{88A9076E-8EC8-457B-874B-D4AAC86E237E}"/>
  </bookViews>
  <sheets>
    <sheet name="1, III-2535 BS" sheetId="4" r:id="rId1"/>
    <sheet name="2, III-2776 PT" sheetId="5" r:id="rId2"/>
    <sheet name="3, III-2795 RS " sheetId="6" r:id="rId3"/>
    <sheet name="4, II-526 RS" sheetId="7" r:id="rId4"/>
    <sheet name="5, III-2783 RS " sheetId="8" r:id="rId5"/>
    <sheet name="6, III-2785 RS " sheetId="9" r:id="rId6"/>
    <sheet name="7, III-2523 ZC " sheetId="10" r:id="rId7"/>
    <sheet name="8, III-1622 ZC1" sheetId="11" r:id="rId8"/>
    <sheet name="9, III-1622 ZC2" sheetId="12" r:id="rId9"/>
    <sheet name="10, III-2489 ZH" sheetId="13" r:id="rId10"/>
    <sheet name="11, III-2532 BS" sheetId="15" r:id="rId11"/>
    <sheet name="12, III-2467 ZV" sheetId="16" r:id="rId12"/>
    <sheet name="13, III-2603 VK" sheetId="17" r:id="rId13"/>
    <sheet name="14, III-2460 ZV " sheetId="18" r:id="rId14"/>
    <sheet name="15,  III-2630 DT  " sheetId="19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3" i="4" l="1"/>
  <c r="J221" i="4"/>
  <c r="J220" i="4"/>
  <c r="J219" i="4"/>
  <c r="J105" i="4" s="1"/>
  <c r="J218" i="4"/>
  <c r="J217" i="4"/>
  <c r="J104" i="4" s="1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1" i="4"/>
  <c r="J180" i="4"/>
  <c r="J178" i="4"/>
  <c r="J177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01" i="4" s="1"/>
  <c r="J163" i="4"/>
  <c r="J162" i="4"/>
  <c r="J100" i="4" s="1"/>
  <c r="J161" i="4"/>
  <c r="J160" i="4"/>
  <c r="J159" i="4"/>
  <c r="J158" i="4"/>
  <c r="J157" i="4"/>
  <c r="J156" i="4"/>
  <c r="J155" i="4"/>
  <c r="J154" i="4"/>
  <c r="J153" i="4"/>
  <c r="J152" i="4"/>
  <c r="J98" i="4" s="1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97" i="4" s="1"/>
  <c r="J137" i="4"/>
  <c r="J96" i="4" s="1"/>
  <c r="J136" i="4"/>
  <c r="J95" i="4" s="1"/>
  <c r="F130" i="4"/>
  <c r="E128" i="4"/>
  <c r="J106" i="4"/>
  <c r="J103" i="4"/>
  <c r="J102" i="4"/>
  <c r="J99" i="4"/>
  <c r="F88" i="4"/>
  <c r="E86" i="4"/>
  <c r="J38" i="4"/>
  <c r="F38" i="4"/>
  <c r="J37" i="4"/>
  <c r="F37" i="4"/>
  <c r="J36" i="4"/>
  <c r="F36" i="4"/>
  <c r="J35" i="4"/>
  <c r="F35" i="4"/>
  <c r="J34" i="4"/>
  <c r="F34" i="4"/>
  <c r="J23" i="4"/>
  <c r="E23" i="4"/>
  <c r="J133" i="4" s="1"/>
  <c r="J22" i="4"/>
  <c r="J20" i="4"/>
  <c r="E20" i="4"/>
  <c r="J90" i="4" s="1"/>
  <c r="J19" i="4"/>
  <c r="J17" i="4"/>
  <c r="E17" i="4"/>
  <c r="F133" i="4" s="1"/>
  <c r="J16" i="4"/>
  <c r="J14" i="4"/>
  <c r="E14" i="4"/>
  <c r="F90" i="4" s="1"/>
  <c r="J13" i="4"/>
  <c r="J11" i="4"/>
  <c r="J88" i="4" s="1"/>
  <c r="E6" i="4"/>
  <c r="E84" i="4" s="1"/>
  <c r="F91" i="4" l="1"/>
  <c r="E126" i="4"/>
  <c r="J91" i="4"/>
  <c r="J29" i="4"/>
  <c r="J130" i="4"/>
  <c r="F132" i="4"/>
  <c r="J132" i="4"/>
  <c r="J115" i="4" l="1"/>
  <c r="J109" i="4" s="1"/>
  <c r="J30" i="4" l="1"/>
  <c r="J31" i="4" s="1"/>
  <c r="J40" i="4" s="1"/>
  <c r="J117" i="4"/>
  <c r="H30" i="19" l="1"/>
  <c r="G29" i="19"/>
  <c r="H29" i="19" s="1"/>
  <c r="H28" i="19"/>
  <c r="H25" i="19"/>
  <c r="H23" i="19"/>
  <c r="G23" i="19"/>
  <c r="B18" i="19"/>
  <c r="G27" i="19" s="1"/>
  <c r="H27" i="19" s="1"/>
  <c r="G14" i="19"/>
  <c r="G31" i="18"/>
  <c r="H31" i="18" s="1"/>
  <c r="G30" i="18"/>
  <c r="G29" i="18" s="1"/>
  <c r="H29" i="18" s="1"/>
  <c r="G25" i="18"/>
  <c r="H25" i="18" s="1"/>
  <c r="H23" i="18"/>
  <c r="G23" i="18"/>
  <c r="B18" i="18"/>
  <c r="G24" i="18" s="1"/>
  <c r="H24" i="18" s="1"/>
  <c r="G15" i="18"/>
  <c r="G24" i="19" l="1"/>
  <c r="H24" i="19" s="1"/>
  <c r="G26" i="19"/>
  <c r="H26" i="19" s="1"/>
  <c r="H30" i="18"/>
  <c r="G26" i="18"/>
  <c r="H26" i="18" s="1"/>
  <c r="H35" i="18" s="1"/>
  <c r="G27" i="18"/>
  <c r="H27" i="18" s="1"/>
  <c r="H31" i="19" l="1"/>
  <c r="K37" i="18"/>
  <c r="J37" i="18"/>
  <c r="K33" i="19" l="1"/>
  <c r="J33" i="19"/>
  <c r="H33" i="17" l="1"/>
  <c r="H31" i="17"/>
  <c r="H30" i="17"/>
  <c r="H29" i="17"/>
  <c r="H28" i="17"/>
  <c r="H25" i="17"/>
  <c r="G23" i="17"/>
  <c r="H23" i="17" s="1"/>
  <c r="B16" i="17"/>
  <c r="B18" i="17" s="1"/>
  <c r="H34" i="16"/>
  <c r="H33" i="16"/>
  <c r="G32" i="16"/>
  <c r="H32" i="16" s="1"/>
  <c r="H31" i="16"/>
  <c r="H30" i="16"/>
  <c r="G30" i="16"/>
  <c r="G29" i="16"/>
  <c r="H29" i="16" s="1"/>
  <c r="G28" i="16"/>
  <c r="H28" i="16" s="1"/>
  <c r="G25" i="16"/>
  <c r="H25" i="16" s="1"/>
  <c r="H23" i="16"/>
  <c r="G23" i="16"/>
  <c r="B18" i="16"/>
  <c r="G24" i="16" s="1"/>
  <c r="H24" i="16" s="1"/>
  <c r="H34" i="15"/>
  <c r="H33" i="15"/>
  <c r="G32" i="15"/>
  <c r="H32" i="15" s="1"/>
  <c r="H31" i="15"/>
  <c r="H30" i="15"/>
  <c r="G30" i="15"/>
  <c r="H29" i="15"/>
  <c r="G29" i="15"/>
  <c r="H25" i="15"/>
  <c r="G23" i="15"/>
  <c r="H23" i="15" s="1"/>
  <c r="B18" i="15"/>
  <c r="G24" i="15" s="1"/>
  <c r="H24" i="15" s="1"/>
  <c r="H33" i="5"/>
  <c r="G32" i="5"/>
  <c r="H32" i="5" s="1"/>
  <c r="H31" i="5"/>
  <c r="H30" i="5"/>
  <c r="H29" i="5"/>
  <c r="H28" i="5"/>
  <c r="H27" i="5"/>
  <c r="G27" i="5"/>
  <c r="H26" i="5"/>
  <c r="G26" i="5"/>
  <c r="G25" i="5"/>
  <c r="H25" i="5" s="1"/>
  <c r="G24" i="5"/>
  <c r="H24" i="5" s="1"/>
  <c r="H36" i="5" s="1"/>
  <c r="H23" i="5"/>
  <c r="G23" i="5"/>
  <c r="H34" i="9"/>
  <c r="H33" i="9"/>
  <c r="G32" i="9"/>
  <c r="H32" i="9" s="1"/>
  <c r="H31" i="9"/>
  <c r="H30" i="9"/>
  <c r="H29" i="9"/>
  <c r="H28" i="9"/>
  <c r="G26" i="9"/>
  <c r="G27" i="9" s="1"/>
  <c r="H27" i="9" s="1"/>
  <c r="H25" i="9"/>
  <c r="H23" i="9"/>
  <c r="B18" i="9"/>
  <c r="G24" i="9" s="1"/>
  <c r="H24" i="9" s="1"/>
  <c r="H33" i="8"/>
  <c r="H32" i="8"/>
  <c r="H31" i="8"/>
  <c r="H30" i="8"/>
  <c r="H29" i="8"/>
  <c r="H28" i="8"/>
  <c r="H27" i="8"/>
  <c r="H26" i="8"/>
  <c r="H25" i="8"/>
  <c r="H24" i="8"/>
  <c r="H23" i="8"/>
  <c r="H33" i="7"/>
  <c r="H32" i="7"/>
  <c r="H31" i="7"/>
  <c r="H30" i="7"/>
  <c r="H29" i="7"/>
  <c r="H28" i="7"/>
  <c r="G26" i="7"/>
  <c r="H26" i="7" s="1"/>
  <c r="H23" i="7"/>
  <c r="B18" i="7"/>
  <c r="G27" i="7" s="1"/>
  <c r="H27" i="7" s="1"/>
  <c r="H15" i="7"/>
  <c r="H16" i="7" s="1"/>
  <c r="H14" i="7"/>
  <c r="H33" i="6"/>
  <c r="H32" i="6"/>
  <c r="H31" i="6"/>
  <c r="H30" i="6"/>
  <c r="H29" i="6"/>
  <c r="H28" i="6"/>
  <c r="H27" i="6"/>
  <c r="H26" i="6"/>
  <c r="H25" i="6"/>
  <c r="H24" i="6"/>
  <c r="H23" i="6"/>
  <c r="H36" i="6" l="1"/>
  <c r="K38" i="6" s="1"/>
  <c r="G24" i="17"/>
  <c r="H24" i="17" s="1"/>
  <c r="G27" i="17"/>
  <c r="H27" i="17" s="1"/>
  <c r="G26" i="17"/>
  <c r="H26" i="17" s="1"/>
  <c r="G32" i="17"/>
  <c r="H32" i="17" s="1"/>
  <c r="G27" i="16"/>
  <c r="G27" i="15"/>
  <c r="G28" i="15"/>
  <c r="H28" i="15" s="1"/>
  <c r="H26" i="9"/>
  <c r="H36" i="9" s="1"/>
  <c r="H36" i="8"/>
  <c r="K38" i="8" s="1"/>
  <c r="K38" i="5"/>
  <c r="J38" i="5"/>
  <c r="G24" i="7"/>
  <c r="H24" i="7" s="1"/>
  <c r="G25" i="7"/>
  <c r="H25" i="7" s="1"/>
  <c r="J38" i="6" l="1"/>
  <c r="H36" i="7"/>
  <c r="J38" i="7" s="1"/>
  <c r="H36" i="17"/>
  <c r="J38" i="17" s="1"/>
  <c r="K38" i="17"/>
  <c r="G26" i="16"/>
  <c r="H26" i="16" s="1"/>
  <c r="H27" i="16"/>
  <c r="G26" i="15"/>
  <c r="H26" i="15" s="1"/>
  <c r="H27" i="15"/>
  <c r="J38" i="8"/>
  <c r="J38" i="9"/>
  <c r="K38" i="9"/>
  <c r="K38" i="7" l="1"/>
  <c r="H36" i="15"/>
  <c r="J38" i="15" s="1"/>
  <c r="H36" i="16"/>
  <c r="K38" i="15"/>
  <c r="B16" i="12"/>
  <c r="H34" i="12"/>
  <c r="J38" i="16" l="1"/>
  <c r="K38" i="16"/>
  <c r="I15" i="10"/>
  <c r="I16" i="10"/>
  <c r="I14" i="10"/>
  <c r="G32" i="13" l="1"/>
  <c r="G25" i="13"/>
  <c r="H25" i="13" s="1"/>
  <c r="H33" i="13"/>
  <c r="H31" i="13"/>
  <c r="H30" i="13"/>
  <c r="H29" i="13"/>
  <c r="H28" i="13"/>
  <c r="G23" i="13"/>
  <c r="H23" i="13" s="1"/>
  <c r="B16" i="13"/>
  <c r="B18" i="13" s="1"/>
  <c r="H25" i="10"/>
  <c r="B16" i="10"/>
  <c r="G32" i="10" s="1"/>
  <c r="H32" i="10" s="1"/>
  <c r="H33" i="10"/>
  <c r="H31" i="10"/>
  <c r="H30" i="10"/>
  <c r="H29" i="10"/>
  <c r="H28" i="10"/>
  <c r="G23" i="10"/>
  <c r="H23" i="10" s="1"/>
  <c r="G25" i="11"/>
  <c r="G23" i="11"/>
  <c r="G26" i="13" l="1"/>
  <c r="H26" i="13" s="1"/>
  <c r="G24" i="13"/>
  <c r="H24" i="13" s="1"/>
  <c r="G27" i="13"/>
  <c r="H27" i="13" s="1"/>
  <c r="H32" i="13"/>
  <c r="B18" i="10"/>
  <c r="B16" i="11"/>
  <c r="H33" i="12"/>
  <c r="H32" i="12"/>
  <c r="H31" i="12"/>
  <c r="H30" i="12"/>
  <c r="H29" i="12"/>
  <c r="H28" i="12"/>
  <c r="H27" i="12"/>
  <c r="H26" i="12"/>
  <c r="H25" i="12"/>
  <c r="H24" i="12"/>
  <c r="H23" i="12"/>
  <c r="H33" i="11"/>
  <c r="H31" i="11"/>
  <c r="H30" i="11"/>
  <c r="H29" i="11"/>
  <c r="H28" i="11"/>
  <c r="H25" i="11"/>
  <c r="H23" i="11"/>
  <c r="H36" i="12" l="1"/>
  <c r="J38" i="12" s="1"/>
  <c r="G32" i="11"/>
  <c r="H32" i="11" s="1"/>
  <c r="B18" i="11"/>
  <c r="H36" i="13"/>
  <c r="K38" i="13" s="1"/>
  <c r="G26" i="10"/>
  <c r="H26" i="10" s="1"/>
  <c r="G24" i="10"/>
  <c r="H24" i="10" s="1"/>
  <c r="G27" i="10"/>
  <c r="H27" i="10" s="1"/>
  <c r="K38" i="12" l="1"/>
  <c r="G24" i="11"/>
  <c r="H24" i="11" s="1"/>
  <c r="G26" i="11"/>
  <c r="H26" i="11" s="1"/>
  <c r="G27" i="11"/>
  <c r="H27" i="11" s="1"/>
  <c r="J38" i="13"/>
  <c r="H36" i="10"/>
  <c r="K38" i="10" s="1"/>
  <c r="H36" i="11" l="1"/>
  <c r="J38" i="11" s="1"/>
  <c r="J38" i="10"/>
  <c r="K38" i="11" l="1"/>
</calcChain>
</file>

<file path=xl/sharedStrings.xml><?xml version="1.0" encoding="utf-8"?>
<sst xmlns="http://schemas.openxmlformats.org/spreadsheetml/2006/main" count="1472" uniqueCount="432">
  <si>
    <t>Zákazka na uskutočnenie stavebných prác:</t>
  </si>
  <si>
    <t>Rekonštrukcie ciest II. a III. triedy v okresoch BBSK</t>
  </si>
  <si>
    <t>Výkaz výmer</t>
  </si>
  <si>
    <t>Uchádzač:</t>
  </si>
  <si>
    <t>Adresa sídla uchádzača:</t>
  </si>
  <si>
    <t>Názov stavby</t>
  </si>
  <si>
    <t>Číslo cesty/ Názov stavby</t>
  </si>
  <si>
    <t>od:</t>
  </si>
  <si>
    <t>do:</t>
  </si>
  <si>
    <t>staničenie v km:</t>
  </si>
  <si>
    <t>dĺžka úseku</t>
  </si>
  <si>
    <t>m</t>
  </si>
  <si>
    <t>šírka voz.m</t>
  </si>
  <si>
    <t>plocha úseku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</si>
  <si>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</si>
  <si>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korekcie</t>
  </si>
  <si>
    <t>položka</t>
  </si>
  <si>
    <t>m.j.</t>
  </si>
  <si>
    <t>špecif.</t>
  </si>
  <si>
    <t xml:space="preserve"> jednotk. cena  €</t>
  </si>
  <si>
    <t>výmera</t>
  </si>
  <si>
    <t>spolu bez DPH €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</si>
  <si>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</si>
  <si>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</si>
  <si>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</si>
  <si>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</si>
  <si>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frézovanie s naložením a odvozom do 10 km (začiatky a konce, MO, MK, obrubníková úprava)</t>
  </si>
  <si>
    <t xml:space="preserve">postrek spojovací 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</si>
  <si>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</si>
  <si>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</si>
  <si>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</si>
  <si>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ACL 16-II   s dovozom rozprestrením a zhutnením</t>
  </si>
  <si>
    <t>postrek infiltračný</t>
  </si>
  <si>
    <t>1,0 kg/m2</t>
  </si>
  <si>
    <t>recyklácia za studena s kombinovaným spojivom (cement a asfaltová emulzia alebo cement a asfaltová pena)</t>
  </si>
  <si>
    <t>do 400 mm</t>
  </si>
  <si>
    <t>výškova úprava poklopov kanalizačných šácht, vpustí</t>
  </si>
  <si>
    <t>ks</t>
  </si>
  <si>
    <t>asfaltová zálievka pracovných spojov</t>
  </si>
  <si>
    <t>spevnenie krajníc kamenivom drveným hr. 100mm x 500mm po obidvoch stranách</t>
  </si>
  <si>
    <t>fr.0 - 32</t>
  </si>
  <si>
    <t>spolu</t>
  </si>
  <si>
    <t>Spolu s DPH</t>
  </si>
  <si>
    <t>CELKOM:</t>
  </si>
  <si>
    <t>€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</si>
  <si>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</si>
  <si>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</si>
  <si>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</si>
  <si>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</si>
  <si>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</si>
  <si>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</si>
  <si>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DPH 23%</t>
  </si>
  <si>
    <t>Príloha č.</t>
  </si>
  <si>
    <t>II/595 Zlatno - križovatka s III/2776 RS</t>
  </si>
  <si>
    <t xml:space="preserve">Čiastočná rekonštrukcia cesty  III/2489 Trnavá Hora - Kľačany </t>
  </si>
  <si>
    <t>Rekonštrukcia časti cesty III/1622 Malá Lehota - Píla</t>
  </si>
  <si>
    <t>Rekonštrukcia cesty II/526 Hnúšta-Klenovec za rekonst. Mostom</t>
  </si>
  <si>
    <t>III/2783 Nova Basta-Studena</t>
  </si>
  <si>
    <t>III/2785 Stara Basta pripojka</t>
  </si>
  <si>
    <t>Rekonštrukcia ucelených úsekov cesty III/2523 Brod - Kľak</t>
  </si>
  <si>
    <t>III/1622 Malá Lehota hlavná cesta na začiatku obce</t>
  </si>
  <si>
    <r>
      <rPr>
        <sz val="10"/>
        <rFont val="Calibri"/>
        <family val="2"/>
        <charset val="238"/>
      </rPr>
      <t>Ø</t>
    </r>
    <r>
      <rPr>
        <sz val="10"/>
        <rFont val="Arial CE"/>
        <family val="2"/>
        <charset val="238"/>
      </rPr>
      <t>50 mm</t>
    </r>
  </si>
  <si>
    <t>vyrovnávka</t>
  </si>
  <si>
    <t>Župkov</t>
  </si>
  <si>
    <t>Ostrý Grúň - Kľak</t>
  </si>
  <si>
    <t>intravilán + k.ú.</t>
  </si>
  <si>
    <t>intravilán+k.ú.</t>
  </si>
  <si>
    <t xml:space="preserve">odvodňovací žľab B125 s liatinovou mrežou </t>
  </si>
  <si>
    <t>otvor 150/140mm</t>
  </si>
  <si>
    <t>betón C 30/37 vystužený makrovláknom</t>
  </si>
  <si>
    <r>
      <t>m</t>
    </r>
    <r>
      <rPr>
        <vertAlign val="superscript"/>
        <sz val="10"/>
        <rFont val="Arial"/>
        <family val="2"/>
        <charset val="238"/>
      </rPr>
      <t>3</t>
    </r>
  </si>
  <si>
    <t>materiál+doprava+montáž</t>
  </si>
  <si>
    <t>pre osadenie žľabu</t>
  </si>
  <si>
    <t>odkopávka a prekopávka nezapažená pre cesty v hornie 3 do 100m3</t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</si>
  <si>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3</t>
    </r>
  </si>
  <si>
    <t>vodorovné premiestnenie výkopku do 3000m</t>
  </si>
  <si>
    <t>uloženie sypaniny do násypu</t>
  </si>
  <si>
    <t>DN 600</t>
  </si>
  <si>
    <t>DN 400</t>
  </si>
  <si>
    <t>DN 500</t>
  </si>
  <si>
    <t>výmena priepustu + čelá+ kalová jama</t>
  </si>
  <si>
    <t>fr.0 - 63</t>
  </si>
  <si>
    <t>zrezanie zemných krajníc</t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</si>
  <si>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</si>
  <si>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50-300mm</t>
  </si>
  <si>
    <r>
      <t xml:space="preserve">podklad zo štrkodrviny s rozprestretím a zhutnením  po zhutnení hr. </t>
    </r>
    <r>
      <rPr>
        <sz val="11"/>
        <rFont val="Calibri"/>
        <family val="2"/>
        <charset val="238"/>
      </rPr>
      <t>Ø</t>
    </r>
    <r>
      <rPr>
        <sz val="8.6"/>
        <rFont val="Calibri"/>
        <family val="2"/>
        <charset val="238"/>
      </rPr>
      <t xml:space="preserve"> 100mm</t>
    </r>
  </si>
  <si>
    <t xml:space="preserve"> III/2795 Oravka spojka</t>
  </si>
  <si>
    <t xml:space="preserve"> III/2795 Orávka spojka</t>
  </si>
  <si>
    <t>0,800 - 1,247 šírka 5,9</t>
  </si>
  <si>
    <t>MK+MK</t>
  </si>
  <si>
    <t>II/526 Hnúšťa - Klenovec</t>
  </si>
  <si>
    <t>križ. MK, AZ</t>
  </si>
  <si>
    <t>III/2783 Nová Bašta - Studená</t>
  </si>
  <si>
    <t>križ. s III/2786 po obrubník</t>
  </si>
  <si>
    <t xml:space="preserve"> 11,500 - 12,165</t>
  </si>
  <si>
    <t>III/2785 Stará Bašta spojka</t>
  </si>
  <si>
    <t>križ. s III/2783</t>
  </si>
  <si>
    <t>pôvodná cena 12,69</t>
  </si>
  <si>
    <t>Príloha č.1</t>
  </si>
  <si>
    <t>III/2532 Dekýš spojka</t>
  </si>
  <si>
    <t>priem. 50 mm</t>
  </si>
  <si>
    <t xml:space="preserve"> vyrovnávka </t>
  </si>
  <si>
    <t>zvodidlo N2 so zapustením koniec+začiatok</t>
  </si>
  <si>
    <t>mat+montáž</t>
  </si>
  <si>
    <t>III/2467 Pliešovce</t>
  </si>
  <si>
    <t>vyrovnávka 2,241-2,672</t>
  </si>
  <si>
    <t>III/2603 Modrý Kameň- Veľký Lom ( po hranicu okresu VK-ZV)</t>
  </si>
  <si>
    <t>III/2603</t>
  </si>
  <si>
    <t>1,255km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</si>
  <si>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</si>
  <si>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AC</t>
    </r>
    <r>
      <rPr>
        <sz val="10"/>
        <rFont val="Arial"/>
        <family val="2"/>
        <charset val="238"/>
      </rPr>
      <t>o</t>
    </r>
    <r>
      <rPr>
        <sz val="10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</si>
  <si>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0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</si>
  <si>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Rekonštrukcia cesty III/2630-križ.I/16-Bzová</t>
  </si>
  <si>
    <t>Rekonštrukcia cesty III/2467 Pliešovce</t>
  </si>
  <si>
    <t>ACL 16-II vysprávky nerovností krytu</t>
  </si>
  <si>
    <t>Príloha č. 1</t>
  </si>
  <si>
    <t>Rekonštrukcia vybraného úseku cesty III/2460 Strážska cesta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</si>
  <si>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-autobusové zálivy + rozšírenie na moste</t>
    </r>
  </si>
  <si>
    <t>recyklácia za studena s komb. spojivom (cement a asfaltová emulzia alebo cement a asf.pena)</t>
  </si>
  <si>
    <t>Bzová III/2630</t>
  </si>
  <si>
    <t>KRYCÍ LIST ROZPOČTU</t>
  </si>
  <si>
    <t>Stavba:</t>
  </si>
  <si>
    <t>Objekt:</t>
  </si>
  <si>
    <t>04 - III/2535 Banská Štiavnica - Ul. Obrancov mieru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</si>
  <si>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</si>
  <si>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</si>
  <si>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</si>
  <si>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</si>
  <si>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</si>
  <si>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</si>
  <si>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</si>
  <si>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</si>
  <si>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</si>
  <si>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</si>
  <si>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</si>
  <si>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</si>
  <si>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</si>
  <si>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Náklady z rozpočtu</t>
  </si>
  <si>
    <t>Ostatné náklady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</si>
  <si>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</si>
  <si>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</si>
  <si>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</si>
  <si>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</si>
  <si>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</si>
  <si>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</si>
  <si>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</si>
  <si>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</si>
  <si>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</si>
  <si>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</si>
  <si>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</si>
  <si>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</si>
  <si>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</si>
  <si>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</si>
  <si>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</si>
  <si>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</si>
  <si>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</si>
  <si>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</si>
  <si>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</si>
  <si>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</si>
  <si>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</si>
  <si>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</si>
  <si>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1) Náklady z rozpočtu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</si>
  <si>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</si>
  <si>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</si>
  <si>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</si>
  <si>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</si>
  <si>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</si>
  <si>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</si>
  <si>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</si>
  <si>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9.1 - DDZ </t>
  </si>
  <si>
    <t xml:space="preserve">    99 - Presun hmôt HSV</t>
  </si>
  <si>
    <t>PSV - Práce a dodávky PSV</t>
  </si>
  <si>
    <t xml:space="preserve">    767 - Konštrukcie doplnkové kovové</t>
  </si>
  <si>
    <t>2) Ostatné náklady</t>
  </si>
  <si>
    <t>GZS</t>
  </si>
  <si>
    <t>2</t>
  </si>
  <si>
    <t>Projektové práce</t>
  </si>
  <si>
    <t>Sťažené podmienky</t>
  </si>
  <si>
    <t>Vplyv prostredia</t>
  </si>
  <si>
    <t>Iné VRN</t>
  </si>
  <si>
    <t>Kompletačná činnosť</t>
  </si>
  <si>
    <t>Celkové náklady za stavbu 1) + 2)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</si>
  <si>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</si>
  <si>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</si>
  <si>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</si>
  <si>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</si>
  <si>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</si>
  <si>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</si>
  <si>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</si>
  <si>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</si>
  <si>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</si>
  <si>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D</t>
  </si>
  <si>
    <t>HSV</t>
  </si>
  <si>
    <t>Práce a dodávky HSV</t>
  </si>
  <si>
    <t>1</t>
  </si>
  <si>
    <t>Zemné práce</t>
  </si>
  <si>
    <t>K</t>
  </si>
  <si>
    <t>122202201.S</t>
  </si>
  <si>
    <t>Odkopávka a prekopávka nezapažená pre cesty, v hornine 3 do 100 m3</t>
  </si>
  <si>
    <t>m3</t>
  </si>
  <si>
    <t>4</t>
  </si>
  <si>
    <t>122202209.S</t>
  </si>
  <si>
    <t>Odkopávky a prekopávky nezapažené pre cesty. Príplatok za lepivosť horniny 3</t>
  </si>
  <si>
    <t>3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</si>
  <si>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</si>
  <si>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</si>
  <si>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</si>
  <si>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</si>
  <si>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5</t>
  </si>
  <si>
    <t>171209002.S</t>
  </si>
  <si>
    <t>Poplatok za skladovanie - zemina a kamenivo (17 05) ostatné</t>
  </si>
  <si>
    <t>t</t>
  </si>
  <si>
    <t>6</t>
  </si>
  <si>
    <t>171101121.S</t>
  </si>
  <si>
    <t>Uloženie sypaniny do násypu  nesúdržných kamenistých hornín</t>
  </si>
  <si>
    <t>7</t>
  </si>
  <si>
    <t>M</t>
  </si>
  <si>
    <t>583310003400.S</t>
  </si>
  <si>
    <t>Štrkopiesok frakcia 0-63 mm</t>
  </si>
  <si>
    <t>8</t>
  </si>
  <si>
    <t>174101001.S</t>
  </si>
  <si>
    <t>Zásyp sypaninou so zhutnením jám, šachiet, rýh, zárezov alebo okolo objektov do 100 m3</t>
  </si>
  <si>
    <t>9</t>
  </si>
  <si>
    <t>103640000200.S</t>
  </si>
  <si>
    <t>Zemina pre terénne úpravy - zásypová</t>
  </si>
  <si>
    <t>10</t>
  </si>
  <si>
    <t>182301121.S</t>
  </si>
  <si>
    <t>Rozprestretie ornice na svahu so sklonom nad 1:5, plocha do 500 m2, hr.do 100 mm</t>
  </si>
  <si>
    <t>m2</t>
  </si>
  <si>
    <t>11</t>
  </si>
  <si>
    <t>103640000100.S</t>
  </si>
  <si>
    <t>Zemina pre terénne úpravy - ornica</t>
  </si>
  <si>
    <t>12</t>
  </si>
  <si>
    <t>183405211.S</t>
  </si>
  <si>
    <t>Výsev trávniku hydroosevom na ornicu</t>
  </si>
  <si>
    <t>13</t>
  </si>
  <si>
    <t>005720001400.S</t>
  </si>
  <si>
    <t>Osivá tráv - semená parkovej zmesi</t>
  </si>
  <si>
    <t>kg</t>
  </si>
  <si>
    <t>Zakladanie</t>
  </si>
  <si>
    <t>14</t>
  </si>
  <si>
    <t>271521111.S</t>
  </si>
  <si>
    <t>Vankúše zhutnené pod základy z kameniva hrubého drveného</t>
  </si>
  <si>
    <t>15</t>
  </si>
  <si>
    <t>273313612.S</t>
  </si>
  <si>
    <t>Betón základových dosiek, prostý tr. C 20/25</t>
  </si>
  <si>
    <t>Zvislé a kompletné konštrukcie</t>
  </si>
  <si>
    <t>16</t>
  </si>
  <si>
    <t>430861002.S</t>
  </si>
  <si>
    <t>Montáž rôznych dielov OK - prvá cenová krivka do 500 kg vrátane</t>
  </si>
  <si>
    <t>17</t>
  </si>
  <si>
    <t>133310002100.P</t>
  </si>
  <si>
    <t>Oceľové profily - zábradlie, vrátane povrchovej úpravy</t>
  </si>
  <si>
    <t>18</t>
  </si>
  <si>
    <t>348171211.S</t>
  </si>
  <si>
    <t>Osadzovanie zábradlia oceľového na múroch a valoch, vrátane spojenia dielcov, hmotnosti do 100 kg/m</t>
  </si>
  <si>
    <t>19</t>
  </si>
  <si>
    <t>959941123.P</t>
  </si>
  <si>
    <t>Chemická kotva s kotevným svorníkom tesnená chemickou ampulkou do betónu, ŽB, kameňa, s vyvŕtaním otvoru M12 dĺ. 180 mm</t>
  </si>
  <si>
    <t>20</t>
  </si>
  <si>
    <t>388129120.S</t>
  </si>
  <si>
    <t>Montáž dielca prefabrikovaného kanála tvaru L hmotnosti do 0.5 t</t>
  </si>
  <si>
    <t>21</t>
  </si>
  <si>
    <t>593840001100.S</t>
  </si>
  <si>
    <t>Oporný uholník betónový, šírka 1000 mm, výška 1050 mm, dĺžka päty 600 mm, hrúbka 120 mm</t>
  </si>
  <si>
    <t>Vodorovné konštrukcie</t>
  </si>
  <si>
    <t>22</t>
  </si>
  <si>
    <t>451317777.S</t>
  </si>
  <si>
    <t>Podklad pod dlažbu vodorovne alebo v sklone do 1:5 hr. 50-100mm z bet. tr. C 8/10</t>
  </si>
  <si>
    <t>Komunikácie</t>
  </si>
  <si>
    <t>23</t>
  </si>
  <si>
    <t>569831111.S</t>
  </si>
  <si>
    <t>Spevnenie krajníc alebo komun. pre peších s rozpr. a zhutnením, štrkodrvinou hr. 100 mm</t>
  </si>
  <si>
    <t>24</t>
  </si>
  <si>
    <t>564861111.S</t>
  </si>
  <si>
    <t>Podklad zo štrkodrviny s rozprestretím a zhutnením, po zhutnení hr. 200 mm</t>
  </si>
  <si>
    <t>25</t>
  </si>
  <si>
    <t>567133823.P</t>
  </si>
  <si>
    <t>Podklad z kameniva stmeleného cementom na diaľnici s rozprestretím a zhutnením, CBGM C 3/4, po zhutnení hr. 180 mm</t>
  </si>
  <si>
    <t>26</t>
  </si>
  <si>
    <t>573111112.S</t>
  </si>
  <si>
    <t>Postrek asfaltový infiltračný s posypom kamenivom z asfaltu cestného v množstve 1,00 kg/m2</t>
  </si>
  <si>
    <t>27</t>
  </si>
  <si>
    <t>573231107.S</t>
  </si>
  <si>
    <t>Postrek asfaltový spojovací bez posypu kamenivom z cestnej emulzie v množstve 0,50 kg/m2</t>
  </si>
  <si>
    <t>28</t>
  </si>
  <si>
    <t>577144231.S</t>
  </si>
  <si>
    <t>Asfaltový betón vrstva obrusná AC 11 O v pruhu š. do 3 m z nemodifik. asfaltu tr. II, po zhutnení hr. 50 mm</t>
  </si>
  <si>
    <t>29</t>
  </si>
  <si>
    <t>577164431.S</t>
  </si>
  <si>
    <t>Asfaltový betón vrstva ložná AC 22 P v pruhu š. do 3 m z nemodifik. asfaltu tr. II, po zhutnení hr. 70 mm</t>
  </si>
  <si>
    <t>30</t>
  </si>
  <si>
    <t>594511111.S</t>
  </si>
  <si>
    <t>Dlažba z lomového kameňa do lôžka z betónu tr. C 8/10</t>
  </si>
  <si>
    <t>31</t>
  </si>
  <si>
    <t>599632111.S</t>
  </si>
  <si>
    <t>Vyplnenie škár dlažby z lomového kameňa cementovou maltou so zatrením</t>
  </si>
  <si>
    <t>Ostatné konštrukcie a práce-búranie</t>
  </si>
  <si>
    <t>32</t>
  </si>
  <si>
    <t>917831502.S</t>
  </si>
  <si>
    <t>Osadenie palisád hranatých betónových do betónu dĺžky 60 cm - jednotlivo</t>
  </si>
  <si>
    <t>P</t>
  </si>
  <si>
    <t>Poznámka k položke:_x000D_
 - vrátane betónového lôžka</t>
  </si>
  <si>
    <t>33</t>
  </si>
  <si>
    <t>592170005400.S</t>
  </si>
  <si>
    <t>Palisáda betónová, rozmer 120x165x600 mm, prírodná</t>
  </si>
  <si>
    <t>34</t>
  </si>
  <si>
    <t>917831504.S</t>
  </si>
  <si>
    <t>Osadenie palisád hranatých betónových do betónu dĺžky 100 cm - jednotlivo</t>
  </si>
  <si>
    <t>35</t>
  </si>
  <si>
    <t>592170005600.S</t>
  </si>
  <si>
    <t>Palisáda betónová, rozmer 120x165x1000 mm, prírodná</t>
  </si>
  <si>
    <t>36</t>
  </si>
  <si>
    <t>935114654.S</t>
  </si>
  <si>
    <t>Osadenie odvodňovacieho betónového žľabu pre vysoké zaťaženie s ochrannou hranou svetlej šírky 400 mm a s roštom triedy D 400</t>
  </si>
  <si>
    <t>Poznámka k položke:_x000D_
 - z toho 13m je žľab s roštom, 22m je žľab bez roštu_x000D_
 - vrátane betónového lôžka</t>
  </si>
  <si>
    <t>37</t>
  </si>
  <si>
    <t>592270035900.S</t>
  </si>
  <si>
    <t>Odvodňovací žľab betónový s ochrannou hranou pre vysokú záťaž, svetlá šírka 400 mm, dĺžky 1 m, bez spádu</t>
  </si>
  <si>
    <t>38</t>
  </si>
  <si>
    <t>592230001000.S</t>
  </si>
  <si>
    <t>Liatinový rošt, lxšxhr 500x447x25, štrbiny 18x200 mm, D 400, (bez spojovacieho materiálu), pre bodové uličné vpusty a žľaby svetlej šírky 400 mm</t>
  </si>
  <si>
    <t>39</t>
  </si>
  <si>
    <t>914001111.P</t>
  </si>
  <si>
    <t>Osadenie a montáž vodiacej dosky</t>
  </si>
  <si>
    <t>40</t>
  </si>
  <si>
    <t>404450006000.S</t>
  </si>
  <si>
    <t>Zariadenie dopravné - Smerová alebo vodiaca doska Z4, rozmer 330x1100 mm, obojstranná, plastová</t>
  </si>
  <si>
    <t>41</t>
  </si>
  <si>
    <t>113106611.S</t>
  </si>
  <si>
    <t>Rozoberanie zámkovej dlažby všetkých druhov v ploche do 20 m2,  -0,2600 t</t>
  </si>
  <si>
    <t>42</t>
  </si>
  <si>
    <t>113152130.S</t>
  </si>
  <si>
    <t>Frézovanie asf. podkladu alebo krytu bez prek., plochy do 500 m2, pruh š. do 0,5 m, hr. 50 mm  0,125 t</t>
  </si>
  <si>
    <t>43</t>
  </si>
  <si>
    <t>113152140.P</t>
  </si>
  <si>
    <t>Frézovanie asf. podkladu alebo krytu bez prek., plochy do 500 m2, pruh š. do 0,5 m, hr. 120 mm  0,300 t</t>
  </si>
  <si>
    <t>44</t>
  </si>
  <si>
    <t>113307122.S</t>
  </si>
  <si>
    <t>Odstránenie podkladu v ploche do 200 m2 z kameniva hrubého drveného, hr.100 do 200 mm,  -0,23500t</t>
  </si>
  <si>
    <t>45</t>
  </si>
  <si>
    <t>113307144.P</t>
  </si>
  <si>
    <t>Odstránenie podkladu zo zmesi stmelenej cementom v ploche do 200 m2, hr.nad 150 do 200 mm,  -0,50000t</t>
  </si>
  <si>
    <t>46</t>
  </si>
  <si>
    <t>962052211.S</t>
  </si>
  <si>
    <t>Búranie muriva alebo vybúranie otvorov plochy nad 4 m2 železobetonového nadzákladného,  -2,40000t</t>
  </si>
  <si>
    <t>47</t>
  </si>
  <si>
    <t>767914830.P</t>
  </si>
  <si>
    <t xml:space="preserve">Demontáž oplotenia rámového na oceľové stĺpiky, výšky nad 1 do 2 m, vrátane vybúrania základov </t>
  </si>
  <si>
    <t>48</t>
  </si>
  <si>
    <t>812379011.P</t>
  </si>
  <si>
    <t>Demontáž kanalizačného potrubia z betónových rúr od DN 200 do DN 500 -0,460 t</t>
  </si>
  <si>
    <t>49</t>
  </si>
  <si>
    <t>979082213.S</t>
  </si>
  <si>
    <t>Vodorovná doprava sutiny so zložením a hrubým urovnaním na vzdialenosť do 1 km</t>
  </si>
  <si>
    <t>50</t>
  </si>
  <si>
    <t>979082219.S</t>
  </si>
  <si>
    <t>Príplatok k cene za každý ďalší aj začatý 1 km nad 1 km pre vodorovnú dopravu sutiny</t>
  </si>
  <si>
    <t>51</t>
  </si>
  <si>
    <t>979084216.S</t>
  </si>
  <si>
    <t>Vodorovná doprava vybúraných hmôt po suchu bez naloženia, ale so zložením na vzdialenosť do 5 km</t>
  </si>
  <si>
    <t>52</t>
  </si>
  <si>
    <t>979084219.S</t>
  </si>
  <si>
    <t>Príplatok k cene za každých ďalších aj začatých 5 km nad 5 km</t>
  </si>
  <si>
    <t>53</t>
  </si>
  <si>
    <t>979089012.S</t>
  </si>
  <si>
    <t>Poplatok za skladovanie - betón, tehly, dlaždice (17 01) ostatné</t>
  </si>
  <si>
    <t>54</t>
  </si>
  <si>
    <t>979089212.S</t>
  </si>
  <si>
    <t>Poplatok za skladovanie - bitúmenové zmesi, uholný decht, dechtové výrobky (17 03 ), ostatné</t>
  </si>
  <si>
    <t>55</t>
  </si>
  <si>
    <t>9.1</t>
  </si>
  <si>
    <t xml:space="preserve">DDZ </t>
  </si>
  <si>
    <t>56</t>
  </si>
  <si>
    <t>915714112.P</t>
  </si>
  <si>
    <t>Dočasné vodorovné značenie krytu lepením pásky plochej deliacich čiar šírky 125 mm</t>
  </si>
  <si>
    <t>57</t>
  </si>
  <si>
    <t>915714121.S</t>
  </si>
  <si>
    <t>Dočasné vodorovné značenie krytu lepením pásky plochej šírky 250 mm</t>
  </si>
  <si>
    <t>58</t>
  </si>
  <si>
    <t>914812211.S</t>
  </si>
  <si>
    <t>Montáž dočasnej dopravnej značky kompletnej základnej</t>
  </si>
  <si>
    <t>59</t>
  </si>
  <si>
    <t>913112121R1</t>
  </si>
  <si>
    <t xml:space="preserve">Príplatok k dočasnej dopr. značke kompl. základnej za prvý a ZKD deň použitia - 8 ks </t>
  </si>
  <si>
    <t>60</t>
  </si>
  <si>
    <t>966812211.S</t>
  </si>
  <si>
    <t>Demontáž dočasnej dopravnej značky kompletnej základnej</t>
  </si>
  <si>
    <t>61</t>
  </si>
  <si>
    <t>915913111.S</t>
  </si>
  <si>
    <t>Montáž prenosnej semafórovej súpravy s 2 semaformi</t>
  </si>
  <si>
    <t>62</t>
  </si>
  <si>
    <t>913112121S8</t>
  </si>
  <si>
    <t xml:space="preserve">Príplatok k dočasnej semafórovej súprave za prvý a ZKD deň použitia - 1 ks </t>
  </si>
  <si>
    <t>63</t>
  </si>
  <si>
    <t>966823111.S</t>
  </si>
  <si>
    <t>Demontáž prenosnej semafórovej súpravy s 2 semaformi</t>
  </si>
  <si>
    <t>64</t>
  </si>
  <si>
    <t>915911112.S</t>
  </si>
  <si>
    <t>Montáž dočasnej dopravnej zábrany Z2 reflexnej šírky 1 m s 2 svetlami</t>
  </si>
  <si>
    <t>65</t>
  </si>
  <si>
    <t>913112121S13</t>
  </si>
  <si>
    <t>Príplatok k dočasnej dopr. zábrane za prvý a ZKD deň použitia - 2 ks Zábrana so svetlami</t>
  </si>
  <si>
    <t>66</t>
  </si>
  <si>
    <t>966821112.S</t>
  </si>
  <si>
    <t>Demontáž dočasnej dopravnej zábrany Z2 reflexnej šírky 1 m s 2 svetlami</t>
  </si>
  <si>
    <t>67</t>
  </si>
  <si>
    <t>915912211.P</t>
  </si>
  <si>
    <t>Montáž dočasnej dopravnej smerovej dosky základnej Z4, so svetlom</t>
  </si>
  <si>
    <t>68</t>
  </si>
  <si>
    <t>913112121S16</t>
  </si>
  <si>
    <t>Príplatok k dočasnej smer. doske za prvý a ZKD deň použitia - 13 ks Smerová doska so svetlami</t>
  </si>
  <si>
    <t>69</t>
  </si>
  <si>
    <t>966822211.S</t>
  </si>
  <si>
    <t>Demontáž dočasnej dopravnej smerovej dosky základnej Z4</t>
  </si>
  <si>
    <t>99</t>
  </si>
  <si>
    <t>Presun hmôt HSV</t>
  </si>
  <si>
    <t>70</t>
  </si>
  <si>
    <t>998225111.S</t>
  </si>
  <si>
    <t>Presun hmôt pre pozemnú komunikáciu a letisko s krytom asfaltovým akejkoľvek dĺžky objektu</t>
  </si>
  <si>
    <t>PSV</t>
  </si>
  <si>
    <t>Práce a dodávky PSV</t>
  </si>
  <si>
    <t>767</t>
  </si>
  <si>
    <t>Konštrukcie doplnkové kovové</t>
  </si>
  <si>
    <t>71</t>
  </si>
  <si>
    <t>767914130.S</t>
  </si>
  <si>
    <t>Montáž oplotenia rámového, na oceľové stĺpiky, vo výške nad 1,5 do 2,0 m</t>
  </si>
  <si>
    <t>Poznámka k položke:_x000D_
 - osadenie existujúceho oplotenia do novej polohy, vrátane základov</t>
  </si>
  <si>
    <t>72</t>
  </si>
  <si>
    <t>767914830.S</t>
  </si>
  <si>
    <t>Demontáž oplotenia rámového na oceľové stĺpiky, výšky nad 1 do 2 m,  -0,00900t</t>
  </si>
  <si>
    <t xml:space="preserve">V                               dňa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</si>
</sst>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_-* #,##0.00\ _€_-;\-* #,##0.00\ _€_-;_-* &quot;-&quot;??\ _€_-;_-@_-"/>
    <numFmt numFmtId="166" formatCode="0.000"/>
    <numFmt numFmtId="167" formatCode="dd\.mm\.yyyy"/>
    <numFmt numFmtId="168" formatCode="#,##0.00%"/>
    <numFmt numFmtId="169" formatCode="#,##0.00000"/>
  </numFmts>
  <fonts count="7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9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Calibri"/>
      <family val="2"/>
      <charset val="238"/>
    </font>
    <font>
      <sz val="9"/>
      <name val="Arial CE"/>
      <family val="2"/>
      <charset val="238"/>
    </font>
    <font>
      <sz val="11"/>
      <name val="Calibri"/>
      <family val="2"/>
      <charset val="238"/>
    </font>
    <font>
      <sz val="8.6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10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50">
    <xf numFmtId="0" fontId="0" fillId="0" borderId="0"/>
    <xf numFmtId="0" fontId="3" fillId="0" borderId="0"/>
    <xf numFmtId="0" fontId="29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0" fillId="0" borderId="0" applyNumberFormat="0" applyFill="0" applyBorder="0" applyProtection="0"/>
    <xf numFmtId="0" fontId="3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6" borderId="0" applyNumberFormat="0" applyBorder="0" applyAlignment="0" applyProtection="0"/>
    <xf numFmtId="0" fontId="33" fillId="18" borderId="62" applyNumberFormat="0" applyAlignment="0" applyProtection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9" borderId="0" applyNumberFormat="0" applyBorder="0" applyAlignment="0" applyProtection="0"/>
    <xf numFmtId="0" fontId="3" fillId="20" borderId="66" applyNumberFormat="0" applyFont="0" applyAlignment="0" applyProtection="0"/>
    <xf numFmtId="0" fontId="38" fillId="0" borderId="67" applyNumberFormat="0" applyFill="0" applyAlignment="0" applyProtection="0"/>
    <xf numFmtId="0" fontId="39" fillId="0" borderId="68" applyNumberFormat="0" applyFill="0" applyAlignment="0" applyProtection="0"/>
    <xf numFmtId="0" fontId="40" fillId="0" borderId="0" applyNumberFormat="0" applyFill="0" applyBorder="0" applyAlignment="0" applyProtection="0"/>
    <xf numFmtId="0" fontId="41" fillId="9" borderId="69" applyNumberFormat="0" applyAlignment="0" applyProtection="0"/>
    <xf numFmtId="0" fontId="42" fillId="21" borderId="69" applyNumberFormat="0" applyAlignment="0" applyProtection="0"/>
    <xf numFmtId="0" fontId="43" fillId="21" borderId="70" applyNumberFormat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5" borderId="0" applyNumberFormat="0" applyBorder="0" applyAlignment="0" applyProtection="0"/>
    <xf numFmtId="0" fontId="28" fillId="0" borderId="0"/>
  </cellStyleXfs>
  <cellXfs count="546">
    <xf numFmtId="0" fontId="0" fillId="0" borderId="0" xfId="0"/>
    <xf numFmtId="0" fontId="0" fillId="0" borderId="1" xfId="0" applyBorder="1"/>
    <xf numFmtId="0" fontId="4" fillId="0" borderId="0" xfId="1" applyFont="1"/>
    <xf numFmtId="0" fontId="3" fillId="0" borderId="0" xfId="1"/>
    <xf numFmtId="4" fontId="0" fillId="0" borderId="0" xfId="0" applyNumberFormat="1"/>
    <xf numFmtId="0" fontId="0" fillId="0" borderId="0" xfId="1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7" fillId="0" borderId="0" xfId="1" applyFont="1"/>
    <xf numFmtId="0" fontId="8" fillId="0" borderId="0" xfId="0" applyFont="1"/>
    <xf numFmtId="4" fontId="8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6" xfId="0" applyBorder="1"/>
    <xf numFmtId="0" fontId="9" fillId="0" borderId="0" xfId="0" applyFont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4" fontId="0" fillId="0" borderId="14" xfId="0" applyNumberFormat="1" applyBorder="1"/>
    <xf numFmtId="4" fontId="0" fillId="0" borderId="0" xfId="0" applyNumberFormat="1" applyAlignment="1">
      <alignment horizontal="center"/>
    </xf>
    <xf numFmtId="4" fontId="0" fillId="0" borderId="5" xfId="0" applyNumberFormat="1" applyBorder="1"/>
    <xf numFmtId="2" fontId="0" fillId="0" borderId="0" xfId="0" applyNumberFormat="1"/>
    <xf numFmtId="0" fontId="1" fillId="0" borderId="6" xfId="0" applyFont="1" applyBorder="1"/>
    <xf numFmtId="2" fontId="1" fillId="0" borderId="0" xfId="0" applyNumberFormat="1" applyFont="1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1" fillId="2" borderId="16" xfId="0" applyNumberFormat="1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 wrapText="1"/>
    </xf>
    <xf numFmtId="0" fontId="12" fillId="0" borderId="0" xfId="0" applyFont="1"/>
    <xf numFmtId="4" fontId="13" fillId="0" borderId="0" xfId="0" applyNumberFormat="1" applyFont="1"/>
    <xf numFmtId="0" fontId="0" fillId="0" borderId="25" xfId="1" applyFont="1" applyBorder="1"/>
    <xf numFmtId="0" fontId="12" fillId="0" borderId="26" xfId="1" applyFont="1" applyBorder="1"/>
    <xf numFmtId="164" fontId="12" fillId="0" borderId="25" xfId="0" applyNumberFormat="1" applyFont="1" applyBorder="1"/>
    <xf numFmtId="4" fontId="12" fillId="0" borderId="23" xfId="0" applyNumberFormat="1" applyFont="1" applyBorder="1"/>
    <xf numFmtId="4" fontId="12" fillId="0" borderId="27" xfId="0" applyNumberFormat="1" applyFont="1" applyBorder="1"/>
    <xf numFmtId="164" fontId="12" fillId="0" borderId="0" xfId="0" applyNumberFormat="1" applyFont="1"/>
    <xf numFmtId="4" fontId="12" fillId="0" borderId="5" xfId="0" applyNumberFormat="1" applyFont="1" applyBorder="1"/>
    <xf numFmtId="0" fontId="0" fillId="0" borderId="31" xfId="0" applyBorder="1" applyAlignment="1">
      <alignment horizontal="center"/>
    </xf>
    <xf numFmtId="164" fontId="12" fillId="0" borderId="1" xfId="0" applyNumberFormat="1" applyFont="1" applyBorder="1"/>
    <xf numFmtId="4" fontId="12" fillId="0" borderId="29" xfId="0" applyNumberFormat="1" applyFont="1" applyBorder="1"/>
    <xf numFmtId="4" fontId="12" fillId="0" borderId="32" xfId="0" applyNumberFormat="1" applyFont="1" applyBorder="1"/>
    <xf numFmtId="0" fontId="0" fillId="0" borderId="1" xfId="0" applyBorder="1" applyAlignment="1">
      <alignment vertical="center"/>
    </xf>
    <xf numFmtId="0" fontId="12" fillId="0" borderId="31" xfId="0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0" fontId="12" fillId="0" borderId="31" xfId="0" applyFont="1" applyBorder="1"/>
    <xf numFmtId="0" fontId="14" fillId="0" borderId="1" xfId="0" applyFont="1" applyBorder="1"/>
    <xf numFmtId="0" fontId="14" fillId="0" borderId="34" xfId="0" applyFont="1" applyBorder="1"/>
    <xf numFmtId="0" fontId="12" fillId="0" borderId="35" xfId="0" applyFont="1" applyBorder="1"/>
    <xf numFmtId="164" fontId="12" fillId="0" borderId="36" xfId="0" applyNumberFormat="1" applyFont="1" applyBorder="1"/>
    <xf numFmtId="4" fontId="12" fillId="0" borderId="31" xfId="0" applyNumberFormat="1" applyFont="1" applyBorder="1"/>
    <xf numFmtId="0" fontId="12" fillId="0" borderId="40" xfId="0" applyFont="1" applyBorder="1"/>
    <xf numFmtId="164" fontId="12" fillId="0" borderId="41" xfId="0" applyNumberFormat="1" applyFont="1" applyBorder="1"/>
    <xf numFmtId="0" fontId="12" fillId="0" borderId="1" xfId="0" applyFont="1" applyBorder="1" applyAlignment="1">
      <alignment vertical="center"/>
    </xf>
    <xf numFmtId="164" fontId="12" fillId="0" borderId="36" xfId="0" applyNumberFormat="1" applyFont="1" applyBorder="1" applyAlignment="1">
      <alignment vertical="center"/>
    </xf>
    <xf numFmtId="4" fontId="12" fillId="0" borderId="3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164" fontId="12" fillId="0" borderId="48" xfId="0" applyNumberFormat="1" applyFont="1" applyBorder="1" applyAlignment="1">
      <alignment vertical="center"/>
    </xf>
    <xf numFmtId="4" fontId="12" fillId="0" borderId="48" xfId="0" applyNumberFormat="1" applyFont="1" applyBorder="1" applyAlignment="1">
      <alignment vertical="center"/>
    </xf>
    <xf numFmtId="0" fontId="18" fillId="0" borderId="0" xfId="0" applyFont="1"/>
    <xf numFmtId="4" fontId="17" fillId="0" borderId="5" xfId="0" applyNumberFormat="1" applyFont="1" applyBorder="1"/>
    <xf numFmtId="4" fontId="12" fillId="0" borderId="49" xfId="0" applyNumberFormat="1" applyFont="1" applyBorder="1"/>
    <xf numFmtId="0" fontId="18" fillId="0" borderId="52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164" fontId="12" fillId="0" borderId="54" xfId="0" applyNumberFormat="1" applyFont="1" applyBorder="1" applyAlignment="1">
      <alignment vertical="center"/>
    </xf>
    <xf numFmtId="4" fontId="12" fillId="0" borderId="54" xfId="0" applyNumberFormat="1" applyFont="1" applyBorder="1" applyAlignment="1">
      <alignment vertical="center"/>
    </xf>
    <xf numFmtId="4" fontId="12" fillId="0" borderId="55" xfId="0" applyNumberFormat="1" applyFont="1" applyBorder="1"/>
    <xf numFmtId="4" fontId="19" fillId="0" borderId="6" xfId="0" applyNumberFormat="1" applyFont="1" applyBorder="1"/>
    <xf numFmtId="4" fontId="19" fillId="0" borderId="0" xfId="0" applyNumberFormat="1" applyFont="1"/>
    <xf numFmtId="4" fontId="4" fillId="0" borderId="0" xfId="0" applyNumberFormat="1" applyFont="1"/>
    <xf numFmtId="4" fontId="20" fillId="0" borderId="0" xfId="0" applyNumberFormat="1" applyFont="1"/>
    <xf numFmtId="4" fontId="20" fillId="0" borderId="56" xfId="0" applyNumberFormat="1" applyFont="1" applyBorder="1"/>
    <xf numFmtId="4" fontId="16" fillId="0" borderId="0" xfId="0" applyNumberFormat="1" applyFont="1" applyAlignment="1">
      <alignment horizontal="center"/>
    </xf>
    <xf numFmtId="4" fontId="20" fillId="0" borderId="5" xfId="0" applyNumberFormat="1" applyFont="1" applyBorder="1"/>
    <xf numFmtId="0" fontId="14" fillId="0" borderId="0" xfId="0" applyFont="1"/>
    <xf numFmtId="4" fontId="16" fillId="0" borderId="5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right"/>
    </xf>
    <xf numFmtId="4" fontId="20" fillId="0" borderId="57" xfId="0" applyNumberFormat="1" applyFont="1" applyBorder="1"/>
    <xf numFmtId="4" fontId="20" fillId="3" borderId="58" xfId="0" applyNumberFormat="1" applyFont="1" applyFill="1" applyBorder="1"/>
    <xf numFmtId="0" fontId="0" fillId="0" borderId="59" xfId="0" applyBorder="1"/>
    <xf numFmtId="0" fontId="0" fillId="0" borderId="60" xfId="0" applyBorder="1"/>
    <xf numFmtId="4" fontId="0" fillId="0" borderId="60" xfId="0" applyNumberFormat="1" applyBorder="1"/>
    <xf numFmtId="4" fontId="21" fillId="0" borderId="60" xfId="0" applyNumberFormat="1" applyFont="1" applyBorder="1"/>
    <xf numFmtId="0" fontId="21" fillId="0" borderId="60" xfId="0" applyFont="1" applyBorder="1"/>
    <xf numFmtId="10" fontId="21" fillId="0" borderId="60" xfId="0" applyNumberFormat="1" applyFont="1" applyBorder="1"/>
    <xf numFmtId="4" fontId="21" fillId="0" borderId="61" xfId="0" applyNumberFormat="1" applyFont="1" applyBorder="1"/>
    <xf numFmtId="0" fontId="22" fillId="0" borderId="0" xfId="0" applyFont="1"/>
    <xf numFmtId="0" fontId="23" fillId="0" borderId="0" xfId="0" applyFont="1"/>
    <xf numFmtId="4" fontId="24" fillId="0" borderId="0" xfId="0" applyNumberFormat="1" applyFont="1"/>
    <xf numFmtId="0" fontId="24" fillId="0" borderId="0" xfId="0" applyFont="1"/>
    <xf numFmtId="0" fontId="4" fillId="0" borderId="0" xfId="1" applyFont="1" applyAlignment="1">
      <alignment vertical="center"/>
    </xf>
    <xf numFmtId="0" fontId="3" fillId="0" borderId="0" xfId="1" applyAlignment="1">
      <alignment vertical="center"/>
    </xf>
    <xf numFmtId="4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3" fillId="0" borderId="0" xfId="1" applyAlignment="1">
      <alignment horizontal="center"/>
    </xf>
    <xf numFmtId="0" fontId="0" fillId="0" borderId="5" xfId="0" applyBorder="1"/>
    <xf numFmtId="0" fontId="26" fillId="0" borderId="0" xfId="0" applyFont="1"/>
    <xf numFmtId="0" fontId="27" fillId="0" borderId="0" xfId="0" applyFont="1"/>
    <xf numFmtId="4" fontId="27" fillId="0" borderId="0" xfId="0" applyNumberFormat="1" applyFont="1"/>
    <xf numFmtId="4" fontId="16" fillId="0" borderId="5" xfId="0" applyNumberFormat="1" applyFont="1" applyBorder="1"/>
    <xf numFmtId="4" fontId="27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/>
    <xf numFmtId="164" fontId="27" fillId="0" borderId="0" xfId="0" applyNumberFormat="1" applyFont="1"/>
    <xf numFmtId="0" fontId="12" fillId="0" borderId="75" xfId="0" applyFont="1" applyBorder="1" applyAlignment="1">
      <alignment vertical="center"/>
    </xf>
    <xf numFmtId="4" fontId="12" fillId="0" borderId="76" xfId="0" applyNumberFormat="1" applyFont="1" applyBorder="1"/>
    <xf numFmtId="0" fontId="47" fillId="0" borderId="26" xfId="1" applyFont="1" applyBorder="1"/>
    <xf numFmtId="164" fontId="12" fillId="0" borderId="29" xfId="0" applyNumberFormat="1" applyFont="1" applyBorder="1"/>
    <xf numFmtId="164" fontId="12" fillId="0" borderId="29" xfId="0" applyNumberFormat="1" applyFont="1" applyBorder="1" applyAlignment="1">
      <alignment vertical="center"/>
    </xf>
    <xf numFmtId="0" fontId="0" fillId="0" borderId="34" xfId="0" applyBorder="1"/>
    <xf numFmtId="0" fontId="4" fillId="0" borderId="77" xfId="0" applyFont="1" applyBorder="1"/>
    <xf numFmtId="0" fontId="4" fillId="0" borderId="78" xfId="0" applyFont="1" applyBorder="1"/>
    <xf numFmtId="0" fontId="0" fillId="0" borderId="78" xfId="0" applyBorder="1"/>
    <xf numFmtId="4" fontId="0" fillId="0" borderId="78" xfId="0" applyNumberFormat="1" applyBorder="1"/>
    <xf numFmtId="4" fontId="0" fillId="0" borderId="79" xfId="0" applyNumberFormat="1" applyBorder="1"/>
    <xf numFmtId="0" fontId="0" fillId="0" borderId="80" xfId="0" applyBorder="1"/>
    <xf numFmtId="4" fontId="0" fillId="0" borderId="81" xfId="0" applyNumberFormat="1" applyBorder="1"/>
    <xf numFmtId="0" fontId="0" fillId="0" borderId="82" xfId="0" applyBorder="1"/>
    <xf numFmtId="4" fontId="0" fillId="0" borderId="83" xfId="0" applyNumberFormat="1" applyBorder="1"/>
    <xf numFmtId="0" fontId="0" fillId="0" borderId="84" xfId="0" applyBorder="1"/>
    <xf numFmtId="4" fontId="0" fillId="0" borderId="85" xfId="0" applyNumberFormat="1" applyBorder="1"/>
    <xf numFmtId="49" fontId="11" fillId="2" borderId="87" xfId="0" applyNumberFormat="1" applyFont="1" applyFill="1" applyBorder="1" applyAlignment="1">
      <alignment horizontal="center" vertical="center"/>
    </xf>
    <xf numFmtId="49" fontId="11" fillId="2" borderId="89" xfId="0" applyNumberFormat="1" applyFont="1" applyFill="1" applyBorder="1" applyAlignment="1">
      <alignment horizontal="center" vertical="center"/>
    </xf>
    <xf numFmtId="49" fontId="11" fillId="2" borderId="90" xfId="0" applyNumberFormat="1" applyFont="1" applyFill="1" applyBorder="1" applyAlignment="1">
      <alignment horizontal="center" vertical="center"/>
    </xf>
    <xf numFmtId="49" fontId="11" fillId="2" borderId="91" xfId="0" applyNumberFormat="1" applyFont="1" applyFill="1" applyBorder="1" applyAlignment="1">
      <alignment horizontal="center" vertical="center" wrapText="1"/>
    </xf>
    <xf numFmtId="0" fontId="0" fillId="0" borderId="95" xfId="1" applyFont="1" applyBorder="1"/>
    <xf numFmtId="0" fontId="12" fillId="0" borderId="96" xfId="1" applyFont="1" applyBorder="1"/>
    <xf numFmtId="164" fontId="12" fillId="0" borderId="95" xfId="0" applyNumberFormat="1" applyFont="1" applyBorder="1"/>
    <xf numFmtId="4" fontId="12" fillId="0" borderId="93" xfId="0" applyNumberFormat="1" applyFont="1" applyBorder="1"/>
    <xf numFmtId="4" fontId="12" fillId="0" borderId="97" xfId="0" applyNumberFormat="1" applyFont="1" applyBorder="1"/>
    <xf numFmtId="0" fontId="0" fillId="0" borderId="71" xfId="0" applyBorder="1"/>
    <xf numFmtId="0" fontId="0" fillId="0" borderId="100" xfId="0" applyBorder="1" applyAlignment="1">
      <alignment horizontal="center"/>
    </xf>
    <xf numFmtId="164" fontId="12" fillId="0" borderId="71" xfId="0" applyNumberFormat="1" applyFont="1" applyBorder="1"/>
    <xf numFmtId="4" fontId="12" fillId="0" borderId="98" xfId="0" applyNumberFormat="1" applyFont="1" applyBorder="1"/>
    <xf numFmtId="0" fontId="0" fillId="0" borderId="71" xfId="0" applyBorder="1" applyAlignment="1">
      <alignment vertical="center"/>
    </xf>
    <xf numFmtId="0" fontId="12" fillId="0" borderId="100" xfId="0" applyFont="1" applyBorder="1" applyAlignment="1">
      <alignment vertical="center"/>
    </xf>
    <xf numFmtId="164" fontId="12" fillId="0" borderId="71" xfId="0" applyNumberFormat="1" applyFont="1" applyBorder="1" applyAlignment="1">
      <alignment vertical="center"/>
    </xf>
    <xf numFmtId="4" fontId="12" fillId="0" borderId="98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0" fontId="12" fillId="0" borderId="100" xfId="0" applyFont="1" applyBorder="1"/>
    <xf numFmtId="0" fontId="14" fillId="0" borderId="71" xfId="0" applyFont="1" applyBorder="1"/>
    <xf numFmtId="0" fontId="14" fillId="0" borderId="102" xfId="0" applyFont="1" applyBorder="1"/>
    <xf numFmtId="0" fontId="12" fillId="0" borderId="103" xfId="0" applyFont="1" applyBorder="1"/>
    <xf numFmtId="164" fontId="12" fillId="0" borderId="104" xfId="0" applyNumberFormat="1" applyFont="1" applyBorder="1"/>
    <xf numFmtId="4" fontId="12" fillId="0" borderId="100" xfId="0" applyNumberFormat="1" applyFont="1" applyBorder="1"/>
    <xf numFmtId="0" fontId="12" fillId="0" borderId="71" xfId="0" applyFont="1" applyBorder="1" applyAlignment="1">
      <alignment vertical="center"/>
    </xf>
    <xf numFmtId="4" fontId="20" fillId="0" borderId="110" xfId="0" applyNumberFormat="1" applyFont="1" applyBorder="1"/>
    <xf numFmtId="4" fontId="20" fillId="3" borderId="111" xfId="0" applyNumberFormat="1" applyFont="1" applyFill="1" applyBorder="1"/>
    <xf numFmtId="0" fontId="0" fillId="0" borderId="112" xfId="0" applyBorder="1"/>
    <xf numFmtId="0" fontId="0" fillId="0" borderId="113" xfId="0" applyBorder="1"/>
    <xf numFmtId="4" fontId="0" fillId="0" borderId="113" xfId="0" applyNumberFormat="1" applyBorder="1"/>
    <xf numFmtId="4" fontId="21" fillId="0" borderId="113" xfId="0" applyNumberFormat="1" applyFont="1" applyBorder="1"/>
    <xf numFmtId="0" fontId="21" fillId="0" borderId="113" xfId="0" applyFont="1" applyBorder="1"/>
    <xf numFmtId="10" fontId="21" fillId="0" borderId="113" xfId="0" applyNumberFormat="1" applyFont="1" applyBorder="1"/>
    <xf numFmtId="4" fontId="21" fillId="0" borderId="114" xfId="0" applyNumberFormat="1" applyFont="1" applyBorder="1"/>
    <xf numFmtId="4" fontId="0" fillId="0" borderId="115" xfId="0" applyNumberFormat="1" applyBorder="1"/>
    <xf numFmtId="0" fontId="4" fillId="0" borderId="116" xfId="0" applyFont="1" applyBorder="1"/>
    <xf numFmtId="0" fontId="4" fillId="0" borderId="115" xfId="0" applyFont="1" applyBorder="1"/>
    <xf numFmtId="0" fontId="0" fillId="0" borderId="115" xfId="0" applyBorder="1"/>
    <xf numFmtId="4" fontId="0" fillId="0" borderId="117" xfId="0" applyNumberFormat="1" applyBorder="1"/>
    <xf numFmtId="164" fontId="18" fillId="0" borderId="0" xfId="0" applyNumberFormat="1" applyFont="1"/>
    <xf numFmtId="0" fontId="0" fillId="0" borderId="118" xfId="0" applyBorder="1"/>
    <xf numFmtId="4" fontId="0" fillId="0" borderId="119" xfId="0" applyNumberFormat="1" applyBorder="1"/>
    <xf numFmtId="164" fontId="51" fillId="0" borderId="0" xfId="0" applyNumberFormat="1" applyFont="1"/>
    <xf numFmtId="166" fontId="0" fillId="0" borderId="0" xfId="0" applyNumberFormat="1" applyAlignment="1">
      <alignment horizontal="left"/>
    </xf>
    <xf numFmtId="4" fontId="0" fillId="27" borderId="119" xfId="0" applyNumberFormat="1" applyFill="1" applyBorder="1"/>
    <xf numFmtId="0" fontId="0" fillId="0" borderId="120" xfId="0" applyBorder="1"/>
    <xf numFmtId="4" fontId="0" fillId="0" borderId="121" xfId="0" applyNumberFormat="1" applyBorder="1"/>
    <xf numFmtId="0" fontId="0" fillId="0" borderId="122" xfId="0" applyBorder="1"/>
    <xf numFmtId="4" fontId="0" fillId="0" borderId="123" xfId="0" applyNumberFormat="1" applyBorder="1"/>
    <xf numFmtId="4" fontId="0" fillId="27" borderId="14" xfId="0" applyNumberFormat="1" applyFill="1" applyBorder="1"/>
    <xf numFmtId="0" fontId="0" fillId="0" borderId="126" xfId="0" applyBorder="1" applyAlignment="1">
      <alignment horizontal="center"/>
    </xf>
    <xf numFmtId="4" fontId="12" fillId="0" borderId="124" xfId="0" applyNumberFormat="1" applyFont="1" applyBorder="1"/>
    <xf numFmtId="0" fontId="12" fillId="0" borderId="126" xfId="0" applyFont="1" applyBorder="1" applyAlignment="1">
      <alignment vertical="center"/>
    </xf>
    <xf numFmtId="0" fontId="12" fillId="0" borderId="126" xfId="0" applyFont="1" applyBorder="1"/>
    <xf numFmtId="0" fontId="14" fillId="0" borderId="128" xfId="0" applyFont="1" applyBorder="1"/>
    <xf numFmtId="0" fontId="12" fillId="0" borderId="129" xfId="0" applyFont="1" applyBorder="1"/>
    <xf numFmtId="164" fontId="12" fillId="0" borderId="130" xfId="0" applyNumberFormat="1" applyFont="1" applyBorder="1"/>
    <xf numFmtId="4" fontId="12" fillId="0" borderId="131" xfId="0" applyNumberFormat="1" applyFont="1" applyBorder="1"/>
    <xf numFmtId="164" fontId="12" fillId="0" borderId="135" xfId="0" applyNumberFormat="1" applyFont="1" applyBorder="1"/>
    <xf numFmtId="4" fontId="12" fillId="0" borderId="136" xfId="0" applyNumberFormat="1" applyFont="1" applyBorder="1"/>
    <xf numFmtId="0" fontId="14" fillId="0" borderId="140" xfId="0" applyFont="1" applyBorder="1"/>
    <xf numFmtId="4" fontId="12" fillId="0" borderId="141" xfId="0" applyNumberFormat="1" applyFont="1" applyBorder="1" applyAlignment="1">
      <alignment vertical="center"/>
    </xf>
    <xf numFmtId="0" fontId="12" fillId="0" borderId="141" xfId="0" applyFont="1" applyBorder="1"/>
    <xf numFmtId="4" fontId="12" fillId="0" borderId="141" xfId="0" applyNumberFormat="1" applyFont="1" applyBorder="1"/>
    <xf numFmtId="0" fontId="18" fillId="0" borderId="146" xfId="0" applyFont="1" applyBorder="1" applyAlignment="1">
      <alignment vertical="center"/>
    </xf>
    <xf numFmtId="0" fontId="12" fillId="0" borderId="147" xfId="0" applyFont="1" applyBorder="1" applyAlignment="1">
      <alignment vertical="center"/>
    </xf>
    <xf numFmtId="4" fontId="12" fillId="0" borderId="148" xfId="0" applyNumberFormat="1" applyFont="1" applyBorder="1"/>
    <xf numFmtId="164" fontId="12" fillId="0" borderId="150" xfId="0" applyNumberFormat="1" applyFont="1" applyBorder="1" applyAlignment="1">
      <alignment vertical="center"/>
    </xf>
    <xf numFmtId="4" fontId="12" fillId="0" borderId="150" xfId="0" applyNumberFormat="1" applyFont="1" applyBorder="1" applyAlignment="1">
      <alignment vertical="center"/>
    </xf>
    <xf numFmtId="0" fontId="52" fillId="0" borderId="0" xfId="0" applyFont="1"/>
    <xf numFmtId="0" fontId="2" fillId="0" borderId="0" xfId="0" applyFont="1"/>
    <xf numFmtId="0" fontId="0" fillId="0" borderId="151" xfId="0" applyBorder="1"/>
    <xf numFmtId="4" fontId="0" fillId="0" borderId="152" xfId="0" applyNumberFormat="1" applyBorder="1"/>
    <xf numFmtId="0" fontId="0" fillId="0" borderId="153" xfId="0" applyBorder="1"/>
    <xf numFmtId="4" fontId="0" fillId="0" borderId="154" xfId="0" applyNumberFormat="1" applyBorder="1"/>
    <xf numFmtId="4" fontId="12" fillId="0" borderId="142" xfId="0" applyNumberFormat="1" applyFont="1" applyBorder="1"/>
    <xf numFmtId="4" fontId="12" fillId="0" borderId="142" xfId="0" applyNumberFormat="1" applyFont="1" applyBorder="1" applyAlignment="1">
      <alignment vertical="center"/>
    </xf>
    <xf numFmtId="0" fontId="14" fillId="0" borderId="155" xfId="0" applyFont="1" applyBorder="1"/>
    <xf numFmtId="0" fontId="12" fillId="0" borderId="156" xfId="0" applyFont="1" applyBorder="1"/>
    <xf numFmtId="164" fontId="12" fillId="0" borderId="157" xfId="0" applyNumberFormat="1" applyFont="1" applyBorder="1"/>
    <xf numFmtId="4" fontId="12" fillId="0" borderId="126" xfId="0" applyNumberFormat="1" applyFont="1" applyBorder="1"/>
    <xf numFmtId="164" fontId="12" fillId="0" borderId="157" xfId="0" applyNumberFormat="1" applyFont="1" applyBorder="1" applyAlignment="1">
      <alignment vertical="center"/>
    </xf>
    <xf numFmtId="4" fontId="12" fillId="0" borderId="126" xfId="0" applyNumberFormat="1" applyFont="1" applyBorder="1" applyAlignment="1">
      <alignment vertical="center"/>
    </xf>
    <xf numFmtId="164" fontId="12" fillId="0" borderId="163" xfId="0" applyNumberFormat="1" applyFont="1" applyBorder="1" applyAlignment="1">
      <alignment vertical="center"/>
    </xf>
    <xf numFmtId="4" fontId="12" fillId="0" borderId="163" xfId="0" applyNumberFormat="1" applyFont="1" applyBorder="1" applyAlignment="1">
      <alignment vertical="center"/>
    </xf>
    <xf numFmtId="4" fontId="9" fillId="0" borderId="0" xfId="0" applyNumberFormat="1" applyFont="1"/>
    <xf numFmtId="0" fontId="9" fillId="0" borderId="0" xfId="1" applyFont="1"/>
    <xf numFmtId="0" fontId="53" fillId="0" borderId="0" xfId="0" applyFont="1"/>
    <xf numFmtId="0" fontId="53" fillId="0" borderId="0" xfId="1" applyFont="1"/>
    <xf numFmtId="0" fontId="9" fillId="0" borderId="115" xfId="0" applyFont="1" applyBorder="1"/>
    <xf numFmtId="4" fontId="9" fillId="0" borderId="115" xfId="0" applyNumberFormat="1" applyFont="1" applyBorder="1"/>
    <xf numFmtId="4" fontId="9" fillId="0" borderId="117" xfId="0" applyNumberFormat="1" applyFont="1" applyBorder="1"/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54" fillId="0" borderId="0" xfId="0" applyFont="1"/>
    <xf numFmtId="164" fontId="53" fillId="0" borderId="0" xfId="0" applyNumberFormat="1" applyFont="1"/>
    <xf numFmtId="0" fontId="9" fillId="0" borderId="5" xfId="0" applyFont="1" applyBorder="1"/>
    <xf numFmtId="0" fontId="9" fillId="0" borderId="6" xfId="0" applyFont="1" applyBorder="1"/>
    <xf numFmtId="4" fontId="9" fillId="0" borderId="5" xfId="0" applyNumberFormat="1" applyFont="1" applyBorder="1"/>
    <xf numFmtId="0" fontId="9" fillId="0" borderId="118" xfId="0" applyFont="1" applyBorder="1"/>
    <xf numFmtId="4" fontId="9" fillId="0" borderId="119" xfId="0" applyNumberFormat="1" applyFont="1" applyBorder="1"/>
    <xf numFmtId="0" fontId="3" fillId="0" borderId="0" xfId="0" applyFont="1"/>
    <xf numFmtId="4" fontId="3" fillId="0" borderId="5" xfId="0" applyNumberFormat="1" applyFont="1" applyBorder="1"/>
    <xf numFmtId="0" fontId="9" fillId="0" borderId="151" xfId="0" applyFont="1" applyBorder="1"/>
    <xf numFmtId="4" fontId="9" fillId="0" borderId="152" xfId="0" applyNumberFormat="1" applyFont="1" applyBorder="1"/>
    <xf numFmtId="4" fontId="9" fillId="0" borderId="0" xfId="0" applyNumberFormat="1" applyFont="1" applyAlignment="1">
      <alignment horizontal="center"/>
    </xf>
    <xf numFmtId="0" fontId="9" fillId="0" borderId="153" xfId="0" applyFont="1" applyBorder="1"/>
    <xf numFmtId="4" fontId="9" fillId="0" borderId="154" xfId="0" applyNumberFormat="1" applyFont="1" applyBorder="1"/>
    <xf numFmtId="4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9" fillId="0" borderId="13" xfId="0" applyFont="1" applyBorder="1"/>
    <xf numFmtId="4" fontId="9" fillId="0" borderId="14" xfId="0" applyNumberFormat="1" applyFont="1" applyBorder="1"/>
    <xf numFmtId="2" fontId="9" fillId="0" borderId="0" xfId="0" applyNumberFormat="1" applyFont="1"/>
    <xf numFmtId="0" fontId="56" fillId="0" borderId="6" xfId="0" applyFont="1" applyBorder="1"/>
    <xf numFmtId="2" fontId="56" fillId="0" borderId="0" xfId="0" applyNumberFormat="1" applyFont="1"/>
    <xf numFmtId="0" fontId="56" fillId="0" borderId="0" xfId="0" applyFont="1"/>
    <xf numFmtId="4" fontId="56" fillId="0" borderId="0" xfId="0" applyNumberFormat="1" applyFont="1" applyAlignment="1">
      <alignment horizontal="center"/>
    </xf>
    <xf numFmtId="4" fontId="56" fillId="0" borderId="0" xfId="0" applyNumberFormat="1" applyFont="1"/>
    <xf numFmtId="0" fontId="9" fillId="0" borderId="95" xfId="1" applyFont="1" applyBorder="1"/>
    <xf numFmtId="0" fontId="9" fillId="0" borderId="1" xfId="0" applyFont="1" applyBorder="1"/>
    <xf numFmtId="0" fontId="9" fillId="0" borderId="126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4" fontId="12" fillId="0" borderId="124" xfId="0" applyNumberFormat="1" applyFont="1" applyBorder="1" applyAlignment="1">
      <alignment vertical="center"/>
    </xf>
    <xf numFmtId="0" fontId="54" fillId="0" borderId="74" xfId="0" applyFont="1" applyBorder="1" applyAlignment="1">
      <alignment vertical="center"/>
    </xf>
    <xf numFmtId="0" fontId="54" fillId="0" borderId="52" xfId="0" applyFont="1" applyBorder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9" fillId="0" borderId="112" xfId="0" applyFont="1" applyBorder="1"/>
    <xf numFmtId="0" fontId="9" fillId="0" borderId="113" xfId="0" applyFont="1" applyBorder="1"/>
    <xf numFmtId="4" fontId="9" fillId="0" borderId="113" xfId="0" applyNumberFormat="1" applyFont="1" applyBorder="1"/>
    <xf numFmtId="0" fontId="19" fillId="0" borderId="0" xfId="0" applyFont="1"/>
    <xf numFmtId="0" fontId="0" fillId="0" borderId="164" xfId="0" applyBorder="1"/>
    <xf numFmtId="4" fontId="0" fillId="0" borderId="165" xfId="0" applyNumberFormat="1" applyBorder="1"/>
    <xf numFmtId="0" fontId="0" fillId="0" borderId="166" xfId="0" applyBorder="1"/>
    <xf numFmtId="4" fontId="0" fillId="0" borderId="167" xfId="0" applyNumberFormat="1" applyBorder="1"/>
    <xf numFmtId="0" fontId="0" fillId="0" borderId="135" xfId="0" applyBorder="1"/>
    <xf numFmtId="0" fontId="0" fillId="0" borderId="131" xfId="0" applyBorder="1" applyAlignment="1">
      <alignment horizontal="center"/>
    </xf>
    <xf numFmtId="0" fontId="0" fillId="0" borderId="135" xfId="0" applyBorder="1" applyAlignment="1">
      <alignment vertical="center"/>
    </xf>
    <xf numFmtId="0" fontId="12" fillId="0" borderId="131" xfId="0" applyFont="1" applyBorder="1" applyAlignment="1">
      <alignment vertical="center"/>
    </xf>
    <xf numFmtId="164" fontId="12" fillId="0" borderId="135" xfId="0" applyNumberFormat="1" applyFont="1" applyBorder="1" applyAlignment="1">
      <alignment vertical="center"/>
    </xf>
    <xf numFmtId="0" fontId="12" fillId="0" borderId="131" xfId="0" applyFont="1" applyBorder="1"/>
    <xf numFmtId="0" fontId="14" fillId="0" borderId="135" xfId="0" applyFont="1" applyBorder="1"/>
    <xf numFmtId="0" fontId="14" fillId="0" borderId="170" xfId="0" applyFont="1" applyBorder="1"/>
    <xf numFmtId="0" fontId="12" fillId="0" borderId="171" xfId="0" applyFont="1" applyBorder="1"/>
    <xf numFmtId="164" fontId="12" fillId="0" borderId="172" xfId="0" applyNumberFormat="1" applyFont="1" applyBorder="1"/>
    <xf numFmtId="4" fontId="12" fillId="0" borderId="55" xfId="0" applyNumberFormat="1" applyFont="1" applyBorder="1" applyAlignment="1">
      <alignment vertical="center"/>
    </xf>
    <xf numFmtId="0" fontId="4" fillId="0" borderId="6" xfId="0" applyFont="1" applyBorder="1"/>
    <xf numFmtId="4" fontId="57" fillId="0" borderId="0" xfId="0" applyNumberFormat="1" applyFont="1"/>
    <xf numFmtId="4" fontId="12" fillId="0" borderId="95" xfId="0" applyNumberFormat="1" applyFont="1" applyBorder="1"/>
    <xf numFmtId="4" fontId="12" fillId="0" borderId="135" xfId="0" applyNumberFormat="1" applyFont="1" applyBorder="1"/>
    <xf numFmtId="4" fontId="12" fillId="0" borderId="135" xfId="0" applyNumberFormat="1" applyFont="1" applyBorder="1" applyAlignment="1">
      <alignment vertical="center"/>
    </xf>
    <xf numFmtId="4" fontId="12" fillId="26" borderId="136" xfId="0" applyNumberFormat="1" applyFont="1" applyFill="1" applyBorder="1" applyAlignment="1">
      <alignment vertical="center"/>
    </xf>
    <xf numFmtId="4" fontId="12" fillId="26" borderId="5" xfId="0" applyNumberFormat="1" applyFont="1" applyFill="1" applyBorder="1"/>
    <xf numFmtId="4" fontId="12" fillId="0" borderId="172" xfId="0" applyNumberFormat="1" applyFont="1" applyBorder="1"/>
    <xf numFmtId="4" fontId="12" fillId="26" borderId="131" xfId="0" applyNumberFormat="1" applyFont="1" applyFill="1" applyBorder="1"/>
    <xf numFmtId="0" fontId="12" fillId="26" borderId="0" xfId="0" applyFont="1" applyFill="1"/>
    <xf numFmtId="4" fontId="12" fillId="0" borderId="41" xfId="0" applyNumberFormat="1" applyFont="1" applyBorder="1"/>
    <xf numFmtId="4" fontId="12" fillId="0" borderId="130" xfId="0" applyNumberFormat="1" applyFont="1" applyBorder="1" applyAlignment="1">
      <alignment vertical="center"/>
    </xf>
    <xf numFmtId="0" fontId="12" fillId="26" borderId="0" xfId="0" applyFont="1" applyFill="1" applyAlignment="1">
      <alignment vertical="center"/>
    </xf>
    <xf numFmtId="4" fontId="12" fillId="0" borderId="1" xfId="0" applyNumberFormat="1" applyFont="1" applyBorder="1"/>
    <xf numFmtId="0" fontId="0" fillId="0" borderId="174" xfId="0" applyBorder="1"/>
    <xf numFmtId="0" fontId="0" fillId="0" borderId="175" xfId="0" applyBorder="1"/>
    <xf numFmtId="0" fontId="0" fillId="0" borderId="176" xfId="0" applyBorder="1"/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76" xfId="0" applyBorder="1" applyAlignment="1">
      <alignment vertical="center"/>
    </xf>
    <xf numFmtId="0" fontId="12" fillId="0" borderId="0" xfId="0" applyFont="1" applyAlignment="1">
      <alignment horizontal="left" vertical="center"/>
    </xf>
    <xf numFmtId="167" fontId="12" fillId="0" borderId="0" xfId="0" applyNumberFormat="1" applyFont="1" applyAlignment="1">
      <alignment horizontal="left" vertical="center"/>
    </xf>
    <xf numFmtId="0" fontId="12" fillId="28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176" xfId="0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177" xfId="0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6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63" fillId="0" borderId="0" xfId="0" applyNumberFormat="1" applyFont="1" applyAlignment="1">
      <alignment vertical="center"/>
    </xf>
    <xf numFmtId="0" fontId="60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0" fontId="66" fillId="0" borderId="0" xfId="0" applyFont="1" applyAlignment="1">
      <alignment vertical="center"/>
    </xf>
    <xf numFmtId="168" fontId="65" fillId="0" borderId="0" xfId="0" applyNumberFormat="1" applyFont="1" applyAlignment="1">
      <alignment horizontal="right" vertical="center"/>
    </xf>
    <xf numFmtId="4" fontId="60" fillId="0" borderId="0" xfId="0" applyNumberFormat="1" applyFont="1" applyAlignment="1">
      <alignment vertical="center"/>
    </xf>
    <xf numFmtId="168" fontId="60" fillId="0" borderId="0" xfId="0" applyNumberFormat="1" applyFont="1" applyAlignment="1">
      <alignment horizontal="right" vertical="center"/>
    </xf>
    <xf numFmtId="0" fontId="0" fillId="29" borderId="0" xfId="0" applyFill="1" applyAlignment="1">
      <alignment vertical="center"/>
    </xf>
    <xf numFmtId="0" fontId="67" fillId="29" borderId="178" xfId="0" applyFont="1" applyFill="1" applyBorder="1" applyAlignment="1">
      <alignment horizontal="left" vertical="center"/>
    </xf>
    <xf numFmtId="0" fontId="0" fillId="29" borderId="179" xfId="0" applyFill="1" applyBorder="1" applyAlignment="1">
      <alignment vertical="center"/>
    </xf>
    <xf numFmtId="0" fontId="67" fillId="29" borderId="179" xfId="0" applyFont="1" applyFill="1" applyBorder="1" applyAlignment="1">
      <alignment horizontal="right" vertical="center"/>
    </xf>
    <xf numFmtId="0" fontId="67" fillId="29" borderId="179" xfId="0" applyFont="1" applyFill="1" applyBorder="1" applyAlignment="1">
      <alignment horizontal="center" vertical="center"/>
    </xf>
    <xf numFmtId="4" fontId="67" fillId="29" borderId="179" xfId="0" applyNumberFormat="1" applyFont="1" applyFill="1" applyBorder="1" applyAlignment="1">
      <alignment vertical="center"/>
    </xf>
    <xf numFmtId="0" fontId="0" fillId="29" borderId="180" xfId="0" applyFill="1" applyBorder="1" applyAlignment="1">
      <alignment vertical="center"/>
    </xf>
    <xf numFmtId="0" fontId="68" fillId="0" borderId="181" xfId="0" applyFont="1" applyBorder="1" applyAlignment="1">
      <alignment horizontal="left" vertical="center"/>
    </xf>
    <xf numFmtId="0" fontId="0" fillId="0" borderId="181" xfId="0" applyBorder="1" applyAlignment="1">
      <alignment vertical="center"/>
    </xf>
    <xf numFmtId="0" fontId="60" fillId="0" borderId="182" xfId="0" applyFont="1" applyBorder="1" applyAlignment="1">
      <alignment horizontal="left" vertical="center"/>
    </xf>
    <xf numFmtId="0" fontId="0" fillId="0" borderId="182" xfId="0" applyBorder="1" applyAlignment="1">
      <alignment vertical="center"/>
    </xf>
    <xf numFmtId="0" fontId="60" fillId="0" borderId="182" xfId="0" applyFont="1" applyBorder="1" applyAlignment="1">
      <alignment horizontal="center" vertical="center"/>
    </xf>
    <xf numFmtId="0" fontId="60" fillId="0" borderId="182" xfId="0" applyFont="1" applyBorder="1" applyAlignment="1">
      <alignment horizontal="right" vertical="center"/>
    </xf>
    <xf numFmtId="0" fontId="0" fillId="0" borderId="183" xfId="0" applyBorder="1" applyAlignment="1">
      <alignment vertical="center"/>
    </xf>
    <xf numFmtId="0" fontId="0" fillId="0" borderId="184" xfId="0" applyBorder="1" applyAlignment="1">
      <alignment vertical="center"/>
    </xf>
    <xf numFmtId="0" fontId="0" fillId="0" borderId="174" xfId="0" applyBorder="1" applyAlignment="1">
      <alignment vertical="center"/>
    </xf>
    <xf numFmtId="0" fontId="0" fillId="0" borderId="175" xfId="0" applyBorder="1" applyAlignment="1">
      <alignment vertical="center"/>
    </xf>
    <xf numFmtId="0" fontId="47" fillId="29" borderId="0" xfId="0" applyFont="1" applyFill="1" applyAlignment="1">
      <alignment horizontal="left" vertical="center"/>
    </xf>
    <xf numFmtId="0" fontId="47" fillId="29" borderId="0" xfId="0" applyFont="1" applyFill="1" applyAlignment="1">
      <alignment horizontal="right" vertical="center"/>
    </xf>
    <xf numFmtId="0" fontId="69" fillId="0" borderId="0" xfId="0" applyFont="1" applyAlignment="1">
      <alignment horizontal="left" vertical="center"/>
    </xf>
    <xf numFmtId="0" fontId="70" fillId="0" borderId="176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70" fillId="0" borderId="185" xfId="0" applyFont="1" applyBorder="1" applyAlignment="1">
      <alignment horizontal="left" vertical="center"/>
    </xf>
    <xf numFmtId="0" fontId="70" fillId="0" borderId="185" xfId="0" applyFont="1" applyBorder="1" applyAlignment="1">
      <alignment vertical="center"/>
    </xf>
    <xf numFmtId="4" fontId="70" fillId="0" borderId="185" xfId="0" applyNumberFormat="1" applyFont="1" applyBorder="1" applyAlignment="1">
      <alignment vertical="center"/>
    </xf>
    <xf numFmtId="0" fontId="71" fillId="0" borderId="176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1" fillId="0" borderId="185" xfId="0" applyFont="1" applyBorder="1" applyAlignment="1">
      <alignment horizontal="left" vertical="center"/>
    </xf>
    <xf numFmtId="0" fontId="71" fillId="0" borderId="185" xfId="0" applyFont="1" applyBorder="1" applyAlignment="1">
      <alignment vertical="center"/>
    </xf>
    <xf numFmtId="4" fontId="71" fillId="0" borderId="185" xfId="0" applyNumberFormat="1" applyFont="1" applyBorder="1" applyAlignment="1">
      <alignment vertical="center"/>
    </xf>
    <xf numFmtId="4" fontId="69" fillId="0" borderId="0" xfId="0" applyNumberFormat="1" applyFont="1" applyAlignment="1">
      <alignment vertical="center"/>
    </xf>
    <xf numFmtId="0" fontId="72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4" fontId="71" fillId="28" borderId="0" xfId="0" applyNumberFormat="1" applyFont="1" applyFill="1" applyAlignment="1" applyProtection="1">
      <alignment vertical="center"/>
      <protection locked="0"/>
    </xf>
    <xf numFmtId="0" fontId="0" fillId="0" borderId="17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3" fillId="29" borderId="0" xfId="0" applyFont="1" applyFill="1" applyAlignment="1">
      <alignment horizontal="left" vertical="center"/>
    </xf>
    <xf numFmtId="4" fontId="63" fillId="29" borderId="0" xfId="0" applyNumberFormat="1" applyFont="1" applyFill="1" applyAlignment="1">
      <alignment vertical="center"/>
    </xf>
    <xf numFmtId="0" fontId="0" fillId="0" borderId="176" xfId="0" applyBorder="1" applyAlignment="1">
      <alignment horizontal="center" vertical="center" wrapText="1"/>
    </xf>
    <xf numFmtId="0" fontId="47" fillId="29" borderId="186" xfId="0" applyFont="1" applyFill="1" applyBorder="1" applyAlignment="1">
      <alignment horizontal="center" vertical="center" wrapText="1"/>
    </xf>
    <xf numFmtId="0" fontId="47" fillId="29" borderId="187" xfId="0" applyFont="1" applyFill="1" applyBorder="1" applyAlignment="1">
      <alignment horizontal="center" vertical="center" wrapText="1"/>
    </xf>
    <xf numFmtId="0" fontId="47" fillId="29" borderId="188" xfId="0" applyFont="1" applyFill="1" applyBorder="1" applyAlignment="1">
      <alignment horizontal="center" vertical="center" wrapText="1"/>
    </xf>
    <xf numFmtId="0" fontId="47" fillId="29" borderId="0" xfId="0" applyFont="1" applyFill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4" fontId="63" fillId="0" borderId="0" xfId="0" applyNumberFormat="1" applyFont="1"/>
    <xf numFmtId="0" fontId="0" fillId="0" borderId="189" xfId="0" applyBorder="1" applyAlignment="1">
      <alignment vertical="center"/>
    </xf>
    <xf numFmtId="169" fontId="73" fillId="0" borderId="177" xfId="0" applyNumberFormat="1" applyFont="1" applyBorder="1"/>
    <xf numFmtId="169" fontId="73" fillId="0" borderId="190" xfId="0" applyNumberFormat="1" applyFont="1" applyBorder="1"/>
    <xf numFmtId="0" fontId="74" fillId="0" borderId="176" xfId="0" applyFont="1" applyBorder="1"/>
    <xf numFmtId="0" fontId="74" fillId="0" borderId="0" xfId="0" applyFont="1"/>
    <xf numFmtId="0" fontId="74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74" fillId="0" borderId="0" xfId="0" applyFont="1" applyProtection="1">
      <protection locked="0"/>
    </xf>
    <xf numFmtId="4" fontId="70" fillId="0" borderId="0" xfId="0" applyNumberFormat="1" applyFont="1"/>
    <xf numFmtId="0" fontId="74" fillId="0" borderId="191" xfId="0" applyFont="1" applyBorder="1"/>
    <xf numFmtId="169" fontId="74" fillId="0" borderId="0" xfId="0" applyNumberFormat="1" applyFont="1"/>
    <xf numFmtId="169" fontId="74" fillId="0" borderId="192" xfId="0" applyNumberFormat="1" applyFont="1" applyBorder="1"/>
    <xf numFmtId="0" fontId="71" fillId="0" borderId="0" xfId="0" applyFont="1" applyAlignment="1">
      <alignment horizontal="left"/>
    </xf>
    <xf numFmtId="4" fontId="71" fillId="0" borderId="0" xfId="0" applyNumberFormat="1" applyFont="1"/>
    <xf numFmtId="0" fontId="47" fillId="0" borderId="193" xfId="0" applyFont="1" applyBorder="1" applyAlignment="1">
      <alignment horizontal="center" vertical="center"/>
    </xf>
    <xf numFmtId="49" fontId="47" fillId="0" borderId="193" xfId="0" applyNumberFormat="1" applyFont="1" applyBorder="1" applyAlignment="1">
      <alignment horizontal="left" vertical="center" wrapText="1"/>
    </xf>
    <xf numFmtId="0" fontId="47" fillId="0" borderId="193" xfId="0" applyFont="1" applyBorder="1" applyAlignment="1">
      <alignment horizontal="left" vertical="center" wrapText="1"/>
    </xf>
    <xf numFmtId="0" fontId="47" fillId="0" borderId="193" xfId="0" applyFont="1" applyBorder="1" applyAlignment="1">
      <alignment horizontal="center" vertical="center" wrapText="1"/>
    </xf>
    <xf numFmtId="164" fontId="47" fillId="0" borderId="193" xfId="0" applyNumberFormat="1" applyFont="1" applyBorder="1" applyAlignment="1">
      <alignment vertical="center"/>
    </xf>
    <xf numFmtId="4" fontId="47" fillId="28" borderId="193" xfId="0" applyNumberFormat="1" applyFont="1" applyFill="1" applyBorder="1" applyAlignment="1" applyProtection="1">
      <alignment vertical="center"/>
      <protection locked="0"/>
    </xf>
    <xf numFmtId="4" fontId="47" fillId="0" borderId="193" xfId="0" applyNumberFormat="1" applyFont="1" applyBorder="1" applyAlignment="1">
      <alignment vertical="center"/>
    </xf>
    <xf numFmtId="0" fontId="0" fillId="0" borderId="193" xfId="0" applyBorder="1" applyAlignment="1">
      <alignment vertical="center"/>
    </xf>
    <xf numFmtId="0" fontId="72" fillId="28" borderId="191" xfId="0" applyFont="1" applyFill="1" applyBorder="1" applyAlignment="1" applyProtection="1">
      <alignment horizontal="left" vertical="center"/>
      <protection locked="0"/>
    </xf>
    <xf numFmtId="169" fontId="72" fillId="0" borderId="0" xfId="0" applyNumberFormat="1" applyFont="1" applyAlignment="1">
      <alignment vertical="center"/>
    </xf>
    <xf numFmtId="169" fontId="72" fillId="0" borderId="192" xfId="0" applyNumberFormat="1" applyFont="1" applyBorder="1" applyAlignment="1">
      <alignment vertical="center"/>
    </xf>
    <xf numFmtId="0" fontId="75" fillId="0" borderId="193" xfId="0" applyFont="1" applyBorder="1" applyAlignment="1">
      <alignment horizontal="center" vertical="center"/>
    </xf>
    <xf numFmtId="49" fontId="75" fillId="0" borderId="193" xfId="0" applyNumberFormat="1" applyFont="1" applyBorder="1" applyAlignment="1">
      <alignment horizontal="left" vertical="center" wrapText="1"/>
    </xf>
    <xf numFmtId="0" fontId="75" fillId="0" borderId="193" xfId="0" applyFont="1" applyBorder="1" applyAlignment="1">
      <alignment horizontal="left" vertical="center" wrapText="1"/>
    </xf>
    <xf numFmtId="0" fontId="75" fillId="0" borderId="193" xfId="0" applyFont="1" applyBorder="1" applyAlignment="1">
      <alignment horizontal="center" vertical="center" wrapText="1"/>
    </xf>
    <xf numFmtId="164" fontId="75" fillId="0" borderId="193" xfId="0" applyNumberFormat="1" applyFont="1" applyBorder="1" applyAlignment="1">
      <alignment vertical="center"/>
    </xf>
    <xf numFmtId="4" fontId="75" fillId="28" borderId="193" xfId="0" applyNumberFormat="1" applyFont="1" applyFill="1" applyBorder="1" applyAlignment="1" applyProtection="1">
      <alignment vertical="center"/>
      <protection locked="0"/>
    </xf>
    <xf numFmtId="4" fontId="75" fillId="0" borderId="193" xfId="0" applyNumberFormat="1" applyFont="1" applyBorder="1" applyAlignment="1">
      <alignment vertical="center"/>
    </xf>
    <xf numFmtId="0" fontId="76" fillId="0" borderId="193" xfId="0" applyFont="1" applyBorder="1" applyAlignment="1">
      <alignment vertical="center"/>
    </xf>
    <xf numFmtId="0" fontId="76" fillId="0" borderId="176" xfId="0" applyFont="1" applyBorder="1" applyAlignment="1">
      <alignment vertical="center"/>
    </xf>
    <xf numFmtId="0" fontId="75" fillId="28" borderId="191" xfId="0" applyFont="1" applyFill="1" applyBorder="1" applyAlignment="1" applyProtection="1">
      <alignment horizontal="left" vertical="center"/>
      <protection locked="0"/>
    </xf>
    <xf numFmtId="0" fontId="75" fillId="0" borderId="0" xfId="0" applyFont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8" fillId="0" borderId="0" xfId="0" applyFont="1" applyAlignment="1">
      <alignment vertical="center" wrapText="1"/>
    </xf>
    <xf numFmtId="0" fontId="0" fillId="0" borderId="191" xfId="0" applyBorder="1" applyAlignment="1">
      <alignment vertical="center"/>
    </xf>
    <xf numFmtId="0" fontId="0" fillId="0" borderId="192" xfId="0" applyBorder="1" applyAlignment="1">
      <alignment vertical="center"/>
    </xf>
    <xf numFmtId="0" fontId="72" fillId="28" borderId="194" xfId="0" applyFont="1" applyFill="1" applyBorder="1" applyAlignment="1" applyProtection="1">
      <alignment horizontal="left" vertical="center"/>
      <protection locked="0"/>
    </xf>
    <xf numFmtId="0" fontId="72" fillId="0" borderId="185" xfId="0" applyFont="1" applyBorder="1" applyAlignment="1">
      <alignment horizontal="center" vertical="center"/>
    </xf>
    <xf numFmtId="0" fontId="0" fillId="0" borderId="185" xfId="0" applyBorder="1" applyAlignment="1">
      <alignment vertical="center"/>
    </xf>
    <xf numFmtId="169" fontId="72" fillId="0" borderId="185" xfId="0" applyNumberFormat="1" applyFont="1" applyBorder="1" applyAlignment="1">
      <alignment vertical="center"/>
    </xf>
    <xf numFmtId="169" fontId="72" fillId="0" borderId="195" xfId="0" applyNumberFormat="1" applyFont="1" applyBorder="1" applyAlignment="1">
      <alignment vertical="center"/>
    </xf>
    <xf numFmtId="0" fontId="3" fillId="0" borderId="0" xfId="1" applyAlignment="1">
      <alignment horizontal="left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1" fillId="28" borderId="0" xfId="0" applyFont="1" applyFill="1" applyAlignment="1" applyProtection="1">
      <alignment horizontal="left" vertical="center"/>
      <protection locked="0"/>
    </xf>
    <xf numFmtId="0" fontId="71" fillId="0" borderId="0" xfId="0" applyFont="1" applyAlignment="1">
      <alignment horizontal="left" vertical="center"/>
    </xf>
    <xf numFmtId="0" fontId="0" fillId="0" borderId="0" xfId="0"/>
    <xf numFmtId="0" fontId="12" fillId="28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8" fillId="0" borderId="144" xfId="1" applyFont="1" applyBorder="1" applyAlignment="1">
      <alignment horizontal="left" wrapText="1"/>
    </xf>
    <xf numFmtId="0" fontId="18" fillId="0" borderId="145" xfId="1" applyFont="1" applyBorder="1" applyAlignment="1">
      <alignment horizontal="left" wrapText="1"/>
    </xf>
    <xf numFmtId="0" fontId="18" fillId="0" borderId="28" xfId="1" applyFont="1" applyBorder="1" applyAlignment="1">
      <alignment horizontal="left" wrapText="1"/>
    </xf>
    <xf numFmtId="0" fontId="18" fillId="0" borderId="142" xfId="1" applyFont="1" applyBorder="1" applyAlignment="1">
      <alignment horizontal="left" wrapText="1"/>
    </xf>
    <xf numFmtId="0" fontId="18" fillId="0" borderId="149" xfId="1" applyFont="1" applyBorder="1" applyAlignment="1">
      <alignment horizontal="left" wrapText="1"/>
    </xf>
    <xf numFmtId="0" fontId="18" fillId="0" borderId="50" xfId="1" applyFont="1" applyBorder="1" applyAlignment="1">
      <alignment horizontal="left" wrapText="1"/>
    </xf>
    <xf numFmtId="0" fontId="18" fillId="0" borderId="51" xfId="1" applyFont="1" applyBorder="1" applyAlignment="1">
      <alignment horizontal="left" wrapText="1"/>
    </xf>
    <xf numFmtId="0" fontId="0" fillId="0" borderId="28" xfId="1" applyFont="1" applyBorder="1" applyAlignment="1">
      <alignment horizontal="left"/>
    </xf>
    <xf numFmtId="0" fontId="0" fillId="0" borderId="124" xfId="1" applyFont="1" applyBorder="1" applyAlignment="1">
      <alignment horizontal="left"/>
    </xf>
    <xf numFmtId="0" fontId="0" fillId="0" borderId="125" xfId="1" applyFont="1" applyBorder="1" applyAlignment="1">
      <alignment horizontal="left"/>
    </xf>
    <xf numFmtId="0" fontId="0" fillId="0" borderId="28" xfId="1" applyFont="1" applyBorder="1" applyAlignment="1">
      <alignment horizontal="left" wrapText="1"/>
    </xf>
    <xf numFmtId="0" fontId="0" fillId="0" borderId="124" xfId="1" applyFont="1" applyBorder="1" applyAlignment="1">
      <alignment horizontal="left" wrapText="1"/>
    </xf>
    <xf numFmtId="0" fontId="0" fillId="0" borderId="127" xfId="1" applyFont="1" applyBorder="1" applyAlignment="1">
      <alignment horizontal="left" wrapText="1"/>
    </xf>
    <xf numFmtId="0" fontId="0" fillId="0" borderId="132" xfId="0" applyBorder="1" applyAlignment="1">
      <alignment horizontal="left"/>
    </xf>
    <xf numFmtId="0" fontId="0" fillId="0" borderId="133" xfId="0" applyBorder="1" applyAlignment="1">
      <alignment horizontal="left"/>
    </xf>
    <xf numFmtId="0" fontId="0" fillId="0" borderId="134" xfId="0" applyBorder="1" applyAlignment="1">
      <alignment horizontal="left"/>
    </xf>
    <xf numFmtId="0" fontId="0" fillId="0" borderId="137" xfId="1" applyFont="1" applyBorder="1" applyAlignment="1">
      <alignment horizontal="left" wrapText="1"/>
    </xf>
    <xf numFmtId="0" fontId="0" fillId="0" borderId="138" xfId="1" applyFont="1" applyBorder="1" applyAlignment="1">
      <alignment horizontal="left" wrapText="1"/>
    </xf>
    <xf numFmtId="0" fontId="0" fillId="0" borderId="139" xfId="1" applyFont="1" applyBorder="1" applyAlignment="1">
      <alignment horizontal="left" wrapText="1"/>
    </xf>
    <xf numFmtId="0" fontId="0" fillId="0" borderId="142" xfId="1" applyFont="1" applyBorder="1" applyAlignment="1">
      <alignment horizontal="left"/>
    </xf>
    <xf numFmtId="0" fontId="0" fillId="0" borderId="143" xfId="1" applyFont="1" applyBorder="1" applyAlignment="1">
      <alignment horizontal="left"/>
    </xf>
    <xf numFmtId="0" fontId="6" fillId="0" borderId="0" xfId="0" applyFont="1" applyAlignment="1">
      <alignment horizontal="left"/>
    </xf>
    <xf numFmtId="49" fontId="11" fillId="2" borderId="86" xfId="0" applyNumberFormat="1" applyFont="1" applyFill="1" applyBorder="1" applyAlignment="1">
      <alignment horizontal="center" vertical="center"/>
    </xf>
    <xf numFmtId="49" fontId="11" fillId="2" borderId="87" xfId="0" applyNumberFormat="1" applyFont="1" applyFill="1" applyBorder="1" applyAlignment="1">
      <alignment horizontal="center" vertical="center"/>
    </xf>
    <xf numFmtId="49" fontId="11" fillId="2" borderId="88" xfId="0" applyNumberFormat="1" applyFont="1" applyFill="1" applyBorder="1" applyAlignment="1">
      <alignment horizontal="center" vertical="center"/>
    </xf>
    <xf numFmtId="0" fontId="0" fillId="0" borderId="92" xfId="1" applyFont="1" applyBorder="1" applyAlignment="1">
      <alignment horizontal="left"/>
    </xf>
    <xf numFmtId="0" fontId="0" fillId="0" borderId="93" xfId="1" applyFont="1" applyBorder="1" applyAlignment="1">
      <alignment horizontal="left"/>
    </xf>
    <xf numFmtId="0" fontId="0" fillId="0" borderId="94" xfId="1" applyFont="1" applyBorder="1" applyAlignment="1">
      <alignment horizontal="left"/>
    </xf>
    <xf numFmtId="0" fontId="0" fillId="0" borderId="125" xfId="1" applyFont="1" applyBorder="1" applyAlignment="1">
      <alignment horizontal="left" wrapText="1"/>
    </xf>
    <xf numFmtId="0" fontId="0" fillId="0" borderId="98" xfId="1" applyFont="1" applyBorder="1" applyAlignment="1">
      <alignment horizontal="left"/>
    </xf>
    <xf numFmtId="0" fontId="0" fillId="0" borderId="99" xfId="1" applyFont="1" applyBorder="1" applyAlignment="1">
      <alignment horizontal="left"/>
    </xf>
    <xf numFmtId="0" fontId="0" fillId="0" borderId="98" xfId="1" applyFont="1" applyBorder="1" applyAlignment="1">
      <alignment horizontal="left" wrapText="1"/>
    </xf>
    <xf numFmtId="0" fontId="0" fillId="0" borderId="99" xfId="1" applyFont="1" applyBorder="1" applyAlignment="1">
      <alignment horizontal="left" wrapText="1"/>
    </xf>
    <xf numFmtId="0" fontId="18" fillId="0" borderId="44" xfId="1" applyFont="1" applyBorder="1" applyAlignment="1">
      <alignment horizontal="left" wrapText="1"/>
    </xf>
    <xf numFmtId="0" fontId="18" fillId="0" borderId="45" xfId="1" applyFont="1" applyBorder="1" applyAlignment="1">
      <alignment horizontal="left" wrapText="1"/>
    </xf>
    <xf numFmtId="0" fontId="18" fillId="0" borderId="29" xfId="1" applyFont="1" applyBorder="1" applyAlignment="1">
      <alignment horizontal="left" wrapText="1"/>
    </xf>
    <xf numFmtId="0" fontId="18" fillId="0" borderId="33" xfId="1" applyFont="1" applyBorder="1" applyAlignment="1">
      <alignment horizontal="left" wrapText="1"/>
    </xf>
    <xf numFmtId="0" fontId="0" fillId="0" borderId="101" xfId="1" applyFont="1" applyBorder="1" applyAlignment="1">
      <alignment horizontal="left" wrapText="1"/>
    </xf>
    <xf numFmtId="0" fontId="0" fillId="0" borderId="105" xfId="0" applyBorder="1" applyAlignment="1">
      <alignment horizontal="left"/>
    </xf>
    <xf numFmtId="0" fontId="0" fillId="0" borderId="106" xfId="0" applyBorder="1" applyAlignment="1">
      <alignment horizontal="left"/>
    </xf>
    <xf numFmtId="0" fontId="0" fillId="0" borderId="107" xfId="0" applyBorder="1" applyAlignment="1">
      <alignment horizontal="left"/>
    </xf>
    <xf numFmtId="0" fontId="0" fillId="0" borderId="108" xfId="1" applyFont="1" applyBorder="1" applyAlignment="1">
      <alignment horizontal="left" wrapText="1"/>
    </xf>
    <xf numFmtId="0" fontId="0" fillId="0" borderId="109" xfId="1" applyFont="1" applyBorder="1" applyAlignment="1">
      <alignment horizontal="left" wrapText="1"/>
    </xf>
    <xf numFmtId="0" fontId="0" fillId="0" borderId="103" xfId="1" applyFont="1" applyBorder="1" applyAlignment="1">
      <alignment horizontal="left" wrapText="1"/>
    </xf>
    <xf numFmtId="0" fontId="0" fillId="0" borderId="29" xfId="1" applyFont="1" applyBorder="1" applyAlignment="1">
      <alignment horizontal="left"/>
    </xf>
    <xf numFmtId="0" fontId="0" fillId="0" borderId="30" xfId="1" applyFont="1" applyBorder="1" applyAlignment="1">
      <alignment horizontal="left"/>
    </xf>
    <xf numFmtId="0" fontId="0" fillId="0" borderId="29" xfId="1" applyFont="1" applyBorder="1" applyAlignment="1">
      <alignment horizontal="left" wrapText="1"/>
    </xf>
    <xf numFmtId="0" fontId="0" fillId="0" borderId="30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2" xfId="1" applyFont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0" fontId="0" fillId="0" borderId="22" xfId="1" applyFont="1" applyBorder="1" applyAlignment="1">
      <alignment horizontal="left"/>
    </xf>
    <xf numFmtId="0" fontId="0" fillId="0" borderId="23" xfId="1" applyFont="1" applyBorder="1" applyAlignment="1">
      <alignment horizontal="left"/>
    </xf>
    <xf numFmtId="0" fontId="0" fillId="0" borderId="24" xfId="1" applyFont="1" applyBorder="1" applyAlignment="1">
      <alignment horizontal="left"/>
    </xf>
    <xf numFmtId="0" fontId="0" fillId="0" borderId="43" xfId="1" applyFont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0" fillId="0" borderId="22" xfId="1" applyFont="1" applyBorder="1" applyAlignment="1">
      <alignment horizontal="left" vertical="top" wrapText="1"/>
    </xf>
    <xf numFmtId="0" fontId="0" fillId="0" borderId="23" xfId="1" applyFont="1" applyBorder="1" applyAlignment="1">
      <alignment horizontal="left" vertical="top" wrapText="1"/>
    </xf>
    <xf numFmtId="0" fontId="0" fillId="0" borderId="24" xfId="1" applyFont="1" applyBorder="1" applyAlignment="1">
      <alignment horizontal="left" vertical="top" wrapText="1"/>
    </xf>
    <xf numFmtId="0" fontId="0" fillId="0" borderId="142" xfId="1" applyFont="1" applyBorder="1" applyAlignment="1">
      <alignment horizontal="left" wrapText="1"/>
    </xf>
    <xf numFmtId="0" fontId="0" fillId="0" borderId="143" xfId="1" applyFont="1" applyBorder="1" applyAlignment="1">
      <alignment horizontal="left" wrapText="1"/>
    </xf>
    <xf numFmtId="0" fontId="0" fillId="0" borderId="149" xfId="1" applyFont="1" applyBorder="1" applyAlignment="1">
      <alignment horizontal="left" wrapText="1"/>
    </xf>
    <xf numFmtId="0" fontId="0" fillId="0" borderId="158" xfId="0" applyBorder="1" applyAlignment="1">
      <alignment horizontal="left"/>
    </xf>
    <xf numFmtId="0" fontId="0" fillId="0" borderId="159" xfId="0" applyBorder="1" applyAlignment="1">
      <alignment horizontal="left"/>
    </xf>
    <xf numFmtId="0" fontId="0" fillId="0" borderId="160" xfId="0" applyBorder="1" applyAlignment="1">
      <alignment horizontal="left"/>
    </xf>
    <xf numFmtId="0" fontId="0" fillId="0" borderId="161" xfId="1" applyFont="1" applyBorder="1" applyAlignment="1">
      <alignment horizontal="left" wrapText="1"/>
    </xf>
    <xf numFmtId="0" fontId="0" fillId="0" borderId="162" xfId="1" applyFont="1" applyBorder="1" applyAlignment="1">
      <alignment horizontal="left" wrapText="1"/>
    </xf>
    <xf numFmtId="0" fontId="0" fillId="0" borderId="156" xfId="1" applyFont="1" applyBorder="1" applyAlignment="1">
      <alignment horizontal="left" wrapText="1"/>
    </xf>
    <xf numFmtId="0" fontId="54" fillId="0" borderId="28" xfId="1" applyFont="1" applyBorder="1" applyAlignment="1">
      <alignment horizontal="left" wrapText="1"/>
    </xf>
    <xf numFmtId="0" fontId="54" fillId="0" borderId="124" xfId="1" applyFont="1" applyBorder="1" applyAlignment="1">
      <alignment horizontal="left" wrapText="1"/>
    </xf>
    <xf numFmtId="0" fontId="54" fillId="0" borderId="127" xfId="1" applyFont="1" applyBorder="1" applyAlignment="1">
      <alignment horizontal="left" wrapText="1"/>
    </xf>
    <xf numFmtId="0" fontId="54" fillId="0" borderId="50" xfId="1" applyFont="1" applyBorder="1" applyAlignment="1">
      <alignment horizontal="left" wrapText="1"/>
    </xf>
    <xf numFmtId="0" fontId="54" fillId="0" borderId="51" xfId="1" applyFont="1" applyBorder="1" applyAlignment="1">
      <alignment horizontal="left" wrapText="1"/>
    </xf>
    <xf numFmtId="0" fontId="9" fillId="0" borderId="28" xfId="1" applyFont="1" applyBorder="1" applyAlignment="1">
      <alignment horizontal="left" wrapText="1"/>
    </xf>
    <xf numFmtId="0" fontId="9" fillId="0" borderId="124" xfId="1" applyFont="1" applyBorder="1" applyAlignment="1">
      <alignment horizontal="left" wrapText="1"/>
    </xf>
    <xf numFmtId="0" fontId="9" fillId="0" borderId="127" xfId="1" applyFont="1" applyBorder="1" applyAlignment="1">
      <alignment horizontal="left" wrapText="1"/>
    </xf>
    <xf numFmtId="0" fontId="9" fillId="0" borderId="158" xfId="0" applyFont="1" applyBorder="1" applyAlignment="1">
      <alignment horizontal="left"/>
    </xf>
    <xf numFmtId="0" fontId="9" fillId="0" borderId="159" xfId="0" applyFont="1" applyBorder="1" applyAlignment="1">
      <alignment horizontal="left"/>
    </xf>
    <xf numFmtId="0" fontId="9" fillId="0" borderId="160" xfId="0" applyFont="1" applyBorder="1" applyAlignment="1">
      <alignment horizontal="left"/>
    </xf>
    <xf numFmtId="0" fontId="9" fillId="0" borderId="161" xfId="1" applyFont="1" applyBorder="1" applyAlignment="1">
      <alignment horizontal="left" wrapText="1"/>
    </xf>
    <xf numFmtId="0" fontId="9" fillId="0" borderId="162" xfId="1" applyFont="1" applyBorder="1" applyAlignment="1">
      <alignment horizontal="left" wrapText="1"/>
    </xf>
    <xf numFmtId="0" fontId="9" fillId="0" borderId="156" xfId="1" applyFont="1" applyBorder="1" applyAlignment="1">
      <alignment horizontal="left" wrapText="1"/>
    </xf>
    <xf numFmtId="0" fontId="9" fillId="0" borderId="28" xfId="1" applyFont="1" applyBorder="1" applyAlignment="1">
      <alignment horizontal="left"/>
    </xf>
    <xf numFmtId="0" fontId="9" fillId="0" borderId="124" xfId="1" applyFont="1" applyBorder="1" applyAlignment="1">
      <alignment horizontal="left"/>
    </xf>
    <xf numFmtId="0" fontId="9" fillId="0" borderId="125" xfId="1" applyFont="1" applyBorder="1" applyAlignment="1">
      <alignment horizontal="left"/>
    </xf>
    <xf numFmtId="0" fontId="54" fillId="0" borderId="72" xfId="1" applyFont="1" applyBorder="1" applyAlignment="1">
      <alignment horizontal="left" wrapText="1"/>
    </xf>
    <xf numFmtId="0" fontId="54" fillId="0" borderId="73" xfId="1" applyFont="1" applyBorder="1" applyAlignment="1">
      <alignment horizontal="left" wrapText="1"/>
    </xf>
    <xf numFmtId="0" fontId="9" fillId="0" borderId="92" xfId="1" applyFont="1" applyBorder="1" applyAlignment="1">
      <alignment horizontal="left"/>
    </xf>
    <xf numFmtId="0" fontId="9" fillId="0" borderId="93" xfId="1" applyFont="1" applyBorder="1" applyAlignment="1">
      <alignment horizontal="left"/>
    </xf>
    <xf numFmtId="0" fontId="9" fillId="0" borderId="94" xfId="1" applyFont="1" applyBorder="1" applyAlignment="1">
      <alignment horizontal="left"/>
    </xf>
    <xf numFmtId="0" fontId="9" fillId="0" borderId="125" xfId="1" applyFont="1" applyBorder="1" applyAlignment="1">
      <alignment horizontal="left" wrapText="1"/>
    </xf>
    <xf numFmtId="0" fontId="0" fillId="0" borderId="136" xfId="1" applyFont="1" applyBorder="1" applyAlignment="1">
      <alignment horizontal="left"/>
    </xf>
    <xf numFmtId="0" fontId="0" fillId="0" borderId="168" xfId="1" applyFont="1" applyBorder="1" applyAlignment="1">
      <alignment horizontal="left"/>
    </xf>
    <xf numFmtId="0" fontId="0" fillId="0" borderId="136" xfId="1" applyFont="1" applyBorder="1" applyAlignment="1">
      <alignment horizontal="left" wrapText="1"/>
    </xf>
    <xf numFmtId="0" fontId="0" fillId="0" borderId="168" xfId="1" applyFont="1" applyBorder="1" applyAlignment="1">
      <alignment horizontal="left" wrapText="1"/>
    </xf>
    <xf numFmtId="0" fontId="18" fillId="0" borderId="124" xfId="1" applyFont="1" applyBorder="1" applyAlignment="1">
      <alignment horizontal="left" wrapText="1"/>
    </xf>
    <xf numFmtId="0" fontId="18" fillId="0" borderId="127" xfId="1" applyFont="1" applyBorder="1" applyAlignment="1">
      <alignment horizontal="left" wrapText="1"/>
    </xf>
    <xf numFmtId="0" fontId="0" fillId="0" borderId="169" xfId="1" applyFont="1" applyBorder="1" applyAlignment="1">
      <alignment horizontal="left" wrapText="1"/>
    </xf>
    <xf numFmtId="0" fontId="0" fillId="0" borderId="129" xfId="1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8" fillId="0" borderId="173" xfId="1" applyFont="1" applyBorder="1" applyAlignment="1">
      <alignment horizontal="left" wrapText="1"/>
    </xf>
  </cellXfs>
  <cellStyles count="50">
    <cellStyle name="20 % - zvýraznenie1 2" xfId="9" xr:uid="{8EEB4CD6-666E-455A-A679-58F4B6ADED95}"/>
    <cellStyle name="20 % - zvýraznenie2 2" xfId="10" xr:uid="{0BE2F2F4-CB33-4AD2-9B2E-6B9A29DEEF73}"/>
    <cellStyle name="20 % - zvýraznenie3 2" xfId="11" xr:uid="{4E930393-5935-48E9-852B-BCA71C130B99}"/>
    <cellStyle name="20 % - zvýraznenie4 2" xfId="12" xr:uid="{49BF65D8-4572-4967-BF83-50CD2C59FDB5}"/>
    <cellStyle name="20 % - zvýraznenie5 2" xfId="13" xr:uid="{02222276-D3B8-4B11-A754-51736B34F840}"/>
    <cellStyle name="20 % - zvýraznenie6 2" xfId="14" xr:uid="{9219E0F8-3BE0-4CD5-A089-3295B57ACFC4}"/>
    <cellStyle name="40 % - zvýraznenie1 2" xfId="15" xr:uid="{54AF5A00-8132-4CEC-87FE-1966A2BA5291}"/>
    <cellStyle name="40 % - zvýraznenie2 2" xfId="16" xr:uid="{5D868FC6-766E-4308-8C60-12688B80809B}"/>
    <cellStyle name="40 % - zvýraznenie3 2" xfId="17" xr:uid="{2F1DAD96-3A19-4350-A254-BCF9A17241D9}"/>
    <cellStyle name="40 % - zvýraznenie4 2" xfId="18" xr:uid="{4A9FD81D-BC01-4465-B9F6-CD8F56A2A59E}"/>
    <cellStyle name="40 % - zvýraznenie5 2" xfId="19" xr:uid="{A1BA225C-0F0C-4D72-B4BE-6B91415E0223}"/>
    <cellStyle name="40 % - zvýraznenie6 2" xfId="20" xr:uid="{3BA5CFD7-4F95-45E1-B602-5ED389CA397F}"/>
    <cellStyle name="60 % - zvýraznenie1 2" xfId="21" xr:uid="{241F7816-7DB6-44BB-BEDB-7B25D772DB47}"/>
    <cellStyle name="60 % - zvýraznenie2 2" xfId="22" xr:uid="{3FD20D9F-53B0-48D9-A1C4-5721FA018608}"/>
    <cellStyle name="60 % - zvýraznenie3 2" xfId="23" xr:uid="{62486BEF-A4F9-4EBB-BBD8-E5D4C94A46F6}"/>
    <cellStyle name="60 % - zvýraznenie4 2" xfId="24" xr:uid="{E50E89F3-AECA-456A-B602-F798CE6725D7}"/>
    <cellStyle name="60 % - zvýraznenie5 2" xfId="25" xr:uid="{BF8345E1-CD6B-431F-9BCF-2750341FCDAD}"/>
    <cellStyle name="60 % - zvýraznenie6 2" xfId="26" xr:uid="{8B5B3CE4-124D-4B86-AA37-EEA4383F151F}"/>
    <cellStyle name="Čiarka 2" xfId="3" xr:uid="{2A5F0EB0-F693-42D8-9C8B-3C6F44A16022}"/>
    <cellStyle name="Čiarka 2 2" xfId="6" xr:uid="{88AF5A5E-FF59-4FE4-BB5E-1B1E444A57A2}"/>
    <cellStyle name="Čiarka 3" xfId="5" xr:uid="{87D88E04-33E4-47C9-B417-CB8F6E6E599C}"/>
    <cellStyle name="Čiarka 4" xfId="4" xr:uid="{2BE963B3-86C1-49DD-801C-996A0F0A967F}"/>
    <cellStyle name="Dobrá 2" xfId="27" xr:uid="{2C4FAF44-FDD9-41C9-9657-15073FE9F8E2}"/>
    <cellStyle name="Kontrolná bunka 2" xfId="28" xr:uid="{F52228BD-0F45-4C08-AAFD-7DB4CD7D68EC}"/>
    <cellStyle name="Nadpis 1 2" xfId="29" xr:uid="{46503B20-29CE-48C1-91F8-481CA10B657C}"/>
    <cellStyle name="Nadpis 2 2" xfId="30" xr:uid="{DC0C5700-1BBE-48C3-93A8-DEEDD66F2DB7}"/>
    <cellStyle name="Nadpis 3 2" xfId="31" xr:uid="{0E5E8745-258E-4385-B5D8-2C32ECA3FE8E}"/>
    <cellStyle name="Nadpis 4 2" xfId="32" xr:uid="{69D190BC-9256-4E8F-BE56-F3D50A359FA6}"/>
    <cellStyle name="Neutrálna 2" xfId="33" xr:uid="{46B582DC-7343-4795-9FC6-33D5FA30F1A7}"/>
    <cellStyle name="Normálna" xfId="0" builtinId="0"/>
    <cellStyle name="Normálna 2" xfId="2" xr:uid="{E8894E04-AB4D-4D63-A50F-8D286BF758CA}"/>
    <cellStyle name="Normálna 2 2" xfId="8" xr:uid="{56E2A26C-7B4D-4D92-AD2D-36E46752D2DE}"/>
    <cellStyle name="Normálna 3" xfId="49" xr:uid="{502B77E7-971E-4CF4-9C83-BFBAEE636FA2}"/>
    <cellStyle name="Normálne 2" xfId="7" xr:uid="{07B98100-4A0E-46C8-BAC6-801AC7ABCEB4}"/>
    <cellStyle name="normálne_30 mil  17 01 2012 (2)" xfId="1" xr:uid="{BD70A702-48F6-4FEF-9CA9-05C41EA518C8}"/>
    <cellStyle name="Poznámka 2" xfId="34" xr:uid="{FC493818-3F0F-4E70-94B5-896F8D4EAE5C}"/>
    <cellStyle name="Prepojená bunka 2" xfId="35" xr:uid="{A69CD28F-CF2C-4BE2-9740-36513E14FB6E}"/>
    <cellStyle name="Spolu 2" xfId="36" xr:uid="{35125EFE-E904-4D94-B502-50C4DAB0A726}"/>
    <cellStyle name="Text upozornenia 2" xfId="37" xr:uid="{84FC888A-C8B2-4FB4-A7B8-4949A8000ACA}"/>
    <cellStyle name="Vstup 2" xfId="38" xr:uid="{E8B77D86-60E6-4F29-B462-C7C94387E032}"/>
    <cellStyle name="Výpočet 2" xfId="39" xr:uid="{85EE0395-6AB4-4378-9F63-73C618A4D248}"/>
    <cellStyle name="Výstup 2" xfId="40" xr:uid="{CCA3336E-52AB-4DD3-A721-C8F81A422606}"/>
    <cellStyle name="Vysvetľujúci text 2" xfId="41" xr:uid="{00864438-56AE-4DC1-9708-E0E96ABB7A78}"/>
    <cellStyle name="Zlá 2" xfId="42" xr:uid="{CBA5FEBA-E6F6-4DB3-8537-6DC2C3D63286}"/>
    <cellStyle name="Zvýraznenie1 2" xfId="43" xr:uid="{C364F7AD-2696-4AFB-896C-E8E9A07CF121}"/>
    <cellStyle name="Zvýraznenie2 2" xfId="44" xr:uid="{37C6F60D-253C-46EB-9AA0-8195201254C4}"/>
    <cellStyle name="Zvýraznenie3 2" xfId="45" xr:uid="{0EA17411-ADAC-4DBC-88CE-A2F8D069C5B7}"/>
    <cellStyle name="Zvýraznenie4 2" xfId="46" xr:uid="{DFFCDE93-FB5F-4235-807D-A012560DC250}"/>
    <cellStyle name="Zvýraznenie5 2" xfId="47" xr:uid="{D460EC65-747F-4ADD-ACA3-9135D0F81198}"/>
    <cellStyle name="Zvýraznenie6 2" xfId="48" xr:uid="{5011F6A2-A4F2-4B7B-AF0E-18CC3466A8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b-my.sharepoint.com/personal/jaroslav_prazenica_bbsk_sk/Documents/Pracovn&#225;%20plocha/02_04_BS-ul.%20Obr.Mieru_vykaz_vymer.xlsx" TargetMode="External"/><Relationship Id="rId1" Type="http://schemas.openxmlformats.org/officeDocument/2006/relationships/externalLinkPath" Target="02_04_BS-ul.%20Obr.Mieru_vykaz_vy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ácia stavby"/>
      <sheetName val="04 - III-2535 Banská Štia..."/>
    </sheetNames>
    <sheetDataSet>
      <sheetData sheetId="0">
        <row r="5">
          <cell r="K5" t="str">
            <v>2022_08_19</v>
          </cell>
        </row>
        <row r="7">
          <cell r="AN7" t="str">
            <v/>
          </cell>
        </row>
        <row r="10">
          <cell r="AN10" t="str">
            <v/>
          </cell>
        </row>
        <row r="13">
          <cell r="AN13" t="str">
            <v>Vyplň údaj</v>
          </cell>
        </row>
        <row r="16">
          <cell r="AN16" t="str">
            <v/>
          </cell>
        </row>
        <row r="19">
          <cell r="AN19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95A2-2929-48BF-9D3A-ABA28FFD29EE}">
  <sheetPr>
    <tabColor rgb="FFC00000"/>
    <pageSetUpPr fitToPage="1"/>
  </sheetPr>
  <dimension ref="A1:AB234"/>
  <sheetViews>
    <sheetView tabSelected="1" topLeftCell="A147" zoomScale="78" zoomScaleNormal="78" workbookViewId="0">
      <selection activeCell="I38" sqref="I38"/>
    </sheetView>
  </sheetViews>
  <sheetFormatPr defaultRowHeight="14.4" x14ac:dyDescent="0.3"/>
  <cols>
    <col min="1" max="2" width="15.109375" customWidth="1"/>
    <col min="3" max="3" width="3.88671875" customWidth="1"/>
    <col min="4" max="4" width="4.109375" customWidth="1"/>
    <col min="5" max="5" width="15.109375" customWidth="1"/>
    <col min="6" max="6" width="41.33203125" customWidth="1"/>
    <col min="7" max="7" width="5.6640625" customWidth="1"/>
    <col min="8" max="11" width="15.109375" customWidth="1"/>
  </cols>
  <sheetData>
    <row r="1" spans="1:28" x14ac:dyDescent="0.3"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</row>
    <row r="2" spans="1:28" x14ac:dyDescent="0.3">
      <c r="B2" s="306"/>
      <c r="C2" s="307"/>
      <c r="D2" s="307"/>
      <c r="E2" s="307"/>
      <c r="F2" s="307"/>
      <c r="G2" s="307"/>
      <c r="H2" s="307"/>
      <c r="I2" s="307"/>
      <c r="J2" s="307"/>
      <c r="K2" s="307"/>
      <c r="L2" s="308"/>
    </row>
    <row r="3" spans="1:28" ht="17.399999999999999" x14ac:dyDescent="0.3">
      <c r="B3" s="308"/>
      <c r="D3" s="309" t="s">
        <v>120</v>
      </c>
      <c r="L3" s="308"/>
      <c r="M3" s="310"/>
    </row>
    <row r="4" spans="1:28" x14ac:dyDescent="0.3">
      <c r="B4" s="308"/>
      <c r="L4" s="308"/>
    </row>
    <row r="5" spans="1:28" x14ac:dyDescent="0.3">
      <c r="B5" s="308"/>
      <c r="D5" s="311" t="s">
        <v>121</v>
      </c>
      <c r="L5" s="308"/>
    </row>
    <row r="6" spans="1:28" x14ac:dyDescent="0.3">
      <c r="B6" s="308"/>
      <c r="E6" s="429" t="str">
        <f>'[1]Rekapitulácia stavby'!K5</f>
        <v>2022_08_19</v>
      </c>
      <c r="F6" s="430"/>
      <c r="G6" s="430"/>
      <c r="H6" s="430"/>
      <c r="L6" s="308"/>
    </row>
    <row r="7" spans="1:28" x14ac:dyDescent="0.3">
      <c r="A7" s="312"/>
      <c r="B7" s="313"/>
      <c r="C7" s="312"/>
      <c r="D7" s="311" t="s">
        <v>122</v>
      </c>
      <c r="E7" s="312"/>
      <c r="F7" s="312"/>
      <c r="G7" s="312"/>
      <c r="H7" s="312"/>
      <c r="I7" s="312"/>
      <c r="J7" s="312"/>
      <c r="K7" s="312"/>
      <c r="L7" s="313"/>
      <c r="M7" s="312"/>
      <c r="N7" s="312"/>
      <c r="O7" s="312"/>
      <c r="P7" s="312"/>
      <c r="Q7" s="312"/>
      <c r="R7" s="312"/>
      <c r="S7" s="312"/>
      <c r="T7" s="312"/>
      <c r="U7" s="312"/>
      <c r="V7" s="312"/>
    </row>
    <row r="8" spans="1:28" x14ac:dyDescent="0.3">
      <c r="A8" s="312"/>
      <c r="B8" s="313"/>
      <c r="C8" s="312"/>
      <c r="D8" s="312"/>
      <c r="E8" s="431" t="s">
        <v>123</v>
      </c>
      <c r="F8" s="432"/>
      <c r="G8" s="432"/>
      <c r="H8" s="432"/>
      <c r="I8" s="312"/>
      <c r="J8" s="312"/>
      <c r="K8" s="312"/>
      <c r="L8" s="313"/>
      <c r="M8" s="312"/>
      <c r="N8" s="312"/>
      <c r="O8" s="312"/>
      <c r="P8" s="312"/>
      <c r="Q8" s="312"/>
      <c r="R8" s="312"/>
      <c r="S8" s="312"/>
      <c r="T8" s="312"/>
      <c r="U8" s="312"/>
      <c r="V8" s="312"/>
    </row>
    <row r="9" spans="1:28" x14ac:dyDescent="0.3">
      <c r="A9" s="312"/>
      <c r="B9" s="313"/>
      <c r="C9" s="312"/>
      <c r="D9" s="312"/>
      <c r="E9" s="312"/>
      <c r="F9" s="312"/>
      <c r="G9" s="312"/>
      <c r="H9" s="312"/>
      <c r="I9" s="312"/>
      <c r="J9" s="312"/>
      <c r="K9" s="312"/>
      <c r="L9" s="313"/>
      <c r="M9" s="312"/>
      <c r="N9" s="312"/>
      <c r="O9" s="312"/>
      <c r="P9" s="312"/>
      <c r="Q9" s="312"/>
      <c r="R9" s="312"/>
      <c r="S9" s="312"/>
      <c r="T9" s="312"/>
      <c r="U9" s="312"/>
      <c r="V9" s="312"/>
    </row>
    <row r="10" spans="1:28" x14ac:dyDescent="0.3">
      <c r="A10" s="312"/>
      <c r="B10" s="313"/>
      <c r="C10" s="312"/>
      <c r="D10" s="311" t="s">
        <v>124</v>
      </c>
      <c r="E10" s="312"/>
      <c r="F10" s="314" t="s">
        <v>125</v>
      </c>
      <c r="G10" s="312"/>
      <c r="H10" s="312"/>
      <c r="I10" s="311" t="s">
        <v>126</v>
      </c>
      <c r="J10" s="314" t="s">
        <v>125</v>
      </c>
      <c r="K10" s="312"/>
      <c r="L10" s="313"/>
      <c r="M10" s="312"/>
      <c r="N10" s="312"/>
      <c r="O10" s="312"/>
      <c r="P10" s="312"/>
      <c r="Q10" s="312"/>
      <c r="R10" s="312"/>
      <c r="S10" s="312"/>
      <c r="T10" s="312"/>
      <c r="U10" s="312"/>
      <c r="V10" s="312"/>
    </row>
    <row r="11" spans="1:28" x14ac:dyDescent="0.3">
      <c r="A11" s="312"/>
      <c r="B11" s="313"/>
      <c r="C11" s="312"/>
      <c r="D11" s="311" t="s">
        <v>127</v>
      </c>
      <c r="E11" s="312"/>
      <c r="F11" s="314" t="s">
        <v>128</v>
      </c>
      <c r="G11" s="312"/>
      <c r="H11" s="312"/>
      <c r="I11" s="311" t="s">
        <v>129</v>
      </c>
      <c r="J11" s="315" t="str">
        <f>'[1]Rekapitulácia stavby'!AN7</f>
        <v/>
      </c>
      <c r="K11" s="312"/>
      <c r="L11" s="313"/>
      <c r="M11" s="312"/>
      <c r="N11" s="312"/>
      <c r="O11" s="312"/>
      <c r="P11" s="312"/>
      <c r="Q11" s="312"/>
      <c r="R11" s="312"/>
      <c r="S11" s="312"/>
      <c r="T11" s="312"/>
      <c r="U11" s="312"/>
      <c r="V11" s="312"/>
    </row>
    <row r="12" spans="1:28" x14ac:dyDescent="0.3">
      <c r="A12" s="312"/>
      <c r="B12" s="313"/>
      <c r="C12" s="312"/>
      <c r="D12" s="312"/>
      <c r="E12" s="312"/>
      <c r="F12" s="312"/>
      <c r="G12" s="312"/>
      <c r="H12" s="312"/>
      <c r="I12" s="312"/>
      <c r="J12" s="312"/>
      <c r="K12" s="312"/>
      <c r="L12" s="313"/>
      <c r="M12" s="312"/>
      <c r="N12" s="312"/>
      <c r="O12" s="312"/>
      <c r="P12" s="312"/>
      <c r="Q12" s="312"/>
      <c r="R12" s="312"/>
      <c r="S12" s="312"/>
      <c r="T12" s="312"/>
      <c r="U12" s="312"/>
      <c r="V12" s="312"/>
    </row>
    <row r="13" spans="1:28" x14ac:dyDescent="0.3">
      <c r="A13" s="312"/>
      <c r="B13" s="313"/>
      <c r="C13" s="312"/>
      <c r="D13" s="311" t="s">
        <v>130</v>
      </c>
      <c r="E13" s="312"/>
      <c r="F13" s="312"/>
      <c r="G13" s="312"/>
      <c r="H13" s="312"/>
      <c r="I13" s="311" t="s">
        <v>131</v>
      </c>
      <c r="J13" s="314" t="str">
        <f>IF('[1]Rekapitulácia stavby'!AN9="","",'[1]Rekapitulácia stavby'!AN9)</f>
        <v/>
      </c>
      <c r="K13" s="312"/>
      <c r="L13" s="313"/>
      <c r="M13" s="312"/>
      <c r="N13" s="312"/>
      <c r="O13" s="312"/>
      <c r="P13" s="312"/>
      <c r="Q13" s="312"/>
      <c r="R13" s="312"/>
      <c r="S13" s="312"/>
      <c r="T13" s="312"/>
      <c r="U13" s="312"/>
      <c r="V13" s="312"/>
    </row>
    <row r="14" spans="1:28" x14ac:dyDescent="0.3">
      <c r="A14" s="312"/>
      <c r="B14" s="313"/>
      <c r="C14" s="312"/>
      <c r="D14" s="312"/>
      <c r="E14" s="314" t="str">
        <f>IF('[1]Rekapitulácia stavby'!E10="","",'[1]Rekapitulácia stavby'!E10)</f>
        <v/>
      </c>
      <c r="F14" s="312"/>
      <c r="G14" s="312"/>
      <c r="H14" s="312"/>
      <c r="I14" s="311" t="s">
        <v>132</v>
      </c>
      <c r="J14" s="314" t="str">
        <f>IF('[1]Rekapitulácia stavby'!AN10="","",'[1]Rekapitulácia stavby'!AN10)</f>
        <v/>
      </c>
      <c r="K14" s="312"/>
      <c r="L14" s="313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108"/>
      <c r="X14" s="109"/>
      <c r="Y14" s="109"/>
      <c r="Z14" s="110"/>
      <c r="AA14" s="109"/>
      <c r="AB14" s="109"/>
    </row>
    <row r="15" spans="1:28" x14ac:dyDescent="0.3">
      <c r="A15" s="312"/>
      <c r="B15" s="313"/>
      <c r="C15" s="312"/>
      <c r="D15" s="312"/>
      <c r="E15" s="312"/>
      <c r="F15" s="312"/>
      <c r="G15" s="312"/>
      <c r="H15" s="312"/>
      <c r="I15" s="312"/>
      <c r="J15" s="312"/>
      <c r="K15" s="312"/>
      <c r="L15" s="313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108"/>
      <c r="X15" s="111"/>
      <c r="Y15" s="111"/>
      <c r="Z15" s="112"/>
      <c r="AA15" s="113"/>
      <c r="AB15" s="114"/>
    </row>
    <row r="16" spans="1:28" x14ac:dyDescent="0.3">
      <c r="A16" s="312"/>
      <c r="B16" s="313"/>
      <c r="C16" s="312"/>
      <c r="D16" s="311" t="s">
        <v>133</v>
      </c>
      <c r="E16" s="312"/>
      <c r="F16" s="312"/>
      <c r="G16" s="312"/>
      <c r="H16" s="312"/>
      <c r="I16" s="311" t="s">
        <v>131</v>
      </c>
      <c r="J16" s="316">
        <f>'[1]Rekapitulácia stavby'!AN12</f>
        <v>0</v>
      </c>
      <c r="K16" s="312"/>
      <c r="L16" s="313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115"/>
      <c r="X16" s="115"/>
      <c r="Y16" s="115"/>
      <c r="Z16" s="115"/>
      <c r="AA16" s="115"/>
      <c r="AB16" s="115"/>
    </row>
    <row r="17" spans="1:28" x14ac:dyDescent="0.3">
      <c r="A17" s="312"/>
      <c r="B17" s="313"/>
      <c r="C17" s="312"/>
      <c r="D17" s="312"/>
      <c r="E17" s="436">
        <f>'[1]Rekapitulácia stavby'!E13</f>
        <v>0</v>
      </c>
      <c r="F17" s="437"/>
      <c r="G17" s="437"/>
      <c r="H17" s="437"/>
      <c r="I17" s="311" t="s">
        <v>132</v>
      </c>
      <c r="J17" s="316" t="str">
        <f>'[1]Rekapitulácia stavby'!AN13</f>
        <v>Vyplň údaj</v>
      </c>
      <c r="K17" s="312"/>
      <c r="L17" s="313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116"/>
      <c r="X17" s="116"/>
      <c r="Y17" s="116"/>
      <c r="Z17" s="116"/>
      <c r="AA17" s="116"/>
      <c r="AB17" s="116"/>
    </row>
    <row r="18" spans="1:28" x14ac:dyDescent="0.3">
      <c r="A18" s="312"/>
      <c r="B18" s="313"/>
      <c r="C18" s="312"/>
      <c r="D18" s="312"/>
      <c r="E18" s="312"/>
      <c r="F18" s="312"/>
      <c r="G18" s="312"/>
      <c r="H18" s="312"/>
      <c r="I18" s="312"/>
      <c r="J18" s="312"/>
      <c r="K18" s="312"/>
      <c r="L18" s="313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4"/>
      <c r="Y18" s="4"/>
      <c r="AA18" s="4"/>
      <c r="AB18" s="4"/>
    </row>
    <row r="19" spans="1:28" x14ac:dyDescent="0.3">
      <c r="A19" s="312"/>
      <c r="B19" s="313"/>
      <c r="C19" s="312"/>
      <c r="D19" s="311" t="s">
        <v>134</v>
      </c>
      <c r="E19" s="312"/>
      <c r="F19" s="312"/>
      <c r="G19" s="312"/>
      <c r="H19" s="312"/>
      <c r="I19" s="311" t="s">
        <v>131</v>
      </c>
      <c r="J19" s="314" t="str">
        <f>IF('[1]Rekapitulácia stavby'!AN15="","",'[1]Rekapitulácia stavby'!AN15)</f>
        <v/>
      </c>
      <c r="K19" s="312"/>
      <c r="L19" s="313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"/>
      <c r="X19" s="118"/>
      <c r="Y19" s="118"/>
      <c r="Z19" s="118"/>
      <c r="AA19" s="4"/>
      <c r="AB19" s="4"/>
    </row>
    <row r="20" spans="1:28" x14ac:dyDescent="0.3">
      <c r="A20" s="312"/>
      <c r="B20" s="313"/>
      <c r="C20" s="312"/>
      <c r="D20" s="312"/>
      <c r="E20" s="314" t="str">
        <f>IF('[1]Rekapitulácia stavby'!E16="","",'[1]Rekapitulácia stavby'!E16)</f>
        <v/>
      </c>
      <c r="F20" s="312"/>
      <c r="G20" s="312"/>
      <c r="H20" s="312"/>
      <c r="I20" s="311" t="s">
        <v>132</v>
      </c>
      <c r="J20" s="314" t="str">
        <f>IF('[1]Rekapitulácia stavby'!AN16="","",'[1]Rekapitulácia stavby'!AN16)</f>
        <v/>
      </c>
      <c r="K20" s="312"/>
      <c r="L20" s="313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"/>
      <c r="X20" s="118"/>
      <c r="Y20" s="118"/>
      <c r="Z20" s="118"/>
      <c r="AA20" s="4"/>
      <c r="AB20" s="4"/>
    </row>
    <row r="21" spans="1:28" x14ac:dyDescent="0.3">
      <c r="A21" s="312"/>
      <c r="B21" s="313"/>
      <c r="C21" s="312"/>
      <c r="D21" s="312"/>
      <c r="E21" s="312"/>
      <c r="F21" s="312"/>
      <c r="G21" s="312"/>
      <c r="H21" s="312"/>
      <c r="I21" s="312"/>
      <c r="J21" s="312"/>
      <c r="K21" s="312"/>
      <c r="L21" s="313"/>
      <c r="M21" s="312"/>
      <c r="N21" s="312"/>
      <c r="O21" s="312"/>
      <c r="P21" s="312"/>
      <c r="Q21" s="312"/>
      <c r="R21" s="312"/>
      <c r="S21" s="312"/>
      <c r="T21" s="312"/>
      <c r="U21" s="312"/>
      <c r="V21" s="312"/>
    </row>
    <row r="22" spans="1:28" x14ac:dyDescent="0.3">
      <c r="A22" s="312"/>
      <c r="B22" s="313"/>
      <c r="C22" s="312"/>
      <c r="D22" s="311" t="s">
        <v>135</v>
      </c>
      <c r="E22" s="312"/>
      <c r="F22" s="312"/>
      <c r="G22" s="312"/>
      <c r="H22" s="312"/>
      <c r="I22" s="311" t="s">
        <v>131</v>
      </c>
      <c r="J22" s="314" t="str">
        <f>IF('[1]Rekapitulácia stavby'!AN18="","",'[1]Rekapitulácia stavby'!AN18)</f>
        <v/>
      </c>
      <c r="K22" s="312"/>
      <c r="L22" s="313"/>
      <c r="M22" s="312"/>
      <c r="N22" s="312"/>
      <c r="O22" s="312"/>
      <c r="P22" s="312"/>
      <c r="Q22" s="312"/>
      <c r="R22" s="312"/>
      <c r="S22" s="312"/>
      <c r="T22" s="312"/>
      <c r="U22" s="312"/>
      <c r="V22" s="312"/>
    </row>
    <row r="23" spans="1:28" x14ac:dyDescent="0.3">
      <c r="A23" s="312"/>
      <c r="B23" s="313"/>
      <c r="C23" s="312"/>
      <c r="D23" s="312"/>
      <c r="E23" s="314" t="str">
        <f>IF('[1]Rekapitulácia stavby'!E19="","",'[1]Rekapitulácia stavby'!E19)</f>
        <v/>
      </c>
      <c r="F23" s="312"/>
      <c r="G23" s="312"/>
      <c r="H23" s="312"/>
      <c r="I23" s="311" t="s">
        <v>132</v>
      </c>
      <c r="J23" s="314" t="str">
        <f>IF('[1]Rekapitulácia stavby'!AN19="","",'[1]Rekapitulácia stavby'!AN19)</f>
        <v/>
      </c>
      <c r="K23" s="312"/>
      <c r="L23" s="313"/>
      <c r="M23" s="312"/>
      <c r="N23" s="312"/>
      <c r="O23" s="312"/>
      <c r="P23" s="312"/>
      <c r="Q23" s="312"/>
      <c r="R23" s="312"/>
      <c r="S23" s="312"/>
      <c r="T23" s="312"/>
      <c r="U23" s="312"/>
      <c r="V23" s="312"/>
    </row>
    <row r="24" spans="1:28" x14ac:dyDescent="0.3">
      <c r="A24" s="312"/>
      <c r="B24" s="313"/>
      <c r="C24" s="312"/>
      <c r="D24" s="312"/>
      <c r="E24" s="312"/>
      <c r="F24" s="312"/>
      <c r="G24" s="312"/>
      <c r="H24" s="312"/>
      <c r="I24" s="312"/>
      <c r="J24" s="312"/>
      <c r="K24" s="312"/>
      <c r="L24" s="313"/>
      <c r="M24" s="312"/>
      <c r="N24" s="312"/>
      <c r="O24" s="312"/>
      <c r="P24" s="312"/>
      <c r="Q24" s="312"/>
      <c r="R24" s="312"/>
      <c r="S24" s="312"/>
      <c r="T24" s="312"/>
      <c r="U24" s="312"/>
      <c r="V24" s="312"/>
    </row>
    <row r="25" spans="1:28" x14ac:dyDescent="0.3">
      <c r="A25" s="312"/>
      <c r="B25" s="313"/>
      <c r="C25" s="312"/>
      <c r="D25" s="311" t="s">
        <v>136</v>
      </c>
      <c r="E25" s="312"/>
      <c r="F25" s="312"/>
      <c r="G25" s="312"/>
      <c r="H25" s="312"/>
      <c r="I25" s="312"/>
      <c r="J25" s="312"/>
      <c r="K25" s="312"/>
      <c r="L25" s="313"/>
      <c r="M25" s="312"/>
      <c r="N25" s="312"/>
      <c r="O25" s="312"/>
      <c r="P25" s="312"/>
      <c r="Q25" s="312"/>
      <c r="R25" s="312"/>
      <c r="S25" s="312"/>
      <c r="T25" s="312"/>
      <c r="U25" s="312"/>
      <c r="V25" s="312"/>
    </row>
    <row r="26" spans="1:28" x14ac:dyDescent="0.3">
      <c r="A26" s="317"/>
      <c r="B26" s="318"/>
      <c r="C26" s="317"/>
      <c r="D26" s="317"/>
      <c r="E26" s="438" t="s">
        <v>125</v>
      </c>
      <c r="F26" s="438"/>
      <c r="G26" s="438"/>
      <c r="H26" s="438"/>
      <c r="I26" s="317"/>
      <c r="J26" s="317"/>
      <c r="K26" s="317"/>
      <c r="L26" s="318"/>
      <c r="M26" s="317"/>
      <c r="N26" s="317"/>
      <c r="O26" s="317"/>
      <c r="P26" s="317"/>
      <c r="Q26" s="317"/>
      <c r="R26" s="317"/>
      <c r="S26" s="317"/>
      <c r="T26" s="317"/>
      <c r="U26" s="317"/>
      <c r="V26" s="317"/>
    </row>
    <row r="27" spans="1:28" x14ac:dyDescent="0.3">
      <c r="A27" s="312"/>
      <c r="B27" s="313"/>
      <c r="C27" s="312"/>
      <c r="D27" s="312"/>
      <c r="E27" s="312"/>
      <c r="F27" s="312"/>
      <c r="G27" s="312"/>
      <c r="H27" s="312"/>
      <c r="I27" s="312"/>
      <c r="J27" s="312"/>
      <c r="K27" s="312"/>
      <c r="L27" s="313"/>
      <c r="M27" s="312"/>
      <c r="N27" s="312"/>
      <c r="O27" s="312"/>
      <c r="P27" s="312"/>
      <c r="Q27" s="312"/>
      <c r="R27" s="312"/>
      <c r="S27" s="312"/>
      <c r="T27" s="312"/>
      <c r="U27" s="312"/>
      <c r="V27" s="312"/>
    </row>
    <row r="28" spans="1:28" x14ac:dyDescent="0.3">
      <c r="A28" s="312"/>
      <c r="B28" s="313"/>
      <c r="C28" s="312"/>
      <c r="D28" s="320"/>
      <c r="E28" s="320"/>
      <c r="F28" s="320"/>
      <c r="G28" s="320"/>
      <c r="H28" s="320"/>
      <c r="I28" s="320"/>
      <c r="J28" s="320"/>
      <c r="K28" s="320"/>
      <c r="L28" s="313"/>
      <c r="M28" s="312"/>
      <c r="N28" s="312"/>
      <c r="O28" s="312"/>
      <c r="P28" s="312"/>
      <c r="Q28" s="312"/>
      <c r="R28" s="312"/>
      <c r="S28" s="312"/>
      <c r="T28" s="312"/>
      <c r="U28" s="312"/>
      <c r="V28" s="312"/>
    </row>
    <row r="29" spans="1:28" x14ac:dyDescent="0.3">
      <c r="A29" s="312"/>
      <c r="B29" s="313"/>
      <c r="C29" s="312"/>
      <c r="D29" s="314" t="s">
        <v>137</v>
      </c>
      <c r="E29" s="312"/>
      <c r="F29" s="312"/>
      <c r="G29" s="312"/>
      <c r="H29" s="312"/>
      <c r="I29" s="312"/>
      <c r="J29" s="321">
        <f>J95</f>
        <v>0</v>
      </c>
      <c r="K29" s="312"/>
      <c r="L29" s="313"/>
      <c r="M29" s="312"/>
      <c r="N29" s="312"/>
      <c r="O29" s="312"/>
      <c r="P29" s="312"/>
      <c r="Q29" s="312"/>
      <c r="R29" s="312"/>
      <c r="S29" s="312"/>
      <c r="T29" s="312"/>
      <c r="U29" s="312"/>
      <c r="V29" s="312"/>
    </row>
    <row r="30" spans="1:28" x14ac:dyDescent="0.3">
      <c r="A30" s="312"/>
      <c r="B30" s="313"/>
      <c r="C30" s="312"/>
      <c r="D30" s="322" t="s">
        <v>138</v>
      </c>
      <c r="E30" s="312"/>
      <c r="F30" s="312"/>
      <c r="G30" s="312"/>
      <c r="H30" s="312"/>
      <c r="I30" s="312"/>
      <c r="J30" s="321">
        <f>J109</f>
        <v>0</v>
      </c>
      <c r="K30" s="312"/>
      <c r="L30" s="313"/>
      <c r="M30" s="312"/>
      <c r="N30" s="312"/>
      <c r="O30" s="312"/>
      <c r="P30" s="312"/>
      <c r="Q30" s="312"/>
      <c r="R30" s="312"/>
      <c r="S30" s="312"/>
      <c r="T30" s="312"/>
      <c r="U30" s="312"/>
      <c r="V30" s="312"/>
    </row>
    <row r="31" spans="1:28" ht="15.6" x14ac:dyDescent="0.3">
      <c r="A31" s="312"/>
      <c r="B31" s="313"/>
      <c r="C31" s="312"/>
      <c r="D31" s="323" t="s">
        <v>139</v>
      </c>
      <c r="E31" s="312"/>
      <c r="F31" s="312"/>
      <c r="G31" s="312"/>
      <c r="H31" s="312"/>
      <c r="I31" s="312"/>
      <c r="J31" s="324">
        <f>ROUND(J29 + J30, 2)</f>
        <v>0</v>
      </c>
      <c r="K31" s="312"/>
      <c r="L31" s="313"/>
      <c r="M31" s="312"/>
      <c r="N31" s="312"/>
      <c r="O31" s="312"/>
      <c r="P31" s="312"/>
      <c r="Q31" s="312"/>
      <c r="R31" s="312"/>
      <c r="S31" s="312"/>
      <c r="T31" s="312"/>
      <c r="U31" s="312"/>
      <c r="V31" s="312"/>
    </row>
    <row r="32" spans="1:28" x14ac:dyDescent="0.3">
      <c r="A32" s="312"/>
      <c r="B32" s="313"/>
      <c r="C32" s="312"/>
      <c r="D32" s="320"/>
      <c r="E32" s="320"/>
      <c r="F32" s="320"/>
      <c r="G32" s="320"/>
      <c r="H32" s="320"/>
      <c r="I32" s="320"/>
      <c r="J32" s="320"/>
      <c r="K32" s="320"/>
      <c r="L32" s="313"/>
      <c r="M32" s="312"/>
      <c r="N32" s="312"/>
      <c r="O32" s="312"/>
      <c r="P32" s="312"/>
      <c r="Q32" s="312"/>
      <c r="R32" s="312"/>
      <c r="S32" s="312"/>
      <c r="T32" s="312"/>
      <c r="U32" s="312"/>
      <c r="V32" s="312"/>
    </row>
    <row r="33" spans="1:22" x14ac:dyDescent="0.3">
      <c r="A33" s="312"/>
      <c r="B33" s="313"/>
      <c r="C33" s="312"/>
      <c r="D33" s="312"/>
      <c r="E33" s="312"/>
      <c r="F33" s="325" t="s">
        <v>140</v>
      </c>
      <c r="G33" s="312"/>
      <c r="H33" s="312"/>
      <c r="I33" s="325" t="s">
        <v>141</v>
      </c>
      <c r="J33" s="325" t="s">
        <v>142</v>
      </c>
      <c r="K33" s="312"/>
      <c r="L33" s="313"/>
      <c r="M33" s="312"/>
      <c r="N33" s="312"/>
      <c r="O33" s="312"/>
      <c r="P33" s="312"/>
      <c r="Q33" s="312"/>
      <c r="R33" s="312"/>
      <c r="S33" s="312"/>
      <c r="T33" s="312"/>
      <c r="U33" s="312"/>
      <c r="V33" s="312"/>
    </row>
    <row r="34" spans="1:22" x14ac:dyDescent="0.3">
      <c r="A34" s="312"/>
      <c r="B34" s="313"/>
      <c r="C34" s="312"/>
      <c r="D34" s="326" t="s">
        <v>143</v>
      </c>
      <c r="E34" s="327" t="s">
        <v>144</v>
      </c>
      <c r="F34" s="328">
        <f>ROUND((SUM(BE109:BE116) + SUM(BE136:BE223)),  2)</f>
        <v>0</v>
      </c>
      <c r="G34" s="329"/>
      <c r="H34" s="329"/>
      <c r="I34" s="330">
        <v>0.2</v>
      </c>
      <c r="J34" s="328">
        <f>ROUND(((SUM(BE109:BE116) + SUM(BE136:BE223))*I34),  2)</f>
        <v>0</v>
      </c>
      <c r="K34" s="312"/>
      <c r="L34" s="313"/>
      <c r="M34" s="312"/>
      <c r="N34" s="312"/>
      <c r="O34" s="312"/>
      <c r="P34" s="312"/>
      <c r="Q34" s="312"/>
      <c r="R34" s="312"/>
      <c r="S34" s="312"/>
      <c r="T34" s="312"/>
      <c r="U34" s="312"/>
      <c r="V34" s="312"/>
    </row>
    <row r="35" spans="1:22" x14ac:dyDescent="0.3">
      <c r="A35" s="312"/>
      <c r="B35" s="313"/>
      <c r="C35" s="312"/>
      <c r="D35" s="312"/>
      <c r="E35" s="327" t="s">
        <v>145</v>
      </c>
      <c r="F35" s="328">
        <f>ROUND((SUM(BF109:BF116) + SUM(BF136:BF223)),  2)</f>
        <v>0</v>
      </c>
      <c r="G35" s="329"/>
      <c r="H35" s="329"/>
      <c r="I35" s="330">
        <v>0.2</v>
      </c>
      <c r="J35" s="328">
        <f>ROUND(((SUM(BF109:BF116) + SUM(BF136:BF223))*I35),  2)</f>
        <v>0</v>
      </c>
      <c r="K35" s="312"/>
      <c r="L35" s="313"/>
      <c r="M35" s="312"/>
      <c r="N35" s="312"/>
      <c r="O35" s="312"/>
      <c r="P35" s="312"/>
      <c r="Q35" s="312"/>
      <c r="R35" s="312"/>
      <c r="S35" s="312"/>
      <c r="T35" s="312"/>
      <c r="U35" s="312"/>
      <c r="V35" s="312"/>
    </row>
    <row r="36" spans="1:22" x14ac:dyDescent="0.3">
      <c r="A36" s="312"/>
      <c r="B36" s="313"/>
      <c r="C36" s="312"/>
      <c r="D36" s="312"/>
      <c r="E36" s="311" t="s">
        <v>146</v>
      </c>
      <c r="F36" s="331">
        <f>ROUND((SUM(BG109:BG116) + SUM(BG136:BG223)),  2)</f>
        <v>0</v>
      </c>
      <c r="G36" s="312"/>
      <c r="H36" s="312"/>
      <c r="I36" s="332">
        <v>0.23</v>
      </c>
      <c r="J36" s="331">
        <f>0</f>
        <v>0</v>
      </c>
      <c r="K36" s="312"/>
      <c r="L36" s="313"/>
      <c r="M36" s="312"/>
      <c r="N36" s="312"/>
      <c r="O36" s="312"/>
      <c r="P36" s="312"/>
      <c r="Q36" s="312"/>
      <c r="R36" s="312"/>
      <c r="S36" s="312"/>
      <c r="T36" s="312"/>
      <c r="U36" s="312"/>
      <c r="V36" s="312"/>
    </row>
    <row r="37" spans="1:22" x14ac:dyDescent="0.3">
      <c r="A37" s="312"/>
      <c r="B37" s="313"/>
      <c r="C37" s="312"/>
      <c r="D37" s="312"/>
      <c r="E37" s="311" t="s">
        <v>147</v>
      </c>
      <c r="F37" s="331">
        <f>ROUND((SUM(BH109:BH116) + SUM(BH136:BH223)),  2)</f>
        <v>0</v>
      </c>
      <c r="G37" s="312"/>
      <c r="H37" s="312"/>
      <c r="I37" s="332">
        <v>0.23</v>
      </c>
      <c r="J37" s="331">
        <f>0</f>
        <v>0</v>
      </c>
      <c r="K37" s="312"/>
      <c r="L37" s="313"/>
      <c r="M37" s="312"/>
      <c r="N37" s="312"/>
      <c r="O37" s="312"/>
      <c r="P37" s="312"/>
      <c r="Q37" s="312"/>
      <c r="R37" s="312"/>
      <c r="S37" s="312"/>
      <c r="T37" s="312"/>
      <c r="U37" s="312"/>
      <c r="V37" s="312"/>
    </row>
    <row r="38" spans="1:22" x14ac:dyDescent="0.3">
      <c r="A38" s="312"/>
      <c r="B38" s="313"/>
      <c r="C38" s="312"/>
      <c r="D38" s="312"/>
      <c r="E38" s="327" t="s">
        <v>148</v>
      </c>
      <c r="F38" s="328">
        <f>ROUND((SUM(BI109:BI116) + SUM(BI136:BI223)),  2)</f>
        <v>0</v>
      </c>
      <c r="G38" s="329"/>
      <c r="H38" s="329"/>
      <c r="I38" s="330">
        <v>0</v>
      </c>
      <c r="J38" s="328">
        <f>0</f>
        <v>0</v>
      </c>
      <c r="K38" s="312"/>
      <c r="L38" s="313"/>
      <c r="M38" s="312"/>
      <c r="N38" s="312"/>
      <c r="O38" s="312"/>
      <c r="P38" s="312"/>
      <c r="Q38" s="312"/>
      <c r="R38" s="312"/>
      <c r="S38" s="312"/>
      <c r="T38" s="312"/>
      <c r="U38" s="312"/>
      <c r="V38" s="312"/>
    </row>
    <row r="39" spans="1:22" x14ac:dyDescent="0.3">
      <c r="A39" s="312"/>
      <c r="B39" s="313"/>
      <c r="C39" s="312"/>
      <c r="D39" s="312"/>
      <c r="E39" s="312"/>
      <c r="F39" s="312"/>
      <c r="G39" s="312"/>
      <c r="H39" s="312"/>
      <c r="I39" s="312"/>
      <c r="J39" s="312"/>
      <c r="K39" s="312"/>
      <c r="L39" s="313"/>
      <c r="M39" s="312"/>
      <c r="N39" s="312"/>
      <c r="O39" s="312"/>
      <c r="P39" s="312"/>
      <c r="Q39" s="312"/>
      <c r="R39" s="312"/>
      <c r="S39" s="312"/>
      <c r="T39" s="312"/>
      <c r="U39" s="312"/>
      <c r="V39" s="312"/>
    </row>
    <row r="40" spans="1:22" ht="15.6" x14ac:dyDescent="0.3">
      <c r="A40" s="312"/>
      <c r="B40" s="313"/>
      <c r="C40" s="333"/>
      <c r="D40" s="334" t="s">
        <v>149</v>
      </c>
      <c r="E40" s="335"/>
      <c r="F40" s="335"/>
      <c r="G40" s="336" t="s">
        <v>150</v>
      </c>
      <c r="H40" s="337" t="s">
        <v>151</v>
      </c>
      <c r="I40" s="335"/>
      <c r="J40" s="338">
        <f>SUM(J31:J38)</f>
        <v>0</v>
      </c>
      <c r="K40" s="339"/>
      <c r="L40" s="313"/>
      <c r="M40" s="312"/>
      <c r="N40" s="312"/>
      <c r="O40" s="312"/>
      <c r="P40" s="312"/>
      <c r="Q40" s="312"/>
      <c r="R40" s="312"/>
      <c r="S40" s="312"/>
      <c r="T40" s="312"/>
      <c r="U40" s="312"/>
      <c r="V40" s="312"/>
    </row>
    <row r="41" spans="1:22" x14ac:dyDescent="0.3">
      <c r="A41" s="312"/>
      <c r="B41" s="313"/>
      <c r="C41" s="312"/>
      <c r="D41" s="312"/>
      <c r="E41" s="312"/>
      <c r="F41" s="312"/>
      <c r="G41" s="312"/>
      <c r="H41" s="312"/>
      <c r="I41" s="312"/>
      <c r="J41" s="312"/>
      <c r="K41" s="312"/>
      <c r="L41" s="313"/>
      <c r="M41" s="312"/>
      <c r="N41" s="312"/>
      <c r="O41" s="312"/>
      <c r="P41" s="312"/>
      <c r="Q41" s="312"/>
      <c r="R41" s="312"/>
      <c r="S41" s="312"/>
      <c r="T41" s="312"/>
      <c r="U41" s="312"/>
      <c r="V41" s="312"/>
    </row>
    <row r="42" spans="1:22" x14ac:dyDescent="0.3">
      <c r="B42" s="308"/>
      <c r="L42" s="308"/>
    </row>
    <row r="43" spans="1:22" x14ac:dyDescent="0.3">
      <c r="B43" s="308"/>
      <c r="L43" s="308"/>
    </row>
    <row r="44" spans="1:22" x14ac:dyDescent="0.3">
      <c r="B44" s="308"/>
      <c r="L44" s="308"/>
    </row>
    <row r="45" spans="1:22" x14ac:dyDescent="0.3">
      <c r="B45" s="308"/>
      <c r="L45" s="308"/>
    </row>
    <row r="46" spans="1:22" x14ac:dyDescent="0.3">
      <c r="B46" s="308"/>
      <c r="L46" s="308"/>
    </row>
    <row r="47" spans="1:22" x14ac:dyDescent="0.3">
      <c r="B47" s="308"/>
      <c r="L47" s="308"/>
    </row>
    <row r="48" spans="1:22" x14ac:dyDescent="0.3">
      <c r="B48" s="308"/>
      <c r="L48" s="308"/>
    </row>
    <row r="49" spans="1:22" x14ac:dyDescent="0.3">
      <c r="A49" s="312"/>
      <c r="B49" s="313"/>
      <c r="C49" s="312"/>
      <c r="D49" s="340" t="s">
        <v>152</v>
      </c>
      <c r="E49" s="341"/>
      <c r="F49" s="341"/>
      <c r="G49" s="340" t="s">
        <v>153</v>
      </c>
      <c r="H49" s="341"/>
      <c r="I49" s="341"/>
      <c r="J49" s="341"/>
      <c r="K49" s="341"/>
      <c r="L49" s="313"/>
      <c r="M49" s="312"/>
      <c r="N49" s="312"/>
      <c r="O49" s="312"/>
      <c r="P49" s="312"/>
      <c r="Q49" s="312"/>
      <c r="R49" s="312"/>
      <c r="S49" s="312"/>
      <c r="T49" s="312"/>
      <c r="U49" s="312"/>
      <c r="V49" s="312"/>
    </row>
    <row r="50" spans="1:22" x14ac:dyDescent="0.3">
      <c r="B50" s="308"/>
      <c r="L50" s="308"/>
    </row>
    <row r="51" spans="1:22" x14ac:dyDescent="0.3">
      <c r="B51" s="308"/>
      <c r="L51" s="308"/>
    </row>
    <row r="52" spans="1:22" x14ac:dyDescent="0.3">
      <c r="B52" s="308"/>
      <c r="L52" s="308"/>
    </row>
    <row r="53" spans="1:22" x14ac:dyDescent="0.3">
      <c r="B53" s="308"/>
      <c r="L53" s="308"/>
    </row>
    <row r="54" spans="1:22" x14ac:dyDescent="0.3">
      <c r="B54" s="308"/>
      <c r="L54" s="308"/>
    </row>
    <row r="55" spans="1:22" x14ac:dyDescent="0.3">
      <c r="B55" s="308"/>
      <c r="L55" s="308"/>
    </row>
    <row r="56" spans="1:22" x14ac:dyDescent="0.3">
      <c r="B56" s="308"/>
      <c r="L56" s="308"/>
    </row>
    <row r="57" spans="1:22" x14ac:dyDescent="0.3">
      <c r="B57" s="308"/>
      <c r="L57" s="308"/>
    </row>
    <row r="58" spans="1:22" x14ac:dyDescent="0.3">
      <c r="B58" s="308"/>
      <c r="L58" s="308"/>
    </row>
    <row r="59" spans="1:22" x14ac:dyDescent="0.3">
      <c r="B59" s="308"/>
      <c r="L59" s="308"/>
    </row>
    <row r="60" spans="1:22" x14ac:dyDescent="0.3">
      <c r="A60" s="312"/>
      <c r="B60" s="313"/>
      <c r="C60" s="312"/>
      <c r="D60" s="342" t="s">
        <v>154</v>
      </c>
      <c r="E60" s="343"/>
      <c r="F60" s="344" t="s">
        <v>155</v>
      </c>
      <c r="G60" s="342" t="s">
        <v>154</v>
      </c>
      <c r="H60" s="343"/>
      <c r="I60" s="343"/>
      <c r="J60" s="345" t="s">
        <v>155</v>
      </c>
      <c r="K60" s="343"/>
      <c r="L60" s="313"/>
      <c r="M60" s="312"/>
      <c r="N60" s="312"/>
      <c r="O60" s="312"/>
      <c r="P60" s="312"/>
      <c r="Q60" s="312"/>
      <c r="R60" s="312"/>
      <c r="S60" s="312"/>
      <c r="T60" s="312"/>
      <c r="U60" s="312"/>
      <c r="V60" s="312"/>
    </row>
    <row r="61" spans="1:22" x14ac:dyDescent="0.3">
      <c r="B61" s="308"/>
      <c r="L61" s="308"/>
    </row>
    <row r="62" spans="1:22" x14ac:dyDescent="0.3">
      <c r="B62" s="308"/>
      <c r="L62" s="308"/>
    </row>
    <row r="63" spans="1:22" x14ac:dyDescent="0.3">
      <c r="B63" s="308"/>
      <c r="L63" s="308"/>
    </row>
    <row r="64" spans="1:22" x14ac:dyDescent="0.3">
      <c r="A64" s="312"/>
      <c r="B64" s="313"/>
      <c r="C64" s="312"/>
      <c r="D64" s="340" t="s">
        <v>156</v>
      </c>
      <c r="E64" s="341"/>
      <c r="F64" s="341"/>
      <c r="G64" s="340" t="s">
        <v>157</v>
      </c>
      <c r="H64" s="341"/>
      <c r="I64" s="341"/>
      <c r="J64" s="341"/>
      <c r="K64" s="341"/>
      <c r="L64" s="313"/>
      <c r="M64" s="312"/>
      <c r="N64" s="312"/>
      <c r="O64" s="312"/>
      <c r="P64" s="312"/>
      <c r="Q64" s="312"/>
      <c r="R64" s="312"/>
      <c r="S64" s="312"/>
      <c r="T64" s="312"/>
      <c r="U64" s="312"/>
      <c r="V64" s="312"/>
    </row>
    <row r="65" spans="1:22" x14ac:dyDescent="0.3">
      <c r="B65" s="308"/>
      <c r="L65" s="308"/>
    </row>
    <row r="66" spans="1:22" x14ac:dyDescent="0.3">
      <c r="B66" s="308"/>
      <c r="L66" s="308"/>
    </row>
    <row r="67" spans="1:22" x14ac:dyDescent="0.3">
      <c r="B67" s="308"/>
      <c r="L67" s="308"/>
    </row>
    <row r="68" spans="1:22" x14ac:dyDescent="0.3">
      <c r="B68" s="308"/>
      <c r="L68" s="308"/>
    </row>
    <row r="69" spans="1:22" x14ac:dyDescent="0.3">
      <c r="B69" s="308"/>
      <c r="L69" s="308"/>
    </row>
    <row r="70" spans="1:22" x14ac:dyDescent="0.3">
      <c r="B70" s="308"/>
      <c r="L70" s="308"/>
    </row>
    <row r="71" spans="1:22" x14ac:dyDescent="0.3">
      <c r="B71" s="308"/>
      <c r="L71" s="308"/>
    </row>
    <row r="72" spans="1:22" x14ac:dyDescent="0.3">
      <c r="B72" s="308"/>
      <c r="L72" s="308"/>
    </row>
    <row r="73" spans="1:22" x14ac:dyDescent="0.3">
      <c r="B73" s="308"/>
      <c r="L73" s="308"/>
    </row>
    <row r="74" spans="1:22" x14ac:dyDescent="0.3">
      <c r="B74" s="308"/>
      <c r="L74" s="308"/>
    </row>
    <row r="75" spans="1:22" x14ac:dyDescent="0.3">
      <c r="A75" s="312"/>
      <c r="B75" s="313"/>
      <c r="C75" s="312"/>
      <c r="D75" s="342" t="s">
        <v>154</v>
      </c>
      <c r="E75" s="343"/>
      <c r="F75" s="344" t="s">
        <v>155</v>
      </c>
      <c r="G75" s="342" t="s">
        <v>154</v>
      </c>
      <c r="H75" s="343"/>
      <c r="I75" s="343"/>
      <c r="J75" s="345" t="s">
        <v>155</v>
      </c>
      <c r="K75" s="343"/>
      <c r="L75" s="313"/>
      <c r="M75" s="312"/>
      <c r="N75" s="312"/>
      <c r="O75" s="312"/>
      <c r="P75" s="312"/>
      <c r="Q75" s="312"/>
      <c r="R75" s="312"/>
      <c r="S75" s="312"/>
      <c r="T75" s="312"/>
      <c r="U75" s="312"/>
      <c r="V75" s="312"/>
    </row>
    <row r="76" spans="1:22" x14ac:dyDescent="0.3">
      <c r="A76" s="312"/>
      <c r="B76" s="346"/>
      <c r="C76" s="347"/>
      <c r="D76" s="347"/>
      <c r="E76" s="347"/>
      <c r="F76" s="347"/>
      <c r="G76" s="347"/>
      <c r="H76" s="347"/>
      <c r="I76" s="347"/>
      <c r="J76" s="347"/>
      <c r="K76" s="347"/>
      <c r="L76" s="313"/>
      <c r="M76" s="312"/>
      <c r="N76" s="312"/>
      <c r="O76" s="312"/>
      <c r="P76" s="312"/>
      <c r="Q76" s="312"/>
      <c r="R76" s="312"/>
      <c r="S76" s="312"/>
      <c r="T76" s="312"/>
      <c r="U76" s="312"/>
      <c r="V76" s="312"/>
    </row>
    <row r="80" spans="1:22" x14ac:dyDescent="0.3">
      <c r="A80" s="312"/>
      <c r="B80" s="348"/>
      <c r="C80" s="349"/>
      <c r="D80" s="349"/>
      <c r="E80" s="349"/>
      <c r="F80" s="349"/>
      <c r="G80" s="349"/>
      <c r="H80" s="349"/>
      <c r="I80" s="349"/>
      <c r="J80" s="349"/>
      <c r="K80" s="349"/>
      <c r="L80" s="313"/>
      <c r="M80" s="312"/>
      <c r="N80" s="312"/>
      <c r="O80" s="312"/>
      <c r="P80" s="312"/>
      <c r="Q80" s="312"/>
      <c r="R80" s="312"/>
      <c r="S80" s="312"/>
      <c r="T80" s="312"/>
      <c r="U80" s="312"/>
      <c r="V80" s="312"/>
    </row>
    <row r="81" spans="1:22" ht="17.399999999999999" x14ac:dyDescent="0.3">
      <c r="A81" s="312"/>
      <c r="B81" s="313"/>
      <c r="C81" s="309" t="s">
        <v>158</v>
      </c>
      <c r="D81" s="312"/>
      <c r="E81" s="312"/>
      <c r="F81" s="312"/>
      <c r="G81" s="312"/>
      <c r="H81" s="312"/>
      <c r="I81" s="312"/>
      <c r="J81" s="312"/>
      <c r="K81" s="312"/>
      <c r="L81" s="313"/>
      <c r="M81" s="312"/>
      <c r="N81" s="312"/>
      <c r="O81" s="312"/>
      <c r="P81" s="312"/>
      <c r="Q81" s="312"/>
      <c r="R81" s="312"/>
      <c r="S81" s="312"/>
      <c r="T81" s="312"/>
      <c r="U81" s="312"/>
      <c r="V81" s="312"/>
    </row>
    <row r="82" spans="1:22" x14ac:dyDescent="0.3">
      <c r="A82" s="312"/>
      <c r="B82" s="313"/>
      <c r="C82" s="312"/>
      <c r="D82" s="312"/>
      <c r="E82" s="312"/>
      <c r="F82" s="312"/>
      <c r="G82" s="312"/>
      <c r="H82" s="312"/>
      <c r="I82" s="312"/>
      <c r="J82" s="312"/>
      <c r="K82" s="312"/>
      <c r="L82" s="313"/>
      <c r="M82" s="312"/>
      <c r="N82" s="312"/>
      <c r="O82" s="312"/>
      <c r="P82" s="312"/>
      <c r="Q82" s="312"/>
      <c r="R82" s="312"/>
      <c r="S82" s="312"/>
      <c r="T82" s="312"/>
      <c r="U82" s="312"/>
      <c r="V82" s="312"/>
    </row>
    <row r="83" spans="1:22" x14ac:dyDescent="0.3">
      <c r="A83" s="312"/>
      <c r="B83" s="313"/>
      <c r="C83" s="311" t="s">
        <v>121</v>
      </c>
      <c r="D83" s="312"/>
      <c r="E83" s="312"/>
      <c r="F83" s="312"/>
      <c r="G83" s="312"/>
      <c r="H83" s="312"/>
      <c r="I83" s="312"/>
      <c r="J83" s="312"/>
      <c r="K83" s="312"/>
      <c r="L83" s="313"/>
      <c r="M83" s="312"/>
      <c r="N83" s="312"/>
      <c r="O83" s="312"/>
      <c r="P83" s="312"/>
      <c r="Q83" s="312"/>
      <c r="R83" s="312"/>
      <c r="S83" s="312"/>
      <c r="T83" s="312"/>
      <c r="U83" s="312"/>
      <c r="V83" s="312"/>
    </row>
    <row r="84" spans="1:22" x14ac:dyDescent="0.3">
      <c r="A84" s="312"/>
      <c r="B84" s="313"/>
      <c r="C84" s="312"/>
      <c r="D84" s="312"/>
      <c r="E84" s="429" t="str">
        <f>E6</f>
        <v>2022_08_19</v>
      </c>
      <c r="F84" s="430"/>
      <c r="G84" s="430"/>
      <c r="H84" s="430"/>
      <c r="I84" s="312"/>
      <c r="J84" s="312"/>
      <c r="K84" s="312"/>
      <c r="L84" s="313"/>
      <c r="M84" s="312"/>
      <c r="N84" s="312"/>
      <c r="O84" s="312"/>
      <c r="P84" s="312"/>
      <c r="Q84" s="312"/>
      <c r="R84" s="312"/>
      <c r="S84" s="312"/>
      <c r="T84" s="312"/>
      <c r="U84" s="312"/>
      <c r="V84" s="312"/>
    </row>
    <row r="85" spans="1:22" x14ac:dyDescent="0.3">
      <c r="A85" s="312"/>
      <c r="B85" s="313"/>
      <c r="C85" s="311" t="s">
        <v>122</v>
      </c>
      <c r="D85" s="312"/>
      <c r="E85" s="312"/>
      <c r="F85" s="312"/>
      <c r="G85" s="312"/>
      <c r="H85" s="312"/>
      <c r="I85" s="312"/>
      <c r="J85" s="312"/>
      <c r="K85" s="312"/>
      <c r="L85" s="313"/>
      <c r="M85" s="312"/>
      <c r="N85" s="312"/>
      <c r="O85" s="312"/>
      <c r="P85" s="312"/>
      <c r="Q85" s="312"/>
      <c r="R85" s="312"/>
      <c r="S85" s="312"/>
      <c r="T85" s="312"/>
      <c r="U85" s="312"/>
      <c r="V85" s="312"/>
    </row>
    <row r="86" spans="1:22" x14ac:dyDescent="0.3">
      <c r="A86" s="312"/>
      <c r="B86" s="313"/>
      <c r="C86" s="312"/>
      <c r="D86" s="312"/>
      <c r="E86" s="431" t="str">
        <f>E8</f>
        <v>04 - III/2535 Banská Štiavnica - Ul. Obrancov mieru</v>
      </c>
      <c r="F86" s="432"/>
      <c r="G86" s="432"/>
      <c r="H86" s="432"/>
      <c r="I86" s="312"/>
      <c r="J86" s="312"/>
      <c r="K86" s="312"/>
      <c r="L86" s="313"/>
      <c r="M86" s="312"/>
      <c r="N86" s="312"/>
      <c r="O86" s="312"/>
      <c r="P86" s="312"/>
      <c r="Q86" s="312"/>
      <c r="R86" s="312"/>
      <c r="S86" s="312"/>
      <c r="T86" s="312"/>
      <c r="U86" s="312"/>
      <c r="V86" s="312"/>
    </row>
    <row r="87" spans="1:22" x14ac:dyDescent="0.3">
      <c r="A87" s="312"/>
      <c r="B87" s="313"/>
      <c r="C87" s="312"/>
      <c r="D87" s="312"/>
      <c r="E87" s="312"/>
      <c r="F87" s="312"/>
      <c r="G87" s="312"/>
      <c r="H87" s="312"/>
      <c r="I87" s="312"/>
      <c r="J87" s="312"/>
      <c r="K87" s="312"/>
      <c r="L87" s="313"/>
      <c r="M87" s="312"/>
      <c r="N87" s="312"/>
      <c r="O87" s="312"/>
      <c r="P87" s="312"/>
      <c r="Q87" s="312"/>
      <c r="R87" s="312"/>
      <c r="S87" s="312"/>
      <c r="T87" s="312"/>
      <c r="U87" s="312"/>
      <c r="V87" s="312"/>
    </row>
    <row r="88" spans="1:22" x14ac:dyDescent="0.3">
      <c r="A88" s="312"/>
      <c r="B88" s="313"/>
      <c r="C88" s="311" t="s">
        <v>127</v>
      </c>
      <c r="D88" s="312"/>
      <c r="E88" s="312"/>
      <c r="F88" s="314" t="str">
        <f>F11</f>
        <v xml:space="preserve"> </v>
      </c>
      <c r="G88" s="312"/>
      <c r="H88" s="312"/>
      <c r="I88" s="311" t="s">
        <v>129</v>
      </c>
      <c r="J88" s="315" t="str">
        <f>IF(J11="","",J11)</f>
        <v/>
      </c>
      <c r="K88" s="312"/>
      <c r="L88" s="313"/>
      <c r="M88" s="312"/>
      <c r="N88" s="312"/>
      <c r="O88" s="312"/>
      <c r="P88" s="312"/>
      <c r="Q88" s="312"/>
      <c r="R88" s="312"/>
      <c r="S88" s="312"/>
      <c r="T88" s="312"/>
      <c r="U88" s="312"/>
      <c r="V88" s="312"/>
    </row>
    <row r="89" spans="1:22" x14ac:dyDescent="0.3">
      <c r="A89" s="312"/>
      <c r="B89" s="313"/>
      <c r="C89" s="312"/>
      <c r="D89" s="312"/>
      <c r="E89" s="312"/>
      <c r="F89" s="312"/>
      <c r="G89" s="312"/>
      <c r="H89" s="312"/>
      <c r="I89" s="312"/>
      <c r="J89" s="312"/>
      <c r="K89" s="312"/>
      <c r="L89" s="313"/>
      <c r="M89" s="312"/>
      <c r="N89" s="312"/>
      <c r="O89" s="312"/>
      <c r="P89" s="312"/>
      <c r="Q89" s="312"/>
      <c r="R89" s="312"/>
      <c r="S89" s="312"/>
      <c r="T89" s="312"/>
      <c r="U89" s="312"/>
      <c r="V89" s="312"/>
    </row>
    <row r="90" spans="1:22" x14ac:dyDescent="0.3">
      <c r="A90" s="312"/>
      <c r="B90" s="313"/>
      <c r="C90" s="311" t="s">
        <v>130</v>
      </c>
      <c r="D90" s="312"/>
      <c r="E90" s="312"/>
      <c r="F90" s="314" t="str">
        <f>E14</f>
        <v/>
      </c>
      <c r="G90" s="312"/>
      <c r="H90" s="312"/>
      <c r="I90" s="311" t="s">
        <v>134</v>
      </c>
      <c r="J90" s="319" t="str">
        <f>E20</f>
        <v/>
      </c>
      <c r="K90" s="312"/>
      <c r="L90" s="313"/>
      <c r="M90" s="312"/>
      <c r="N90" s="312"/>
      <c r="O90" s="312"/>
      <c r="P90" s="312"/>
      <c r="Q90" s="312"/>
      <c r="R90" s="312"/>
      <c r="S90" s="312"/>
      <c r="T90" s="312"/>
      <c r="U90" s="312"/>
      <c r="V90" s="312"/>
    </row>
    <row r="91" spans="1:22" x14ac:dyDescent="0.3">
      <c r="A91" s="312"/>
      <c r="B91" s="313"/>
      <c r="C91" s="311" t="s">
        <v>133</v>
      </c>
      <c r="D91" s="312"/>
      <c r="E91" s="312"/>
      <c r="F91" s="314">
        <f>IF(E17="","",E17)</f>
        <v>0</v>
      </c>
      <c r="G91" s="312"/>
      <c r="H91" s="312"/>
      <c r="I91" s="311" t="s">
        <v>135</v>
      </c>
      <c r="J91" s="319" t="str">
        <f>E23</f>
        <v/>
      </c>
      <c r="K91" s="312"/>
      <c r="L91" s="313"/>
      <c r="M91" s="312"/>
      <c r="N91" s="312"/>
      <c r="O91" s="312"/>
      <c r="P91" s="312"/>
      <c r="Q91" s="312"/>
      <c r="R91" s="312"/>
      <c r="S91" s="312"/>
      <c r="T91" s="312"/>
      <c r="U91" s="312"/>
      <c r="V91" s="312"/>
    </row>
    <row r="92" spans="1:22" x14ac:dyDescent="0.3">
      <c r="A92" s="312"/>
      <c r="B92" s="313"/>
      <c r="C92" s="312"/>
      <c r="D92" s="312"/>
      <c r="E92" s="312"/>
      <c r="F92" s="312"/>
      <c r="G92" s="312"/>
      <c r="H92" s="312"/>
      <c r="I92" s="312"/>
      <c r="J92" s="312"/>
      <c r="K92" s="312"/>
      <c r="L92" s="313"/>
      <c r="M92" s="312"/>
      <c r="N92" s="312"/>
      <c r="O92" s="312"/>
      <c r="P92" s="312"/>
      <c r="Q92" s="312"/>
      <c r="R92" s="312"/>
      <c r="S92" s="312"/>
      <c r="T92" s="312"/>
      <c r="U92" s="312"/>
      <c r="V92" s="312"/>
    </row>
    <row r="93" spans="1:22" x14ac:dyDescent="0.3">
      <c r="A93" s="312"/>
      <c r="B93" s="313"/>
      <c r="C93" s="350" t="s">
        <v>159</v>
      </c>
      <c r="D93" s="333"/>
      <c r="E93" s="333"/>
      <c r="F93" s="333"/>
      <c r="G93" s="333"/>
      <c r="H93" s="333"/>
      <c r="I93" s="333"/>
      <c r="J93" s="351" t="s">
        <v>160</v>
      </c>
      <c r="K93" s="333"/>
      <c r="L93" s="313"/>
      <c r="M93" s="312"/>
      <c r="N93" s="312"/>
      <c r="O93" s="312"/>
      <c r="P93" s="312"/>
      <c r="Q93" s="312"/>
      <c r="R93" s="312"/>
      <c r="S93" s="312"/>
      <c r="T93" s="312"/>
      <c r="U93" s="312"/>
      <c r="V93" s="312"/>
    </row>
    <row r="94" spans="1:22" x14ac:dyDescent="0.3">
      <c r="A94" s="312"/>
      <c r="B94" s="313"/>
      <c r="C94" s="312"/>
      <c r="D94" s="312"/>
      <c r="E94" s="312"/>
      <c r="F94" s="312"/>
      <c r="G94" s="312"/>
      <c r="H94" s="312"/>
      <c r="I94" s="312"/>
      <c r="J94" s="312"/>
      <c r="K94" s="312"/>
      <c r="L94" s="313"/>
      <c r="M94" s="312"/>
      <c r="N94" s="312"/>
      <c r="O94" s="312"/>
      <c r="P94" s="312"/>
      <c r="Q94" s="312"/>
      <c r="R94" s="312"/>
      <c r="S94" s="312"/>
      <c r="T94" s="312"/>
      <c r="U94" s="312"/>
      <c r="V94" s="312"/>
    </row>
    <row r="95" spans="1:22" ht="15.6" x14ac:dyDescent="0.3">
      <c r="A95" s="312"/>
      <c r="B95" s="313"/>
      <c r="C95" s="352" t="s">
        <v>161</v>
      </c>
      <c r="D95" s="312"/>
      <c r="E95" s="312"/>
      <c r="F95" s="312"/>
      <c r="G95" s="312"/>
      <c r="H95" s="312"/>
      <c r="I95" s="312"/>
      <c r="J95" s="324">
        <f>J136</f>
        <v>0</v>
      </c>
      <c r="K95" s="312"/>
      <c r="L95" s="313"/>
      <c r="M95" s="312"/>
      <c r="N95" s="312"/>
      <c r="O95" s="312"/>
      <c r="P95" s="312"/>
      <c r="Q95" s="312"/>
      <c r="R95" s="312"/>
      <c r="S95" s="312"/>
      <c r="T95" s="312"/>
      <c r="U95" s="312"/>
      <c r="V95" s="312"/>
    </row>
    <row r="96" spans="1:22" ht="15" x14ac:dyDescent="0.3">
      <c r="A96" s="354"/>
      <c r="B96" s="353"/>
      <c r="C96" s="354"/>
      <c r="D96" s="355" t="s">
        <v>162</v>
      </c>
      <c r="E96" s="356"/>
      <c r="F96" s="356"/>
      <c r="G96" s="356"/>
      <c r="H96" s="356"/>
      <c r="I96" s="356"/>
      <c r="J96" s="357">
        <f>J137</f>
        <v>0</v>
      </c>
      <c r="K96" s="354"/>
      <c r="L96" s="353"/>
      <c r="M96" s="354"/>
      <c r="N96" s="354"/>
      <c r="O96" s="354"/>
      <c r="P96" s="354"/>
      <c r="Q96" s="354"/>
      <c r="R96" s="354"/>
      <c r="S96" s="354"/>
      <c r="T96" s="354"/>
      <c r="U96" s="354"/>
      <c r="V96" s="354"/>
    </row>
    <row r="97" spans="1:22" x14ac:dyDescent="0.3">
      <c r="A97" s="359"/>
      <c r="B97" s="358"/>
      <c r="C97" s="359"/>
      <c r="D97" s="360" t="s">
        <v>163</v>
      </c>
      <c r="E97" s="361"/>
      <c r="F97" s="361"/>
      <c r="G97" s="361"/>
      <c r="H97" s="361"/>
      <c r="I97" s="361"/>
      <c r="J97" s="362">
        <f>J138</f>
        <v>0</v>
      </c>
      <c r="K97" s="359"/>
      <c r="L97" s="358"/>
      <c r="M97" s="359"/>
      <c r="N97" s="359"/>
      <c r="O97" s="359"/>
      <c r="P97" s="359"/>
      <c r="Q97" s="359"/>
      <c r="R97" s="359"/>
      <c r="S97" s="359"/>
      <c r="T97" s="359"/>
      <c r="U97" s="359"/>
      <c r="V97" s="359"/>
    </row>
    <row r="98" spans="1:22" x14ac:dyDescent="0.3">
      <c r="A98" s="359"/>
      <c r="B98" s="358"/>
      <c r="C98" s="359"/>
      <c r="D98" s="360" t="s">
        <v>164</v>
      </c>
      <c r="E98" s="361"/>
      <c r="F98" s="361"/>
      <c r="G98" s="361"/>
      <c r="H98" s="361"/>
      <c r="I98" s="361"/>
      <c r="J98" s="362">
        <f>J152</f>
        <v>0</v>
      </c>
      <c r="K98" s="359"/>
      <c r="L98" s="358"/>
      <c r="M98" s="359"/>
      <c r="N98" s="359"/>
      <c r="O98" s="359"/>
      <c r="P98" s="359"/>
      <c r="Q98" s="359"/>
      <c r="R98" s="359"/>
      <c r="S98" s="359"/>
      <c r="T98" s="359"/>
      <c r="U98" s="359"/>
      <c r="V98" s="359"/>
    </row>
    <row r="99" spans="1:22" x14ac:dyDescent="0.3">
      <c r="A99" s="359"/>
      <c r="B99" s="358"/>
      <c r="C99" s="359"/>
      <c r="D99" s="360" t="s">
        <v>165</v>
      </c>
      <c r="E99" s="361"/>
      <c r="F99" s="361"/>
      <c r="G99" s="361"/>
      <c r="H99" s="361"/>
      <c r="I99" s="361"/>
      <c r="J99" s="362">
        <f>J155</f>
        <v>0</v>
      </c>
      <c r="K99" s="359"/>
      <c r="L99" s="358"/>
      <c r="M99" s="359"/>
      <c r="N99" s="359"/>
      <c r="O99" s="359"/>
      <c r="P99" s="359"/>
      <c r="Q99" s="359"/>
      <c r="R99" s="359"/>
      <c r="S99" s="359"/>
      <c r="T99" s="359"/>
      <c r="U99" s="359"/>
      <c r="V99" s="359"/>
    </row>
    <row r="100" spans="1:22" x14ac:dyDescent="0.3">
      <c r="A100" s="359"/>
      <c r="B100" s="358"/>
      <c r="C100" s="359"/>
      <c r="D100" s="360" t="s">
        <v>166</v>
      </c>
      <c r="E100" s="361"/>
      <c r="F100" s="361"/>
      <c r="G100" s="361"/>
      <c r="H100" s="361"/>
      <c r="I100" s="361"/>
      <c r="J100" s="362">
        <f>J162</f>
        <v>0</v>
      </c>
      <c r="K100" s="359"/>
      <c r="L100" s="358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</row>
    <row r="101" spans="1:22" x14ac:dyDescent="0.3">
      <c r="A101" s="359"/>
      <c r="B101" s="358"/>
      <c r="C101" s="359"/>
      <c r="D101" s="360" t="s">
        <v>167</v>
      </c>
      <c r="E101" s="361"/>
      <c r="F101" s="361"/>
      <c r="G101" s="361"/>
      <c r="H101" s="361"/>
      <c r="I101" s="361"/>
      <c r="J101" s="362">
        <f>J164</f>
        <v>0</v>
      </c>
      <c r="K101" s="359"/>
      <c r="L101" s="358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</row>
    <row r="102" spans="1:22" x14ac:dyDescent="0.3">
      <c r="A102" s="359"/>
      <c r="B102" s="358"/>
      <c r="C102" s="359"/>
      <c r="D102" s="360" t="s">
        <v>168</v>
      </c>
      <c r="E102" s="361"/>
      <c r="F102" s="361"/>
      <c r="G102" s="361"/>
      <c r="H102" s="361"/>
      <c r="I102" s="361"/>
      <c r="J102" s="362">
        <f>J174</f>
        <v>0</v>
      </c>
      <c r="K102" s="359"/>
      <c r="L102" s="358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</row>
    <row r="103" spans="1:22" x14ac:dyDescent="0.3">
      <c r="A103" s="359"/>
      <c r="B103" s="358"/>
      <c r="C103" s="359"/>
      <c r="D103" s="360" t="s">
        <v>169</v>
      </c>
      <c r="E103" s="361"/>
      <c r="F103" s="361"/>
      <c r="G103" s="361"/>
      <c r="H103" s="361"/>
      <c r="I103" s="361"/>
      <c r="J103" s="362">
        <f>J202</f>
        <v>0</v>
      </c>
      <c r="K103" s="359"/>
      <c r="L103" s="358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</row>
    <row r="104" spans="1:22" x14ac:dyDescent="0.3">
      <c r="A104" s="359"/>
      <c r="B104" s="358"/>
      <c r="C104" s="359"/>
      <c r="D104" s="360" t="s">
        <v>170</v>
      </c>
      <c r="E104" s="361"/>
      <c r="F104" s="361"/>
      <c r="G104" s="361"/>
      <c r="H104" s="361"/>
      <c r="I104" s="361"/>
      <c r="J104" s="362">
        <f>J217</f>
        <v>0</v>
      </c>
      <c r="K104" s="359"/>
      <c r="L104" s="358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</row>
    <row r="105" spans="1:22" ht="15" x14ac:dyDescent="0.3">
      <c r="A105" s="354"/>
      <c r="B105" s="353"/>
      <c r="C105" s="354"/>
      <c r="D105" s="355" t="s">
        <v>171</v>
      </c>
      <c r="E105" s="356"/>
      <c r="F105" s="356"/>
      <c r="G105" s="356"/>
      <c r="H105" s="356"/>
      <c r="I105" s="356"/>
      <c r="J105" s="357">
        <f>J219</f>
        <v>0</v>
      </c>
      <c r="K105" s="354"/>
      <c r="L105" s="353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</row>
    <row r="106" spans="1:22" x14ac:dyDescent="0.3">
      <c r="A106" s="359"/>
      <c r="B106" s="358"/>
      <c r="C106" s="359"/>
      <c r="D106" s="360" t="s">
        <v>172</v>
      </c>
      <c r="E106" s="361"/>
      <c r="F106" s="361"/>
      <c r="G106" s="361"/>
      <c r="H106" s="361"/>
      <c r="I106" s="361"/>
      <c r="J106" s="362">
        <f>J220</f>
        <v>0</v>
      </c>
      <c r="K106" s="359"/>
      <c r="L106" s="358"/>
      <c r="M106" s="359"/>
      <c r="N106" s="359"/>
      <c r="O106" s="359"/>
      <c r="P106" s="359"/>
      <c r="Q106" s="359"/>
      <c r="R106" s="359"/>
      <c r="S106" s="359"/>
      <c r="T106" s="359"/>
      <c r="U106" s="359"/>
      <c r="V106" s="359"/>
    </row>
    <row r="107" spans="1:22" x14ac:dyDescent="0.3">
      <c r="A107" s="312"/>
      <c r="B107" s="313"/>
      <c r="C107" s="312"/>
      <c r="D107" s="312"/>
      <c r="E107" s="312"/>
      <c r="F107" s="312"/>
      <c r="G107" s="312"/>
      <c r="H107" s="312"/>
      <c r="I107" s="312"/>
      <c r="J107" s="312"/>
      <c r="K107" s="312"/>
      <c r="L107" s="313"/>
      <c r="M107" s="312"/>
      <c r="N107" s="312"/>
      <c r="O107" s="312"/>
      <c r="P107" s="312"/>
      <c r="Q107" s="312"/>
      <c r="R107" s="312"/>
      <c r="S107" s="312"/>
      <c r="T107" s="312"/>
      <c r="U107" s="312"/>
      <c r="V107" s="312"/>
    </row>
    <row r="108" spans="1:22" x14ac:dyDescent="0.3">
      <c r="A108" s="312"/>
      <c r="B108" s="313"/>
      <c r="C108" s="312"/>
      <c r="D108" s="312"/>
      <c r="E108" s="312"/>
      <c r="F108" s="312"/>
      <c r="G108" s="312"/>
      <c r="H108" s="312"/>
      <c r="I108" s="312"/>
      <c r="J108" s="312"/>
      <c r="K108" s="312"/>
      <c r="L108" s="313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</row>
    <row r="109" spans="1:22" ht="15.6" x14ac:dyDescent="0.3">
      <c r="A109" s="312"/>
      <c r="B109" s="313"/>
      <c r="C109" s="352" t="s">
        <v>173</v>
      </c>
      <c r="D109" s="312"/>
      <c r="E109" s="312"/>
      <c r="F109" s="312"/>
      <c r="G109" s="312"/>
      <c r="H109" s="312"/>
      <c r="I109" s="312"/>
      <c r="J109" s="363">
        <f>ROUND(J110 + J111 + J112 + J113 + J114 + J115,2)</f>
        <v>0</v>
      </c>
      <c r="K109" s="312"/>
      <c r="L109" s="313"/>
      <c r="M109" s="312"/>
      <c r="N109" s="364"/>
      <c r="O109" s="312"/>
      <c r="P109" s="312"/>
      <c r="Q109" s="312"/>
      <c r="R109" s="312"/>
      <c r="S109" s="312"/>
      <c r="T109" s="312"/>
      <c r="U109" s="312"/>
      <c r="V109" s="312"/>
    </row>
    <row r="110" spans="1:22" x14ac:dyDescent="0.3">
      <c r="A110" s="312"/>
      <c r="B110" s="313"/>
      <c r="C110" s="312"/>
      <c r="D110" s="433" t="s">
        <v>174</v>
      </c>
      <c r="E110" s="434"/>
      <c r="F110" s="434"/>
      <c r="G110" s="312"/>
      <c r="H110" s="312"/>
      <c r="I110" s="312"/>
      <c r="J110" s="366">
        <v>0</v>
      </c>
      <c r="K110" s="312"/>
      <c r="L110" s="367"/>
      <c r="M110" s="368"/>
      <c r="N110" s="369"/>
      <c r="O110" s="368"/>
      <c r="P110" s="368"/>
      <c r="Q110" s="368"/>
      <c r="R110" s="368"/>
      <c r="S110" s="368"/>
      <c r="T110" s="368"/>
      <c r="U110" s="368"/>
      <c r="V110" s="368"/>
    </row>
    <row r="111" spans="1:22" x14ac:dyDescent="0.3">
      <c r="A111" s="312"/>
      <c r="B111" s="313"/>
      <c r="C111" s="312"/>
      <c r="D111" s="433" t="s">
        <v>176</v>
      </c>
      <c r="E111" s="434"/>
      <c r="F111" s="434"/>
      <c r="G111" s="312"/>
      <c r="H111" s="312"/>
      <c r="I111" s="312"/>
      <c r="J111" s="366">
        <v>0</v>
      </c>
      <c r="K111" s="312"/>
      <c r="L111" s="367"/>
      <c r="M111" s="368"/>
      <c r="N111" s="369"/>
      <c r="O111" s="368"/>
      <c r="P111" s="368"/>
      <c r="Q111" s="368"/>
      <c r="R111" s="368"/>
      <c r="S111" s="368"/>
      <c r="T111" s="368"/>
      <c r="U111" s="368"/>
      <c r="V111" s="368"/>
    </row>
    <row r="112" spans="1:22" x14ac:dyDescent="0.3">
      <c r="A112" s="312"/>
      <c r="B112" s="313"/>
      <c r="C112" s="312"/>
      <c r="D112" s="433" t="s">
        <v>177</v>
      </c>
      <c r="E112" s="434"/>
      <c r="F112" s="434"/>
      <c r="G112" s="312"/>
      <c r="H112" s="312"/>
      <c r="I112" s="312"/>
      <c r="J112" s="366">
        <v>0</v>
      </c>
      <c r="K112" s="312"/>
      <c r="L112" s="367"/>
      <c r="M112" s="368"/>
      <c r="N112" s="369"/>
      <c r="O112" s="368"/>
      <c r="P112" s="368"/>
      <c r="Q112" s="368"/>
      <c r="R112" s="368"/>
      <c r="S112" s="368"/>
      <c r="T112" s="368"/>
      <c r="U112" s="368"/>
      <c r="V112" s="368"/>
    </row>
    <row r="113" spans="1:22" x14ac:dyDescent="0.3">
      <c r="A113" s="312"/>
      <c r="B113" s="313"/>
      <c r="C113" s="312"/>
      <c r="D113" s="433" t="s">
        <v>178</v>
      </c>
      <c r="E113" s="434"/>
      <c r="F113" s="434"/>
      <c r="G113" s="312"/>
      <c r="H113" s="312"/>
      <c r="I113" s="312"/>
      <c r="J113" s="366">
        <v>0</v>
      </c>
      <c r="K113" s="312"/>
      <c r="L113" s="367"/>
      <c r="M113" s="368"/>
      <c r="N113" s="369"/>
      <c r="O113" s="368"/>
      <c r="P113" s="368"/>
      <c r="Q113" s="368"/>
      <c r="R113" s="368"/>
      <c r="S113" s="368"/>
      <c r="T113" s="368"/>
      <c r="U113" s="368"/>
      <c r="V113" s="368"/>
    </row>
    <row r="114" spans="1:22" x14ac:dyDescent="0.3">
      <c r="A114" s="312"/>
      <c r="B114" s="313"/>
      <c r="C114" s="312"/>
      <c r="D114" s="433" t="s">
        <v>179</v>
      </c>
      <c r="E114" s="434"/>
      <c r="F114" s="434"/>
      <c r="G114" s="312"/>
      <c r="H114" s="312"/>
      <c r="I114" s="312"/>
      <c r="J114" s="366">
        <v>0</v>
      </c>
      <c r="K114" s="312"/>
      <c r="L114" s="367"/>
      <c r="M114" s="368"/>
      <c r="N114" s="369"/>
      <c r="O114" s="368"/>
      <c r="P114" s="368"/>
      <c r="Q114" s="368"/>
      <c r="R114" s="368"/>
      <c r="S114" s="368"/>
      <c r="T114" s="368"/>
      <c r="U114" s="368"/>
      <c r="V114" s="368"/>
    </row>
    <row r="115" spans="1:22" x14ac:dyDescent="0.3">
      <c r="A115" s="312"/>
      <c r="B115" s="313"/>
      <c r="C115" s="312"/>
      <c r="D115" s="365" t="s">
        <v>180</v>
      </c>
      <c r="E115" s="312"/>
      <c r="F115" s="312"/>
      <c r="G115" s="312"/>
      <c r="H115" s="312"/>
      <c r="I115" s="312"/>
      <c r="J115" s="366">
        <f>ROUND(J29*T115,2)</f>
        <v>0</v>
      </c>
      <c r="K115" s="312"/>
      <c r="L115" s="367"/>
      <c r="M115" s="368"/>
      <c r="N115" s="369"/>
      <c r="O115" s="368"/>
      <c r="P115" s="368"/>
      <c r="Q115" s="368"/>
      <c r="R115" s="368"/>
      <c r="S115" s="368"/>
      <c r="T115" s="368"/>
      <c r="U115" s="368"/>
      <c r="V115" s="368"/>
    </row>
    <row r="116" spans="1:22" x14ac:dyDescent="0.3">
      <c r="A116" s="312"/>
      <c r="B116" s="313"/>
      <c r="C116" s="312"/>
      <c r="D116" s="312"/>
      <c r="E116" s="312"/>
      <c r="F116" s="312"/>
      <c r="G116" s="312"/>
      <c r="H116" s="312"/>
      <c r="I116" s="312"/>
      <c r="J116" s="312"/>
      <c r="K116" s="312"/>
      <c r="L116" s="313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</row>
    <row r="117" spans="1:22" ht="15.6" x14ac:dyDescent="0.3">
      <c r="A117" s="312"/>
      <c r="B117" s="313"/>
      <c r="C117" s="370" t="s">
        <v>181</v>
      </c>
      <c r="D117" s="333"/>
      <c r="E117" s="333"/>
      <c r="F117" s="333"/>
      <c r="G117" s="333"/>
      <c r="H117" s="333"/>
      <c r="I117" s="333"/>
      <c r="J117" s="371">
        <f>ROUND(J95+J109,2)</f>
        <v>0</v>
      </c>
      <c r="K117" s="333"/>
      <c r="L117" s="313"/>
      <c r="M117" s="312"/>
      <c r="N117" s="312"/>
      <c r="O117" s="312"/>
      <c r="P117" s="312"/>
      <c r="Q117" s="312"/>
      <c r="R117" s="312"/>
      <c r="S117" s="312"/>
      <c r="T117" s="312"/>
      <c r="U117" s="312"/>
      <c r="V117" s="312"/>
    </row>
    <row r="118" spans="1:22" x14ac:dyDescent="0.3">
      <c r="A118" s="312"/>
      <c r="B118" s="346"/>
      <c r="C118" s="347"/>
      <c r="D118" s="347"/>
      <c r="E118" s="347"/>
      <c r="F118" s="347"/>
      <c r="G118" s="347"/>
      <c r="H118" s="347"/>
      <c r="I118" s="347"/>
      <c r="J118" s="347"/>
      <c r="K118" s="347"/>
      <c r="L118" s="313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</row>
    <row r="122" spans="1:22" x14ac:dyDescent="0.3">
      <c r="A122" s="312"/>
      <c r="B122" s="348"/>
      <c r="C122" s="349"/>
      <c r="D122" s="349"/>
      <c r="E122" s="349"/>
      <c r="F122" s="349"/>
      <c r="G122" s="349"/>
      <c r="H122" s="349"/>
      <c r="I122" s="349"/>
      <c r="J122" s="349"/>
      <c r="K122" s="349"/>
      <c r="L122" s="313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</row>
    <row r="123" spans="1:22" ht="17.399999999999999" x14ac:dyDescent="0.3">
      <c r="A123" s="312"/>
      <c r="B123" s="313"/>
      <c r="C123" s="309" t="s">
        <v>182</v>
      </c>
      <c r="D123" s="312"/>
      <c r="E123" s="312"/>
      <c r="F123" s="312"/>
      <c r="G123" s="312"/>
      <c r="H123" s="312"/>
      <c r="I123" s="312"/>
      <c r="J123" s="312"/>
      <c r="K123" s="312"/>
      <c r="L123" s="313"/>
      <c r="M123" s="312"/>
      <c r="N123" s="312"/>
      <c r="O123" s="312"/>
      <c r="P123" s="312"/>
      <c r="Q123" s="312"/>
      <c r="R123" s="312"/>
      <c r="S123" s="312"/>
      <c r="T123" s="312"/>
      <c r="U123" s="312"/>
      <c r="V123" s="312"/>
    </row>
    <row r="124" spans="1:22" x14ac:dyDescent="0.3">
      <c r="A124" s="312"/>
      <c r="B124" s="313"/>
      <c r="C124" s="312"/>
      <c r="D124" s="312"/>
      <c r="E124" s="312"/>
      <c r="F124" s="312"/>
      <c r="G124" s="312"/>
      <c r="H124" s="312"/>
      <c r="I124" s="312"/>
      <c r="J124" s="312"/>
      <c r="K124" s="312"/>
      <c r="L124" s="313"/>
      <c r="M124" s="312"/>
      <c r="N124" s="312"/>
      <c r="O124" s="312"/>
      <c r="P124" s="312"/>
      <c r="Q124" s="312"/>
      <c r="R124" s="312"/>
      <c r="S124" s="312"/>
      <c r="T124" s="312"/>
      <c r="U124" s="312"/>
      <c r="V124" s="312"/>
    </row>
    <row r="125" spans="1:22" x14ac:dyDescent="0.3">
      <c r="A125" s="312"/>
      <c r="B125" s="313"/>
      <c r="C125" s="311" t="s">
        <v>121</v>
      </c>
      <c r="D125" s="312"/>
      <c r="E125" s="312"/>
      <c r="F125" s="312"/>
      <c r="G125" s="312"/>
      <c r="H125" s="312"/>
      <c r="I125" s="312"/>
      <c r="J125" s="312"/>
      <c r="K125" s="312"/>
      <c r="L125" s="313"/>
      <c r="M125" s="312"/>
      <c r="N125" s="312"/>
      <c r="O125" s="312"/>
      <c r="P125" s="312"/>
      <c r="Q125" s="312"/>
      <c r="R125" s="312"/>
      <c r="S125" s="312"/>
      <c r="T125" s="312"/>
      <c r="U125" s="312"/>
      <c r="V125" s="312"/>
    </row>
    <row r="126" spans="1:22" x14ac:dyDescent="0.3">
      <c r="A126" s="312"/>
      <c r="B126" s="313"/>
      <c r="C126" s="312"/>
      <c r="D126" s="312"/>
      <c r="E126" s="429" t="str">
        <f>E6</f>
        <v>2022_08_19</v>
      </c>
      <c r="F126" s="430"/>
      <c r="G126" s="430"/>
      <c r="H126" s="430"/>
      <c r="I126" s="312"/>
      <c r="J126" s="312"/>
      <c r="K126" s="312"/>
      <c r="L126" s="313"/>
      <c r="M126" s="312"/>
      <c r="N126" s="312"/>
      <c r="O126" s="312"/>
      <c r="P126" s="312"/>
      <c r="Q126" s="312"/>
      <c r="R126" s="312"/>
      <c r="S126" s="312"/>
      <c r="T126" s="312"/>
      <c r="U126" s="312"/>
      <c r="V126" s="312"/>
    </row>
    <row r="127" spans="1:22" x14ac:dyDescent="0.3">
      <c r="A127" s="312"/>
      <c r="B127" s="313"/>
      <c r="C127" s="311" t="s">
        <v>122</v>
      </c>
      <c r="D127" s="312"/>
      <c r="E127" s="312"/>
      <c r="F127" s="312"/>
      <c r="G127" s="312"/>
      <c r="H127" s="312"/>
      <c r="I127" s="312"/>
      <c r="J127" s="312"/>
      <c r="K127" s="312"/>
      <c r="L127" s="313"/>
      <c r="M127" s="312"/>
      <c r="N127" s="312"/>
      <c r="O127" s="312"/>
      <c r="P127" s="312"/>
      <c r="Q127" s="312"/>
      <c r="R127" s="312"/>
      <c r="S127" s="312"/>
      <c r="T127" s="312"/>
      <c r="U127" s="312"/>
      <c r="V127" s="312"/>
    </row>
    <row r="128" spans="1:22" x14ac:dyDescent="0.3">
      <c r="A128" s="312"/>
      <c r="B128" s="313"/>
      <c r="C128" s="312"/>
      <c r="D128" s="312"/>
      <c r="E128" s="431" t="str">
        <f>E8</f>
        <v>04 - III/2535 Banská Štiavnica - Ul. Obrancov mieru</v>
      </c>
      <c r="F128" s="432"/>
      <c r="G128" s="432"/>
      <c r="H128" s="432"/>
      <c r="I128" s="312"/>
      <c r="J128" s="312"/>
      <c r="K128" s="312"/>
      <c r="L128" s="313"/>
      <c r="M128" s="312"/>
      <c r="N128" s="312"/>
      <c r="O128" s="312"/>
      <c r="P128" s="312"/>
      <c r="Q128" s="312"/>
      <c r="R128" s="312"/>
      <c r="S128" s="312"/>
      <c r="T128" s="312"/>
      <c r="U128" s="312"/>
      <c r="V128" s="312"/>
    </row>
    <row r="129" spans="1:22" x14ac:dyDescent="0.3">
      <c r="A129" s="312"/>
      <c r="B129" s="313"/>
      <c r="C129" s="312"/>
      <c r="D129" s="312"/>
      <c r="E129" s="312"/>
      <c r="F129" s="312"/>
      <c r="G129" s="312"/>
      <c r="H129" s="312"/>
      <c r="I129" s="312"/>
      <c r="J129" s="312"/>
      <c r="K129" s="312"/>
      <c r="L129" s="313"/>
      <c r="M129" s="312"/>
      <c r="N129" s="312"/>
      <c r="O129" s="312"/>
      <c r="P129" s="312"/>
      <c r="Q129" s="312"/>
      <c r="R129" s="312"/>
      <c r="S129" s="312"/>
      <c r="T129" s="312"/>
      <c r="U129" s="312"/>
      <c r="V129" s="312"/>
    </row>
    <row r="130" spans="1:22" x14ac:dyDescent="0.3">
      <c r="A130" s="312"/>
      <c r="B130" s="313"/>
      <c r="C130" s="311" t="s">
        <v>127</v>
      </c>
      <c r="D130" s="312"/>
      <c r="E130" s="312"/>
      <c r="F130" s="314" t="str">
        <f>F11</f>
        <v xml:space="preserve"> </v>
      </c>
      <c r="G130" s="312"/>
      <c r="H130" s="312"/>
      <c r="I130" s="311" t="s">
        <v>129</v>
      </c>
      <c r="J130" s="315" t="str">
        <f>IF(J11="","",J11)</f>
        <v/>
      </c>
      <c r="K130" s="312"/>
      <c r="L130" s="313"/>
      <c r="M130" s="312"/>
      <c r="N130" s="312"/>
      <c r="O130" s="312"/>
      <c r="P130" s="312"/>
      <c r="Q130" s="312"/>
      <c r="R130" s="312"/>
      <c r="S130" s="312"/>
      <c r="T130" s="312"/>
      <c r="U130" s="312"/>
      <c r="V130" s="312"/>
    </row>
    <row r="131" spans="1:22" x14ac:dyDescent="0.3">
      <c r="A131" s="312"/>
      <c r="B131" s="313"/>
      <c r="C131" s="312"/>
      <c r="D131" s="312"/>
      <c r="E131" s="312"/>
      <c r="F131" s="312"/>
      <c r="G131" s="312"/>
      <c r="H131" s="312"/>
      <c r="I131" s="312"/>
      <c r="J131" s="312"/>
      <c r="K131" s="312"/>
      <c r="L131" s="313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</row>
    <row r="132" spans="1:22" x14ac:dyDescent="0.3">
      <c r="A132" s="312"/>
      <c r="B132" s="313"/>
      <c r="C132" s="311" t="s">
        <v>130</v>
      </c>
      <c r="D132" s="312"/>
      <c r="E132" s="312"/>
      <c r="F132" s="314" t="str">
        <f>E14</f>
        <v/>
      </c>
      <c r="G132" s="312"/>
      <c r="H132" s="312"/>
      <c r="I132" s="311" t="s">
        <v>134</v>
      </c>
      <c r="J132" s="319" t="str">
        <f>E20</f>
        <v/>
      </c>
      <c r="K132" s="312"/>
      <c r="L132" s="313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</row>
    <row r="133" spans="1:22" x14ac:dyDescent="0.3">
      <c r="A133" s="312"/>
      <c r="B133" s="313"/>
      <c r="C133" s="311" t="s">
        <v>133</v>
      </c>
      <c r="D133" s="312"/>
      <c r="E133" s="312"/>
      <c r="F133" s="314">
        <f>IF(E17="","",E17)</f>
        <v>0</v>
      </c>
      <c r="G133" s="312"/>
      <c r="H133" s="312"/>
      <c r="I133" s="311" t="s">
        <v>135</v>
      </c>
      <c r="J133" s="319" t="str">
        <f>E23</f>
        <v/>
      </c>
      <c r="K133" s="312"/>
      <c r="L133" s="313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</row>
    <row r="134" spans="1:22" x14ac:dyDescent="0.3">
      <c r="A134" s="312"/>
      <c r="B134" s="313"/>
      <c r="C134" s="312"/>
      <c r="D134" s="312"/>
      <c r="E134" s="312"/>
      <c r="F134" s="312"/>
      <c r="G134" s="312"/>
      <c r="H134" s="312"/>
      <c r="I134" s="312"/>
      <c r="J134" s="312"/>
      <c r="K134" s="312"/>
      <c r="L134" s="313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</row>
    <row r="135" spans="1:22" ht="22.8" x14ac:dyDescent="0.3">
      <c r="A135" s="380"/>
      <c r="B135" s="372"/>
      <c r="C135" s="373" t="s">
        <v>183</v>
      </c>
      <c r="D135" s="374" t="s">
        <v>184</v>
      </c>
      <c r="E135" s="374" t="s">
        <v>185</v>
      </c>
      <c r="F135" s="374" t="s">
        <v>186</v>
      </c>
      <c r="G135" s="374" t="s">
        <v>187</v>
      </c>
      <c r="H135" s="374" t="s">
        <v>188</v>
      </c>
      <c r="I135" s="374" t="s">
        <v>189</v>
      </c>
      <c r="J135" s="375" t="s">
        <v>160</v>
      </c>
      <c r="K135" s="376" t="s">
        <v>190</v>
      </c>
      <c r="L135" s="372"/>
      <c r="M135" s="377"/>
      <c r="N135" s="378"/>
      <c r="O135" s="378"/>
      <c r="P135" s="378"/>
      <c r="Q135" s="378"/>
      <c r="R135" s="378"/>
      <c r="S135" s="378"/>
      <c r="T135" s="379"/>
      <c r="U135" s="380"/>
      <c r="V135" s="380"/>
    </row>
    <row r="136" spans="1:22" ht="15.6" x14ac:dyDescent="0.3">
      <c r="A136" s="312"/>
      <c r="B136" s="313"/>
      <c r="C136" s="381" t="s">
        <v>137</v>
      </c>
      <c r="D136" s="312"/>
      <c r="E136" s="312"/>
      <c r="F136" s="312"/>
      <c r="G136" s="312"/>
      <c r="H136" s="312"/>
      <c r="I136" s="312"/>
      <c r="J136" s="382">
        <f>BK136</f>
        <v>0</v>
      </c>
      <c r="K136" s="312"/>
      <c r="L136" s="313"/>
      <c r="M136" s="383"/>
      <c r="N136" s="320"/>
      <c r="O136" s="320"/>
      <c r="P136" s="384"/>
      <c r="Q136" s="320"/>
      <c r="R136" s="384"/>
      <c r="S136" s="320"/>
      <c r="T136" s="385"/>
      <c r="U136" s="312"/>
      <c r="V136" s="312"/>
    </row>
    <row r="137" spans="1:22" ht="15.6" x14ac:dyDescent="0.3">
      <c r="A137" s="387"/>
      <c r="B137" s="386"/>
      <c r="C137" s="387"/>
      <c r="D137" s="388" t="s">
        <v>191</v>
      </c>
      <c r="E137" s="389" t="s">
        <v>192</v>
      </c>
      <c r="F137" s="389" t="s">
        <v>193</v>
      </c>
      <c r="G137" s="387"/>
      <c r="H137" s="387"/>
      <c r="I137" s="390"/>
      <c r="J137" s="391">
        <f>BK137</f>
        <v>0</v>
      </c>
      <c r="K137" s="387"/>
      <c r="L137" s="386"/>
      <c r="M137" s="392"/>
      <c r="N137" s="387"/>
      <c r="O137" s="387"/>
      <c r="P137" s="393"/>
      <c r="Q137" s="387"/>
      <c r="R137" s="393"/>
      <c r="S137" s="387"/>
      <c r="T137" s="394"/>
      <c r="U137" s="387"/>
      <c r="V137" s="387"/>
    </row>
    <row r="138" spans="1:22" x14ac:dyDescent="0.3">
      <c r="A138" s="387"/>
      <c r="B138" s="386"/>
      <c r="C138" s="387"/>
      <c r="D138" s="388" t="s">
        <v>191</v>
      </c>
      <c r="E138" s="395" t="s">
        <v>194</v>
      </c>
      <c r="F138" s="395" t="s">
        <v>195</v>
      </c>
      <c r="G138" s="387"/>
      <c r="H138" s="387"/>
      <c r="I138" s="390"/>
      <c r="J138" s="396">
        <f>BK138</f>
        <v>0</v>
      </c>
      <c r="K138" s="387"/>
      <c r="L138" s="386"/>
      <c r="M138" s="392"/>
      <c r="N138" s="387"/>
      <c r="O138" s="387"/>
      <c r="P138" s="393"/>
      <c r="Q138" s="387"/>
      <c r="R138" s="393"/>
      <c r="S138" s="387"/>
      <c r="T138" s="394"/>
      <c r="U138" s="387"/>
      <c r="V138" s="387"/>
    </row>
    <row r="139" spans="1:22" ht="22.8" x14ac:dyDescent="0.3">
      <c r="A139" s="312"/>
      <c r="B139" s="313"/>
      <c r="C139" s="397" t="s">
        <v>194</v>
      </c>
      <c r="D139" s="397" t="s">
        <v>196</v>
      </c>
      <c r="E139" s="398" t="s">
        <v>197</v>
      </c>
      <c r="F139" s="399" t="s">
        <v>198</v>
      </c>
      <c r="G139" s="400" t="s">
        <v>199</v>
      </c>
      <c r="H139" s="401">
        <v>61.12</v>
      </c>
      <c r="I139" s="402"/>
      <c r="J139" s="403">
        <f t="shared" ref="J139:J151" si="0">ROUND(I139*H139,2)</f>
        <v>0</v>
      </c>
      <c r="K139" s="404"/>
      <c r="L139" s="313"/>
      <c r="M139" s="405"/>
      <c r="N139" s="364"/>
      <c r="O139" s="312"/>
      <c r="P139" s="406"/>
      <c r="Q139" s="406"/>
      <c r="R139" s="406"/>
      <c r="S139" s="406"/>
      <c r="T139" s="407"/>
      <c r="U139" s="312"/>
      <c r="V139" s="312"/>
    </row>
    <row r="140" spans="1:22" ht="22.8" x14ac:dyDescent="0.3">
      <c r="A140" s="312"/>
      <c r="B140" s="313"/>
      <c r="C140" s="397" t="s">
        <v>175</v>
      </c>
      <c r="D140" s="397" t="s">
        <v>196</v>
      </c>
      <c r="E140" s="398" t="s">
        <v>201</v>
      </c>
      <c r="F140" s="399" t="s">
        <v>202</v>
      </c>
      <c r="G140" s="400" t="s">
        <v>199</v>
      </c>
      <c r="H140" s="401">
        <v>18.335999999999999</v>
      </c>
      <c r="I140" s="402"/>
      <c r="J140" s="403">
        <f t="shared" si="0"/>
        <v>0</v>
      </c>
      <c r="K140" s="404"/>
      <c r="L140" s="313"/>
      <c r="M140" s="405"/>
      <c r="N140" s="364"/>
      <c r="O140" s="312"/>
      <c r="P140" s="406"/>
      <c r="Q140" s="406"/>
      <c r="R140" s="406"/>
      <c r="S140" s="406"/>
      <c r="T140" s="407"/>
      <c r="U140" s="312"/>
      <c r="V140" s="312"/>
    </row>
    <row r="141" spans="1:22" ht="22.8" x14ac:dyDescent="0.3">
      <c r="A141" s="312"/>
      <c r="B141" s="313"/>
      <c r="C141" s="397" t="s">
        <v>203</v>
      </c>
      <c r="D141" s="397" t="s">
        <v>196</v>
      </c>
      <c r="E141" s="398" t="s">
        <v>204</v>
      </c>
      <c r="F141" s="399" t="s">
        <v>205</v>
      </c>
      <c r="G141" s="400" t="s">
        <v>199</v>
      </c>
      <c r="H141" s="401">
        <v>61.12</v>
      </c>
      <c r="I141" s="402"/>
      <c r="J141" s="403">
        <f t="shared" si="0"/>
        <v>0</v>
      </c>
      <c r="K141" s="404"/>
      <c r="L141" s="313"/>
      <c r="M141" s="405"/>
      <c r="N141" s="364"/>
      <c r="O141" s="312"/>
      <c r="P141" s="406"/>
      <c r="Q141" s="406"/>
      <c r="R141" s="406"/>
      <c r="S141" s="406"/>
      <c r="T141" s="407"/>
      <c r="U141" s="312"/>
      <c r="V141" s="312"/>
    </row>
    <row r="142" spans="1:22" ht="34.200000000000003" x14ac:dyDescent="0.3">
      <c r="A142" s="312"/>
      <c r="B142" s="313"/>
      <c r="C142" s="397" t="s">
        <v>200</v>
      </c>
      <c r="D142" s="397" t="s">
        <v>196</v>
      </c>
      <c r="E142" s="398" t="s">
        <v>206</v>
      </c>
      <c r="F142" s="399" t="s">
        <v>207</v>
      </c>
      <c r="G142" s="400" t="s">
        <v>199</v>
      </c>
      <c r="H142" s="401">
        <v>1650.24</v>
      </c>
      <c r="I142" s="402"/>
      <c r="J142" s="403">
        <f t="shared" si="0"/>
        <v>0</v>
      </c>
      <c r="K142" s="404"/>
      <c r="L142" s="313"/>
      <c r="M142" s="405"/>
      <c r="N142" s="364"/>
      <c r="O142" s="312"/>
      <c r="P142" s="406"/>
      <c r="Q142" s="406"/>
      <c r="R142" s="406"/>
      <c r="S142" s="406"/>
      <c r="T142" s="407"/>
      <c r="U142" s="312"/>
      <c r="V142" s="312"/>
    </row>
    <row r="143" spans="1:22" ht="22.8" x14ac:dyDescent="0.3">
      <c r="A143" s="312"/>
      <c r="B143" s="313"/>
      <c r="C143" s="397" t="s">
        <v>208</v>
      </c>
      <c r="D143" s="397" t="s">
        <v>196</v>
      </c>
      <c r="E143" s="398" t="s">
        <v>209</v>
      </c>
      <c r="F143" s="399" t="s">
        <v>210</v>
      </c>
      <c r="G143" s="400" t="s">
        <v>211</v>
      </c>
      <c r="H143" s="401">
        <v>115.517</v>
      </c>
      <c r="I143" s="402"/>
      <c r="J143" s="403">
        <f t="shared" si="0"/>
        <v>0</v>
      </c>
      <c r="K143" s="404"/>
      <c r="L143" s="313"/>
      <c r="M143" s="405"/>
      <c r="N143" s="364"/>
      <c r="O143" s="312"/>
      <c r="P143" s="406"/>
      <c r="Q143" s="406"/>
      <c r="R143" s="406"/>
      <c r="S143" s="406"/>
      <c r="T143" s="407"/>
      <c r="U143" s="312"/>
      <c r="V143" s="312"/>
    </row>
    <row r="144" spans="1:22" ht="22.8" x14ac:dyDescent="0.3">
      <c r="A144" s="312"/>
      <c r="B144" s="313"/>
      <c r="C144" s="397" t="s">
        <v>212</v>
      </c>
      <c r="D144" s="397" t="s">
        <v>196</v>
      </c>
      <c r="E144" s="398" t="s">
        <v>213</v>
      </c>
      <c r="F144" s="399" t="s">
        <v>214</v>
      </c>
      <c r="G144" s="400" t="s">
        <v>199</v>
      </c>
      <c r="H144" s="401">
        <v>23.82</v>
      </c>
      <c r="I144" s="402"/>
      <c r="J144" s="403">
        <f t="shared" si="0"/>
        <v>0</v>
      </c>
      <c r="K144" s="404"/>
      <c r="L144" s="313"/>
      <c r="M144" s="405"/>
      <c r="N144" s="364"/>
      <c r="O144" s="312"/>
      <c r="P144" s="406"/>
      <c r="Q144" s="406"/>
      <c r="R144" s="406"/>
      <c r="S144" s="406"/>
      <c r="T144" s="407"/>
      <c r="U144" s="312"/>
      <c r="V144" s="312"/>
    </row>
    <row r="145" spans="1:22" x14ac:dyDescent="0.3">
      <c r="A145" s="312"/>
      <c r="B145" s="313"/>
      <c r="C145" s="408" t="s">
        <v>215</v>
      </c>
      <c r="D145" s="408" t="s">
        <v>216</v>
      </c>
      <c r="E145" s="409" t="s">
        <v>217</v>
      </c>
      <c r="F145" s="410" t="s">
        <v>218</v>
      </c>
      <c r="G145" s="411" t="s">
        <v>211</v>
      </c>
      <c r="H145" s="412">
        <v>45.02</v>
      </c>
      <c r="I145" s="413"/>
      <c r="J145" s="414">
        <f t="shared" si="0"/>
        <v>0</v>
      </c>
      <c r="K145" s="415"/>
      <c r="L145" s="416"/>
      <c r="M145" s="417"/>
      <c r="N145" s="418"/>
      <c r="O145" s="312"/>
      <c r="P145" s="406"/>
      <c r="Q145" s="406"/>
      <c r="R145" s="406"/>
      <c r="S145" s="406"/>
      <c r="T145" s="407"/>
      <c r="U145" s="312"/>
      <c r="V145" s="312"/>
    </row>
    <row r="146" spans="1:22" ht="22.8" x14ac:dyDescent="0.3">
      <c r="A146" s="312"/>
      <c r="B146" s="313"/>
      <c r="C146" s="397" t="s">
        <v>219</v>
      </c>
      <c r="D146" s="397" t="s">
        <v>196</v>
      </c>
      <c r="E146" s="398" t="s">
        <v>220</v>
      </c>
      <c r="F146" s="399" t="s">
        <v>221</v>
      </c>
      <c r="G146" s="400" t="s">
        <v>199</v>
      </c>
      <c r="H146" s="401">
        <v>18.29</v>
      </c>
      <c r="I146" s="402"/>
      <c r="J146" s="403">
        <f t="shared" si="0"/>
        <v>0</v>
      </c>
      <c r="K146" s="404"/>
      <c r="L146" s="313"/>
      <c r="M146" s="405"/>
      <c r="N146" s="364"/>
      <c r="O146" s="312"/>
      <c r="P146" s="406"/>
      <c r="Q146" s="406"/>
      <c r="R146" s="406"/>
      <c r="S146" s="406"/>
      <c r="T146" s="407"/>
      <c r="U146" s="312"/>
      <c r="V146" s="312"/>
    </row>
    <row r="147" spans="1:22" x14ac:dyDescent="0.3">
      <c r="A147" s="312"/>
      <c r="B147" s="313"/>
      <c r="C147" s="408" t="s">
        <v>222</v>
      </c>
      <c r="D147" s="408" t="s">
        <v>216</v>
      </c>
      <c r="E147" s="409" t="s">
        <v>223</v>
      </c>
      <c r="F147" s="410" t="s">
        <v>224</v>
      </c>
      <c r="G147" s="411" t="s">
        <v>211</v>
      </c>
      <c r="H147" s="412">
        <v>34.567999999999998</v>
      </c>
      <c r="I147" s="413"/>
      <c r="J147" s="414">
        <f t="shared" si="0"/>
        <v>0</v>
      </c>
      <c r="K147" s="415"/>
      <c r="L147" s="416"/>
      <c r="M147" s="417"/>
      <c r="N147" s="418"/>
      <c r="O147" s="312"/>
      <c r="P147" s="406"/>
      <c r="Q147" s="406"/>
      <c r="R147" s="406"/>
      <c r="S147" s="406"/>
      <c r="T147" s="407"/>
      <c r="U147" s="312"/>
      <c r="V147" s="312"/>
    </row>
    <row r="148" spans="1:22" ht="22.8" x14ac:dyDescent="0.3">
      <c r="A148" s="312"/>
      <c r="B148" s="313"/>
      <c r="C148" s="397" t="s">
        <v>225</v>
      </c>
      <c r="D148" s="397" t="s">
        <v>196</v>
      </c>
      <c r="E148" s="398" t="s">
        <v>226</v>
      </c>
      <c r="F148" s="399" t="s">
        <v>227</v>
      </c>
      <c r="G148" s="400" t="s">
        <v>228</v>
      </c>
      <c r="H148" s="401">
        <v>92</v>
      </c>
      <c r="I148" s="402"/>
      <c r="J148" s="403">
        <f t="shared" si="0"/>
        <v>0</v>
      </c>
      <c r="K148" s="404"/>
      <c r="L148" s="313"/>
      <c r="M148" s="405"/>
      <c r="N148" s="364"/>
      <c r="O148" s="312"/>
      <c r="P148" s="406"/>
      <c r="Q148" s="406"/>
      <c r="R148" s="406"/>
      <c r="S148" s="406"/>
      <c r="T148" s="407"/>
      <c r="U148" s="312"/>
      <c r="V148" s="312"/>
    </row>
    <row r="149" spans="1:22" x14ac:dyDescent="0.3">
      <c r="A149" s="312"/>
      <c r="B149" s="313"/>
      <c r="C149" s="408" t="s">
        <v>229</v>
      </c>
      <c r="D149" s="408" t="s">
        <v>216</v>
      </c>
      <c r="E149" s="409" t="s">
        <v>230</v>
      </c>
      <c r="F149" s="410" t="s">
        <v>231</v>
      </c>
      <c r="G149" s="411" t="s">
        <v>211</v>
      </c>
      <c r="H149" s="412">
        <v>17.388000000000002</v>
      </c>
      <c r="I149" s="413"/>
      <c r="J149" s="414">
        <f t="shared" si="0"/>
        <v>0</v>
      </c>
      <c r="K149" s="415"/>
      <c r="L149" s="416"/>
      <c r="M149" s="417"/>
      <c r="N149" s="418"/>
      <c r="O149" s="312"/>
      <c r="P149" s="406"/>
      <c r="Q149" s="406"/>
      <c r="R149" s="406"/>
      <c r="S149" s="406"/>
      <c r="T149" s="407"/>
      <c r="U149" s="312"/>
      <c r="V149" s="312"/>
    </row>
    <row r="150" spans="1:22" x14ac:dyDescent="0.3">
      <c r="A150" s="312"/>
      <c r="B150" s="313"/>
      <c r="C150" s="397" t="s">
        <v>232</v>
      </c>
      <c r="D150" s="397" t="s">
        <v>196</v>
      </c>
      <c r="E150" s="398" t="s">
        <v>233</v>
      </c>
      <c r="F150" s="399" t="s">
        <v>234</v>
      </c>
      <c r="G150" s="400" t="s">
        <v>228</v>
      </c>
      <c r="H150" s="401">
        <v>92</v>
      </c>
      <c r="I150" s="402"/>
      <c r="J150" s="403">
        <f t="shared" si="0"/>
        <v>0</v>
      </c>
      <c r="K150" s="404"/>
      <c r="L150" s="313"/>
      <c r="M150" s="405"/>
      <c r="N150" s="364"/>
      <c r="O150" s="312"/>
      <c r="P150" s="406"/>
      <c r="Q150" s="406"/>
      <c r="R150" s="406"/>
      <c r="S150" s="406"/>
      <c r="T150" s="407"/>
      <c r="U150" s="312"/>
      <c r="V150" s="312"/>
    </row>
    <row r="151" spans="1:22" x14ac:dyDescent="0.3">
      <c r="A151" s="312"/>
      <c r="B151" s="313"/>
      <c r="C151" s="408" t="s">
        <v>235</v>
      </c>
      <c r="D151" s="408" t="s">
        <v>216</v>
      </c>
      <c r="E151" s="409" t="s">
        <v>236</v>
      </c>
      <c r="F151" s="410" t="s">
        <v>237</v>
      </c>
      <c r="G151" s="411" t="s">
        <v>238</v>
      </c>
      <c r="H151" s="412">
        <v>2.843</v>
      </c>
      <c r="I151" s="413"/>
      <c r="J151" s="414">
        <f t="shared" si="0"/>
        <v>0</v>
      </c>
      <c r="K151" s="415"/>
      <c r="L151" s="416"/>
      <c r="M151" s="417"/>
      <c r="N151" s="418"/>
      <c r="O151" s="312"/>
      <c r="P151" s="406"/>
      <c r="Q151" s="406"/>
      <c r="R151" s="406"/>
      <c r="S151" s="406"/>
      <c r="T151" s="407"/>
      <c r="U151" s="312"/>
      <c r="V151" s="312"/>
    </row>
    <row r="152" spans="1:22" x14ac:dyDescent="0.3">
      <c r="A152" s="387"/>
      <c r="B152" s="386"/>
      <c r="C152" s="387"/>
      <c r="D152" s="388" t="s">
        <v>191</v>
      </c>
      <c r="E152" s="395" t="s">
        <v>175</v>
      </c>
      <c r="F152" s="395" t="s">
        <v>239</v>
      </c>
      <c r="G152" s="387"/>
      <c r="H152" s="387"/>
      <c r="I152" s="390"/>
      <c r="J152" s="396">
        <f>BK152</f>
        <v>0</v>
      </c>
      <c r="K152" s="387"/>
      <c r="L152" s="386"/>
      <c r="M152" s="392"/>
      <c r="N152" s="387"/>
      <c r="O152" s="387"/>
      <c r="P152" s="393"/>
      <c r="Q152" s="387"/>
      <c r="R152" s="393"/>
      <c r="S152" s="387"/>
      <c r="T152" s="394"/>
      <c r="U152" s="387"/>
      <c r="V152" s="387"/>
    </row>
    <row r="153" spans="1:22" ht="22.8" x14ac:dyDescent="0.3">
      <c r="A153" s="312"/>
      <c r="B153" s="313"/>
      <c r="C153" s="397" t="s">
        <v>240</v>
      </c>
      <c r="D153" s="397" t="s">
        <v>196</v>
      </c>
      <c r="E153" s="398" t="s">
        <v>241</v>
      </c>
      <c r="F153" s="399" t="s">
        <v>242</v>
      </c>
      <c r="G153" s="400" t="s">
        <v>199</v>
      </c>
      <c r="H153" s="401">
        <v>1.98</v>
      </c>
      <c r="I153" s="402"/>
      <c r="J153" s="403">
        <f>ROUND(I153*H153,2)</f>
        <v>0</v>
      </c>
      <c r="K153" s="404"/>
      <c r="L153" s="313"/>
      <c r="M153" s="405"/>
      <c r="N153" s="364"/>
      <c r="O153" s="312"/>
      <c r="P153" s="406"/>
      <c r="Q153" s="406"/>
      <c r="R153" s="406"/>
      <c r="S153" s="406"/>
      <c r="T153" s="407"/>
      <c r="U153" s="312"/>
      <c r="V153" s="312"/>
    </row>
    <row r="154" spans="1:22" x14ac:dyDescent="0.3">
      <c r="A154" s="312"/>
      <c r="B154" s="313"/>
      <c r="C154" s="397" t="s">
        <v>243</v>
      </c>
      <c r="D154" s="397" t="s">
        <v>196</v>
      </c>
      <c r="E154" s="398" t="s">
        <v>244</v>
      </c>
      <c r="F154" s="399" t="s">
        <v>245</v>
      </c>
      <c r="G154" s="400" t="s">
        <v>199</v>
      </c>
      <c r="H154" s="401">
        <v>1.76</v>
      </c>
      <c r="I154" s="402"/>
      <c r="J154" s="403">
        <f>ROUND(I154*H154,2)</f>
        <v>0</v>
      </c>
      <c r="K154" s="404"/>
      <c r="L154" s="313"/>
      <c r="M154" s="405"/>
      <c r="N154" s="364"/>
      <c r="O154" s="312"/>
      <c r="P154" s="406"/>
      <c r="Q154" s="406"/>
      <c r="R154" s="406"/>
      <c r="S154" s="406"/>
      <c r="T154" s="407"/>
      <c r="U154" s="312"/>
      <c r="V154" s="312"/>
    </row>
    <row r="155" spans="1:22" x14ac:dyDescent="0.3">
      <c r="A155" s="387"/>
      <c r="B155" s="386"/>
      <c r="C155" s="387"/>
      <c r="D155" s="388" t="s">
        <v>191</v>
      </c>
      <c r="E155" s="395" t="s">
        <v>203</v>
      </c>
      <c r="F155" s="395" t="s">
        <v>246</v>
      </c>
      <c r="G155" s="387"/>
      <c r="H155" s="387"/>
      <c r="I155" s="390"/>
      <c r="J155" s="396">
        <f>BK155</f>
        <v>0</v>
      </c>
      <c r="K155" s="387"/>
      <c r="L155" s="386"/>
      <c r="M155" s="392"/>
      <c r="N155" s="387"/>
      <c r="O155" s="387"/>
      <c r="P155" s="393"/>
      <c r="Q155" s="387"/>
      <c r="R155" s="393"/>
      <c r="S155" s="387"/>
      <c r="T155" s="394"/>
      <c r="U155" s="387"/>
      <c r="V155" s="387"/>
    </row>
    <row r="156" spans="1:22" ht="22.8" x14ac:dyDescent="0.3">
      <c r="A156" s="312"/>
      <c r="B156" s="313"/>
      <c r="C156" s="397" t="s">
        <v>247</v>
      </c>
      <c r="D156" s="397" t="s">
        <v>196</v>
      </c>
      <c r="E156" s="398" t="s">
        <v>248</v>
      </c>
      <c r="F156" s="399" t="s">
        <v>249</v>
      </c>
      <c r="G156" s="400" t="s">
        <v>238</v>
      </c>
      <c r="H156" s="401">
        <v>456.25</v>
      </c>
      <c r="I156" s="402"/>
      <c r="J156" s="403">
        <f t="shared" ref="J156:J161" si="1">ROUND(I156*H156,2)</f>
        <v>0</v>
      </c>
      <c r="K156" s="404"/>
      <c r="L156" s="313"/>
      <c r="M156" s="405"/>
      <c r="N156" s="364"/>
      <c r="O156" s="312"/>
      <c r="P156" s="406"/>
      <c r="Q156" s="406"/>
      <c r="R156" s="406"/>
      <c r="S156" s="406"/>
      <c r="T156" s="407"/>
      <c r="U156" s="312"/>
      <c r="V156" s="312"/>
    </row>
    <row r="157" spans="1:22" ht="22.8" customHeight="1" x14ac:dyDescent="0.3">
      <c r="A157" s="312"/>
      <c r="B157" s="313"/>
      <c r="C157" s="408" t="s">
        <v>250</v>
      </c>
      <c r="D157" s="408" t="s">
        <v>216</v>
      </c>
      <c r="E157" s="409" t="s">
        <v>251</v>
      </c>
      <c r="F157" s="410" t="s">
        <v>252</v>
      </c>
      <c r="G157" s="411" t="s">
        <v>211</v>
      </c>
      <c r="H157" s="412">
        <v>0.45600000000000002</v>
      </c>
      <c r="I157" s="413"/>
      <c r="J157" s="414">
        <f t="shared" si="1"/>
        <v>0</v>
      </c>
      <c r="K157" s="415"/>
      <c r="L157" s="416"/>
      <c r="M157" s="417"/>
      <c r="N157" s="418"/>
      <c r="O157" s="312"/>
      <c r="P157" s="406"/>
      <c r="Q157" s="406"/>
      <c r="R157" s="406"/>
      <c r="S157" s="406"/>
      <c r="T157" s="407"/>
      <c r="U157" s="312"/>
      <c r="V157" s="312"/>
    </row>
    <row r="158" spans="1:22" ht="34.200000000000003" x14ac:dyDescent="0.3">
      <c r="A158" s="312"/>
      <c r="B158" s="313"/>
      <c r="C158" s="397" t="s">
        <v>253</v>
      </c>
      <c r="D158" s="397" t="s">
        <v>196</v>
      </c>
      <c r="E158" s="398" t="s">
        <v>254</v>
      </c>
      <c r="F158" s="399" t="s">
        <v>255</v>
      </c>
      <c r="G158" s="400" t="s">
        <v>11</v>
      </c>
      <c r="H158" s="401">
        <v>18</v>
      </c>
      <c r="I158" s="402"/>
      <c r="J158" s="403">
        <f t="shared" si="1"/>
        <v>0</v>
      </c>
      <c r="K158" s="404"/>
      <c r="L158" s="313"/>
      <c r="M158" s="405"/>
      <c r="N158" s="364"/>
      <c r="O158" s="312"/>
      <c r="P158" s="406"/>
      <c r="Q158" s="406"/>
      <c r="R158" s="406"/>
      <c r="S158" s="406"/>
      <c r="T158" s="407"/>
      <c r="U158" s="312"/>
      <c r="V158" s="312"/>
    </row>
    <row r="159" spans="1:22" ht="34.200000000000003" x14ac:dyDescent="0.3">
      <c r="A159" s="312"/>
      <c r="B159" s="313"/>
      <c r="C159" s="397" t="s">
        <v>256</v>
      </c>
      <c r="D159" s="397" t="s">
        <v>196</v>
      </c>
      <c r="E159" s="398" t="s">
        <v>257</v>
      </c>
      <c r="F159" s="399" t="s">
        <v>258</v>
      </c>
      <c r="G159" s="400" t="s">
        <v>37</v>
      </c>
      <c r="H159" s="401">
        <v>144</v>
      </c>
      <c r="I159" s="402"/>
      <c r="J159" s="403">
        <f t="shared" si="1"/>
        <v>0</v>
      </c>
      <c r="K159" s="404"/>
      <c r="L159" s="313"/>
      <c r="M159" s="405"/>
      <c r="N159" s="364"/>
      <c r="O159" s="312"/>
      <c r="P159" s="406"/>
      <c r="Q159" s="406"/>
      <c r="R159" s="406"/>
      <c r="S159" s="406"/>
      <c r="T159" s="407"/>
      <c r="U159" s="312"/>
      <c r="V159" s="312"/>
    </row>
    <row r="160" spans="1:22" ht="22.8" x14ac:dyDescent="0.3">
      <c r="A160" s="312"/>
      <c r="B160" s="313"/>
      <c r="C160" s="397" t="s">
        <v>259</v>
      </c>
      <c r="D160" s="397" t="s">
        <v>196</v>
      </c>
      <c r="E160" s="398" t="s">
        <v>260</v>
      </c>
      <c r="F160" s="399" t="s">
        <v>261</v>
      </c>
      <c r="G160" s="400" t="s">
        <v>37</v>
      </c>
      <c r="H160" s="401">
        <v>22</v>
      </c>
      <c r="I160" s="402"/>
      <c r="J160" s="403">
        <f t="shared" si="1"/>
        <v>0</v>
      </c>
      <c r="K160" s="404"/>
      <c r="L160" s="313"/>
      <c r="M160" s="405"/>
      <c r="N160" s="364"/>
      <c r="O160" s="312"/>
      <c r="P160" s="406"/>
      <c r="Q160" s="406"/>
      <c r="R160" s="406"/>
      <c r="S160" s="406"/>
      <c r="T160" s="407"/>
      <c r="U160" s="312"/>
      <c r="V160" s="312"/>
    </row>
    <row r="161" spans="1:22" ht="22.8" x14ac:dyDescent="0.3">
      <c r="A161" s="312"/>
      <c r="B161" s="313"/>
      <c r="C161" s="408" t="s">
        <v>262</v>
      </c>
      <c r="D161" s="408" t="s">
        <v>216</v>
      </c>
      <c r="E161" s="409" t="s">
        <v>263</v>
      </c>
      <c r="F161" s="410" t="s">
        <v>264</v>
      </c>
      <c r="G161" s="411" t="s">
        <v>37</v>
      </c>
      <c r="H161" s="412">
        <v>22</v>
      </c>
      <c r="I161" s="413"/>
      <c r="J161" s="414">
        <f t="shared" si="1"/>
        <v>0</v>
      </c>
      <c r="K161" s="415"/>
      <c r="L161" s="416"/>
      <c r="M161" s="417"/>
      <c r="N161" s="418"/>
      <c r="O161" s="312"/>
      <c r="P161" s="406"/>
      <c r="Q161" s="406"/>
      <c r="R161" s="406"/>
      <c r="S161" s="406"/>
      <c r="T161" s="407"/>
      <c r="U161" s="312"/>
      <c r="V161" s="312"/>
    </row>
    <row r="162" spans="1:22" x14ac:dyDescent="0.3">
      <c r="A162" s="387"/>
      <c r="B162" s="386"/>
      <c r="C162" s="387"/>
      <c r="D162" s="388" t="s">
        <v>191</v>
      </c>
      <c r="E162" s="395" t="s">
        <v>200</v>
      </c>
      <c r="F162" s="395" t="s">
        <v>265</v>
      </c>
      <c r="G162" s="387"/>
      <c r="H162" s="387"/>
      <c r="I162" s="390"/>
      <c r="J162" s="396">
        <f>BK162</f>
        <v>0</v>
      </c>
      <c r="K162" s="387"/>
      <c r="L162" s="386"/>
      <c r="M162" s="392"/>
      <c r="N162" s="387"/>
      <c r="O162" s="387"/>
      <c r="P162" s="393"/>
      <c r="Q162" s="387"/>
      <c r="R162" s="393"/>
      <c r="S162" s="387"/>
      <c r="T162" s="394"/>
      <c r="U162" s="387"/>
      <c r="V162" s="387"/>
    </row>
    <row r="163" spans="1:22" ht="22.8" x14ac:dyDescent="0.3">
      <c r="A163" s="312"/>
      <c r="B163" s="313"/>
      <c r="C163" s="397" t="s">
        <v>266</v>
      </c>
      <c r="D163" s="397" t="s">
        <v>196</v>
      </c>
      <c r="E163" s="398" t="s">
        <v>267</v>
      </c>
      <c r="F163" s="399" t="s">
        <v>268</v>
      </c>
      <c r="G163" s="400" t="s">
        <v>228</v>
      </c>
      <c r="H163" s="401">
        <v>0.37</v>
      </c>
      <c r="I163" s="402"/>
      <c r="J163" s="403">
        <f>ROUND(I163*H163,2)</f>
        <v>0</v>
      </c>
      <c r="K163" s="404"/>
      <c r="L163" s="313"/>
      <c r="M163" s="405"/>
      <c r="N163" s="364"/>
      <c r="O163" s="312"/>
      <c r="P163" s="406"/>
      <c r="Q163" s="406"/>
      <c r="R163" s="406"/>
      <c r="S163" s="406"/>
      <c r="T163" s="407"/>
      <c r="U163" s="312"/>
      <c r="V163" s="312"/>
    </row>
    <row r="164" spans="1:22" x14ac:dyDescent="0.3">
      <c r="A164" s="387"/>
      <c r="B164" s="386"/>
      <c r="C164" s="387"/>
      <c r="D164" s="388" t="s">
        <v>191</v>
      </c>
      <c r="E164" s="395" t="s">
        <v>208</v>
      </c>
      <c r="F164" s="395" t="s">
        <v>269</v>
      </c>
      <c r="G164" s="387"/>
      <c r="H164" s="387"/>
      <c r="I164" s="390"/>
      <c r="J164" s="396">
        <f>BK164</f>
        <v>0</v>
      </c>
      <c r="K164" s="387"/>
      <c r="L164" s="386"/>
      <c r="M164" s="392"/>
      <c r="N164" s="387"/>
      <c r="O164" s="387"/>
      <c r="P164" s="393"/>
      <c r="Q164" s="387"/>
      <c r="R164" s="393"/>
      <c r="S164" s="387"/>
      <c r="T164" s="394"/>
      <c r="U164" s="387"/>
      <c r="V164" s="387"/>
    </row>
    <row r="165" spans="1:22" ht="22.8" x14ac:dyDescent="0.3">
      <c r="A165" s="312"/>
      <c r="B165" s="313"/>
      <c r="C165" s="397" t="s">
        <v>270</v>
      </c>
      <c r="D165" s="397" t="s">
        <v>196</v>
      </c>
      <c r="E165" s="398" t="s">
        <v>271</v>
      </c>
      <c r="F165" s="399" t="s">
        <v>272</v>
      </c>
      <c r="G165" s="400" t="s">
        <v>228</v>
      </c>
      <c r="H165" s="401">
        <v>16.5</v>
      </c>
      <c r="I165" s="402"/>
      <c r="J165" s="403">
        <f t="shared" ref="J165:J173" si="2">ROUND(I165*H165,2)</f>
        <v>0</v>
      </c>
      <c r="K165" s="404"/>
      <c r="L165" s="313"/>
      <c r="M165" s="405"/>
      <c r="N165" s="364"/>
      <c r="O165" s="312"/>
      <c r="P165" s="406"/>
      <c r="Q165" s="406"/>
      <c r="R165" s="406"/>
      <c r="S165" s="406"/>
      <c r="T165" s="407"/>
      <c r="U165" s="312"/>
      <c r="V165" s="312"/>
    </row>
    <row r="166" spans="1:22" ht="22.8" x14ac:dyDescent="0.3">
      <c r="A166" s="312"/>
      <c r="B166" s="313"/>
      <c r="C166" s="397" t="s">
        <v>273</v>
      </c>
      <c r="D166" s="397" t="s">
        <v>196</v>
      </c>
      <c r="E166" s="398" t="s">
        <v>274</v>
      </c>
      <c r="F166" s="399" t="s">
        <v>275</v>
      </c>
      <c r="G166" s="400" t="s">
        <v>228</v>
      </c>
      <c r="H166" s="401">
        <v>97.68</v>
      </c>
      <c r="I166" s="402"/>
      <c r="J166" s="403">
        <f t="shared" si="2"/>
        <v>0</v>
      </c>
      <c r="K166" s="404"/>
      <c r="L166" s="313"/>
      <c r="M166" s="405"/>
      <c r="N166" s="364"/>
      <c r="O166" s="312"/>
      <c r="P166" s="406"/>
      <c r="Q166" s="406"/>
      <c r="R166" s="406"/>
      <c r="S166" s="406"/>
      <c r="T166" s="407"/>
      <c r="U166" s="312"/>
      <c r="V166" s="312"/>
    </row>
    <row r="167" spans="1:22" ht="34.200000000000003" x14ac:dyDescent="0.3">
      <c r="A167" s="312"/>
      <c r="B167" s="313"/>
      <c r="C167" s="397" t="s">
        <v>276</v>
      </c>
      <c r="D167" s="397" t="s">
        <v>196</v>
      </c>
      <c r="E167" s="398" t="s">
        <v>277</v>
      </c>
      <c r="F167" s="399" t="s">
        <v>278</v>
      </c>
      <c r="G167" s="400" t="s">
        <v>228</v>
      </c>
      <c r="H167" s="401">
        <v>96.94</v>
      </c>
      <c r="I167" s="402"/>
      <c r="J167" s="403">
        <f t="shared" si="2"/>
        <v>0</v>
      </c>
      <c r="K167" s="404"/>
      <c r="L167" s="313"/>
      <c r="M167" s="405"/>
      <c r="N167" s="364"/>
      <c r="O167" s="312"/>
      <c r="P167" s="406"/>
      <c r="Q167" s="406"/>
      <c r="R167" s="406"/>
      <c r="S167" s="406"/>
      <c r="T167" s="407"/>
      <c r="U167" s="312"/>
      <c r="V167" s="312"/>
    </row>
    <row r="168" spans="1:22" ht="22.8" x14ac:dyDescent="0.3">
      <c r="A168" s="312"/>
      <c r="B168" s="313"/>
      <c r="C168" s="397" t="s">
        <v>279</v>
      </c>
      <c r="D168" s="397" t="s">
        <v>196</v>
      </c>
      <c r="E168" s="398" t="s">
        <v>280</v>
      </c>
      <c r="F168" s="399" t="s">
        <v>281</v>
      </c>
      <c r="G168" s="400" t="s">
        <v>228</v>
      </c>
      <c r="H168" s="401">
        <v>123.18</v>
      </c>
      <c r="I168" s="402"/>
      <c r="J168" s="403">
        <f t="shared" si="2"/>
        <v>0</v>
      </c>
      <c r="K168" s="404"/>
      <c r="L168" s="313"/>
      <c r="M168" s="405"/>
      <c r="N168" s="364"/>
      <c r="O168" s="312"/>
      <c r="P168" s="406"/>
      <c r="Q168" s="406"/>
      <c r="R168" s="406"/>
      <c r="S168" s="406"/>
      <c r="T168" s="407"/>
      <c r="U168" s="312"/>
      <c r="V168" s="312"/>
    </row>
    <row r="169" spans="1:22" ht="22.8" x14ac:dyDescent="0.3">
      <c r="A169" s="312"/>
      <c r="B169" s="313"/>
      <c r="C169" s="397" t="s">
        <v>282</v>
      </c>
      <c r="D169" s="397" t="s">
        <v>196</v>
      </c>
      <c r="E169" s="398" t="s">
        <v>283</v>
      </c>
      <c r="F169" s="399" t="s">
        <v>284</v>
      </c>
      <c r="G169" s="400" t="s">
        <v>228</v>
      </c>
      <c r="H169" s="401">
        <v>368.35</v>
      </c>
      <c r="I169" s="402"/>
      <c r="J169" s="403">
        <f t="shared" si="2"/>
        <v>0</v>
      </c>
      <c r="K169" s="404"/>
      <c r="L169" s="313"/>
      <c r="M169" s="405"/>
      <c r="N169" s="364"/>
      <c r="O169" s="312"/>
      <c r="P169" s="406"/>
      <c r="Q169" s="406"/>
      <c r="R169" s="406"/>
      <c r="S169" s="406"/>
      <c r="T169" s="407"/>
      <c r="U169" s="312"/>
      <c r="V169" s="312"/>
    </row>
    <row r="170" spans="1:22" ht="22.8" x14ac:dyDescent="0.3">
      <c r="A170" s="312"/>
      <c r="B170" s="313"/>
      <c r="C170" s="397" t="s">
        <v>285</v>
      </c>
      <c r="D170" s="397" t="s">
        <v>196</v>
      </c>
      <c r="E170" s="398" t="s">
        <v>286</v>
      </c>
      <c r="F170" s="399" t="s">
        <v>287</v>
      </c>
      <c r="G170" s="400" t="s">
        <v>228</v>
      </c>
      <c r="H170" s="401">
        <v>368.35</v>
      </c>
      <c r="I170" s="402"/>
      <c r="J170" s="403">
        <f t="shared" si="2"/>
        <v>0</v>
      </c>
      <c r="K170" s="404"/>
      <c r="L170" s="313"/>
      <c r="M170" s="405"/>
      <c r="N170" s="364"/>
      <c r="O170" s="312"/>
      <c r="P170" s="406"/>
      <c r="Q170" s="406"/>
      <c r="R170" s="406"/>
      <c r="S170" s="406"/>
      <c r="T170" s="407"/>
      <c r="U170" s="312"/>
      <c r="V170" s="312"/>
    </row>
    <row r="171" spans="1:22" ht="22.8" x14ac:dyDescent="0.3">
      <c r="A171" s="312"/>
      <c r="B171" s="313"/>
      <c r="C171" s="397" t="s">
        <v>288</v>
      </c>
      <c r="D171" s="397" t="s">
        <v>196</v>
      </c>
      <c r="E171" s="398" t="s">
        <v>289</v>
      </c>
      <c r="F171" s="399" t="s">
        <v>290</v>
      </c>
      <c r="G171" s="400" t="s">
        <v>228</v>
      </c>
      <c r="H171" s="401">
        <v>123.18</v>
      </c>
      <c r="I171" s="402"/>
      <c r="J171" s="403">
        <f t="shared" si="2"/>
        <v>0</v>
      </c>
      <c r="K171" s="404"/>
      <c r="L171" s="313"/>
      <c r="M171" s="405"/>
      <c r="N171" s="364"/>
      <c r="O171" s="312"/>
      <c r="P171" s="406"/>
      <c r="Q171" s="406"/>
      <c r="R171" s="406"/>
      <c r="S171" s="406"/>
      <c r="T171" s="407"/>
      <c r="U171" s="312"/>
      <c r="V171" s="312"/>
    </row>
    <row r="172" spans="1:22" ht="22.8" x14ac:dyDescent="0.3">
      <c r="A172" s="312"/>
      <c r="B172" s="313"/>
      <c r="C172" s="397" t="s">
        <v>291</v>
      </c>
      <c r="D172" s="397" t="s">
        <v>196</v>
      </c>
      <c r="E172" s="398" t="s">
        <v>292</v>
      </c>
      <c r="F172" s="399" t="s">
        <v>293</v>
      </c>
      <c r="G172" s="400" t="s">
        <v>228</v>
      </c>
      <c r="H172" s="401">
        <v>0.37</v>
      </c>
      <c r="I172" s="402"/>
      <c r="J172" s="403">
        <f t="shared" si="2"/>
        <v>0</v>
      </c>
      <c r="K172" s="404"/>
      <c r="L172" s="313"/>
      <c r="M172" s="405"/>
      <c r="N172" s="364"/>
      <c r="O172" s="312"/>
      <c r="P172" s="406"/>
      <c r="Q172" s="406"/>
      <c r="R172" s="406"/>
      <c r="S172" s="406"/>
      <c r="T172" s="407"/>
      <c r="U172" s="312"/>
      <c r="V172" s="312"/>
    </row>
    <row r="173" spans="1:22" ht="22.8" x14ac:dyDescent="0.3">
      <c r="A173" s="312"/>
      <c r="B173" s="313"/>
      <c r="C173" s="397" t="s">
        <v>294</v>
      </c>
      <c r="D173" s="397" t="s">
        <v>196</v>
      </c>
      <c r="E173" s="398" t="s">
        <v>295</v>
      </c>
      <c r="F173" s="399" t="s">
        <v>296</v>
      </c>
      <c r="G173" s="400" t="s">
        <v>228</v>
      </c>
      <c r="H173" s="401">
        <v>0.37</v>
      </c>
      <c r="I173" s="402"/>
      <c r="J173" s="403">
        <f t="shared" si="2"/>
        <v>0</v>
      </c>
      <c r="K173" s="404"/>
      <c r="L173" s="313"/>
      <c r="M173" s="405"/>
      <c r="N173" s="364"/>
      <c r="O173" s="312"/>
      <c r="P173" s="406"/>
      <c r="Q173" s="406"/>
      <c r="R173" s="406"/>
      <c r="S173" s="406"/>
      <c r="T173" s="407"/>
      <c r="U173" s="312"/>
      <c r="V173" s="312"/>
    </row>
    <row r="174" spans="1:22" x14ac:dyDescent="0.3">
      <c r="A174" s="387"/>
      <c r="B174" s="386"/>
      <c r="C174" s="387"/>
      <c r="D174" s="388" t="s">
        <v>191</v>
      </c>
      <c r="E174" s="395" t="s">
        <v>222</v>
      </c>
      <c r="F174" s="395" t="s">
        <v>297</v>
      </c>
      <c r="G174" s="387"/>
      <c r="H174" s="387"/>
      <c r="I174" s="390"/>
      <c r="J174" s="396">
        <f>BK174</f>
        <v>0</v>
      </c>
      <c r="K174" s="387"/>
      <c r="L174" s="386"/>
      <c r="M174" s="392"/>
      <c r="N174" s="387"/>
      <c r="O174" s="387"/>
      <c r="P174" s="393"/>
      <c r="Q174" s="387"/>
      <c r="R174" s="393"/>
      <c r="S174" s="387"/>
      <c r="T174" s="394"/>
      <c r="U174" s="387"/>
      <c r="V174" s="387"/>
    </row>
    <row r="175" spans="1:22" ht="22.8" x14ac:dyDescent="0.3">
      <c r="A175" s="312"/>
      <c r="B175" s="313"/>
      <c r="C175" s="397" t="s">
        <v>298</v>
      </c>
      <c r="D175" s="397" t="s">
        <v>196</v>
      </c>
      <c r="E175" s="398" t="s">
        <v>299</v>
      </c>
      <c r="F175" s="399" t="s">
        <v>300</v>
      </c>
      <c r="G175" s="400" t="s">
        <v>37</v>
      </c>
      <c r="H175" s="401">
        <v>22</v>
      </c>
      <c r="I175" s="402"/>
      <c r="J175" s="403">
        <f>ROUND(I175*H175,2)</f>
        <v>0</v>
      </c>
      <c r="K175" s="404"/>
      <c r="L175" s="313"/>
      <c r="M175" s="405"/>
      <c r="N175" s="364"/>
      <c r="O175" s="312"/>
      <c r="P175" s="406"/>
      <c r="Q175" s="406"/>
      <c r="R175" s="406"/>
      <c r="S175" s="406"/>
      <c r="T175" s="407"/>
      <c r="U175" s="312"/>
      <c r="V175" s="312"/>
    </row>
    <row r="176" spans="1:22" ht="19.2" x14ac:dyDescent="0.3">
      <c r="A176" s="312"/>
      <c r="B176" s="313"/>
      <c r="C176" s="312"/>
      <c r="D176" s="419" t="s">
        <v>301</v>
      </c>
      <c r="E176" s="312"/>
      <c r="F176" s="420" t="s">
        <v>302</v>
      </c>
      <c r="G176" s="312"/>
      <c r="H176" s="312"/>
      <c r="I176" s="368"/>
      <c r="J176" s="312"/>
      <c r="K176" s="312"/>
      <c r="L176" s="313"/>
      <c r="M176" s="421"/>
      <c r="N176" s="312"/>
      <c r="O176" s="312"/>
      <c r="P176" s="312"/>
      <c r="Q176" s="312"/>
      <c r="R176" s="312"/>
      <c r="S176" s="312"/>
      <c r="T176" s="422"/>
      <c r="U176" s="312"/>
      <c r="V176" s="312"/>
    </row>
    <row r="177" spans="1:22" ht="22.8" x14ac:dyDescent="0.3">
      <c r="A177" s="312"/>
      <c r="B177" s="313"/>
      <c r="C177" s="408" t="s">
        <v>303</v>
      </c>
      <c r="D177" s="408" t="s">
        <v>216</v>
      </c>
      <c r="E177" s="409" t="s">
        <v>304</v>
      </c>
      <c r="F177" s="410" t="s">
        <v>305</v>
      </c>
      <c r="G177" s="411" t="s">
        <v>37</v>
      </c>
      <c r="H177" s="412">
        <v>22</v>
      </c>
      <c r="I177" s="413"/>
      <c r="J177" s="414">
        <f>ROUND(I177*H177,2)</f>
        <v>0</v>
      </c>
      <c r="K177" s="415"/>
      <c r="L177" s="416"/>
      <c r="M177" s="417"/>
      <c r="N177" s="418"/>
      <c r="O177" s="312"/>
      <c r="P177" s="406"/>
      <c r="Q177" s="406"/>
      <c r="R177" s="406"/>
      <c r="S177" s="406"/>
      <c r="T177" s="407"/>
      <c r="U177" s="312"/>
      <c r="V177" s="312"/>
    </row>
    <row r="178" spans="1:22" ht="22.8" x14ac:dyDescent="0.3">
      <c r="A178" s="312"/>
      <c r="B178" s="313"/>
      <c r="C178" s="397" t="s">
        <v>306</v>
      </c>
      <c r="D178" s="397" t="s">
        <v>196</v>
      </c>
      <c r="E178" s="398" t="s">
        <v>307</v>
      </c>
      <c r="F178" s="399" t="s">
        <v>308</v>
      </c>
      <c r="G178" s="400" t="s">
        <v>37</v>
      </c>
      <c r="H178" s="401">
        <v>20</v>
      </c>
      <c r="I178" s="402"/>
      <c r="J178" s="403">
        <f>ROUND(I178*H178,2)</f>
        <v>0</v>
      </c>
      <c r="K178" s="404"/>
      <c r="L178" s="313"/>
      <c r="M178" s="405"/>
      <c r="N178" s="364"/>
      <c r="O178" s="312"/>
      <c r="P178" s="406"/>
      <c r="Q178" s="406"/>
      <c r="R178" s="406"/>
      <c r="S178" s="406"/>
      <c r="T178" s="407"/>
      <c r="U178" s="312"/>
      <c r="V178" s="312"/>
    </row>
    <row r="179" spans="1:22" ht="19.2" x14ac:dyDescent="0.3">
      <c r="A179" s="312"/>
      <c r="B179" s="313"/>
      <c r="C179" s="312"/>
      <c r="D179" s="419" t="s">
        <v>301</v>
      </c>
      <c r="E179" s="312"/>
      <c r="F179" s="420" t="s">
        <v>302</v>
      </c>
      <c r="G179" s="312"/>
      <c r="H179" s="312"/>
      <c r="I179" s="368"/>
      <c r="J179" s="312"/>
      <c r="K179" s="312"/>
      <c r="L179" s="313"/>
      <c r="M179" s="421"/>
      <c r="N179" s="312"/>
      <c r="O179" s="312"/>
      <c r="P179" s="312"/>
      <c r="Q179" s="312"/>
      <c r="R179" s="312"/>
      <c r="S179" s="312"/>
      <c r="T179" s="422"/>
      <c r="U179" s="312"/>
      <c r="V179" s="312"/>
    </row>
    <row r="180" spans="1:22" ht="22.8" x14ac:dyDescent="0.3">
      <c r="A180" s="312"/>
      <c r="B180" s="313"/>
      <c r="C180" s="408" t="s">
        <v>309</v>
      </c>
      <c r="D180" s="408" t="s">
        <v>216</v>
      </c>
      <c r="E180" s="409" t="s">
        <v>310</v>
      </c>
      <c r="F180" s="410" t="s">
        <v>311</v>
      </c>
      <c r="G180" s="411" t="s">
        <v>37</v>
      </c>
      <c r="H180" s="412">
        <v>20</v>
      </c>
      <c r="I180" s="413"/>
      <c r="J180" s="414">
        <f>ROUND(I180*H180,2)</f>
        <v>0</v>
      </c>
      <c r="K180" s="415"/>
      <c r="L180" s="416"/>
      <c r="M180" s="417"/>
      <c r="N180" s="418"/>
      <c r="O180" s="312"/>
      <c r="P180" s="406"/>
      <c r="Q180" s="406"/>
      <c r="R180" s="406"/>
      <c r="S180" s="406"/>
      <c r="T180" s="407"/>
      <c r="U180" s="312"/>
      <c r="V180" s="312"/>
    </row>
    <row r="181" spans="1:22" ht="34.200000000000003" x14ac:dyDescent="0.3">
      <c r="A181" s="312"/>
      <c r="B181" s="313"/>
      <c r="C181" s="397" t="s">
        <v>312</v>
      </c>
      <c r="D181" s="397" t="s">
        <v>196</v>
      </c>
      <c r="E181" s="398" t="s">
        <v>313</v>
      </c>
      <c r="F181" s="399" t="s">
        <v>314</v>
      </c>
      <c r="G181" s="400" t="s">
        <v>11</v>
      </c>
      <c r="H181" s="401">
        <v>35</v>
      </c>
      <c r="I181" s="402"/>
      <c r="J181" s="403">
        <f>ROUND(I181*H181,2)</f>
        <v>0</v>
      </c>
      <c r="K181" s="404"/>
      <c r="L181" s="313"/>
      <c r="M181" s="405"/>
      <c r="N181" s="364"/>
      <c r="O181" s="312"/>
      <c r="P181" s="406"/>
      <c r="Q181" s="406"/>
      <c r="R181" s="406"/>
      <c r="S181" s="406"/>
      <c r="T181" s="407"/>
      <c r="U181" s="312"/>
      <c r="V181" s="312"/>
    </row>
    <row r="182" spans="1:22" ht="28.8" x14ac:dyDescent="0.3">
      <c r="A182" s="312"/>
      <c r="B182" s="313"/>
      <c r="C182" s="312"/>
      <c r="D182" s="419" t="s">
        <v>301</v>
      </c>
      <c r="E182" s="312"/>
      <c r="F182" s="420" t="s">
        <v>315</v>
      </c>
      <c r="G182" s="312"/>
      <c r="H182" s="312"/>
      <c r="I182" s="368"/>
      <c r="J182" s="312"/>
      <c r="K182" s="312"/>
      <c r="L182" s="313"/>
      <c r="M182" s="421"/>
      <c r="N182" s="312"/>
      <c r="O182" s="312"/>
      <c r="P182" s="312"/>
      <c r="Q182" s="312"/>
      <c r="R182" s="312"/>
      <c r="S182" s="312"/>
      <c r="T182" s="422"/>
      <c r="U182" s="312"/>
      <c r="V182" s="312"/>
    </row>
    <row r="183" spans="1:22" ht="34.200000000000003" x14ac:dyDescent="0.3">
      <c r="A183" s="312"/>
      <c r="B183" s="313"/>
      <c r="C183" s="408" t="s">
        <v>316</v>
      </c>
      <c r="D183" s="408" t="s">
        <v>216</v>
      </c>
      <c r="E183" s="409" t="s">
        <v>317</v>
      </c>
      <c r="F183" s="410" t="s">
        <v>318</v>
      </c>
      <c r="G183" s="411" t="s">
        <v>37</v>
      </c>
      <c r="H183" s="412">
        <v>35</v>
      </c>
      <c r="I183" s="413"/>
      <c r="J183" s="414">
        <f t="shared" ref="J183:J201" si="3">ROUND(I183*H183,2)</f>
        <v>0</v>
      </c>
      <c r="K183" s="415"/>
      <c r="L183" s="416"/>
      <c r="M183" s="417"/>
      <c r="N183" s="418"/>
      <c r="O183" s="312"/>
      <c r="P183" s="406"/>
      <c r="Q183" s="406"/>
      <c r="R183" s="406"/>
      <c r="S183" s="406"/>
      <c r="T183" s="407"/>
      <c r="U183" s="312"/>
      <c r="V183" s="312"/>
    </row>
    <row r="184" spans="1:22" ht="34.200000000000003" x14ac:dyDescent="0.3">
      <c r="A184" s="312"/>
      <c r="B184" s="313"/>
      <c r="C184" s="408" t="s">
        <v>319</v>
      </c>
      <c r="D184" s="408" t="s">
        <v>216</v>
      </c>
      <c r="E184" s="409" t="s">
        <v>320</v>
      </c>
      <c r="F184" s="410" t="s">
        <v>321</v>
      </c>
      <c r="G184" s="411" t="s">
        <v>37</v>
      </c>
      <c r="H184" s="412">
        <v>26</v>
      </c>
      <c r="I184" s="413"/>
      <c r="J184" s="414">
        <f t="shared" si="3"/>
        <v>0</v>
      </c>
      <c r="K184" s="415"/>
      <c r="L184" s="416"/>
      <c r="M184" s="417"/>
      <c r="N184" s="418"/>
      <c r="O184" s="312"/>
      <c r="P184" s="406"/>
      <c r="Q184" s="406"/>
      <c r="R184" s="406"/>
      <c r="S184" s="406"/>
      <c r="T184" s="407"/>
      <c r="U184" s="312"/>
      <c r="V184" s="312"/>
    </row>
    <row r="185" spans="1:22" x14ac:dyDescent="0.3">
      <c r="A185" s="312"/>
      <c r="B185" s="313"/>
      <c r="C185" s="397" t="s">
        <v>322</v>
      </c>
      <c r="D185" s="397" t="s">
        <v>196</v>
      </c>
      <c r="E185" s="398" t="s">
        <v>323</v>
      </c>
      <c r="F185" s="399" t="s">
        <v>324</v>
      </c>
      <c r="G185" s="400" t="s">
        <v>37</v>
      </c>
      <c r="H185" s="401">
        <v>2</v>
      </c>
      <c r="I185" s="402"/>
      <c r="J185" s="403">
        <f t="shared" si="3"/>
        <v>0</v>
      </c>
      <c r="K185" s="404"/>
      <c r="L185" s="313"/>
      <c r="M185" s="405"/>
      <c r="N185" s="364"/>
      <c r="O185" s="312"/>
      <c r="P185" s="406"/>
      <c r="Q185" s="406"/>
      <c r="R185" s="406"/>
      <c r="S185" s="406"/>
      <c r="T185" s="407"/>
      <c r="U185" s="312"/>
      <c r="V185" s="312"/>
    </row>
    <row r="186" spans="1:22" ht="22.8" x14ac:dyDescent="0.3">
      <c r="A186" s="312"/>
      <c r="B186" s="313"/>
      <c r="C186" s="408" t="s">
        <v>325</v>
      </c>
      <c r="D186" s="408" t="s">
        <v>216</v>
      </c>
      <c r="E186" s="409" t="s">
        <v>326</v>
      </c>
      <c r="F186" s="410" t="s">
        <v>327</v>
      </c>
      <c r="G186" s="411" t="s">
        <v>37</v>
      </c>
      <c r="H186" s="412">
        <v>2</v>
      </c>
      <c r="I186" s="413"/>
      <c r="J186" s="414">
        <f t="shared" si="3"/>
        <v>0</v>
      </c>
      <c r="K186" s="415"/>
      <c r="L186" s="416"/>
      <c r="M186" s="417"/>
      <c r="N186" s="418"/>
      <c r="O186" s="312"/>
      <c r="P186" s="406"/>
      <c r="Q186" s="406"/>
      <c r="R186" s="406"/>
      <c r="S186" s="406"/>
      <c r="T186" s="407"/>
      <c r="U186" s="312"/>
      <c r="V186" s="312"/>
    </row>
    <row r="187" spans="1:22" ht="22.8" x14ac:dyDescent="0.3">
      <c r="A187" s="312"/>
      <c r="B187" s="313"/>
      <c r="C187" s="397" t="s">
        <v>328</v>
      </c>
      <c r="D187" s="397" t="s">
        <v>196</v>
      </c>
      <c r="E187" s="398" t="s">
        <v>329</v>
      </c>
      <c r="F187" s="399" t="s">
        <v>330</v>
      </c>
      <c r="G187" s="400" t="s">
        <v>228</v>
      </c>
      <c r="H187" s="401">
        <v>1.5</v>
      </c>
      <c r="I187" s="402"/>
      <c r="J187" s="403">
        <f t="shared" si="3"/>
        <v>0</v>
      </c>
      <c r="K187" s="404"/>
      <c r="L187" s="313"/>
      <c r="M187" s="405"/>
      <c r="N187" s="364"/>
      <c r="O187" s="312"/>
      <c r="P187" s="406"/>
      <c r="Q187" s="406"/>
      <c r="R187" s="406"/>
      <c r="S187" s="406"/>
      <c r="T187" s="407"/>
      <c r="U187" s="312"/>
      <c r="V187" s="312"/>
    </row>
    <row r="188" spans="1:22" ht="22.8" x14ac:dyDescent="0.3">
      <c r="A188" s="312"/>
      <c r="B188" s="313"/>
      <c r="C188" s="397" t="s">
        <v>331</v>
      </c>
      <c r="D188" s="397" t="s">
        <v>196</v>
      </c>
      <c r="E188" s="398" t="s">
        <v>332</v>
      </c>
      <c r="F188" s="399" t="s">
        <v>333</v>
      </c>
      <c r="G188" s="400" t="s">
        <v>228</v>
      </c>
      <c r="H188" s="401">
        <v>213.75</v>
      </c>
      <c r="I188" s="402"/>
      <c r="J188" s="403">
        <f t="shared" si="3"/>
        <v>0</v>
      </c>
      <c r="K188" s="404"/>
      <c r="L188" s="313"/>
      <c r="M188" s="405"/>
      <c r="N188" s="364"/>
      <c r="O188" s="312"/>
      <c r="P188" s="406"/>
      <c r="Q188" s="406"/>
      <c r="R188" s="406"/>
      <c r="S188" s="406"/>
      <c r="T188" s="407"/>
      <c r="U188" s="312"/>
      <c r="V188" s="312"/>
    </row>
    <row r="189" spans="1:22" ht="22.8" x14ac:dyDescent="0.3">
      <c r="A189" s="312"/>
      <c r="B189" s="313"/>
      <c r="C189" s="397" t="s">
        <v>334</v>
      </c>
      <c r="D189" s="397" t="s">
        <v>196</v>
      </c>
      <c r="E189" s="398" t="s">
        <v>335</v>
      </c>
      <c r="F189" s="399" t="s">
        <v>336</v>
      </c>
      <c r="G189" s="400" t="s">
        <v>228</v>
      </c>
      <c r="H189" s="401">
        <v>139.94999999999999</v>
      </c>
      <c r="I189" s="402"/>
      <c r="J189" s="403">
        <f t="shared" si="3"/>
        <v>0</v>
      </c>
      <c r="K189" s="404"/>
      <c r="L189" s="313"/>
      <c r="M189" s="405"/>
      <c r="N189" s="364"/>
      <c r="O189" s="312"/>
      <c r="P189" s="406"/>
      <c r="Q189" s="406"/>
      <c r="R189" s="406"/>
      <c r="S189" s="406"/>
      <c r="T189" s="407"/>
      <c r="U189" s="312"/>
      <c r="V189" s="312"/>
    </row>
    <row r="190" spans="1:22" ht="22.8" x14ac:dyDescent="0.3">
      <c r="A190" s="312"/>
      <c r="B190" s="313"/>
      <c r="C190" s="397" t="s">
        <v>337</v>
      </c>
      <c r="D190" s="397" t="s">
        <v>196</v>
      </c>
      <c r="E190" s="398" t="s">
        <v>338</v>
      </c>
      <c r="F190" s="399" t="s">
        <v>339</v>
      </c>
      <c r="G190" s="400" t="s">
        <v>228</v>
      </c>
      <c r="H190" s="401">
        <v>30.411999999999999</v>
      </c>
      <c r="I190" s="402"/>
      <c r="J190" s="403">
        <f t="shared" si="3"/>
        <v>0</v>
      </c>
      <c r="K190" s="404"/>
      <c r="L190" s="313"/>
      <c r="M190" s="405"/>
      <c r="N190" s="364"/>
      <c r="O190" s="312"/>
      <c r="P190" s="406"/>
      <c r="Q190" s="406"/>
      <c r="R190" s="406"/>
      <c r="S190" s="406"/>
      <c r="T190" s="407"/>
      <c r="U190" s="312"/>
      <c r="V190" s="312"/>
    </row>
    <row r="191" spans="1:22" ht="22.8" x14ac:dyDescent="0.3">
      <c r="A191" s="312"/>
      <c r="B191" s="313"/>
      <c r="C191" s="397" t="s">
        <v>340</v>
      </c>
      <c r="D191" s="397" t="s">
        <v>196</v>
      </c>
      <c r="E191" s="398" t="s">
        <v>341</v>
      </c>
      <c r="F191" s="399" t="s">
        <v>342</v>
      </c>
      <c r="G191" s="400" t="s">
        <v>228</v>
      </c>
      <c r="H191" s="401">
        <v>41.52</v>
      </c>
      <c r="I191" s="402"/>
      <c r="J191" s="403">
        <f t="shared" si="3"/>
        <v>0</v>
      </c>
      <c r="K191" s="404"/>
      <c r="L191" s="313"/>
      <c r="M191" s="405"/>
      <c r="N191" s="364"/>
      <c r="O191" s="312"/>
      <c r="P191" s="406"/>
      <c r="Q191" s="406"/>
      <c r="R191" s="406"/>
      <c r="S191" s="406"/>
      <c r="T191" s="407"/>
      <c r="U191" s="312"/>
      <c r="V191" s="312"/>
    </row>
    <row r="192" spans="1:22" ht="22.8" x14ac:dyDescent="0.3">
      <c r="A192" s="312"/>
      <c r="B192" s="313"/>
      <c r="C192" s="397" t="s">
        <v>343</v>
      </c>
      <c r="D192" s="397" t="s">
        <v>196</v>
      </c>
      <c r="E192" s="398" t="s">
        <v>344</v>
      </c>
      <c r="F192" s="399" t="s">
        <v>345</v>
      </c>
      <c r="G192" s="400" t="s">
        <v>199</v>
      </c>
      <c r="H192" s="401">
        <v>5.25</v>
      </c>
      <c r="I192" s="402"/>
      <c r="J192" s="403">
        <f t="shared" si="3"/>
        <v>0</v>
      </c>
      <c r="K192" s="404"/>
      <c r="L192" s="313"/>
      <c r="M192" s="405"/>
      <c r="N192" s="364"/>
      <c r="O192" s="312"/>
      <c r="P192" s="406"/>
      <c r="Q192" s="406"/>
      <c r="R192" s="406"/>
      <c r="S192" s="406"/>
      <c r="T192" s="407"/>
      <c r="U192" s="312"/>
      <c r="V192" s="312"/>
    </row>
    <row r="193" spans="1:22" ht="22.8" x14ac:dyDescent="0.3">
      <c r="A193" s="312"/>
      <c r="B193" s="313"/>
      <c r="C193" s="397" t="s">
        <v>346</v>
      </c>
      <c r="D193" s="397" t="s">
        <v>196</v>
      </c>
      <c r="E193" s="398" t="s">
        <v>347</v>
      </c>
      <c r="F193" s="399" t="s">
        <v>348</v>
      </c>
      <c r="G193" s="400" t="s">
        <v>11</v>
      </c>
      <c r="H193" s="401">
        <v>22.4</v>
      </c>
      <c r="I193" s="402"/>
      <c r="J193" s="403">
        <f t="shared" si="3"/>
        <v>0</v>
      </c>
      <c r="K193" s="404"/>
      <c r="L193" s="313"/>
      <c r="M193" s="405"/>
      <c r="N193" s="364"/>
      <c r="O193" s="312"/>
      <c r="P193" s="406"/>
      <c r="Q193" s="406"/>
      <c r="R193" s="406"/>
      <c r="S193" s="406"/>
      <c r="T193" s="407"/>
      <c r="U193" s="312"/>
      <c r="V193" s="312"/>
    </row>
    <row r="194" spans="1:22" ht="22.8" x14ac:dyDescent="0.3">
      <c r="A194" s="312"/>
      <c r="B194" s="313"/>
      <c r="C194" s="397" t="s">
        <v>349</v>
      </c>
      <c r="D194" s="397" t="s">
        <v>196</v>
      </c>
      <c r="E194" s="398" t="s">
        <v>350</v>
      </c>
      <c r="F194" s="399" t="s">
        <v>351</v>
      </c>
      <c r="G194" s="400" t="s">
        <v>11</v>
      </c>
      <c r="H194" s="401">
        <v>14</v>
      </c>
      <c r="I194" s="402"/>
      <c r="J194" s="403">
        <f t="shared" si="3"/>
        <v>0</v>
      </c>
      <c r="K194" s="404"/>
      <c r="L194" s="313"/>
      <c r="M194" s="405"/>
      <c r="N194" s="364"/>
      <c r="O194" s="312"/>
      <c r="P194" s="406"/>
      <c r="Q194" s="406"/>
      <c r="R194" s="406"/>
      <c r="S194" s="406"/>
      <c r="T194" s="407"/>
      <c r="U194" s="312"/>
      <c r="V194" s="312"/>
    </row>
    <row r="195" spans="1:22" ht="22.8" x14ac:dyDescent="0.3">
      <c r="A195" s="312"/>
      <c r="B195" s="313"/>
      <c r="C195" s="397" t="s">
        <v>352</v>
      </c>
      <c r="D195" s="397" t="s">
        <v>196</v>
      </c>
      <c r="E195" s="398" t="s">
        <v>353</v>
      </c>
      <c r="F195" s="399" t="s">
        <v>354</v>
      </c>
      <c r="G195" s="400" t="s">
        <v>211</v>
      </c>
      <c r="H195" s="401">
        <v>110.94499999999999</v>
      </c>
      <c r="I195" s="402"/>
      <c r="J195" s="403">
        <f t="shared" si="3"/>
        <v>0</v>
      </c>
      <c r="K195" s="404"/>
      <c r="L195" s="313"/>
      <c r="M195" s="405"/>
      <c r="N195" s="364"/>
      <c r="O195" s="312"/>
      <c r="P195" s="406"/>
      <c r="Q195" s="406"/>
      <c r="R195" s="406"/>
      <c r="S195" s="406"/>
      <c r="T195" s="407"/>
      <c r="U195" s="312"/>
      <c r="V195" s="312"/>
    </row>
    <row r="196" spans="1:22" ht="22.8" x14ac:dyDescent="0.3">
      <c r="A196" s="312"/>
      <c r="B196" s="313"/>
      <c r="C196" s="397" t="s">
        <v>355</v>
      </c>
      <c r="D196" s="397" t="s">
        <v>196</v>
      </c>
      <c r="E196" s="398" t="s">
        <v>356</v>
      </c>
      <c r="F196" s="399" t="s">
        <v>357</v>
      </c>
      <c r="G196" s="400" t="s">
        <v>211</v>
      </c>
      <c r="H196" s="401">
        <v>3217.4050000000002</v>
      </c>
      <c r="I196" s="402"/>
      <c r="J196" s="403">
        <f t="shared" si="3"/>
        <v>0</v>
      </c>
      <c r="K196" s="404"/>
      <c r="L196" s="313"/>
      <c r="M196" s="405"/>
      <c r="N196" s="364"/>
      <c r="O196" s="312"/>
      <c r="P196" s="406"/>
      <c r="Q196" s="406"/>
      <c r="R196" s="406"/>
      <c r="S196" s="406"/>
      <c r="T196" s="407"/>
      <c r="U196" s="312"/>
      <c r="V196" s="312"/>
    </row>
    <row r="197" spans="1:22" ht="22.8" x14ac:dyDescent="0.3">
      <c r="A197" s="312"/>
      <c r="B197" s="313"/>
      <c r="C197" s="397" t="s">
        <v>358</v>
      </c>
      <c r="D197" s="397" t="s">
        <v>196</v>
      </c>
      <c r="E197" s="398" t="s">
        <v>359</v>
      </c>
      <c r="F197" s="399" t="s">
        <v>360</v>
      </c>
      <c r="G197" s="400" t="s">
        <v>211</v>
      </c>
      <c r="H197" s="401">
        <v>6.6639999999999997</v>
      </c>
      <c r="I197" s="402"/>
      <c r="J197" s="403">
        <f t="shared" si="3"/>
        <v>0</v>
      </c>
      <c r="K197" s="404"/>
      <c r="L197" s="313"/>
      <c r="M197" s="405"/>
      <c r="N197" s="364"/>
      <c r="O197" s="312"/>
      <c r="P197" s="406"/>
      <c r="Q197" s="406"/>
      <c r="R197" s="406"/>
      <c r="S197" s="406"/>
      <c r="T197" s="407"/>
      <c r="U197" s="312"/>
      <c r="V197" s="312"/>
    </row>
    <row r="198" spans="1:22" ht="22.8" x14ac:dyDescent="0.3">
      <c r="A198" s="312"/>
      <c r="B198" s="313"/>
      <c r="C198" s="397" t="s">
        <v>361</v>
      </c>
      <c r="D198" s="397" t="s">
        <v>196</v>
      </c>
      <c r="E198" s="398" t="s">
        <v>362</v>
      </c>
      <c r="F198" s="399" t="s">
        <v>363</v>
      </c>
      <c r="G198" s="400" t="s">
        <v>211</v>
      </c>
      <c r="H198" s="401">
        <v>33.32</v>
      </c>
      <c r="I198" s="402"/>
      <c r="J198" s="403">
        <f t="shared" si="3"/>
        <v>0</v>
      </c>
      <c r="K198" s="404"/>
      <c r="L198" s="313"/>
      <c r="M198" s="405"/>
      <c r="N198" s="364"/>
      <c r="O198" s="312"/>
      <c r="P198" s="406"/>
      <c r="Q198" s="406"/>
      <c r="R198" s="406"/>
      <c r="S198" s="406"/>
      <c r="T198" s="407"/>
      <c r="U198" s="312"/>
      <c r="V198" s="312"/>
    </row>
    <row r="199" spans="1:22" ht="22.8" x14ac:dyDescent="0.3">
      <c r="A199" s="312"/>
      <c r="B199" s="313"/>
      <c r="C199" s="397" t="s">
        <v>364</v>
      </c>
      <c r="D199" s="397" t="s">
        <v>196</v>
      </c>
      <c r="E199" s="398" t="s">
        <v>365</v>
      </c>
      <c r="F199" s="399" t="s">
        <v>366</v>
      </c>
      <c r="G199" s="400" t="s">
        <v>211</v>
      </c>
      <c r="H199" s="401">
        <v>41.533999999999999</v>
      </c>
      <c r="I199" s="402"/>
      <c r="J199" s="403">
        <f t="shared" si="3"/>
        <v>0</v>
      </c>
      <c r="K199" s="404"/>
      <c r="L199" s="313"/>
      <c r="M199" s="405"/>
      <c r="N199" s="364"/>
      <c r="O199" s="312"/>
      <c r="P199" s="406"/>
      <c r="Q199" s="406"/>
      <c r="R199" s="406"/>
      <c r="S199" s="406"/>
      <c r="T199" s="407"/>
      <c r="U199" s="312"/>
      <c r="V199" s="312"/>
    </row>
    <row r="200" spans="1:22" ht="22.8" x14ac:dyDescent="0.3">
      <c r="A200" s="312"/>
      <c r="B200" s="313"/>
      <c r="C200" s="397" t="s">
        <v>367</v>
      </c>
      <c r="D200" s="397" t="s">
        <v>196</v>
      </c>
      <c r="E200" s="398" t="s">
        <v>368</v>
      </c>
      <c r="F200" s="399" t="s">
        <v>369</v>
      </c>
      <c r="G200" s="400" t="s">
        <v>211</v>
      </c>
      <c r="H200" s="401">
        <v>68.703999999999994</v>
      </c>
      <c r="I200" s="402"/>
      <c r="J200" s="403">
        <f t="shared" si="3"/>
        <v>0</v>
      </c>
      <c r="K200" s="404"/>
      <c r="L200" s="313"/>
      <c r="M200" s="405"/>
      <c r="N200" s="364"/>
      <c r="O200" s="312"/>
      <c r="P200" s="406"/>
      <c r="Q200" s="406"/>
      <c r="R200" s="406"/>
      <c r="S200" s="406"/>
      <c r="T200" s="407"/>
      <c r="U200" s="312"/>
      <c r="V200" s="312"/>
    </row>
    <row r="201" spans="1:22" ht="22.8" x14ac:dyDescent="0.3">
      <c r="A201" s="312"/>
      <c r="B201" s="313"/>
      <c r="C201" s="397" t="s">
        <v>370</v>
      </c>
      <c r="D201" s="397" t="s">
        <v>196</v>
      </c>
      <c r="E201" s="398" t="s">
        <v>209</v>
      </c>
      <c r="F201" s="399" t="s">
        <v>210</v>
      </c>
      <c r="G201" s="400" t="s">
        <v>211</v>
      </c>
      <c r="H201" s="401">
        <v>7.1470000000000002</v>
      </c>
      <c r="I201" s="402"/>
      <c r="J201" s="403">
        <f t="shared" si="3"/>
        <v>0</v>
      </c>
      <c r="K201" s="404"/>
      <c r="L201" s="313"/>
      <c r="M201" s="405"/>
      <c r="N201" s="364"/>
      <c r="O201" s="312"/>
      <c r="P201" s="406"/>
      <c r="Q201" s="406"/>
      <c r="R201" s="406"/>
      <c r="S201" s="406"/>
      <c r="T201" s="407"/>
      <c r="U201" s="312"/>
      <c r="V201" s="312"/>
    </row>
    <row r="202" spans="1:22" x14ac:dyDescent="0.3">
      <c r="A202" s="387"/>
      <c r="B202" s="386"/>
      <c r="C202" s="387"/>
      <c r="D202" s="388" t="s">
        <v>191</v>
      </c>
      <c r="E202" s="395" t="s">
        <v>371</v>
      </c>
      <c r="F202" s="395" t="s">
        <v>372</v>
      </c>
      <c r="G202" s="387"/>
      <c r="H202" s="387"/>
      <c r="I202" s="390"/>
      <c r="J202" s="396">
        <f>BK202</f>
        <v>0</v>
      </c>
      <c r="K202" s="387"/>
      <c r="L202" s="386"/>
      <c r="M202" s="392"/>
      <c r="N202" s="387"/>
      <c r="O202" s="387"/>
      <c r="P202" s="393"/>
      <c r="Q202" s="387"/>
      <c r="R202" s="393"/>
      <c r="S202" s="387"/>
      <c r="T202" s="394"/>
      <c r="U202" s="387"/>
      <c r="V202" s="387"/>
    </row>
    <row r="203" spans="1:22" ht="22.8" x14ac:dyDescent="0.3">
      <c r="A203" s="312"/>
      <c r="B203" s="313"/>
      <c r="C203" s="397" t="s">
        <v>373</v>
      </c>
      <c r="D203" s="397" t="s">
        <v>196</v>
      </c>
      <c r="E203" s="398" t="s">
        <v>374</v>
      </c>
      <c r="F203" s="399" t="s">
        <v>375</v>
      </c>
      <c r="G203" s="400" t="s">
        <v>11</v>
      </c>
      <c r="H203" s="401">
        <v>224</v>
      </c>
      <c r="I203" s="402"/>
      <c r="J203" s="403">
        <f t="shared" ref="J203:J216" si="4">ROUND(I203*H203,2)</f>
        <v>0</v>
      </c>
      <c r="K203" s="404"/>
      <c r="L203" s="313"/>
      <c r="M203" s="405"/>
      <c r="N203" s="364"/>
      <c r="O203" s="312"/>
      <c r="P203" s="406"/>
      <c r="Q203" s="406"/>
      <c r="R203" s="406"/>
      <c r="S203" s="406"/>
      <c r="T203" s="407"/>
      <c r="U203" s="312"/>
      <c r="V203" s="312"/>
    </row>
    <row r="204" spans="1:22" ht="22.8" x14ac:dyDescent="0.3">
      <c r="A204" s="312"/>
      <c r="B204" s="313"/>
      <c r="C204" s="397" t="s">
        <v>376</v>
      </c>
      <c r="D204" s="397" t="s">
        <v>196</v>
      </c>
      <c r="E204" s="398" t="s">
        <v>377</v>
      </c>
      <c r="F204" s="399" t="s">
        <v>378</v>
      </c>
      <c r="G204" s="400" t="s">
        <v>11</v>
      </c>
      <c r="H204" s="401">
        <v>21</v>
      </c>
      <c r="I204" s="402"/>
      <c r="J204" s="403">
        <f t="shared" si="4"/>
        <v>0</v>
      </c>
      <c r="K204" s="404"/>
      <c r="L204" s="313"/>
      <c r="M204" s="405"/>
      <c r="N204" s="364"/>
      <c r="O204" s="312"/>
      <c r="P204" s="406"/>
      <c r="Q204" s="406"/>
      <c r="R204" s="406"/>
      <c r="S204" s="406"/>
      <c r="T204" s="407"/>
      <c r="U204" s="312"/>
      <c r="V204" s="312"/>
    </row>
    <row r="205" spans="1:22" ht="22.8" x14ac:dyDescent="0.3">
      <c r="A205" s="312"/>
      <c r="B205" s="313"/>
      <c r="C205" s="397" t="s">
        <v>379</v>
      </c>
      <c r="D205" s="397" t="s">
        <v>196</v>
      </c>
      <c r="E205" s="398" t="s">
        <v>380</v>
      </c>
      <c r="F205" s="399" t="s">
        <v>381</v>
      </c>
      <c r="G205" s="400" t="s">
        <v>37</v>
      </c>
      <c r="H205" s="401">
        <v>8</v>
      </c>
      <c r="I205" s="402"/>
      <c r="J205" s="403">
        <f t="shared" si="4"/>
        <v>0</v>
      </c>
      <c r="K205" s="404"/>
      <c r="L205" s="313"/>
      <c r="M205" s="405"/>
      <c r="N205" s="364"/>
      <c r="O205" s="312"/>
      <c r="P205" s="406"/>
      <c r="Q205" s="406"/>
      <c r="R205" s="406"/>
      <c r="S205" s="406"/>
      <c r="T205" s="407"/>
      <c r="U205" s="312"/>
      <c r="V205" s="312"/>
    </row>
    <row r="206" spans="1:22" ht="22.8" x14ac:dyDescent="0.3">
      <c r="A206" s="312"/>
      <c r="B206" s="313"/>
      <c r="C206" s="397" t="s">
        <v>382</v>
      </c>
      <c r="D206" s="397" t="s">
        <v>196</v>
      </c>
      <c r="E206" s="398" t="s">
        <v>383</v>
      </c>
      <c r="F206" s="399" t="s">
        <v>384</v>
      </c>
      <c r="G206" s="400" t="s">
        <v>37</v>
      </c>
      <c r="H206" s="401">
        <v>720</v>
      </c>
      <c r="I206" s="402"/>
      <c r="J206" s="403">
        <f t="shared" si="4"/>
        <v>0</v>
      </c>
      <c r="K206" s="404"/>
      <c r="L206" s="313"/>
      <c r="M206" s="405"/>
      <c r="N206" s="364"/>
      <c r="O206" s="312"/>
      <c r="P206" s="406"/>
      <c r="Q206" s="406"/>
      <c r="R206" s="406"/>
      <c r="S206" s="406"/>
      <c r="T206" s="407"/>
      <c r="U206" s="312"/>
      <c r="V206" s="312"/>
    </row>
    <row r="207" spans="1:22" ht="22.8" x14ac:dyDescent="0.3">
      <c r="A207" s="312"/>
      <c r="B207" s="313"/>
      <c r="C207" s="397" t="s">
        <v>385</v>
      </c>
      <c r="D207" s="397" t="s">
        <v>196</v>
      </c>
      <c r="E207" s="398" t="s">
        <v>386</v>
      </c>
      <c r="F207" s="399" t="s">
        <v>387</v>
      </c>
      <c r="G207" s="400" t="s">
        <v>37</v>
      </c>
      <c r="H207" s="401">
        <v>8</v>
      </c>
      <c r="I207" s="402"/>
      <c r="J207" s="403">
        <f t="shared" si="4"/>
        <v>0</v>
      </c>
      <c r="K207" s="404"/>
      <c r="L207" s="313"/>
      <c r="M207" s="405"/>
      <c r="N207" s="364"/>
      <c r="O207" s="312"/>
      <c r="P207" s="406"/>
      <c r="Q207" s="406"/>
      <c r="R207" s="406"/>
      <c r="S207" s="406"/>
      <c r="T207" s="407"/>
      <c r="U207" s="312"/>
      <c r="V207" s="312"/>
    </row>
    <row r="208" spans="1:22" x14ac:dyDescent="0.3">
      <c r="A208" s="312"/>
      <c r="B208" s="313"/>
      <c r="C208" s="397" t="s">
        <v>388</v>
      </c>
      <c r="D208" s="397" t="s">
        <v>196</v>
      </c>
      <c r="E208" s="398" t="s">
        <v>389</v>
      </c>
      <c r="F208" s="399" t="s">
        <v>390</v>
      </c>
      <c r="G208" s="400" t="s">
        <v>37</v>
      </c>
      <c r="H208" s="401">
        <v>1</v>
      </c>
      <c r="I208" s="402"/>
      <c r="J208" s="403">
        <f t="shared" si="4"/>
        <v>0</v>
      </c>
      <c r="K208" s="404"/>
      <c r="L208" s="313"/>
      <c r="M208" s="405"/>
      <c r="N208" s="364"/>
      <c r="O208" s="312"/>
      <c r="P208" s="406"/>
      <c r="Q208" s="406"/>
      <c r="R208" s="406"/>
      <c r="S208" s="406"/>
      <c r="T208" s="407"/>
      <c r="U208" s="312"/>
      <c r="V208" s="312"/>
    </row>
    <row r="209" spans="1:22" ht="22.8" x14ac:dyDescent="0.3">
      <c r="A209" s="312"/>
      <c r="B209" s="313"/>
      <c r="C209" s="397" t="s">
        <v>391</v>
      </c>
      <c r="D209" s="397" t="s">
        <v>196</v>
      </c>
      <c r="E209" s="398" t="s">
        <v>392</v>
      </c>
      <c r="F209" s="399" t="s">
        <v>393</v>
      </c>
      <c r="G209" s="400" t="s">
        <v>37</v>
      </c>
      <c r="H209" s="401">
        <v>90</v>
      </c>
      <c r="I209" s="402"/>
      <c r="J209" s="403">
        <f t="shared" si="4"/>
        <v>0</v>
      </c>
      <c r="K209" s="404"/>
      <c r="L209" s="313"/>
      <c r="M209" s="405"/>
      <c r="N209" s="364"/>
      <c r="O209" s="312"/>
      <c r="P209" s="406"/>
      <c r="Q209" s="406"/>
      <c r="R209" s="406"/>
      <c r="S209" s="406"/>
      <c r="T209" s="407"/>
      <c r="U209" s="312"/>
      <c r="V209" s="312"/>
    </row>
    <row r="210" spans="1:22" ht="22.8" x14ac:dyDescent="0.3">
      <c r="A210" s="312"/>
      <c r="B210" s="313"/>
      <c r="C210" s="397" t="s">
        <v>394</v>
      </c>
      <c r="D210" s="397" t="s">
        <v>196</v>
      </c>
      <c r="E210" s="398" t="s">
        <v>395</v>
      </c>
      <c r="F210" s="399" t="s">
        <v>396</v>
      </c>
      <c r="G210" s="400" t="s">
        <v>37</v>
      </c>
      <c r="H210" s="401">
        <v>1</v>
      </c>
      <c r="I210" s="402"/>
      <c r="J210" s="403">
        <f t="shared" si="4"/>
        <v>0</v>
      </c>
      <c r="K210" s="404"/>
      <c r="L210" s="313"/>
      <c r="M210" s="405"/>
      <c r="N210" s="364"/>
      <c r="O210" s="312"/>
      <c r="P210" s="406"/>
      <c r="Q210" s="406"/>
      <c r="R210" s="406"/>
      <c r="S210" s="406"/>
      <c r="T210" s="407"/>
      <c r="U210" s="312"/>
      <c r="V210" s="312"/>
    </row>
    <row r="211" spans="1:22" ht="22.8" x14ac:dyDescent="0.3">
      <c r="A211" s="312"/>
      <c r="B211" s="313"/>
      <c r="C211" s="397" t="s">
        <v>397</v>
      </c>
      <c r="D211" s="397" t="s">
        <v>196</v>
      </c>
      <c r="E211" s="398" t="s">
        <v>398</v>
      </c>
      <c r="F211" s="399" t="s">
        <v>399</v>
      </c>
      <c r="G211" s="400" t="s">
        <v>37</v>
      </c>
      <c r="H211" s="401">
        <v>2</v>
      </c>
      <c r="I211" s="402"/>
      <c r="J211" s="403">
        <f t="shared" si="4"/>
        <v>0</v>
      </c>
      <c r="K211" s="404"/>
      <c r="L211" s="313"/>
      <c r="M211" s="405"/>
      <c r="N211" s="364"/>
      <c r="O211" s="312"/>
      <c r="P211" s="406"/>
      <c r="Q211" s="406"/>
      <c r="R211" s="406"/>
      <c r="S211" s="406"/>
      <c r="T211" s="407"/>
      <c r="U211" s="312"/>
      <c r="V211" s="312"/>
    </row>
    <row r="212" spans="1:22" ht="22.8" x14ac:dyDescent="0.3">
      <c r="A212" s="312"/>
      <c r="B212" s="313"/>
      <c r="C212" s="397" t="s">
        <v>400</v>
      </c>
      <c r="D212" s="397" t="s">
        <v>196</v>
      </c>
      <c r="E212" s="398" t="s">
        <v>401</v>
      </c>
      <c r="F212" s="399" t="s">
        <v>402</v>
      </c>
      <c r="G212" s="400" t="s">
        <v>37</v>
      </c>
      <c r="H212" s="401">
        <v>180</v>
      </c>
      <c r="I212" s="402"/>
      <c r="J212" s="403">
        <f t="shared" si="4"/>
        <v>0</v>
      </c>
      <c r="K212" s="404"/>
      <c r="L212" s="313"/>
      <c r="M212" s="405"/>
      <c r="N212" s="364"/>
      <c r="O212" s="312"/>
      <c r="P212" s="406"/>
      <c r="Q212" s="406"/>
      <c r="R212" s="406"/>
      <c r="S212" s="406"/>
      <c r="T212" s="407"/>
      <c r="U212" s="312"/>
      <c r="V212" s="312"/>
    </row>
    <row r="213" spans="1:22" ht="22.8" x14ac:dyDescent="0.3">
      <c r="A213" s="312"/>
      <c r="B213" s="313"/>
      <c r="C213" s="397" t="s">
        <v>403</v>
      </c>
      <c r="D213" s="397" t="s">
        <v>196</v>
      </c>
      <c r="E213" s="398" t="s">
        <v>404</v>
      </c>
      <c r="F213" s="399" t="s">
        <v>405</v>
      </c>
      <c r="G213" s="400" t="s">
        <v>37</v>
      </c>
      <c r="H213" s="401">
        <v>2</v>
      </c>
      <c r="I213" s="402"/>
      <c r="J213" s="403">
        <f t="shared" si="4"/>
        <v>0</v>
      </c>
      <c r="K213" s="404"/>
      <c r="L213" s="313"/>
      <c r="M213" s="405"/>
      <c r="N213" s="364"/>
      <c r="O213" s="312"/>
      <c r="P213" s="406"/>
      <c r="Q213" s="406"/>
      <c r="R213" s="406"/>
      <c r="S213" s="406"/>
      <c r="T213" s="407"/>
      <c r="U213" s="312"/>
      <c r="V213" s="312"/>
    </row>
    <row r="214" spans="1:22" ht="22.8" x14ac:dyDescent="0.3">
      <c r="A214" s="312"/>
      <c r="B214" s="313"/>
      <c r="C214" s="397" t="s">
        <v>406</v>
      </c>
      <c r="D214" s="397" t="s">
        <v>196</v>
      </c>
      <c r="E214" s="398" t="s">
        <v>407</v>
      </c>
      <c r="F214" s="399" t="s">
        <v>408</v>
      </c>
      <c r="G214" s="400" t="s">
        <v>37</v>
      </c>
      <c r="H214" s="401">
        <v>13</v>
      </c>
      <c r="I214" s="402"/>
      <c r="J214" s="403">
        <f t="shared" si="4"/>
        <v>0</v>
      </c>
      <c r="K214" s="404"/>
      <c r="L214" s="313"/>
      <c r="M214" s="405"/>
      <c r="N214" s="364"/>
      <c r="O214" s="312"/>
      <c r="P214" s="406"/>
      <c r="Q214" s="406"/>
      <c r="R214" s="406"/>
      <c r="S214" s="406"/>
      <c r="T214" s="407"/>
      <c r="U214" s="312"/>
      <c r="V214" s="312"/>
    </row>
    <row r="215" spans="1:22" ht="22.8" x14ac:dyDescent="0.3">
      <c r="A215" s="312"/>
      <c r="B215" s="313"/>
      <c r="C215" s="397" t="s">
        <v>409</v>
      </c>
      <c r="D215" s="397" t="s">
        <v>196</v>
      </c>
      <c r="E215" s="398" t="s">
        <v>410</v>
      </c>
      <c r="F215" s="399" t="s">
        <v>411</v>
      </c>
      <c r="G215" s="400" t="s">
        <v>37</v>
      </c>
      <c r="H215" s="401">
        <v>1170</v>
      </c>
      <c r="I215" s="402"/>
      <c r="J215" s="403">
        <f t="shared" si="4"/>
        <v>0</v>
      </c>
      <c r="K215" s="404"/>
      <c r="L215" s="313"/>
      <c r="M215" s="405"/>
      <c r="N215" s="364"/>
      <c r="O215" s="312"/>
      <c r="P215" s="406"/>
      <c r="Q215" s="406"/>
      <c r="R215" s="406"/>
      <c r="S215" s="406"/>
      <c r="T215" s="407"/>
      <c r="U215" s="312"/>
      <c r="V215" s="312"/>
    </row>
    <row r="216" spans="1:22" ht="22.8" x14ac:dyDescent="0.3">
      <c r="A216" s="312"/>
      <c r="B216" s="313"/>
      <c r="C216" s="397" t="s">
        <v>412</v>
      </c>
      <c r="D216" s="397" t="s">
        <v>196</v>
      </c>
      <c r="E216" s="398" t="s">
        <v>413</v>
      </c>
      <c r="F216" s="399" t="s">
        <v>414</v>
      </c>
      <c r="G216" s="400" t="s">
        <v>37</v>
      </c>
      <c r="H216" s="401">
        <v>13</v>
      </c>
      <c r="I216" s="402"/>
      <c r="J216" s="403">
        <f t="shared" si="4"/>
        <v>0</v>
      </c>
      <c r="K216" s="404"/>
      <c r="L216" s="313"/>
      <c r="M216" s="405"/>
      <c r="N216" s="364"/>
      <c r="O216" s="312"/>
      <c r="P216" s="406"/>
      <c r="Q216" s="406"/>
      <c r="R216" s="406"/>
      <c r="S216" s="406"/>
      <c r="T216" s="407"/>
      <c r="U216" s="312"/>
      <c r="V216" s="312"/>
    </row>
    <row r="217" spans="1:22" x14ac:dyDescent="0.3">
      <c r="A217" s="387"/>
      <c r="B217" s="386"/>
      <c r="C217" s="387"/>
      <c r="D217" s="388" t="s">
        <v>191</v>
      </c>
      <c r="E217" s="395" t="s">
        <v>415</v>
      </c>
      <c r="F217" s="395" t="s">
        <v>416</v>
      </c>
      <c r="G217" s="387"/>
      <c r="H217" s="387"/>
      <c r="I217" s="390"/>
      <c r="J217" s="396">
        <f>BK217</f>
        <v>0</v>
      </c>
      <c r="K217" s="387"/>
      <c r="L217" s="386"/>
      <c r="M217" s="392"/>
      <c r="N217" s="387"/>
      <c r="O217" s="387"/>
      <c r="P217" s="393"/>
      <c r="Q217" s="387"/>
      <c r="R217" s="393"/>
      <c r="S217" s="387"/>
      <c r="T217" s="394"/>
      <c r="U217" s="387"/>
      <c r="V217" s="387"/>
    </row>
    <row r="218" spans="1:22" ht="22.8" x14ac:dyDescent="0.3">
      <c r="A218" s="312"/>
      <c r="B218" s="313"/>
      <c r="C218" s="397" t="s">
        <v>417</v>
      </c>
      <c r="D218" s="397" t="s">
        <v>196</v>
      </c>
      <c r="E218" s="398" t="s">
        <v>418</v>
      </c>
      <c r="F218" s="399" t="s">
        <v>419</v>
      </c>
      <c r="G218" s="400" t="s">
        <v>211</v>
      </c>
      <c r="H218" s="401">
        <v>302.18799999999999</v>
      </c>
      <c r="I218" s="402"/>
      <c r="J218" s="403">
        <f>ROUND(I218*H218,2)</f>
        <v>0</v>
      </c>
      <c r="K218" s="404"/>
      <c r="L218" s="313"/>
      <c r="M218" s="405"/>
      <c r="N218" s="364"/>
      <c r="O218" s="312"/>
      <c r="P218" s="406"/>
      <c r="Q218" s="406"/>
      <c r="R218" s="406"/>
      <c r="S218" s="406"/>
      <c r="T218" s="407"/>
      <c r="U218" s="312"/>
      <c r="V218" s="312"/>
    </row>
    <row r="219" spans="1:22" ht="15.6" x14ac:dyDescent="0.3">
      <c r="A219" s="387"/>
      <c r="B219" s="386"/>
      <c r="C219" s="387"/>
      <c r="D219" s="388" t="s">
        <v>191</v>
      </c>
      <c r="E219" s="389" t="s">
        <v>420</v>
      </c>
      <c r="F219" s="389" t="s">
        <v>421</v>
      </c>
      <c r="G219" s="387"/>
      <c r="H219" s="387"/>
      <c r="I219" s="390"/>
      <c r="J219" s="391">
        <f>BK219</f>
        <v>0</v>
      </c>
      <c r="K219" s="387"/>
      <c r="L219" s="386"/>
      <c r="M219" s="392"/>
      <c r="N219" s="387"/>
      <c r="O219" s="387"/>
      <c r="P219" s="393"/>
      <c r="Q219" s="387"/>
      <c r="R219" s="393"/>
      <c r="S219" s="387"/>
      <c r="T219" s="394"/>
      <c r="U219" s="387"/>
      <c r="V219" s="387"/>
    </row>
    <row r="220" spans="1:22" x14ac:dyDescent="0.3">
      <c r="A220" s="387"/>
      <c r="B220" s="386"/>
      <c r="C220" s="387"/>
      <c r="D220" s="388" t="s">
        <v>191</v>
      </c>
      <c r="E220" s="395" t="s">
        <v>422</v>
      </c>
      <c r="F220" s="395" t="s">
        <v>423</v>
      </c>
      <c r="G220" s="387"/>
      <c r="H220" s="387"/>
      <c r="I220" s="390"/>
      <c r="J220" s="396">
        <f>BK220</f>
        <v>0</v>
      </c>
      <c r="K220" s="387"/>
      <c r="L220" s="386"/>
      <c r="M220" s="392"/>
      <c r="N220" s="387"/>
      <c r="O220" s="387"/>
      <c r="P220" s="393"/>
      <c r="Q220" s="387"/>
      <c r="R220" s="393"/>
      <c r="S220" s="387"/>
      <c r="T220" s="394"/>
      <c r="U220" s="387"/>
      <c r="V220" s="387"/>
    </row>
    <row r="221" spans="1:22" ht="22.8" x14ac:dyDescent="0.3">
      <c r="A221" s="312"/>
      <c r="B221" s="313"/>
      <c r="C221" s="397" t="s">
        <v>424</v>
      </c>
      <c r="D221" s="397" t="s">
        <v>196</v>
      </c>
      <c r="E221" s="398" t="s">
        <v>425</v>
      </c>
      <c r="F221" s="399" t="s">
        <v>426</v>
      </c>
      <c r="G221" s="400" t="s">
        <v>11</v>
      </c>
      <c r="H221" s="401">
        <v>34</v>
      </c>
      <c r="I221" s="402"/>
      <c r="J221" s="403">
        <f>ROUND(I221*H221,2)</f>
        <v>0</v>
      </c>
      <c r="K221" s="404"/>
      <c r="L221" s="313"/>
      <c r="M221" s="405"/>
      <c r="N221" s="364"/>
      <c r="O221" s="312"/>
      <c r="P221" s="406"/>
      <c r="Q221" s="406"/>
      <c r="R221" s="406"/>
      <c r="S221" s="406"/>
      <c r="T221" s="407"/>
      <c r="U221" s="312"/>
      <c r="V221" s="312"/>
    </row>
    <row r="222" spans="1:22" ht="28.8" x14ac:dyDescent="0.3">
      <c r="A222" s="312"/>
      <c r="B222" s="313"/>
      <c r="C222" s="312"/>
      <c r="D222" s="419" t="s">
        <v>301</v>
      </c>
      <c r="E222" s="312"/>
      <c r="F222" s="420" t="s">
        <v>427</v>
      </c>
      <c r="G222" s="312"/>
      <c r="H222" s="312"/>
      <c r="I222" s="368"/>
      <c r="J222" s="312"/>
      <c r="K222" s="312"/>
      <c r="L222" s="313"/>
      <c r="M222" s="421"/>
      <c r="N222" s="312"/>
      <c r="O222" s="312"/>
      <c r="P222" s="312"/>
      <c r="Q222" s="312"/>
      <c r="R222" s="312"/>
      <c r="S222" s="312"/>
      <c r="T222" s="422"/>
      <c r="U222" s="312"/>
      <c r="V222" s="312"/>
    </row>
    <row r="223" spans="1:22" ht="22.8" x14ac:dyDescent="0.3">
      <c r="A223" s="312"/>
      <c r="B223" s="313"/>
      <c r="C223" s="397" t="s">
        <v>428</v>
      </c>
      <c r="D223" s="397" t="s">
        <v>196</v>
      </c>
      <c r="E223" s="398" t="s">
        <v>429</v>
      </c>
      <c r="F223" s="399" t="s">
        <v>430</v>
      </c>
      <c r="G223" s="400" t="s">
        <v>11</v>
      </c>
      <c r="H223" s="401">
        <v>34</v>
      </c>
      <c r="I223" s="402"/>
      <c r="J223" s="403">
        <f>ROUND(I223*H223,2)</f>
        <v>0</v>
      </c>
      <c r="K223" s="404"/>
      <c r="L223" s="313"/>
      <c r="M223" s="423"/>
      <c r="N223" s="424"/>
      <c r="O223" s="425"/>
      <c r="P223" s="426"/>
      <c r="Q223" s="426"/>
      <c r="R223" s="426"/>
      <c r="S223" s="426"/>
      <c r="T223" s="427"/>
      <c r="U223" s="312"/>
      <c r="V223" s="312"/>
    </row>
    <row r="224" spans="1:22" x14ac:dyDescent="0.3">
      <c r="A224" s="312"/>
      <c r="B224" s="346"/>
      <c r="C224" s="347"/>
      <c r="D224" s="347"/>
      <c r="E224" s="347"/>
      <c r="F224" s="347"/>
      <c r="G224" s="347"/>
      <c r="H224" s="347"/>
      <c r="I224" s="347"/>
      <c r="J224" s="347"/>
      <c r="K224" s="347"/>
      <c r="L224" s="313"/>
      <c r="M224" s="312"/>
      <c r="N224" s="312"/>
      <c r="O224" s="312"/>
      <c r="P224" s="312"/>
      <c r="Q224" s="312"/>
      <c r="R224" s="312"/>
      <c r="S224" s="312"/>
      <c r="T224" s="312"/>
      <c r="U224" s="312"/>
      <c r="V224" s="312"/>
    </row>
    <row r="228" spans="2:11" x14ac:dyDescent="0.3">
      <c r="B228" s="107" t="s">
        <v>45</v>
      </c>
      <c r="C228" s="108"/>
      <c r="D228" s="108"/>
      <c r="E228" s="108"/>
      <c r="F228" s="108"/>
      <c r="G228" s="108"/>
      <c r="H228" s="109"/>
      <c r="I228" s="109"/>
      <c r="J228" s="110"/>
      <c r="K228" s="109"/>
    </row>
    <row r="229" spans="2:11" x14ac:dyDescent="0.3">
      <c r="B229" s="107" t="s">
        <v>46</v>
      </c>
      <c r="C229" s="108"/>
      <c r="D229" s="108"/>
      <c r="E229" s="108"/>
      <c r="F229" s="108"/>
      <c r="G229" s="108"/>
      <c r="H229" s="111"/>
      <c r="I229" s="111"/>
      <c r="J229" s="112"/>
      <c r="K229" s="113"/>
    </row>
    <row r="230" spans="2:11" x14ac:dyDescent="0.3">
      <c r="B230" s="107" t="s">
        <v>47</v>
      </c>
      <c r="C230" s="115"/>
      <c r="D230" s="115"/>
      <c r="E230" s="115"/>
      <c r="F230" s="115"/>
      <c r="G230" s="115"/>
      <c r="H230" s="115"/>
      <c r="I230" s="115"/>
      <c r="J230" s="115"/>
      <c r="K230" s="115"/>
    </row>
    <row r="231" spans="2:11" x14ac:dyDescent="0.3"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</row>
    <row r="232" spans="2:11" x14ac:dyDescent="0.3">
      <c r="G232" s="4"/>
      <c r="I232" s="4"/>
      <c r="K232" s="4"/>
    </row>
    <row r="233" spans="2:11" x14ac:dyDescent="0.3">
      <c r="B233" s="117"/>
      <c r="C233" s="117"/>
      <c r="D233" s="3"/>
      <c r="E233" s="3"/>
      <c r="F233" s="3"/>
      <c r="G233" s="3"/>
      <c r="H233" s="118" t="s">
        <v>48</v>
      </c>
      <c r="I233" s="118"/>
      <c r="J233" s="118"/>
      <c r="K233" s="4"/>
    </row>
    <row r="234" spans="2:11" x14ac:dyDescent="0.3">
      <c r="B234" s="428" t="s">
        <v>431</v>
      </c>
      <c r="C234" s="428"/>
      <c r="D234" s="428"/>
      <c r="E234" s="2"/>
      <c r="F234" s="2"/>
      <c r="G234" s="3"/>
      <c r="H234" s="118" t="s">
        <v>50</v>
      </c>
      <c r="I234" s="118"/>
      <c r="J234" s="118"/>
      <c r="K234" s="4"/>
    </row>
  </sheetData>
  <mergeCells count="15">
    <mergeCell ref="E84:H84"/>
    <mergeCell ref="E86:H86"/>
    <mergeCell ref="D110:F110"/>
    <mergeCell ref="L1:V1"/>
    <mergeCell ref="E6:H6"/>
    <mergeCell ref="E8:H8"/>
    <mergeCell ref="E17:H17"/>
    <mergeCell ref="E26:H26"/>
    <mergeCell ref="B234:D234"/>
    <mergeCell ref="E126:H126"/>
    <mergeCell ref="E128:H128"/>
    <mergeCell ref="D111:F111"/>
    <mergeCell ref="D112:F112"/>
    <mergeCell ref="D113:F113"/>
    <mergeCell ref="D114:F114"/>
  </mergeCells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54CF-A226-4D16-9E72-FDA1C6585CCA}">
  <sheetPr>
    <tabColor rgb="FFC00000"/>
    <pageSetUpPr fitToPage="1"/>
  </sheetPr>
  <dimension ref="A1:K47"/>
  <sheetViews>
    <sheetView zoomScale="78" zoomScaleNormal="78" workbookViewId="0">
      <selection activeCell="F23" sqref="F23:F33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54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3" t="s">
        <v>6</v>
      </c>
      <c r="B13" s="14"/>
      <c r="C13" s="15"/>
      <c r="D13" s="15"/>
      <c r="E13" s="15"/>
      <c r="F13" s="16" t="s">
        <v>7</v>
      </c>
      <c r="G13" s="15" t="s">
        <v>8</v>
      </c>
      <c r="H13" s="16"/>
      <c r="I13" s="15"/>
      <c r="J13" s="16"/>
      <c r="K13" s="17"/>
    </row>
    <row r="14" spans="1:11" x14ac:dyDescent="0.3">
      <c r="A14" s="8"/>
      <c r="D14" t="s">
        <v>9</v>
      </c>
      <c r="F14" s="18">
        <v>2.371</v>
      </c>
      <c r="G14" s="126">
        <v>2.9529999999999998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21" t="s">
        <v>10</v>
      </c>
      <c r="B16" s="22">
        <f>(G14-F14)*1000</f>
        <v>581.99999999999989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23" t="s">
        <v>12</v>
      </c>
      <c r="B17" s="24">
        <v>4.7</v>
      </c>
      <c r="C17" t="s">
        <v>11</v>
      </c>
      <c r="H17" s="121"/>
      <c r="I17" s="127"/>
      <c r="J17" s="124"/>
      <c r="K17" s="30"/>
    </row>
    <row r="18" spans="1:11" ht="16.2" x14ac:dyDescent="0.3">
      <c r="A18" s="25" t="s">
        <v>13</v>
      </c>
      <c r="B18" s="26">
        <f>B16*B17+B19</f>
        <v>2765.3999999999996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>
        <v>30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92" t="s">
        <v>16</v>
      </c>
      <c r="B22" s="493"/>
      <c r="C22" s="494"/>
      <c r="D22" s="38" t="s">
        <v>17</v>
      </c>
      <c r="E22" s="39" t="s">
        <v>18</v>
      </c>
      <c r="F22" s="40" t="s">
        <v>19</v>
      </c>
      <c r="G22" s="37" t="s">
        <v>20</v>
      </c>
      <c r="H22" s="41" t="s">
        <v>21</v>
      </c>
      <c r="I22" s="42"/>
      <c r="J22" s="43"/>
      <c r="K22" s="30"/>
    </row>
    <row r="23" spans="1:11" x14ac:dyDescent="0.3">
      <c r="A23" s="495" t="s">
        <v>22</v>
      </c>
      <c r="B23" s="496"/>
      <c r="C23" s="497"/>
      <c r="D23" s="44" t="s">
        <v>11</v>
      </c>
      <c r="E23" s="45" t="s">
        <v>23</v>
      </c>
      <c r="F23" s="46"/>
      <c r="G23" s="47">
        <f>2*B17</f>
        <v>9.4</v>
      </c>
      <c r="H23" s="48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83"/>
      <c r="C24" s="484"/>
      <c r="D24" s="1" t="s">
        <v>25</v>
      </c>
      <c r="E24" s="51"/>
      <c r="F24" s="52"/>
      <c r="G24" s="53">
        <f>B18</f>
        <v>2765.3999999999996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85"/>
      <c r="C25" s="486"/>
      <c r="D25" s="55" t="s">
        <v>25</v>
      </c>
      <c r="E25" s="56" t="s">
        <v>23</v>
      </c>
      <c r="F25" s="57"/>
      <c r="G25" s="58">
        <f>B17*475+98</f>
        <v>2330.5</v>
      </c>
      <c r="H25" s="59">
        <f>F25*G25</f>
        <v>0</v>
      </c>
      <c r="I25" s="42" t="s">
        <v>65</v>
      </c>
      <c r="J25" s="49"/>
      <c r="K25" s="50"/>
    </row>
    <row r="26" spans="1:11" ht="16.2" x14ac:dyDescent="0.3">
      <c r="A26" s="446" t="s">
        <v>27</v>
      </c>
      <c r="B26" s="483"/>
      <c r="C26" s="484"/>
      <c r="D26" s="1" t="s">
        <v>25</v>
      </c>
      <c r="E26" s="60" t="s">
        <v>28</v>
      </c>
      <c r="F26" s="52"/>
      <c r="G26" s="53">
        <f>B18+B19</f>
        <v>2795.3999999999996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83"/>
      <c r="C27" s="484"/>
      <c r="D27" s="61" t="s">
        <v>30</v>
      </c>
      <c r="E27" s="60" t="s">
        <v>23</v>
      </c>
      <c r="F27" s="52"/>
      <c r="G27" s="53">
        <f>B18+B19</f>
        <v>2795.3999999999996</v>
      </c>
      <c r="H27" s="54">
        <f t="shared" si="0"/>
        <v>0</v>
      </c>
      <c r="I27" s="42"/>
      <c r="J27" s="49"/>
      <c r="K27" s="50"/>
    </row>
    <row r="28" spans="1:11" ht="15" customHeight="1" x14ac:dyDescent="0.3">
      <c r="A28" s="449" t="s">
        <v>31</v>
      </c>
      <c r="B28" s="485"/>
      <c r="C28" s="487"/>
      <c r="D28" s="62" t="s">
        <v>30</v>
      </c>
      <c r="E28" s="63" t="s">
        <v>61</v>
      </c>
      <c r="F28" s="64"/>
      <c r="G28" s="65"/>
      <c r="H28" s="54">
        <f t="shared" si="0"/>
        <v>0</v>
      </c>
      <c r="I28" s="42" t="s">
        <v>62</v>
      </c>
      <c r="J28" s="49"/>
      <c r="K28" s="50"/>
    </row>
    <row r="29" spans="1:11" ht="16.2" x14ac:dyDescent="0.3">
      <c r="A29" s="488" t="s">
        <v>32</v>
      </c>
      <c r="B29" s="489"/>
      <c r="C29" s="490"/>
      <c r="D29" s="62" t="s">
        <v>30</v>
      </c>
      <c r="E29" s="66" t="s">
        <v>33</v>
      </c>
      <c r="F29" s="67"/>
      <c r="G29" s="65"/>
      <c r="H29" s="54">
        <f t="shared" si="0"/>
        <v>0</v>
      </c>
      <c r="I29" s="42"/>
      <c r="J29" s="49"/>
      <c r="K29" s="50"/>
    </row>
    <row r="30" spans="1:11" ht="27.6" customHeight="1" x14ac:dyDescent="0.3">
      <c r="A30" s="491" t="s">
        <v>34</v>
      </c>
      <c r="B30" s="498"/>
      <c r="C30" s="499"/>
      <c r="D30" s="62" t="s">
        <v>30</v>
      </c>
      <c r="E30" s="68" t="s">
        <v>35</v>
      </c>
      <c r="F30" s="69"/>
      <c r="G30" s="70"/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/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f>3*B17+60</f>
        <v>74.099999999999994</v>
      </c>
      <c r="H32" s="54">
        <f t="shared" si="0"/>
        <v>0</v>
      </c>
      <c r="I32" s="76"/>
      <c r="J32" s="49"/>
      <c r="K32" s="50"/>
    </row>
    <row r="33" spans="1:11" ht="15" customHeight="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1" x14ac:dyDescent="0.3">
      <c r="A34" s="441"/>
      <c r="B34" s="474"/>
      <c r="C34" s="475"/>
      <c r="D34" s="72"/>
      <c r="E34" s="73"/>
      <c r="F34" s="74"/>
      <c r="G34" s="75"/>
      <c r="H34" s="78"/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94">
        <f>H36*0.23</f>
        <v>0</v>
      </c>
      <c r="K38" s="95">
        <f>H36*1.23</f>
        <v>0</v>
      </c>
    </row>
    <row r="39" spans="1:11" ht="15" thickBot="1" x14ac:dyDescent="0.35">
      <c r="A39" s="96"/>
      <c r="B39" s="97"/>
      <c r="C39" s="97"/>
      <c r="D39" s="97"/>
      <c r="E39" s="97"/>
      <c r="F39" s="98"/>
      <c r="G39" s="99"/>
      <c r="H39" s="99"/>
      <c r="I39" s="100"/>
      <c r="J39" s="101"/>
      <c r="K39" s="102"/>
    </row>
    <row r="40" spans="1:11" x14ac:dyDescent="0.3">
      <c r="A40" s="103"/>
      <c r="F40" s="4"/>
      <c r="G40" s="104"/>
      <c r="H40" s="105"/>
      <c r="I40" s="106"/>
      <c r="J40" s="105"/>
      <c r="K40" s="16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F45" s="4"/>
      <c r="H45" s="4"/>
      <c r="J45" s="4"/>
      <c r="K45" s="4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9E2C-AB37-4C6D-B729-A1DE2A09897A}">
  <sheetPr>
    <tabColor rgb="FFC00000"/>
    <pageSetUpPr fitToPage="1"/>
  </sheetPr>
  <dimension ref="A1:K47"/>
  <sheetViews>
    <sheetView topLeftCell="A18" zoomScale="78" zoomScaleNormal="78" workbookViewId="0">
      <selection activeCell="F23" sqref="F23:F34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98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8" t="s">
        <v>99</v>
      </c>
      <c r="B11" s="8"/>
      <c r="C11" s="6"/>
      <c r="E11" s="215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8" t="s">
        <v>99</v>
      </c>
      <c r="D14" t="s">
        <v>9</v>
      </c>
      <c r="F14" s="18">
        <v>0.26200000000000001</v>
      </c>
      <c r="G14" s="18">
        <v>1.1719999999999999</v>
      </c>
      <c r="H14" s="216"/>
      <c r="I14" s="216"/>
      <c r="K14" s="119"/>
    </row>
    <row r="15" spans="1:11" ht="15" thickBot="1" x14ac:dyDescent="0.35">
      <c r="A15" s="19"/>
      <c r="F15" s="18"/>
      <c r="G15" s="18"/>
      <c r="H15" s="120"/>
      <c r="I15" s="121"/>
      <c r="J15" s="122"/>
      <c r="K15" s="30"/>
    </row>
    <row r="16" spans="1:11" x14ac:dyDescent="0.3">
      <c r="A16" s="186" t="s">
        <v>10</v>
      </c>
      <c r="B16" s="187">
        <v>910</v>
      </c>
      <c r="C16" t="s">
        <v>11</v>
      </c>
      <c r="F16" s="4"/>
      <c r="H16" s="120"/>
      <c r="I16" s="121"/>
      <c r="J16" s="122"/>
      <c r="K16" s="123"/>
    </row>
    <row r="17" spans="1:11" x14ac:dyDescent="0.3">
      <c r="A17" s="217" t="s">
        <v>12</v>
      </c>
      <c r="B17" s="218">
        <v>5.9</v>
      </c>
      <c r="C17" t="s">
        <v>11</v>
      </c>
      <c r="F17" s="4"/>
      <c r="H17" s="121"/>
      <c r="I17" s="121"/>
      <c r="J17" s="124"/>
      <c r="K17" s="30"/>
    </row>
    <row r="18" spans="1:11" ht="16.2" x14ac:dyDescent="0.3">
      <c r="A18" s="219" t="s">
        <v>13</v>
      </c>
      <c r="B18" s="220">
        <f>B16*B17</f>
        <v>5369</v>
      </c>
      <c r="C18" t="s">
        <v>14</v>
      </c>
      <c r="F18" s="4"/>
      <c r="H18" s="121"/>
      <c r="I18" s="121"/>
      <c r="J18" s="124"/>
      <c r="K18" s="30"/>
    </row>
    <row r="19" spans="1:11" ht="16.8" thickBot="1" x14ac:dyDescent="0.35">
      <c r="A19" s="27" t="s">
        <v>15</v>
      </c>
      <c r="B19" s="28">
        <v>69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f>2*B17</f>
        <v>11.8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58"/>
      <c r="C24" s="459"/>
      <c r="D24" s="1" t="s">
        <v>25</v>
      </c>
      <c r="E24" s="196"/>
      <c r="F24" s="52"/>
      <c r="G24" s="221">
        <f>B18+B19</f>
        <v>5438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503"/>
      <c r="C25" s="504"/>
      <c r="D25" s="55" t="s">
        <v>25</v>
      </c>
      <c r="E25" s="198" t="s">
        <v>23</v>
      </c>
      <c r="F25" s="57"/>
      <c r="G25" s="222">
        <v>1088</v>
      </c>
      <c r="H25" s="59">
        <f>F25*G25</f>
        <v>0</v>
      </c>
      <c r="I25" s="42"/>
      <c r="J25" s="49"/>
      <c r="K25" s="50"/>
    </row>
    <row r="26" spans="1:11" ht="16.2" x14ac:dyDescent="0.3">
      <c r="A26" s="446" t="s">
        <v>27</v>
      </c>
      <c r="B26" s="458"/>
      <c r="C26" s="459"/>
      <c r="D26" s="1" t="s">
        <v>25</v>
      </c>
      <c r="E26" s="199" t="s">
        <v>28</v>
      </c>
      <c r="F26" s="52"/>
      <c r="G26" s="221">
        <f>G27+G28</f>
        <v>10807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58"/>
      <c r="C27" s="459"/>
      <c r="D27" s="61" t="s">
        <v>30</v>
      </c>
      <c r="E27" s="199" t="s">
        <v>23</v>
      </c>
      <c r="F27" s="52"/>
      <c r="G27" s="221">
        <f>B18+B19</f>
        <v>5438</v>
      </c>
      <c r="H27" s="54">
        <f t="shared" si="0"/>
        <v>0</v>
      </c>
      <c r="I27" s="42"/>
      <c r="J27" s="49"/>
      <c r="K27" s="50"/>
    </row>
    <row r="28" spans="1:11" ht="15" customHeight="1" x14ac:dyDescent="0.3">
      <c r="A28" s="449" t="s">
        <v>31</v>
      </c>
      <c r="B28" s="503"/>
      <c r="C28" s="505"/>
      <c r="D28" s="223" t="s">
        <v>30</v>
      </c>
      <c r="E28" s="224" t="s">
        <v>100</v>
      </c>
      <c r="F28" s="225"/>
      <c r="G28" s="226">
        <f>B18</f>
        <v>5369</v>
      </c>
      <c r="H28" s="54">
        <f t="shared" si="0"/>
        <v>0</v>
      </c>
      <c r="I28" s="42" t="s">
        <v>101</v>
      </c>
      <c r="J28" s="49"/>
      <c r="K28" s="50"/>
    </row>
    <row r="29" spans="1:11" ht="16.2" x14ac:dyDescent="0.3">
      <c r="A29" s="506" t="s">
        <v>32</v>
      </c>
      <c r="B29" s="507"/>
      <c r="C29" s="508"/>
      <c r="D29" s="223" t="s">
        <v>30</v>
      </c>
      <c r="E29" s="66" t="s">
        <v>33</v>
      </c>
      <c r="F29" s="67"/>
      <c r="G29" s="226">
        <f>G30</f>
        <v>590</v>
      </c>
      <c r="H29" s="54">
        <f t="shared" si="0"/>
        <v>0</v>
      </c>
      <c r="I29" s="42"/>
      <c r="J29" s="49"/>
      <c r="K29" s="50"/>
    </row>
    <row r="30" spans="1:11" ht="27.6" customHeight="1" x14ac:dyDescent="0.3">
      <c r="A30" s="509" t="s">
        <v>34</v>
      </c>
      <c r="B30" s="510"/>
      <c r="C30" s="511"/>
      <c r="D30" s="223" t="s">
        <v>30</v>
      </c>
      <c r="E30" s="68" t="s">
        <v>35</v>
      </c>
      <c r="F30" s="227"/>
      <c r="G30" s="228">
        <f>5.9*100</f>
        <v>590</v>
      </c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58"/>
      <c r="C31" s="459"/>
      <c r="D31" s="1" t="s">
        <v>37</v>
      </c>
      <c r="E31" s="199"/>
      <c r="F31" s="52"/>
      <c r="G31" s="221">
        <v>4</v>
      </c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58"/>
      <c r="C32" s="459"/>
      <c r="D32" s="1" t="s">
        <v>11</v>
      </c>
      <c r="E32" s="199"/>
      <c r="F32" s="52"/>
      <c r="G32" s="221">
        <f>B16+4*B17</f>
        <v>933.6</v>
      </c>
      <c r="H32" s="54">
        <f t="shared" si="0"/>
        <v>0</v>
      </c>
      <c r="I32" s="71"/>
      <c r="J32" s="49"/>
      <c r="K32" s="50"/>
    </row>
    <row r="33" spans="1:11" ht="15" customHeight="1" x14ac:dyDescent="0.3">
      <c r="A33" s="439" t="s">
        <v>39</v>
      </c>
      <c r="B33" s="440"/>
      <c r="C33" s="440"/>
      <c r="D33" s="210" t="s">
        <v>11</v>
      </c>
      <c r="E33" s="211" t="s">
        <v>40</v>
      </c>
      <c r="F33" s="229"/>
      <c r="G33" s="230">
        <v>0</v>
      </c>
      <c r="H33" s="212">
        <f>F33*G33</f>
        <v>0</v>
      </c>
      <c r="I33" s="76"/>
      <c r="J33" s="49"/>
      <c r="K33" s="77"/>
    </row>
    <row r="34" spans="1:11" x14ac:dyDescent="0.3">
      <c r="A34" s="441" t="s">
        <v>102</v>
      </c>
      <c r="B34" s="442"/>
      <c r="C34" s="443"/>
      <c r="D34" s="210" t="s">
        <v>11</v>
      </c>
      <c r="E34" s="211" t="s">
        <v>103</v>
      </c>
      <c r="F34" s="229"/>
      <c r="G34" s="230">
        <v>0</v>
      </c>
      <c r="H34" s="212">
        <f>F34*G34</f>
        <v>0</v>
      </c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</row>
    <row r="39" spans="1:11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1" x14ac:dyDescent="0.3">
      <c r="A40" s="103"/>
      <c r="F40" s="4"/>
      <c r="G40" s="104"/>
      <c r="H40" s="105"/>
      <c r="I40" s="106"/>
      <c r="J40" s="105"/>
      <c r="K40" s="180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</row>
    <row r="44" spans="1:11" x14ac:dyDescent="0.3">
      <c r="F44" s="4"/>
      <c r="H44" s="4"/>
      <c r="J44" s="4"/>
      <c r="K44" s="4"/>
    </row>
    <row r="45" spans="1:11" x14ac:dyDescent="0.3">
      <c r="A45" s="117"/>
      <c r="B45" s="117"/>
      <c r="C45" s="3"/>
      <c r="D45" s="3"/>
      <c r="E45" s="3"/>
      <c r="F45" s="3"/>
      <c r="G45" s="118" t="s">
        <v>48</v>
      </c>
      <c r="H45" s="118"/>
      <c r="I45" s="118"/>
      <c r="J45" s="4"/>
      <c r="K45" s="4"/>
    </row>
    <row r="46" spans="1:11" x14ac:dyDescent="0.3">
      <c r="A46" s="428" t="s">
        <v>49</v>
      </c>
      <c r="B46" s="428"/>
      <c r="C46" s="428"/>
      <c r="D46" s="2"/>
      <c r="E46" s="2"/>
      <c r="F46" s="3"/>
      <c r="G46" s="118" t="s">
        <v>50</v>
      </c>
      <c r="H46" s="118"/>
      <c r="I46" s="118"/>
      <c r="J46" s="4"/>
      <c r="K46" s="4"/>
    </row>
    <row r="47" spans="1:11" x14ac:dyDescent="0.3">
      <c r="A47" s="428"/>
      <c r="B47" s="428"/>
      <c r="C47" s="428"/>
      <c r="D47" s="2"/>
      <c r="E47" s="2"/>
      <c r="F47" s="3"/>
      <c r="G47" s="118"/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46:C46"/>
    <mergeCell ref="A32:C32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5132-A96C-4FA5-B561-FB9AA85FE5CB}">
  <sheetPr>
    <tabColor rgb="FFC00000"/>
    <pageSetUpPr fitToPage="1"/>
  </sheetPr>
  <dimension ref="A1:K47"/>
  <sheetViews>
    <sheetView topLeftCell="E18" zoomScale="78" zoomScaleNormal="78" workbookViewId="0">
      <selection activeCell="F23" sqref="F23:F34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98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8" t="s">
        <v>113</v>
      </c>
      <c r="B11" s="8"/>
      <c r="C11" s="6"/>
      <c r="E11" s="215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8" t="s">
        <v>104</v>
      </c>
      <c r="D14" t="s">
        <v>9</v>
      </c>
      <c r="F14" s="18">
        <v>1.6279999999999999</v>
      </c>
      <c r="G14" s="18">
        <v>2.6720000000000002</v>
      </c>
      <c r="H14" s="216"/>
      <c r="I14" s="216"/>
      <c r="K14" s="119"/>
    </row>
    <row r="15" spans="1:11" ht="15" thickBot="1" x14ac:dyDescent="0.35">
      <c r="A15" s="19"/>
      <c r="F15" s="18"/>
      <c r="G15" s="18"/>
      <c r="H15" s="120"/>
      <c r="I15" s="121"/>
      <c r="J15" s="122"/>
      <c r="K15" s="30"/>
    </row>
    <row r="16" spans="1:11" x14ac:dyDescent="0.3">
      <c r="A16" s="186" t="s">
        <v>10</v>
      </c>
      <c r="B16" s="187">
        <v>1043</v>
      </c>
      <c r="C16" t="s">
        <v>11</v>
      </c>
      <c r="F16" s="4"/>
      <c r="H16" s="120"/>
      <c r="I16" s="121"/>
      <c r="J16" s="122"/>
      <c r="K16" s="123"/>
    </row>
    <row r="17" spans="1:11" x14ac:dyDescent="0.3">
      <c r="A17" s="217" t="s">
        <v>12</v>
      </c>
      <c r="B17" s="218">
        <v>7</v>
      </c>
      <c r="C17" t="s">
        <v>11</v>
      </c>
      <c r="F17" s="4"/>
      <c r="H17" s="121"/>
      <c r="I17" s="121"/>
      <c r="J17" s="124"/>
      <c r="K17" s="30"/>
    </row>
    <row r="18" spans="1:11" ht="16.2" x14ac:dyDescent="0.3">
      <c r="A18" s="219" t="s">
        <v>13</v>
      </c>
      <c r="B18" s="220">
        <f>B16*B17</f>
        <v>7301</v>
      </c>
      <c r="C18" t="s">
        <v>14</v>
      </c>
      <c r="F18" s="4"/>
      <c r="H18" s="121"/>
      <c r="I18" s="121"/>
      <c r="J18" s="124"/>
      <c r="K18" s="30"/>
    </row>
    <row r="19" spans="1:11" ht="16.8" thickBot="1" x14ac:dyDescent="0.35">
      <c r="A19" s="27" t="s">
        <v>15</v>
      </c>
      <c r="B19" s="28">
        <v>280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f>2*B17</f>
        <v>14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58"/>
      <c r="C24" s="459"/>
      <c r="D24" s="1" t="s">
        <v>25</v>
      </c>
      <c r="E24" s="196"/>
      <c r="F24" s="52"/>
      <c r="G24" s="221">
        <f>B18+B19</f>
        <v>7581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503"/>
      <c r="C25" s="504"/>
      <c r="D25" s="55" t="s">
        <v>25</v>
      </c>
      <c r="E25" s="198" t="s">
        <v>23</v>
      </c>
      <c r="F25" s="57"/>
      <c r="G25" s="222">
        <f>B18</f>
        <v>7301</v>
      </c>
      <c r="H25" s="59">
        <f>F25*G25</f>
        <v>0</v>
      </c>
      <c r="I25" s="42"/>
      <c r="J25" s="49"/>
      <c r="K25" s="50"/>
    </row>
    <row r="26" spans="1:11" ht="16.2" x14ac:dyDescent="0.3">
      <c r="A26" s="446" t="s">
        <v>27</v>
      </c>
      <c r="B26" s="458"/>
      <c r="C26" s="459"/>
      <c r="D26" s="1" t="s">
        <v>25</v>
      </c>
      <c r="E26" s="199" t="s">
        <v>28</v>
      </c>
      <c r="F26" s="52"/>
      <c r="G26" s="221">
        <f>G27+G28</f>
        <v>10468.700000000001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58"/>
      <c r="C27" s="459"/>
      <c r="D27" s="61" t="s">
        <v>30</v>
      </c>
      <c r="E27" s="199" t="s">
        <v>23</v>
      </c>
      <c r="F27" s="52"/>
      <c r="G27" s="221">
        <f>B18+B19</f>
        <v>7581</v>
      </c>
      <c r="H27" s="54">
        <f t="shared" si="0"/>
        <v>0</v>
      </c>
      <c r="I27" s="42"/>
      <c r="J27" s="49"/>
      <c r="K27" s="50"/>
    </row>
    <row r="28" spans="1:11" ht="15" customHeight="1" x14ac:dyDescent="0.3">
      <c r="A28" s="449" t="s">
        <v>31</v>
      </c>
      <c r="B28" s="503"/>
      <c r="C28" s="505"/>
      <c r="D28" s="223" t="s">
        <v>30</v>
      </c>
      <c r="E28" s="224" t="s">
        <v>100</v>
      </c>
      <c r="F28" s="225"/>
      <c r="G28" s="226">
        <f>431*6.7</f>
        <v>2887.7000000000003</v>
      </c>
      <c r="H28" s="54">
        <f t="shared" si="0"/>
        <v>0</v>
      </c>
      <c r="I28" s="42" t="s">
        <v>105</v>
      </c>
      <c r="J28" s="49"/>
      <c r="K28" s="50"/>
    </row>
    <row r="29" spans="1:11" ht="16.2" x14ac:dyDescent="0.3">
      <c r="A29" s="506" t="s">
        <v>32</v>
      </c>
      <c r="B29" s="507"/>
      <c r="C29" s="508"/>
      <c r="D29" s="223" t="s">
        <v>30</v>
      </c>
      <c r="E29" s="66" t="s">
        <v>33</v>
      </c>
      <c r="F29" s="67"/>
      <c r="G29" s="226">
        <f>G30</f>
        <v>590</v>
      </c>
      <c r="H29" s="54">
        <f t="shared" si="0"/>
        <v>0</v>
      </c>
      <c r="I29" s="42"/>
      <c r="J29" s="49"/>
      <c r="K29" s="50"/>
    </row>
    <row r="30" spans="1:11" ht="27.6" customHeight="1" x14ac:dyDescent="0.3">
      <c r="A30" s="509" t="s">
        <v>34</v>
      </c>
      <c r="B30" s="510"/>
      <c r="C30" s="511"/>
      <c r="D30" s="223" t="s">
        <v>30</v>
      </c>
      <c r="E30" s="68" t="s">
        <v>35</v>
      </c>
      <c r="F30" s="227"/>
      <c r="G30" s="228">
        <f>5.9*100</f>
        <v>590</v>
      </c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58"/>
      <c r="C31" s="459"/>
      <c r="D31" s="1" t="s">
        <v>37</v>
      </c>
      <c r="E31" s="199"/>
      <c r="F31" s="52"/>
      <c r="G31" s="221">
        <v>0</v>
      </c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58"/>
      <c r="C32" s="459"/>
      <c r="D32" s="1" t="s">
        <v>11</v>
      </c>
      <c r="E32" s="199"/>
      <c r="F32" s="52"/>
      <c r="G32" s="221">
        <f>B16+4*B17</f>
        <v>1071</v>
      </c>
      <c r="H32" s="54">
        <f t="shared" si="0"/>
        <v>0</v>
      </c>
      <c r="I32" s="71"/>
      <c r="J32" s="49"/>
      <c r="K32" s="50"/>
    </row>
    <row r="33" spans="1:11" ht="15" customHeight="1" x14ac:dyDescent="0.3">
      <c r="A33" s="439" t="s">
        <v>39</v>
      </c>
      <c r="B33" s="440"/>
      <c r="C33" s="440"/>
      <c r="D33" s="210" t="s">
        <v>11</v>
      </c>
      <c r="E33" s="211" t="s">
        <v>40</v>
      </c>
      <c r="F33" s="229"/>
      <c r="G33" s="230">
        <v>0</v>
      </c>
      <c r="H33" s="212">
        <f>F33*G33</f>
        <v>0</v>
      </c>
      <c r="I33" s="76"/>
      <c r="J33" s="49"/>
      <c r="K33" s="77"/>
    </row>
    <row r="34" spans="1:11" ht="14.4" customHeight="1" x14ac:dyDescent="0.3">
      <c r="A34" s="441" t="s">
        <v>102</v>
      </c>
      <c r="B34" s="442"/>
      <c r="C34" s="443"/>
      <c r="D34" s="210" t="s">
        <v>11</v>
      </c>
      <c r="E34" s="211" t="s">
        <v>103</v>
      </c>
      <c r="F34" s="229"/>
      <c r="G34" s="230">
        <v>0</v>
      </c>
      <c r="H34" s="212">
        <f>F34*G34</f>
        <v>0</v>
      </c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</row>
    <row r="39" spans="1:11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1" x14ac:dyDescent="0.3">
      <c r="A40" s="103"/>
      <c r="F40" s="4"/>
      <c r="G40" s="104"/>
      <c r="H40" s="105"/>
      <c r="I40" s="106"/>
      <c r="J40" s="105"/>
      <c r="K40" s="180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</row>
    <row r="44" spans="1:11" x14ac:dyDescent="0.3">
      <c r="F44" s="4"/>
      <c r="H44" s="4"/>
      <c r="J44" s="4"/>
      <c r="K44" s="4"/>
    </row>
    <row r="45" spans="1:11" x14ac:dyDescent="0.3">
      <c r="A45" s="117"/>
      <c r="B45" s="117"/>
      <c r="C45" s="3"/>
      <c r="D45" s="3"/>
      <c r="E45" s="3"/>
      <c r="F45" s="3"/>
      <c r="G45" s="118" t="s">
        <v>48</v>
      </c>
      <c r="H45" s="118"/>
      <c r="I45" s="118"/>
      <c r="J45" s="4"/>
      <c r="K45" s="4"/>
    </row>
    <row r="46" spans="1:11" x14ac:dyDescent="0.3">
      <c r="A46" s="428" t="s">
        <v>49</v>
      </c>
      <c r="B46" s="428"/>
      <c r="C46" s="428"/>
      <c r="D46" s="2"/>
      <c r="E46" s="2"/>
      <c r="F46" s="3"/>
      <c r="G46" s="118" t="s">
        <v>50</v>
      </c>
      <c r="H46" s="118"/>
      <c r="I46" s="118"/>
      <c r="J46" s="4"/>
      <c r="K46" s="4"/>
    </row>
    <row r="47" spans="1:11" x14ac:dyDescent="0.3">
      <c r="A47" s="428"/>
      <c r="B47" s="428"/>
      <c r="C47" s="428"/>
      <c r="D47" s="2"/>
      <c r="E47" s="2"/>
      <c r="F47" s="3"/>
      <c r="G47" s="118"/>
      <c r="H47" s="118"/>
      <c r="I47" s="118"/>
      <c r="J47" s="4"/>
      <c r="K47" s="4"/>
    </row>
  </sheetData>
  <mergeCells count="16">
    <mergeCell ref="A34:C34"/>
    <mergeCell ref="A35:C35"/>
    <mergeCell ref="A46:C46"/>
    <mergeCell ref="A47:C47"/>
    <mergeCell ref="A28:C28"/>
    <mergeCell ref="A29:C29"/>
    <mergeCell ref="A30:C30"/>
    <mergeCell ref="A31:C31"/>
    <mergeCell ref="A32:C32"/>
    <mergeCell ref="A33:C33"/>
    <mergeCell ref="A27:C27"/>
    <mergeCell ref="A22:C22"/>
    <mergeCell ref="A23:C23"/>
    <mergeCell ref="A24:C24"/>
    <mergeCell ref="A25:C25"/>
    <mergeCell ref="A26:C26"/>
  </mergeCells>
  <pageMargins left="0.7" right="0.7" top="0.75" bottom="0.75" header="0.3" footer="0.3"/>
  <pageSetup paperSize="9"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71C-DC90-47F3-B082-28F480518E91}">
  <sheetPr>
    <tabColor rgb="FFC00000"/>
    <pageSetUpPr fitToPage="1"/>
  </sheetPr>
  <dimension ref="A1:K47"/>
  <sheetViews>
    <sheetView zoomScale="78" zoomScaleNormal="78" workbookViewId="0">
      <selection activeCell="F23" sqref="F23:F33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231"/>
    </row>
    <row r="2" spans="1:11" x14ac:dyDescent="0.3">
      <c r="A2" s="232"/>
      <c r="B2" s="3"/>
      <c r="C2" s="3"/>
      <c r="D2" s="3"/>
      <c r="E2" s="3"/>
      <c r="F2" s="3"/>
      <c r="G2" s="3"/>
      <c r="H2" s="3"/>
      <c r="I2" s="3"/>
      <c r="J2" s="3"/>
      <c r="K2" s="231"/>
    </row>
    <row r="3" spans="1:11" x14ac:dyDescent="0.3">
      <c r="A3" s="232" t="s">
        <v>0</v>
      </c>
      <c r="B3" s="3"/>
      <c r="C3" s="3"/>
      <c r="D3" s="3"/>
      <c r="E3" s="3"/>
      <c r="F3" s="3"/>
      <c r="G3" s="3"/>
      <c r="H3" s="3"/>
      <c r="I3" s="3"/>
      <c r="J3" s="3"/>
      <c r="K3" s="231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231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231"/>
    </row>
    <row r="6" spans="1:11" x14ac:dyDescent="0.3">
      <c r="A6" s="232"/>
      <c r="B6" s="3"/>
      <c r="C6" s="3"/>
      <c r="D6" s="3"/>
      <c r="E6" s="3"/>
      <c r="F6" s="3"/>
      <c r="G6" s="3"/>
      <c r="H6" s="3"/>
      <c r="I6" s="3"/>
      <c r="J6" s="3"/>
      <c r="K6" s="231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231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231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231"/>
    </row>
    <row r="10" spans="1:11" x14ac:dyDescent="0.3">
      <c r="A10" s="232" t="s">
        <v>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1"/>
    </row>
    <row r="11" spans="1:11" x14ac:dyDescent="0.3">
      <c r="A11" s="460" t="s">
        <v>106</v>
      </c>
      <c r="B11" s="460"/>
      <c r="C11" s="460"/>
      <c r="D11" s="460"/>
      <c r="E11" s="460"/>
      <c r="F11" s="233"/>
      <c r="G11" s="234"/>
      <c r="H11" s="232"/>
      <c r="I11" s="232"/>
      <c r="J11" s="232"/>
      <c r="K11" s="231"/>
    </row>
    <row r="12" spans="1:11" ht="15" thickBot="1" x14ac:dyDescent="0.35">
      <c r="A12" s="6"/>
      <c r="B12" s="6"/>
      <c r="C12" s="6"/>
      <c r="D12" s="6"/>
      <c r="E12" s="6"/>
      <c r="F12" s="86"/>
      <c r="G12" s="6"/>
      <c r="H12" s="86"/>
      <c r="I12" s="6"/>
      <c r="J12" s="86"/>
      <c r="K12" s="86"/>
    </row>
    <row r="13" spans="1:11" x14ac:dyDescent="0.3">
      <c r="A13" s="181" t="s">
        <v>6</v>
      </c>
      <c r="B13" s="182"/>
      <c r="C13" s="235"/>
      <c r="D13" s="235"/>
      <c r="E13" s="235"/>
      <c r="F13" s="236" t="s">
        <v>7</v>
      </c>
      <c r="G13" s="235" t="s">
        <v>8</v>
      </c>
      <c r="H13" s="236"/>
      <c r="I13" s="235"/>
      <c r="J13" s="236"/>
      <c r="K13" s="237"/>
    </row>
    <row r="14" spans="1:11" x14ac:dyDescent="0.3">
      <c r="A14" s="8" t="s">
        <v>107</v>
      </c>
      <c r="B14" s="20"/>
      <c r="C14" s="20"/>
      <c r="D14" s="20" t="s">
        <v>9</v>
      </c>
      <c r="E14" s="20"/>
      <c r="F14" s="238">
        <v>3.64</v>
      </c>
      <c r="G14" s="239">
        <v>4.8949999999999996</v>
      </c>
      <c r="H14" s="240"/>
      <c r="I14" s="241" t="s">
        <v>108</v>
      </c>
      <c r="J14" s="20"/>
      <c r="K14" s="242"/>
    </row>
    <row r="15" spans="1:11" ht="15" thickBot="1" x14ac:dyDescent="0.35">
      <c r="A15" s="243"/>
      <c r="B15" s="20"/>
      <c r="C15" s="20"/>
      <c r="D15" s="20"/>
      <c r="E15" s="20"/>
      <c r="F15" s="238"/>
      <c r="G15" s="239"/>
      <c r="H15" s="240"/>
      <c r="I15" s="241"/>
      <c r="J15" s="231"/>
      <c r="K15" s="244"/>
    </row>
    <row r="16" spans="1:11" x14ac:dyDescent="0.3">
      <c r="A16" s="245" t="s">
        <v>10</v>
      </c>
      <c r="B16" s="246">
        <f>(G14-F14)*1000+(G15-F15)*1000+(G16-F16)*1000</f>
        <v>1254.9999999999995</v>
      </c>
      <c r="C16" s="20" t="s">
        <v>11</v>
      </c>
      <c r="D16" s="20"/>
      <c r="E16" s="20"/>
      <c r="F16" s="238"/>
      <c r="G16" s="239"/>
      <c r="H16" s="247"/>
      <c r="I16" s="241"/>
      <c r="J16" s="231"/>
      <c r="K16" s="248"/>
    </row>
    <row r="17" spans="1:11" x14ac:dyDescent="0.3">
      <c r="A17" s="249" t="s">
        <v>12</v>
      </c>
      <c r="B17" s="250">
        <v>5.12</v>
      </c>
      <c r="C17" s="20" t="s">
        <v>11</v>
      </c>
      <c r="D17" s="20"/>
      <c r="E17" s="20"/>
      <c r="F17" s="20"/>
      <c r="G17" s="20"/>
      <c r="H17" s="20"/>
      <c r="I17" s="241"/>
      <c r="J17" s="251"/>
      <c r="K17" s="244"/>
    </row>
    <row r="18" spans="1:11" ht="15" x14ac:dyDescent="0.3">
      <c r="A18" s="252" t="s">
        <v>13</v>
      </c>
      <c r="B18" s="253">
        <f>B16*B17+B19</f>
        <v>6425.5999999999976</v>
      </c>
      <c r="C18" s="20" t="s">
        <v>109</v>
      </c>
      <c r="D18" s="20"/>
      <c r="E18" s="20"/>
      <c r="F18" s="254"/>
      <c r="G18" s="239"/>
      <c r="H18" s="20"/>
      <c r="I18" s="255"/>
      <c r="J18" s="251"/>
      <c r="K18" s="244"/>
    </row>
    <row r="19" spans="1:11" ht="15.6" thickBot="1" x14ac:dyDescent="0.35">
      <c r="A19" s="256" t="s">
        <v>15</v>
      </c>
      <c r="B19" s="257"/>
      <c r="C19" s="20" t="s">
        <v>109</v>
      </c>
      <c r="D19" s="20"/>
      <c r="E19" s="20"/>
      <c r="F19" s="231"/>
      <c r="G19" s="20"/>
      <c r="H19" s="231"/>
      <c r="I19" s="20"/>
      <c r="J19" s="251"/>
      <c r="K19" s="244"/>
    </row>
    <row r="20" spans="1:11" x14ac:dyDescent="0.3">
      <c r="A20" s="243"/>
      <c r="B20" s="258"/>
      <c r="C20" s="20"/>
      <c r="D20" s="20"/>
      <c r="E20" s="20"/>
      <c r="F20" s="231"/>
      <c r="G20" s="20"/>
      <c r="H20" s="231"/>
      <c r="I20" s="20"/>
      <c r="J20" s="251"/>
      <c r="K20" s="244"/>
    </row>
    <row r="21" spans="1:11" ht="15" thickBot="1" x14ac:dyDescent="0.35">
      <c r="A21" s="259"/>
      <c r="B21" s="260"/>
      <c r="C21" s="261"/>
      <c r="D21" s="261"/>
      <c r="E21" s="261"/>
      <c r="F21" s="262"/>
      <c r="G21" s="261"/>
      <c r="H21" s="263"/>
      <c r="I21" s="20"/>
      <c r="J21" s="231"/>
      <c r="K21" s="244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244"/>
    </row>
    <row r="23" spans="1:11" x14ac:dyDescent="0.3">
      <c r="A23" s="531" t="s">
        <v>22</v>
      </c>
      <c r="B23" s="532"/>
      <c r="C23" s="533"/>
      <c r="D23" s="264" t="s">
        <v>11</v>
      </c>
      <c r="E23" s="151" t="s">
        <v>23</v>
      </c>
      <c r="F23" s="152"/>
      <c r="G23" s="153">
        <f>2*B17</f>
        <v>10.24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526" t="s">
        <v>24</v>
      </c>
      <c r="B24" s="527"/>
      <c r="C24" s="528"/>
      <c r="D24" s="265" t="s">
        <v>25</v>
      </c>
      <c r="E24" s="266"/>
      <c r="F24" s="52"/>
      <c r="G24" s="197">
        <f>B18</f>
        <v>6425.5999999999976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517" t="s">
        <v>26</v>
      </c>
      <c r="B25" s="518"/>
      <c r="C25" s="534"/>
      <c r="D25" s="267" t="s">
        <v>25</v>
      </c>
      <c r="E25" s="198" t="s">
        <v>23</v>
      </c>
      <c r="F25" s="57"/>
      <c r="G25" s="268">
        <v>0</v>
      </c>
      <c r="H25" s="59">
        <f>F25*G25</f>
        <v>0</v>
      </c>
      <c r="I25" s="42"/>
      <c r="J25" s="49"/>
      <c r="K25" s="50"/>
    </row>
    <row r="26" spans="1:11" ht="16.2" x14ac:dyDescent="0.3">
      <c r="A26" s="526" t="s">
        <v>27</v>
      </c>
      <c r="B26" s="527"/>
      <c r="C26" s="528"/>
      <c r="D26" s="265" t="s">
        <v>25</v>
      </c>
      <c r="E26" s="199" t="s">
        <v>28</v>
      </c>
      <c r="F26" s="52"/>
      <c r="G26" s="197">
        <f>B18+B19</f>
        <v>6425.5999999999976</v>
      </c>
      <c r="H26" s="54">
        <f>F26*G26</f>
        <v>0</v>
      </c>
      <c r="I26" s="42"/>
      <c r="J26" s="49"/>
      <c r="K26" s="50"/>
    </row>
    <row r="27" spans="1:11" ht="16.2" x14ac:dyDescent="0.3">
      <c r="A27" s="526" t="s">
        <v>110</v>
      </c>
      <c r="B27" s="527"/>
      <c r="C27" s="528"/>
      <c r="D27" s="61" t="s">
        <v>111</v>
      </c>
      <c r="E27" s="199" t="s">
        <v>23</v>
      </c>
      <c r="F27" s="52"/>
      <c r="G27" s="197">
        <f>B18+B19</f>
        <v>6425.5999999999976</v>
      </c>
      <c r="H27" s="54">
        <f t="shared" si="0"/>
        <v>0</v>
      </c>
      <c r="I27" s="42"/>
      <c r="J27" s="49"/>
      <c r="K27" s="50"/>
    </row>
    <row r="28" spans="1:11" ht="15" customHeight="1" x14ac:dyDescent="0.3">
      <c r="A28" s="517" t="s">
        <v>31</v>
      </c>
      <c r="B28" s="518"/>
      <c r="C28" s="519"/>
      <c r="D28" s="223" t="s">
        <v>111</v>
      </c>
      <c r="E28" s="224" t="s">
        <v>61</v>
      </c>
      <c r="F28" s="225"/>
      <c r="G28" s="226"/>
      <c r="H28" s="54">
        <f t="shared" si="0"/>
        <v>0</v>
      </c>
      <c r="I28" s="42"/>
      <c r="J28" s="49"/>
      <c r="K28" s="50"/>
    </row>
    <row r="29" spans="1:11" ht="16.2" x14ac:dyDescent="0.3">
      <c r="A29" s="520" t="s">
        <v>32</v>
      </c>
      <c r="B29" s="521"/>
      <c r="C29" s="522"/>
      <c r="D29" s="223" t="s">
        <v>111</v>
      </c>
      <c r="E29" s="66" t="s">
        <v>33</v>
      </c>
      <c r="F29" s="67"/>
      <c r="G29" s="226"/>
      <c r="H29" s="54">
        <f t="shared" si="0"/>
        <v>0</v>
      </c>
      <c r="I29" s="42"/>
      <c r="J29" s="49"/>
      <c r="K29" s="50"/>
    </row>
    <row r="30" spans="1:11" ht="27.6" customHeight="1" x14ac:dyDescent="0.3">
      <c r="A30" s="523" t="s">
        <v>34</v>
      </c>
      <c r="B30" s="524"/>
      <c r="C30" s="525"/>
      <c r="D30" s="223" t="s">
        <v>111</v>
      </c>
      <c r="E30" s="68" t="s">
        <v>35</v>
      </c>
      <c r="F30" s="227"/>
      <c r="G30" s="228"/>
      <c r="H30" s="59">
        <f t="shared" si="0"/>
        <v>0</v>
      </c>
      <c r="I30" s="71"/>
      <c r="J30" s="49"/>
      <c r="K30" s="50"/>
    </row>
    <row r="31" spans="1:11" x14ac:dyDescent="0.3">
      <c r="A31" s="526" t="s">
        <v>36</v>
      </c>
      <c r="B31" s="527"/>
      <c r="C31" s="528"/>
      <c r="D31" s="265" t="s">
        <v>37</v>
      </c>
      <c r="E31" s="199"/>
      <c r="F31" s="52"/>
      <c r="G31" s="197"/>
      <c r="H31" s="54">
        <f>F31*G31</f>
        <v>0</v>
      </c>
      <c r="I31" s="71"/>
      <c r="J31" s="49"/>
      <c r="K31" s="50"/>
    </row>
    <row r="32" spans="1:11" x14ac:dyDescent="0.3">
      <c r="A32" s="526" t="s">
        <v>38</v>
      </c>
      <c r="B32" s="527"/>
      <c r="C32" s="528"/>
      <c r="D32" s="265" t="s">
        <v>11</v>
      </c>
      <c r="E32" s="199"/>
      <c r="F32" s="52"/>
      <c r="G32" s="197">
        <f>B17*4+B16</f>
        <v>1275.4799999999996</v>
      </c>
      <c r="H32" s="54">
        <f t="shared" si="0"/>
        <v>0</v>
      </c>
      <c r="I32" s="240"/>
      <c r="J32" s="49"/>
      <c r="K32" s="50"/>
    </row>
    <row r="33" spans="1:11" ht="15" customHeight="1" x14ac:dyDescent="0.3">
      <c r="A33" s="529" t="s">
        <v>39</v>
      </c>
      <c r="B33" s="530"/>
      <c r="C33" s="530"/>
      <c r="D33" s="269" t="s">
        <v>11</v>
      </c>
      <c r="E33" s="129" t="s">
        <v>40</v>
      </c>
      <c r="F33" s="229"/>
      <c r="G33" s="230">
        <v>2510</v>
      </c>
      <c r="H33" s="130">
        <f>F33*G33</f>
        <v>0</v>
      </c>
      <c r="I33" s="20"/>
      <c r="J33" s="49"/>
      <c r="K33" s="77"/>
    </row>
    <row r="34" spans="1:11" ht="14.4" customHeight="1" x14ac:dyDescent="0.3">
      <c r="A34" s="512"/>
      <c r="B34" s="513"/>
      <c r="C34" s="514"/>
      <c r="D34" s="269"/>
      <c r="E34" s="129"/>
      <c r="F34" s="229"/>
      <c r="G34" s="230"/>
      <c r="H34" s="130"/>
      <c r="I34" s="240"/>
      <c r="J34" s="71"/>
      <c r="K34" s="77"/>
    </row>
    <row r="35" spans="1:11" ht="15" thickBot="1" x14ac:dyDescent="0.35">
      <c r="A35" s="515"/>
      <c r="B35" s="516"/>
      <c r="C35" s="516"/>
      <c r="D35" s="270"/>
      <c r="E35" s="80"/>
      <c r="F35" s="81"/>
      <c r="G35" s="82"/>
      <c r="H35" s="83"/>
      <c r="I35" s="240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271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271" t="s">
        <v>51</v>
      </c>
      <c r="K37" s="27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</row>
    <row r="39" spans="1:11" ht="15" thickBot="1" x14ac:dyDescent="0.35">
      <c r="A39" s="273"/>
      <c r="B39" s="274"/>
      <c r="C39" s="274"/>
      <c r="D39" s="274"/>
      <c r="E39" s="274"/>
      <c r="F39" s="275"/>
      <c r="G39" s="176"/>
      <c r="H39" s="176"/>
      <c r="I39" s="177"/>
      <c r="J39" s="178"/>
      <c r="K39" s="179"/>
    </row>
    <row r="40" spans="1:11" x14ac:dyDescent="0.3">
      <c r="A40" s="103"/>
      <c r="B40" s="20"/>
      <c r="C40" s="20"/>
      <c r="D40" s="20"/>
      <c r="E40" s="20"/>
      <c r="F40" s="231"/>
      <c r="G40" s="6"/>
      <c r="H40" s="85"/>
      <c r="I40" s="276"/>
      <c r="J40" s="85"/>
      <c r="K40" s="236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07"/>
      <c r="H42" s="107"/>
      <c r="I42" s="112"/>
      <c r="J42" s="113"/>
      <c r="K42" s="114"/>
    </row>
    <row r="43" spans="1:11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A45" s="20"/>
      <c r="B45" s="20"/>
      <c r="C45" s="20"/>
      <c r="D45" s="20"/>
      <c r="E45" s="20"/>
      <c r="F45" s="231"/>
      <c r="G45" s="20"/>
      <c r="H45" s="231"/>
      <c r="I45" s="20"/>
      <c r="J45" s="231"/>
      <c r="K45" s="231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231"/>
      <c r="K46" s="231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231"/>
      <c r="K47" s="231"/>
    </row>
  </sheetData>
  <mergeCells count="16">
    <mergeCell ref="A34:C34"/>
    <mergeCell ref="A35:C35"/>
    <mergeCell ref="A47:C47"/>
    <mergeCell ref="A11:E11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B92B-62F3-4076-9013-3386755C2C15}">
  <sheetPr>
    <tabColor rgb="FFC00000"/>
    <pageSetUpPr fitToPage="1"/>
  </sheetPr>
  <dimension ref="A1:K47"/>
  <sheetViews>
    <sheetView topLeftCell="A10" zoomScale="78" zoomScaleNormal="78" workbookViewId="0">
      <selection activeCell="F23" sqref="F23:F32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115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116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8" t="s">
        <v>116</v>
      </c>
      <c r="B11" s="8"/>
      <c r="C11" s="6"/>
      <c r="E11" s="215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292" t="s">
        <v>116</v>
      </c>
      <c r="D14" t="s">
        <v>9</v>
      </c>
      <c r="F14" s="18">
        <v>0.39500000000000002</v>
      </c>
      <c r="G14" s="18">
        <v>0.81699999999999995</v>
      </c>
      <c r="H14" s="120"/>
      <c r="I14" s="216"/>
      <c r="K14" s="119"/>
    </row>
    <row r="15" spans="1:11" ht="15" thickBot="1" x14ac:dyDescent="0.35">
      <c r="A15" s="19"/>
      <c r="F15" s="125"/>
      <c r="G15" s="18">
        <f>G14-F14</f>
        <v>0.42199999999999993</v>
      </c>
      <c r="H15" s="120"/>
      <c r="I15" s="121"/>
      <c r="J15" s="122"/>
      <c r="K15" s="30"/>
    </row>
    <row r="16" spans="1:11" x14ac:dyDescent="0.3">
      <c r="A16" s="186" t="s">
        <v>10</v>
      </c>
      <c r="B16" s="187">
        <v>422</v>
      </c>
      <c r="C16" t="s">
        <v>11</v>
      </c>
      <c r="F16" s="4"/>
      <c r="H16" s="120"/>
      <c r="I16" s="121"/>
      <c r="J16" s="122"/>
      <c r="K16" s="123"/>
    </row>
    <row r="17" spans="1:11" x14ac:dyDescent="0.3">
      <c r="A17" s="277" t="s">
        <v>12</v>
      </c>
      <c r="B17" s="278">
        <v>8.6999999999999993</v>
      </c>
      <c r="C17" t="s">
        <v>11</v>
      </c>
      <c r="F17" s="4"/>
      <c r="H17" s="121"/>
      <c r="I17" s="121"/>
      <c r="J17" s="124"/>
      <c r="K17" s="30"/>
    </row>
    <row r="18" spans="1:11" ht="16.2" x14ac:dyDescent="0.3">
      <c r="A18" s="279" t="s">
        <v>13</v>
      </c>
      <c r="B18" s="280">
        <f>B16*B17</f>
        <v>3671.3999999999996</v>
      </c>
      <c r="C18" t="s">
        <v>14</v>
      </c>
      <c r="F18" s="4"/>
      <c r="H18" s="121"/>
      <c r="I18" s="121"/>
      <c r="J18" s="124"/>
      <c r="K18" s="30"/>
    </row>
    <row r="19" spans="1:11" ht="16.8" thickBot="1" x14ac:dyDescent="0.35">
      <c r="A19" s="27" t="s">
        <v>15</v>
      </c>
      <c r="B19" s="28">
        <v>350</v>
      </c>
      <c r="C19" t="s">
        <v>117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29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294"/>
      <c r="G23" s="153">
        <f>B17*2</f>
        <v>17.399999999999999</v>
      </c>
      <c r="H23" s="154">
        <f t="shared" ref="H23:H31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535"/>
      <c r="C24" s="536"/>
      <c r="D24" s="281" t="s">
        <v>25</v>
      </c>
      <c r="E24" s="282"/>
      <c r="F24" s="295"/>
      <c r="G24" s="205">
        <f>B18+B19</f>
        <v>4021.3999999999996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537"/>
      <c r="C25" s="538"/>
      <c r="D25" s="283" t="s">
        <v>25</v>
      </c>
      <c r="E25" s="284" t="s">
        <v>23</v>
      </c>
      <c r="F25" s="296"/>
      <c r="G25" s="297">
        <f>B18+B19</f>
        <v>4021.3999999999996</v>
      </c>
      <c r="H25" s="59">
        <f>F25*G25</f>
        <v>0</v>
      </c>
      <c r="I25" s="42"/>
      <c r="J25" s="49"/>
      <c r="K25" s="298"/>
    </row>
    <row r="26" spans="1:11" ht="16.2" x14ac:dyDescent="0.3">
      <c r="A26" s="446" t="s">
        <v>27</v>
      </c>
      <c r="B26" s="535"/>
      <c r="C26" s="536"/>
      <c r="D26" s="281" t="s">
        <v>25</v>
      </c>
      <c r="E26" s="286" t="s">
        <v>28</v>
      </c>
      <c r="F26" s="295"/>
      <c r="G26" s="205">
        <f>B18+B19+G28-G29</f>
        <v>4021.3999999999996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535"/>
      <c r="C27" s="536"/>
      <c r="D27" s="287" t="s">
        <v>30</v>
      </c>
      <c r="E27" s="286" t="s">
        <v>23</v>
      </c>
      <c r="F27" s="295"/>
      <c r="G27" s="205">
        <f>B18+B19</f>
        <v>4021.3999999999996</v>
      </c>
      <c r="H27" s="54">
        <f t="shared" si="0"/>
        <v>0</v>
      </c>
      <c r="I27" s="42"/>
      <c r="J27" s="49"/>
      <c r="K27" s="50"/>
    </row>
    <row r="28" spans="1:11" ht="15" customHeight="1" x14ac:dyDescent="0.3">
      <c r="A28" s="449" t="s">
        <v>31</v>
      </c>
      <c r="B28" s="537"/>
      <c r="C28" s="541"/>
      <c r="D28" s="288" t="s">
        <v>30</v>
      </c>
      <c r="E28" s="289" t="s">
        <v>100</v>
      </c>
      <c r="F28" s="299"/>
      <c r="G28" s="300">
        <v>0</v>
      </c>
      <c r="H28" s="54">
        <v>0</v>
      </c>
      <c r="I28" s="301"/>
      <c r="J28" s="49"/>
      <c r="K28" s="50"/>
    </row>
    <row r="29" spans="1:11" ht="16.2" x14ac:dyDescent="0.3">
      <c r="A29" s="452" t="s">
        <v>32</v>
      </c>
      <c r="B29" s="453"/>
      <c r="C29" s="454"/>
      <c r="D29" s="200" t="s">
        <v>30</v>
      </c>
      <c r="E29" s="66" t="s">
        <v>33</v>
      </c>
      <c r="F29" s="302"/>
      <c r="G29" s="203">
        <f>G30</f>
        <v>0</v>
      </c>
      <c r="H29" s="54">
        <f t="shared" si="0"/>
        <v>0</v>
      </c>
      <c r="I29" s="301"/>
      <c r="J29" s="49"/>
      <c r="K29" s="50"/>
    </row>
    <row r="30" spans="1:11" ht="27.6" customHeight="1" x14ac:dyDescent="0.3">
      <c r="A30" s="480" t="s">
        <v>118</v>
      </c>
      <c r="B30" s="481"/>
      <c r="C30" s="542"/>
      <c r="D30" s="200" t="s">
        <v>30</v>
      </c>
      <c r="E30" s="68" t="s">
        <v>35</v>
      </c>
      <c r="F30" s="303"/>
      <c r="G30" s="228">
        <f>K30*B17</f>
        <v>0</v>
      </c>
      <c r="H30" s="59">
        <f t="shared" si="0"/>
        <v>0</v>
      </c>
      <c r="I30" s="304"/>
      <c r="J30" s="49"/>
      <c r="K30" s="50"/>
    </row>
    <row r="31" spans="1:11" x14ac:dyDescent="0.3">
      <c r="A31" s="446" t="s">
        <v>38</v>
      </c>
      <c r="B31" s="447"/>
      <c r="C31" s="448"/>
      <c r="D31" s="1" t="s">
        <v>11</v>
      </c>
      <c r="E31" s="199"/>
      <c r="F31" s="305"/>
      <c r="G31" s="197">
        <f>B16+2*B17 + 80</f>
        <v>519.4</v>
      </c>
      <c r="H31" s="54">
        <f t="shared" si="0"/>
        <v>0</v>
      </c>
      <c r="I31" s="71"/>
      <c r="J31" s="49"/>
      <c r="K31" s="50"/>
    </row>
    <row r="32" spans="1:11" x14ac:dyDescent="0.3">
      <c r="A32" s="472" t="s">
        <v>39</v>
      </c>
      <c r="B32" s="473"/>
      <c r="C32" s="473"/>
      <c r="D32" s="72" t="s">
        <v>11</v>
      </c>
      <c r="E32" s="73" t="s">
        <v>40</v>
      </c>
      <c r="F32" s="75"/>
      <c r="G32" s="75">
        <v>0</v>
      </c>
      <c r="H32" s="78">
        <v>0</v>
      </c>
      <c r="I32" s="76"/>
      <c r="J32" s="49"/>
      <c r="K32" s="77"/>
    </row>
    <row r="33" spans="1:11" ht="15" customHeight="1" x14ac:dyDescent="0.3">
      <c r="A33" s="441"/>
      <c r="B33" s="539"/>
      <c r="C33" s="540"/>
      <c r="D33" s="72"/>
      <c r="E33" s="73"/>
      <c r="F33" s="74"/>
      <c r="G33" s="75"/>
      <c r="H33" s="78"/>
      <c r="I33" s="76"/>
      <c r="J33" s="71"/>
      <c r="K33" s="77"/>
    </row>
    <row r="34" spans="1:11" ht="14.4" customHeight="1" thickBot="1" x14ac:dyDescent="0.35">
      <c r="A34" s="444"/>
      <c r="B34" s="445"/>
      <c r="C34" s="445"/>
      <c r="D34" s="79"/>
      <c r="E34" s="80"/>
      <c r="F34" s="81"/>
      <c r="G34" s="82"/>
      <c r="H34" s="83"/>
      <c r="I34" s="76"/>
      <c r="J34" s="71"/>
      <c r="K34" s="77"/>
    </row>
    <row r="35" spans="1:11" ht="15" thickBot="1" x14ac:dyDescent="0.35">
      <c r="A35" s="84"/>
      <c r="B35" s="85"/>
      <c r="C35" s="85"/>
      <c r="D35" s="86"/>
      <c r="E35" s="87"/>
      <c r="F35" s="87"/>
      <c r="G35" s="87" t="s">
        <v>41</v>
      </c>
      <c r="H35" s="88">
        <f>SUM(H23:H34)</f>
        <v>0</v>
      </c>
      <c r="I35" s="87"/>
      <c r="J35" s="89"/>
      <c r="K35" s="90"/>
    </row>
    <row r="36" spans="1:11" ht="16.8" thickBot="1" x14ac:dyDescent="0.35">
      <c r="A36" s="84"/>
      <c r="B36" s="85"/>
      <c r="C36" s="85"/>
      <c r="D36" s="85"/>
      <c r="E36" s="91"/>
      <c r="F36" s="87"/>
      <c r="G36" s="87"/>
      <c r="H36" s="87"/>
      <c r="I36" s="87"/>
      <c r="J36" s="89" t="s">
        <v>51</v>
      </c>
      <c r="K36" s="92" t="s">
        <v>42</v>
      </c>
    </row>
    <row r="37" spans="1:11" ht="15" thickBot="1" x14ac:dyDescent="0.35">
      <c r="A37" s="84"/>
      <c r="B37" s="85"/>
      <c r="C37" s="85"/>
      <c r="D37" s="85"/>
      <c r="E37" s="87"/>
      <c r="F37" s="87"/>
      <c r="G37" s="87"/>
      <c r="H37" s="87" t="s">
        <v>43</v>
      </c>
      <c r="I37" s="93" t="s">
        <v>44</v>
      </c>
      <c r="J37" s="171">
        <f>H35*0.23</f>
        <v>0</v>
      </c>
      <c r="K37" s="172">
        <f>H35*1.23</f>
        <v>0</v>
      </c>
    </row>
    <row r="38" spans="1:11" ht="15" thickBot="1" x14ac:dyDescent="0.35">
      <c r="A38" s="173"/>
      <c r="B38" s="174"/>
      <c r="C38" s="174"/>
      <c r="D38" s="174"/>
      <c r="E38" s="174"/>
      <c r="F38" s="175"/>
      <c r="G38" s="176"/>
      <c r="H38" s="176"/>
      <c r="I38" s="177"/>
      <c r="J38" s="178"/>
      <c r="K38" s="179"/>
    </row>
    <row r="39" spans="1:11" x14ac:dyDescent="0.3">
      <c r="A39" s="103"/>
      <c r="F39" s="4"/>
      <c r="G39" s="104"/>
      <c r="H39" s="105"/>
      <c r="I39" s="106"/>
      <c r="J39" s="105"/>
      <c r="K39" s="180"/>
    </row>
    <row r="40" spans="1:11" x14ac:dyDescent="0.3">
      <c r="A40" s="107" t="s">
        <v>45</v>
      </c>
      <c r="B40" s="108"/>
      <c r="C40" s="108"/>
      <c r="D40" s="108"/>
      <c r="E40" s="108"/>
      <c r="F40" s="108"/>
      <c r="G40" s="109"/>
      <c r="H40" s="109"/>
      <c r="I40" s="110"/>
      <c r="J40" s="109"/>
      <c r="K40" s="109"/>
    </row>
    <row r="41" spans="1:11" x14ac:dyDescent="0.3">
      <c r="A41" s="107" t="s">
        <v>46</v>
      </c>
      <c r="B41" s="108"/>
      <c r="C41" s="108"/>
      <c r="D41" s="108"/>
      <c r="E41" s="108"/>
      <c r="F41" s="108"/>
      <c r="G41" s="111"/>
      <c r="H41" s="111"/>
      <c r="I41" s="112"/>
      <c r="J41" s="113"/>
      <c r="K41" s="114"/>
    </row>
    <row r="42" spans="1:11" x14ac:dyDescent="0.3">
      <c r="A42" s="107"/>
      <c r="B42" s="108"/>
      <c r="C42" s="108"/>
      <c r="D42" s="108"/>
      <c r="E42" s="108"/>
      <c r="F42" s="108"/>
      <c r="G42" s="107"/>
      <c r="H42" s="107"/>
      <c r="I42" s="112"/>
      <c r="J42" s="113"/>
      <c r="K42" s="114"/>
    </row>
    <row r="43" spans="1:11" x14ac:dyDescent="0.3">
      <c r="A43" s="107"/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A45" s="20"/>
      <c r="B45" s="20"/>
      <c r="C45" s="20"/>
      <c r="D45" s="20"/>
      <c r="E45" s="20"/>
      <c r="F45" s="231"/>
      <c r="G45" s="20"/>
      <c r="H45" s="231"/>
      <c r="I45" s="20"/>
      <c r="J45" s="231"/>
      <c r="K45" s="231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231"/>
      <c r="K46" s="231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231"/>
      <c r="K47" s="231"/>
    </row>
  </sheetData>
  <mergeCells count="14">
    <mergeCell ref="A33:C33"/>
    <mergeCell ref="A34:C34"/>
    <mergeCell ref="A47:C47"/>
    <mergeCell ref="A27:C27"/>
    <mergeCell ref="A28:C28"/>
    <mergeCell ref="A29:C29"/>
    <mergeCell ref="A30:C30"/>
    <mergeCell ref="A31:C31"/>
    <mergeCell ref="A32:C32"/>
    <mergeCell ref="A26:C26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37C5-25E8-4BC8-91B9-2415F07E0034}">
  <sheetPr>
    <tabColor rgb="FFC00000"/>
    <pageSetUpPr fitToPage="1"/>
  </sheetPr>
  <dimension ref="A1:K42"/>
  <sheetViews>
    <sheetView topLeftCell="A12" zoomScale="78" zoomScaleNormal="78" workbookViewId="0">
      <selection activeCell="F23" sqref="F23:F30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231"/>
    </row>
    <row r="2" spans="1:11" x14ac:dyDescent="0.3">
      <c r="A2" s="232"/>
      <c r="B2" s="3"/>
      <c r="C2" s="3"/>
      <c r="D2" s="3"/>
      <c r="E2" s="3"/>
      <c r="F2" s="3"/>
      <c r="G2" s="3"/>
      <c r="H2" s="3"/>
      <c r="I2" s="3"/>
      <c r="J2" s="3"/>
      <c r="K2" s="231"/>
    </row>
    <row r="3" spans="1:11" x14ac:dyDescent="0.3">
      <c r="A3" s="232" t="s">
        <v>0</v>
      </c>
      <c r="B3" s="3"/>
      <c r="C3" s="3"/>
      <c r="D3" s="3"/>
      <c r="E3" s="3"/>
      <c r="F3" s="3"/>
      <c r="G3" s="3"/>
      <c r="H3" s="3"/>
      <c r="I3" s="3"/>
      <c r="J3" s="3"/>
      <c r="K3" s="231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231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231"/>
    </row>
    <row r="6" spans="1:11" x14ac:dyDescent="0.3">
      <c r="A6" s="232"/>
      <c r="B6" s="3"/>
      <c r="C6" s="3"/>
      <c r="D6" s="3"/>
      <c r="E6" s="3"/>
      <c r="F6" s="3"/>
      <c r="G6" s="3"/>
      <c r="H6" s="3"/>
      <c r="I6" s="3"/>
      <c r="J6" s="3"/>
      <c r="K6" s="231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231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231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231"/>
    </row>
    <row r="10" spans="1:11" x14ac:dyDescent="0.3">
      <c r="A10" s="232" t="s">
        <v>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1"/>
    </row>
    <row r="11" spans="1:11" x14ac:dyDescent="0.3">
      <c r="A11" s="460" t="s">
        <v>112</v>
      </c>
      <c r="B11" s="460"/>
      <c r="C11" s="460"/>
      <c r="D11" s="460"/>
      <c r="E11" s="460"/>
      <c r="F11" s="233"/>
      <c r="G11" s="234"/>
      <c r="H11" s="232"/>
      <c r="I11" s="232"/>
      <c r="J11" s="232"/>
      <c r="K11" s="231"/>
    </row>
    <row r="12" spans="1:11" ht="15" thickBot="1" x14ac:dyDescent="0.35">
      <c r="A12" s="6"/>
      <c r="B12" s="6"/>
      <c r="C12" s="6"/>
      <c r="D12" s="6"/>
      <c r="E12" s="6"/>
      <c r="F12" s="86"/>
      <c r="G12" s="6"/>
      <c r="H12" s="86"/>
      <c r="I12" s="6"/>
      <c r="J12" s="86"/>
      <c r="K12" s="86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543" t="s">
        <v>119</v>
      </c>
      <c r="B14" s="544"/>
      <c r="C14" s="544"/>
      <c r="D14" t="s">
        <v>9</v>
      </c>
      <c r="F14" s="18">
        <v>0.06</v>
      </c>
      <c r="G14" s="18">
        <f>F14+(B16/1000)</f>
        <v>0.8600000000000001</v>
      </c>
      <c r="H14" s="216"/>
      <c r="I14" s="216"/>
      <c r="K14" s="119"/>
    </row>
    <row r="15" spans="1:11" ht="15" thickBot="1" x14ac:dyDescent="0.35">
      <c r="A15" s="19"/>
      <c r="F15" s="4"/>
      <c r="H15" s="120"/>
      <c r="I15" s="121"/>
      <c r="J15" s="122"/>
      <c r="K15" s="30"/>
    </row>
    <row r="16" spans="1:11" x14ac:dyDescent="0.3">
      <c r="A16" s="186" t="s">
        <v>10</v>
      </c>
      <c r="B16" s="187">
        <v>800</v>
      </c>
      <c r="C16" t="s">
        <v>11</v>
      </c>
      <c r="F16" s="4"/>
      <c r="H16" s="120"/>
      <c r="I16" s="121"/>
      <c r="J16" s="122"/>
      <c r="K16" s="123"/>
    </row>
    <row r="17" spans="1:11" x14ac:dyDescent="0.3">
      <c r="A17" s="277" t="s">
        <v>12</v>
      </c>
      <c r="B17" s="278">
        <v>6</v>
      </c>
      <c r="C17" t="s">
        <v>11</v>
      </c>
      <c r="F17" s="4"/>
      <c r="H17" s="121"/>
      <c r="I17" s="121"/>
      <c r="J17" s="124"/>
      <c r="K17" s="30"/>
    </row>
    <row r="18" spans="1:11" ht="16.2" x14ac:dyDescent="0.3">
      <c r="A18" s="279" t="s">
        <v>13</v>
      </c>
      <c r="B18" s="280">
        <f>B16*B17</f>
        <v>4800</v>
      </c>
      <c r="C18" t="s">
        <v>14</v>
      </c>
      <c r="F18" s="4"/>
      <c r="H18" s="121"/>
      <c r="I18" s="121"/>
      <c r="J18" s="124"/>
      <c r="K18" s="30"/>
    </row>
    <row r="19" spans="1:11" ht="16.8" thickBot="1" x14ac:dyDescent="0.35">
      <c r="A19" s="27" t="s">
        <v>15</v>
      </c>
      <c r="B19" s="28">
        <v>0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f>B17*2</f>
        <v>12</v>
      </c>
      <c r="H23" s="154">
        <f t="shared" ref="H23:H30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535"/>
      <c r="C24" s="536"/>
      <c r="D24" s="281" t="s">
        <v>25</v>
      </c>
      <c r="E24" s="282"/>
      <c r="F24" s="204"/>
      <c r="G24" s="205">
        <f>B18+B19</f>
        <v>4800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537"/>
      <c r="C25" s="538"/>
      <c r="D25" s="283" t="s">
        <v>25</v>
      </c>
      <c r="E25" s="284" t="s">
        <v>23</v>
      </c>
      <c r="F25" s="285"/>
      <c r="G25" s="205">
        <v>0</v>
      </c>
      <c r="H25" s="59">
        <f t="shared" si="0"/>
        <v>0</v>
      </c>
      <c r="I25" s="42"/>
      <c r="J25" s="49"/>
      <c r="K25" s="50"/>
    </row>
    <row r="26" spans="1:11" ht="16.2" x14ac:dyDescent="0.3">
      <c r="A26" s="446" t="s">
        <v>27</v>
      </c>
      <c r="B26" s="535"/>
      <c r="C26" s="536"/>
      <c r="D26" s="281" t="s">
        <v>25</v>
      </c>
      <c r="E26" s="286" t="s">
        <v>28</v>
      </c>
      <c r="F26" s="204"/>
      <c r="G26" s="205">
        <f>B18+B19</f>
        <v>4800</v>
      </c>
      <c r="H26" s="54">
        <f t="shared" si="0"/>
        <v>0</v>
      </c>
      <c r="I26" s="42"/>
      <c r="J26" s="49"/>
      <c r="K26" s="50"/>
    </row>
    <row r="27" spans="1:11" ht="16.2" x14ac:dyDescent="0.3">
      <c r="A27" s="446" t="s">
        <v>29</v>
      </c>
      <c r="B27" s="535"/>
      <c r="C27" s="536"/>
      <c r="D27" s="287" t="s">
        <v>30</v>
      </c>
      <c r="E27" s="286" t="s">
        <v>23</v>
      </c>
      <c r="F27" s="204"/>
      <c r="G27" s="205">
        <f>B18</f>
        <v>4800</v>
      </c>
      <c r="H27" s="54">
        <f t="shared" si="0"/>
        <v>0</v>
      </c>
      <c r="I27" s="42"/>
      <c r="J27" s="49"/>
      <c r="K27" s="50"/>
    </row>
    <row r="28" spans="1:11" ht="15" customHeight="1" x14ac:dyDescent="0.3">
      <c r="A28" s="449" t="s">
        <v>114</v>
      </c>
      <c r="B28" s="537"/>
      <c r="C28" s="541"/>
      <c r="D28" s="288" t="s">
        <v>30</v>
      </c>
      <c r="E28" s="289" t="s">
        <v>100</v>
      </c>
      <c r="F28" s="290"/>
      <c r="G28" s="203">
        <v>1500</v>
      </c>
      <c r="H28" s="54">
        <f t="shared" si="0"/>
        <v>0</v>
      </c>
      <c r="I28" s="42"/>
      <c r="J28" s="49"/>
      <c r="K28" s="50"/>
    </row>
    <row r="29" spans="1:11" x14ac:dyDescent="0.3">
      <c r="A29" s="446" t="s">
        <v>38</v>
      </c>
      <c r="B29" s="535"/>
      <c r="C29" s="536"/>
      <c r="D29" s="281" t="s">
        <v>11</v>
      </c>
      <c r="E29" s="286"/>
      <c r="F29" s="204"/>
      <c r="G29" s="205">
        <f>B16+2*B17</f>
        <v>812</v>
      </c>
      <c r="H29" s="54">
        <f t="shared" si="0"/>
        <v>0</v>
      </c>
      <c r="I29" s="71"/>
      <c r="J29" s="49"/>
      <c r="K29" s="50"/>
    </row>
    <row r="30" spans="1:11" ht="27.6" customHeight="1" thickBot="1" x14ac:dyDescent="0.35">
      <c r="A30" s="444" t="s">
        <v>39</v>
      </c>
      <c r="B30" s="445"/>
      <c r="C30" s="545"/>
      <c r="D30" s="79" t="s">
        <v>11</v>
      </c>
      <c r="E30" s="80" t="s">
        <v>40</v>
      </c>
      <c r="F30" s="81"/>
      <c r="G30" s="82">
        <v>0</v>
      </c>
      <c r="H30" s="291">
        <f t="shared" si="0"/>
        <v>0</v>
      </c>
      <c r="I30" s="76"/>
      <c r="J30" s="49"/>
      <c r="K30" s="77"/>
    </row>
    <row r="31" spans="1:11" ht="15" thickBot="1" x14ac:dyDescent="0.35">
      <c r="A31" s="84"/>
      <c r="B31" s="85"/>
      <c r="C31" s="85"/>
      <c r="D31" s="86"/>
      <c r="E31" s="87"/>
      <c r="F31" s="87"/>
      <c r="G31" s="87" t="s">
        <v>41</v>
      </c>
      <c r="H31" s="88">
        <f>SUM(H23:H30)</f>
        <v>0</v>
      </c>
      <c r="I31" s="87"/>
      <c r="J31" s="89"/>
      <c r="K31" s="90"/>
    </row>
    <row r="32" spans="1:11" ht="16.8" thickBot="1" x14ac:dyDescent="0.35">
      <c r="A32" s="84"/>
      <c r="B32" s="85"/>
      <c r="C32" s="85"/>
      <c r="D32" s="85"/>
      <c r="E32" s="91"/>
      <c r="F32" s="87"/>
      <c r="G32" s="87"/>
      <c r="H32" s="87"/>
      <c r="I32" s="87"/>
      <c r="J32" s="89" t="s">
        <v>51</v>
      </c>
      <c r="K32" s="92" t="s">
        <v>42</v>
      </c>
    </row>
    <row r="33" spans="1:11" ht="14.4" customHeight="1" thickBot="1" x14ac:dyDescent="0.35">
      <c r="A33" s="84"/>
      <c r="B33" s="85"/>
      <c r="C33" s="85"/>
      <c r="D33" s="85"/>
      <c r="E33" s="87"/>
      <c r="F33" s="87"/>
      <c r="G33" s="87"/>
      <c r="H33" s="87" t="s">
        <v>43</v>
      </c>
      <c r="I33" s="93" t="s">
        <v>44</v>
      </c>
      <c r="J33" s="171">
        <f>H31*0.23</f>
        <v>0</v>
      </c>
      <c r="K33" s="172">
        <f>H31*1.23</f>
        <v>0</v>
      </c>
    </row>
    <row r="34" spans="1:11" ht="14.4" customHeight="1" thickBot="1" x14ac:dyDescent="0.35">
      <c r="A34" s="173"/>
      <c r="B34" s="174"/>
      <c r="C34" s="174"/>
      <c r="D34" s="174"/>
      <c r="E34" s="174"/>
      <c r="F34" s="175"/>
      <c r="G34" s="176"/>
      <c r="H34" s="176"/>
      <c r="I34" s="177"/>
      <c r="J34" s="178"/>
      <c r="K34" s="179"/>
    </row>
    <row r="35" spans="1:11" x14ac:dyDescent="0.3">
      <c r="A35" s="103"/>
      <c r="B35" s="20"/>
      <c r="C35" s="20"/>
      <c r="D35" s="20"/>
      <c r="E35" s="20"/>
      <c r="F35" s="231"/>
      <c r="G35" s="6"/>
      <c r="H35" s="85"/>
      <c r="I35" s="276"/>
      <c r="J35" s="85"/>
      <c r="K35" s="236"/>
    </row>
    <row r="36" spans="1:11" x14ac:dyDescent="0.3">
      <c r="A36" s="107" t="s">
        <v>45</v>
      </c>
      <c r="B36" s="108"/>
      <c r="C36" s="108"/>
      <c r="D36" s="108"/>
      <c r="E36" s="108"/>
      <c r="F36" s="108"/>
      <c r="G36" s="109"/>
      <c r="H36" s="109"/>
      <c r="I36" s="110"/>
      <c r="J36" s="109"/>
      <c r="K36" s="109"/>
    </row>
    <row r="37" spans="1:11" x14ac:dyDescent="0.3">
      <c r="A37" s="107" t="s">
        <v>46</v>
      </c>
      <c r="B37" s="108"/>
      <c r="C37" s="108"/>
      <c r="D37" s="108"/>
      <c r="E37" s="108"/>
      <c r="F37" s="108"/>
      <c r="G37" s="107"/>
      <c r="H37" s="107"/>
      <c r="I37" s="112"/>
      <c r="J37" s="113"/>
      <c r="K37" s="114"/>
    </row>
    <row r="38" spans="1:11" x14ac:dyDescent="0.3">
      <c r="A38" s="107" t="s">
        <v>47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1" x14ac:dyDescent="0.3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</row>
    <row r="40" spans="1:11" x14ac:dyDescent="0.3">
      <c r="A40" s="20"/>
      <c r="B40" s="20"/>
      <c r="C40" s="20"/>
      <c r="D40" s="20"/>
      <c r="E40" s="20"/>
      <c r="F40" s="231"/>
      <c r="G40" s="20"/>
      <c r="H40" s="231"/>
      <c r="I40" s="20"/>
      <c r="J40" s="231"/>
      <c r="K40" s="231"/>
    </row>
    <row r="41" spans="1:11" x14ac:dyDescent="0.3">
      <c r="A41" s="117"/>
      <c r="B41" s="117"/>
      <c r="C41" s="3"/>
      <c r="D41" s="3"/>
      <c r="E41" s="3"/>
      <c r="F41" s="3"/>
      <c r="G41" s="118" t="s">
        <v>48</v>
      </c>
      <c r="H41" s="118"/>
      <c r="I41" s="118"/>
      <c r="J41" s="231"/>
      <c r="K41" s="231"/>
    </row>
    <row r="42" spans="1:11" x14ac:dyDescent="0.3">
      <c r="A42" s="428" t="s">
        <v>49</v>
      </c>
      <c r="B42" s="428"/>
      <c r="C42" s="428"/>
      <c r="D42" s="2"/>
      <c r="E42" s="2"/>
      <c r="F42" s="3"/>
      <c r="G42" s="118" t="s">
        <v>50</v>
      </c>
      <c r="H42" s="118"/>
      <c r="I42" s="118"/>
      <c r="J42" s="231"/>
      <c r="K42" s="231"/>
    </row>
  </sheetData>
  <mergeCells count="12">
    <mergeCell ref="A42:C42"/>
    <mergeCell ref="A27:C27"/>
    <mergeCell ref="A28:C28"/>
    <mergeCell ref="A29:C29"/>
    <mergeCell ref="A30:C30"/>
    <mergeCell ref="A26:C26"/>
    <mergeCell ref="A14:C14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08EC-B253-4C3C-987D-34C645BE437A}">
  <sheetPr>
    <tabColor rgb="FFC00000"/>
    <pageSetUpPr fitToPage="1"/>
  </sheetPr>
  <dimension ref="A1:K47"/>
  <sheetViews>
    <sheetView topLeftCell="A9" zoomScale="78" zoomScaleNormal="78" workbookViewId="0">
      <selection activeCell="A41" sqref="A41:J47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53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8"/>
      <c r="D14" t="s">
        <v>9</v>
      </c>
      <c r="F14" s="18">
        <v>25.760999999999999</v>
      </c>
      <c r="G14" s="18">
        <v>27.405000000000001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186" t="s">
        <v>10</v>
      </c>
      <c r="B16" s="190">
        <v>1644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191" t="s">
        <v>12</v>
      </c>
      <c r="B17" s="192">
        <v>6.5</v>
      </c>
      <c r="C17" t="s">
        <v>11</v>
      </c>
      <c r="H17" s="121"/>
      <c r="I17" s="127"/>
      <c r="J17" s="124"/>
      <c r="K17" s="30"/>
    </row>
    <row r="18" spans="1:11" ht="16.2" x14ac:dyDescent="0.3">
      <c r="A18" s="193" t="s">
        <v>13</v>
      </c>
      <c r="B18" s="194">
        <v>10686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195">
        <v>29.75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f>B17*2</f>
        <v>13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47"/>
      <c r="C24" s="448"/>
      <c r="D24" s="155" t="s">
        <v>25</v>
      </c>
      <c r="E24" s="196"/>
      <c r="F24" s="157"/>
      <c r="G24" s="197">
        <f>B18+B19</f>
        <v>10715.75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50"/>
      <c r="C25" s="467"/>
      <c r="D25" s="159" t="s">
        <v>25</v>
      </c>
      <c r="E25" s="198" t="s">
        <v>23</v>
      </c>
      <c r="F25" s="161"/>
      <c r="G25" s="197">
        <f>B18+B19</f>
        <v>10715.75</v>
      </c>
      <c r="H25" s="59">
        <f>F25*G25</f>
        <v>0</v>
      </c>
      <c r="I25" s="42"/>
      <c r="J25" s="49"/>
      <c r="K25" s="50"/>
    </row>
    <row r="26" spans="1:11" ht="16.2" x14ac:dyDescent="0.3">
      <c r="A26" s="446" t="s">
        <v>27</v>
      </c>
      <c r="B26" s="447"/>
      <c r="C26" s="448"/>
      <c r="D26" s="155" t="s">
        <v>25</v>
      </c>
      <c r="E26" s="199" t="s">
        <v>28</v>
      </c>
      <c r="F26" s="157"/>
      <c r="G26" s="197">
        <f>B18+B19</f>
        <v>10715.75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47"/>
      <c r="C27" s="448"/>
      <c r="D27" s="165" t="s">
        <v>30</v>
      </c>
      <c r="E27" s="199" t="s">
        <v>23</v>
      </c>
      <c r="F27" s="157"/>
      <c r="G27" s="197">
        <f>B18+B19</f>
        <v>10715.75</v>
      </c>
      <c r="H27" s="54">
        <f t="shared" si="0"/>
        <v>0</v>
      </c>
      <c r="I27" s="42"/>
      <c r="J27" s="49"/>
      <c r="K27" s="50"/>
    </row>
    <row r="28" spans="1:11" ht="16.2" customHeight="1" x14ac:dyDescent="0.3">
      <c r="A28" s="449" t="s">
        <v>31</v>
      </c>
      <c r="B28" s="450"/>
      <c r="C28" s="451"/>
      <c r="D28" s="200" t="s">
        <v>30</v>
      </c>
      <c r="E28" s="201" t="s">
        <v>23</v>
      </c>
      <c r="F28" s="202"/>
      <c r="G28" s="203">
        <v>1400</v>
      </c>
      <c r="H28" s="54">
        <f t="shared" si="0"/>
        <v>0</v>
      </c>
      <c r="I28" s="42"/>
      <c r="J28" s="49"/>
      <c r="K28" s="50"/>
    </row>
    <row r="29" spans="1:11" ht="16.2" x14ac:dyDescent="0.3">
      <c r="A29" s="452" t="s">
        <v>32</v>
      </c>
      <c r="B29" s="453"/>
      <c r="C29" s="454"/>
      <c r="D29" s="200" t="s">
        <v>30</v>
      </c>
      <c r="E29" s="66" t="s">
        <v>33</v>
      </c>
      <c r="F29" s="204"/>
      <c r="G29" s="205">
        <v>0</v>
      </c>
      <c r="H29" s="54">
        <f t="shared" si="0"/>
        <v>0</v>
      </c>
      <c r="I29" s="42"/>
      <c r="J29" s="49"/>
      <c r="K29" s="50"/>
    </row>
    <row r="30" spans="1:11" ht="27.6" customHeight="1" x14ac:dyDescent="0.3">
      <c r="A30" s="455" t="s">
        <v>34</v>
      </c>
      <c r="B30" s="456"/>
      <c r="C30" s="457"/>
      <c r="D30" s="206" t="s">
        <v>30</v>
      </c>
      <c r="E30" s="170" t="s">
        <v>35</v>
      </c>
      <c r="F30" s="161"/>
      <c r="G30" s="207">
        <v>0</v>
      </c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58"/>
      <c r="C31" s="459"/>
      <c r="D31" s="155" t="s">
        <v>37</v>
      </c>
      <c r="E31" s="208"/>
      <c r="F31" s="157"/>
      <c r="G31" s="209">
        <v>0</v>
      </c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58"/>
      <c r="C32" s="459"/>
      <c r="D32" s="155" t="s">
        <v>11</v>
      </c>
      <c r="E32" s="208"/>
      <c r="F32" s="157"/>
      <c r="G32" s="209">
        <f>B16+B17*2</f>
        <v>1657</v>
      </c>
      <c r="H32" s="54">
        <f t="shared" si="0"/>
        <v>0</v>
      </c>
      <c r="I32" s="76"/>
      <c r="J32" s="49"/>
      <c r="K32" s="50"/>
    </row>
    <row r="33" spans="1:11" ht="14.4" customHeight="1" x14ac:dyDescent="0.3">
      <c r="A33" s="439" t="s">
        <v>39</v>
      </c>
      <c r="B33" s="440"/>
      <c r="C33" s="440"/>
      <c r="D33" s="210" t="s">
        <v>11</v>
      </c>
      <c r="E33" s="211" t="s">
        <v>40</v>
      </c>
      <c r="F33" s="161"/>
      <c r="G33" s="207">
        <v>0</v>
      </c>
      <c r="H33" s="212">
        <f>F33*G33</f>
        <v>0</v>
      </c>
      <c r="J33" s="49"/>
      <c r="K33" s="77"/>
    </row>
    <row r="34" spans="1:11" x14ac:dyDescent="0.3">
      <c r="A34" s="441"/>
      <c r="B34" s="442"/>
      <c r="C34" s="443"/>
      <c r="D34" s="210"/>
      <c r="E34" s="211"/>
      <c r="F34" s="213"/>
      <c r="G34" s="214"/>
      <c r="H34" s="212"/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</row>
    <row r="39" spans="1:11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1" x14ac:dyDescent="0.3">
      <c r="A40" s="103"/>
      <c r="F40" s="4"/>
      <c r="G40" s="104"/>
      <c r="H40" s="105"/>
      <c r="I40" s="106"/>
      <c r="J40" s="105"/>
      <c r="K40" s="180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F45" s="4"/>
      <c r="H45" s="4"/>
      <c r="J45" s="4"/>
      <c r="K45" s="4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26:C26"/>
    <mergeCell ref="A11:E11"/>
    <mergeCell ref="A22:C22"/>
    <mergeCell ref="A23:C23"/>
    <mergeCell ref="A24:C24"/>
    <mergeCell ref="A25:C25"/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3D02-0B56-4904-BC7E-CF271312342D}">
  <sheetPr>
    <tabColor rgb="FFC00000"/>
    <pageSetUpPr fitToPage="1"/>
  </sheetPr>
  <dimension ref="A1:M47"/>
  <sheetViews>
    <sheetView topLeftCell="A9" zoomScale="78" zoomScaleNormal="78" workbookViewId="0">
      <selection activeCell="L38" sqref="L38:M38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86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35" t="s">
        <v>6</v>
      </c>
      <c r="B13" s="136"/>
      <c r="C13" s="137"/>
      <c r="D13" s="137"/>
      <c r="E13" s="137"/>
      <c r="F13" s="138" t="s">
        <v>7</v>
      </c>
      <c r="G13" s="137" t="s">
        <v>8</v>
      </c>
      <c r="H13" s="138"/>
      <c r="I13" s="137"/>
      <c r="J13" s="138"/>
      <c r="K13" s="139"/>
    </row>
    <row r="14" spans="1:11" x14ac:dyDescent="0.3">
      <c r="A14" s="8" t="s">
        <v>87</v>
      </c>
      <c r="D14" t="s">
        <v>9</v>
      </c>
      <c r="F14" s="18">
        <v>0</v>
      </c>
      <c r="G14" s="126">
        <v>1.3779999999999999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140" t="s">
        <v>10</v>
      </c>
      <c r="B16" s="141">
        <v>1378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142" t="s">
        <v>12</v>
      </c>
      <c r="B17" s="143">
        <v>5.5</v>
      </c>
      <c r="C17" t="s">
        <v>11</v>
      </c>
      <c r="H17" s="121"/>
      <c r="I17" s="127"/>
      <c r="J17" s="124"/>
      <c r="K17" s="30"/>
    </row>
    <row r="18" spans="1:11" ht="16.2" x14ac:dyDescent="0.3">
      <c r="A18" s="144" t="s">
        <v>13</v>
      </c>
      <c r="B18" s="145">
        <v>7579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/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v>26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68"/>
      <c r="C24" s="469"/>
      <c r="D24" s="155" t="s">
        <v>25</v>
      </c>
      <c r="E24" s="156"/>
      <c r="F24" s="157"/>
      <c r="G24" s="158">
        <v>7579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70"/>
      <c r="C25" s="471"/>
      <c r="D25" s="159" t="s">
        <v>25</v>
      </c>
      <c r="E25" s="160" t="s">
        <v>23</v>
      </c>
      <c r="F25" s="161"/>
      <c r="G25" s="162">
        <v>2637</v>
      </c>
      <c r="H25" s="59">
        <f>F25*G25</f>
        <v>0</v>
      </c>
      <c r="I25" s="163" t="s">
        <v>88</v>
      </c>
      <c r="J25" s="49"/>
      <c r="K25" s="50"/>
    </row>
    <row r="26" spans="1:11" ht="16.2" x14ac:dyDescent="0.3">
      <c r="A26" s="446" t="s">
        <v>27</v>
      </c>
      <c r="B26" s="468"/>
      <c r="C26" s="469"/>
      <c r="D26" s="155" t="s">
        <v>25</v>
      </c>
      <c r="E26" s="164" t="s">
        <v>28</v>
      </c>
      <c r="F26" s="157"/>
      <c r="G26" s="158">
        <v>7579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68"/>
      <c r="C27" s="469"/>
      <c r="D27" s="165" t="s">
        <v>30</v>
      </c>
      <c r="E27" s="164" t="s">
        <v>23</v>
      </c>
      <c r="F27" s="157"/>
      <c r="G27" s="158">
        <v>7579</v>
      </c>
      <c r="H27" s="54">
        <f t="shared" si="0"/>
        <v>0</v>
      </c>
      <c r="I27" s="42"/>
      <c r="J27" s="49"/>
      <c r="K27" s="50"/>
    </row>
    <row r="28" spans="1:11" ht="16.2" customHeight="1" x14ac:dyDescent="0.3">
      <c r="A28" s="449" t="s">
        <v>31</v>
      </c>
      <c r="B28" s="470"/>
      <c r="C28" s="476"/>
      <c r="D28" s="166" t="s">
        <v>30</v>
      </c>
      <c r="E28" s="167" t="s">
        <v>23</v>
      </c>
      <c r="F28" s="168"/>
      <c r="G28" s="169"/>
      <c r="H28" s="54">
        <f t="shared" si="0"/>
        <v>0</v>
      </c>
      <c r="I28" s="42"/>
      <c r="J28" s="49"/>
      <c r="K28" s="50"/>
    </row>
    <row r="29" spans="1:11" ht="16.2" x14ac:dyDescent="0.3">
      <c r="A29" s="477" t="s">
        <v>32</v>
      </c>
      <c r="B29" s="478"/>
      <c r="C29" s="479"/>
      <c r="D29" s="166" t="s">
        <v>30</v>
      </c>
      <c r="E29" s="66" t="s">
        <v>33</v>
      </c>
      <c r="F29" s="67"/>
      <c r="G29" s="169"/>
      <c r="H29" s="54">
        <f t="shared" si="0"/>
        <v>0</v>
      </c>
      <c r="I29" s="42"/>
      <c r="J29" s="49"/>
      <c r="K29" s="50"/>
    </row>
    <row r="30" spans="1:11" ht="27.6" customHeight="1" x14ac:dyDescent="0.3">
      <c r="A30" s="480" t="s">
        <v>34</v>
      </c>
      <c r="B30" s="481"/>
      <c r="C30" s="482"/>
      <c r="D30" s="166" t="s">
        <v>30</v>
      </c>
      <c r="E30" s="170" t="s">
        <v>35</v>
      </c>
      <c r="F30" s="69"/>
      <c r="G30" s="70"/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>
        <v>11</v>
      </c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v>1187</v>
      </c>
      <c r="H32" s="54">
        <f t="shared" si="0"/>
        <v>0</v>
      </c>
      <c r="I32" s="76" t="s">
        <v>89</v>
      </c>
      <c r="J32" s="49"/>
      <c r="K32" s="50"/>
    </row>
    <row r="33" spans="1:13" ht="14.4" customHeight="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3" x14ac:dyDescent="0.3">
      <c r="A34" s="441"/>
      <c r="B34" s="474"/>
      <c r="C34" s="475"/>
      <c r="D34" s="72"/>
      <c r="E34" s="73"/>
      <c r="F34" s="74"/>
      <c r="G34" s="75"/>
      <c r="H34" s="78"/>
      <c r="I34" s="76"/>
      <c r="J34" s="71"/>
      <c r="K34" s="77"/>
    </row>
    <row r="35" spans="1:13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3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3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3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  <c r="M38" s="4"/>
    </row>
    <row r="39" spans="1:13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3" x14ac:dyDescent="0.3">
      <c r="A40" s="103"/>
      <c r="F40" s="4"/>
      <c r="G40" s="104"/>
      <c r="H40" s="105"/>
      <c r="I40" s="106"/>
      <c r="J40" s="105"/>
      <c r="K40" s="180"/>
    </row>
    <row r="41" spans="1:13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3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3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3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3" x14ac:dyDescent="0.3">
      <c r="F45" s="4"/>
      <c r="H45" s="4"/>
      <c r="J45" s="4"/>
      <c r="K45" s="4"/>
    </row>
    <row r="46" spans="1:13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3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7F5E-461F-40EC-B910-4F33B817D6F0}">
  <sheetPr>
    <tabColor rgb="FFC00000"/>
    <pageSetUpPr fitToPage="1"/>
  </sheetPr>
  <dimension ref="A1:M47"/>
  <sheetViews>
    <sheetView topLeftCell="A12" zoomScale="78" zoomScaleNormal="78" workbookViewId="0">
      <selection activeCell="L38" sqref="L38:M38"/>
    </sheetView>
  </sheetViews>
  <sheetFormatPr defaultRowHeight="14.4" x14ac:dyDescent="0.3"/>
  <cols>
    <col min="1" max="11" width="15.109375" customWidth="1"/>
    <col min="13" max="13" width="10.109375" bestFit="1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56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8" t="s">
        <v>90</v>
      </c>
      <c r="D14" t="s">
        <v>9</v>
      </c>
      <c r="F14" s="18">
        <v>93</v>
      </c>
      <c r="G14" s="126">
        <v>93.128</v>
      </c>
      <c r="H14" s="185">
        <f>G14-F14</f>
        <v>0.12800000000000011</v>
      </c>
      <c r="I14" s="127"/>
      <c r="K14" s="119"/>
    </row>
    <row r="15" spans="1:11" ht="15" thickBot="1" x14ac:dyDescent="0.35">
      <c r="A15" s="19"/>
      <c r="F15" s="18">
        <v>93.17</v>
      </c>
      <c r="G15" s="126">
        <v>93.28</v>
      </c>
      <c r="H15" s="185">
        <f>G15-F15</f>
        <v>0.10999999999999943</v>
      </c>
      <c r="I15" s="127"/>
      <c r="J15" s="122"/>
      <c r="K15" s="30"/>
    </row>
    <row r="16" spans="1:11" x14ac:dyDescent="0.3">
      <c r="A16" s="186" t="s">
        <v>10</v>
      </c>
      <c r="B16" s="187">
        <v>238</v>
      </c>
      <c r="C16" t="s">
        <v>11</v>
      </c>
      <c r="F16" s="18"/>
      <c r="G16" s="126"/>
      <c r="H16" s="188">
        <f>SUM(H14:H15)</f>
        <v>0.23799999999999955</v>
      </c>
      <c r="I16" s="127"/>
      <c r="J16" s="122"/>
      <c r="K16" s="123"/>
    </row>
    <row r="17" spans="1:11" x14ac:dyDescent="0.3">
      <c r="A17" s="142" t="s">
        <v>12</v>
      </c>
      <c r="B17" s="143">
        <v>7.5</v>
      </c>
      <c r="C17" t="s">
        <v>11</v>
      </c>
      <c r="H17" s="121"/>
      <c r="I17" s="127"/>
      <c r="J17" s="124"/>
      <c r="K17" s="30"/>
    </row>
    <row r="18" spans="1:11" ht="16.2" x14ac:dyDescent="0.3">
      <c r="A18" s="144" t="s">
        <v>13</v>
      </c>
      <c r="B18" s="145">
        <f>B16*B17</f>
        <v>1785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>
        <v>200</v>
      </c>
      <c r="C19" t="s">
        <v>14</v>
      </c>
      <c r="D19" t="s">
        <v>91</v>
      </c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/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83"/>
      <c r="C24" s="484"/>
      <c r="D24" s="1" t="s">
        <v>25</v>
      </c>
      <c r="E24" s="51"/>
      <c r="F24" s="52"/>
      <c r="G24" s="53">
        <f>B18+B19</f>
        <v>1985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85"/>
      <c r="C25" s="486"/>
      <c r="D25" s="55" t="s">
        <v>25</v>
      </c>
      <c r="E25" s="56" t="s">
        <v>23</v>
      </c>
      <c r="F25" s="57"/>
      <c r="G25" s="53">
        <f>B18+B19</f>
        <v>1985</v>
      </c>
      <c r="H25" s="59">
        <f>F25*G25</f>
        <v>0</v>
      </c>
      <c r="I25" s="42"/>
      <c r="J25" s="49"/>
      <c r="K25" s="50"/>
    </row>
    <row r="26" spans="1:11" ht="16.2" x14ac:dyDescent="0.3">
      <c r="A26" s="446" t="s">
        <v>27</v>
      </c>
      <c r="B26" s="483"/>
      <c r="C26" s="484"/>
      <c r="D26" s="1" t="s">
        <v>25</v>
      </c>
      <c r="E26" s="60" t="s">
        <v>28</v>
      </c>
      <c r="F26" s="52"/>
      <c r="G26" s="53">
        <f>B18+B19</f>
        <v>1985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83"/>
      <c r="C27" s="484"/>
      <c r="D27" s="61" t="s">
        <v>30</v>
      </c>
      <c r="E27" s="60" t="s">
        <v>23</v>
      </c>
      <c r="F27" s="52"/>
      <c r="G27" s="53">
        <f>B18+B19</f>
        <v>1985</v>
      </c>
      <c r="H27" s="54">
        <f t="shared" si="0"/>
        <v>0</v>
      </c>
      <c r="I27" s="42"/>
      <c r="J27" s="49"/>
      <c r="K27" s="50"/>
    </row>
    <row r="28" spans="1:11" ht="16.2" customHeight="1" x14ac:dyDescent="0.3">
      <c r="A28" s="449" t="s">
        <v>31</v>
      </c>
      <c r="B28" s="485"/>
      <c r="C28" s="487"/>
      <c r="D28" s="166" t="s">
        <v>30</v>
      </c>
      <c r="E28" s="167" t="s">
        <v>23</v>
      </c>
      <c r="F28" s="64"/>
      <c r="G28" s="65">
        <v>233.85</v>
      </c>
      <c r="H28" s="54">
        <f t="shared" si="0"/>
        <v>0</v>
      </c>
      <c r="I28" s="42"/>
      <c r="J28" s="49"/>
      <c r="K28" s="50"/>
    </row>
    <row r="29" spans="1:11" ht="16.2" x14ac:dyDescent="0.3">
      <c r="A29" s="488" t="s">
        <v>32</v>
      </c>
      <c r="B29" s="489"/>
      <c r="C29" s="490"/>
      <c r="D29" s="166" t="s">
        <v>30</v>
      </c>
      <c r="E29" s="66" t="s">
        <v>33</v>
      </c>
      <c r="F29" s="67"/>
      <c r="G29" s="65"/>
      <c r="H29" s="54">
        <f t="shared" si="0"/>
        <v>0</v>
      </c>
      <c r="I29" s="42"/>
      <c r="J29" s="49"/>
      <c r="K29" s="50"/>
    </row>
    <row r="30" spans="1:11" ht="27.6" customHeight="1" x14ac:dyDescent="0.3">
      <c r="A30" s="491" t="s">
        <v>34</v>
      </c>
      <c r="B30" s="481"/>
      <c r="C30" s="482"/>
      <c r="D30" s="166" t="s">
        <v>30</v>
      </c>
      <c r="E30" s="68" t="s">
        <v>35</v>
      </c>
      <c r="F30" s="69"/>
      <c r="G30" s="70"/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/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v>315</v>
      </c>
      <c r="H32" s="54">
        <f t="shared" si="0"/>
        <v>0</v>
      </c>
      <c r="I32" s="76"/>
      <c r="J32" s="49"/>
      <c r="K32" s="50"/>
    </row>
    <row r="33" spans="1:13" ht="14.4" customHeight="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3" x14ac:dyDescent="0.3">
      <c r="A34" s="441"/>
      <c r="B34" s="474"/>
      <c r="C34" s="475"/>
      <c r="D34" s="72"/>
      <c r="E34" s="73"/>
      <c r="F34" s="74"/>
      <c r="G34" s="75"/>
      <c r="H34" s="78"/>
      <c r="I34" s="76"/>
      <c r="J34" s="71"/>
      <c r="K34" s="77"/>
    </row>
    <row r="35" spans="1:13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3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3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3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  <c r="M38" s="4"/>
    </row>
    <row r="39" spans="1:13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3" x14ac:dyDescent="0.3">
      <c r="A40" s="103"/>
      <c r="F40" s="4"/>
      <c r="G40" s="104"/>
      <c r="H40" s="105"/>
      <c r="I40" s="106"/>
      <c r="J40" s="105"/>
      <c r="K40" s="180"/>
    </row>
    <row r="41" spans="1:13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3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3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3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3" x14ac:dyDescent="0.3">
      <c r="F45" s="4"/>
      <c r="H45" s="4"/>
      <c r="J45" s="4"/>
      <c r="K45" s="4"/>
    </row>
    <row r="46" spans="1:13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3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F40C-4D8E-4B7B-8610-A597088C01A2}">
  <sheetPr>
    <tabColor rgb="FFC00000"/>
    <pageSetUpPr fitToPage="1"/>
  </sheetPr>
  <dimension ref="A1:M47"/>
  <sheetViews>
    <sheetView topLeftCell="A9" zoomScale="78" zoomScaleNormal="78" workbookViewId="0">
      <selection activeCell="L38" sqref="L38:M38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57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8" t="s">
        <v>92</v>
      </c>
      <c r="D14" t="s">
        <v>9</v>
      </c>
      <c r="F14" s="18">
        <v>10.46</v>
      </c>
      <c r="G14" s="126">
        <v>12.164999999999999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186" t="s">
        <v>10</v>
      </c>
      <c r="B16" s="187">
        <v>1705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142" t="s">
        <v>12</v>
      </c>
      <c r="B17" s="143">
        <v>6</v>
      </c>
      <c r="C17" t="s">
        <v>11</v>
      </c>
      <c r="H17" s="121"/>
      <c r="I17" s="127"/>
      <c r="J17" s="124"/>
      <c r="K17" s="30"/>
    </row>
    <row r="18" spans="1:11" ht="16.2" x14ac:dyDescent="0.3">
      <c r="A18" s="144" t="s">
        <v>13</v>
      </c>
      <c r="B18" s="145">
        <v>10230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>
        <v>500</v>
      </c>
      <c r="C19" t="s">
        <v>14</v>
      </c>
      <c r="D19" t="s">
        <v>93</v>
      </c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v>38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83"/>
      <c r="C24" s="484"/>
      <c r="D24" s="1" t="s">
        <v>25</v>
      </c>
      <c r="E24" s="51"/>
      <c r="F24" s="52"/>
      <c r="G24" s="53">
        <v>10730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85"/>
      <c r="C25" s="486"/>
      <c r="D25" s="55" t="s">
        <v>25</v>
      </c>
      <c r="E25" s="56" t="s">
        <v>23</v>
      </c>
      <c r="F25" s="57"/>
      <c r="G25" s="58">
        <v>3990</v>
      </c>
      <c r="H25" s="59">
        <f>F25*G25</f>
        <v>0</v>
      </c>
      <c r="I25" s="42" t="s">
        <v>94</v>
      </c>
      <c r="J25" s="49"/>
      <c r="K25" s="50"/>
    </row>
    <row r="26" spans="1:11" ht="16.2" x14ac:dyDescent="0.3">
      <c r="A26" s="446" t="s">
        <v>27</v>
      </c>
      <c r="B26" s="483"/>
      <c r="C26" s="484"/>
      <c r="D26" s="1" t="s">
        <v>25</v>
      </c>
      <c r="E26" s="60" t="s">
        <v>28</v>
      </c>
      <c r="F26" s="52"/>
      <c r="G26" s="53">
        <v>10730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83"/>
      <c r="C27" s="484"/>
      <c r="D27" s="61" t="s">
        <v>30</v>
      </c>
      <c r="E27" s="60" t="s">
        <v>23</v>
      </c>
      <c r="F27" s="52"/>
      <c r="G27" s="53">
        <v>10730</v>
      </c>
      <c r="H27" s="54">
        <f t="shared" si="0"/>
        <v>0</v>
      </c>
      <c r="I27" s="42"/>
      <c r="J27" s="49"/>
      <c r="K27" s="50"/>
    </row>
    <row r="28" spans="1:11" ht="16.2" customHeight="1" x14ac:dyDescent="0.3">
      <c r="A28" s="449" t="s">
        <v>31</v>
      </c>
      <c r="B28" s="485"/>
      <c r="C28" s="487"/>
      <c r="D28" s="166" t="s">
        <v>30</v>
      </c>
      <c r="E28" s="167" t="s">
        <v>23</v>
      </c>
      <c r="F28" s="64"/>
      <c r="G28" s="65">
        <v>2446.84</v>
      </c>
      <c r="H28" s="54">
        <f t="shared" si="0"/>
        <v>0</v>
      </c>
      <c r="I28" s="42"/>
      <c r="J28" s="49"/>
      <c r="K28" s="50"/>
    </row>
    <row r="29" spans="1:11" ht="16.2" x14ac:dyDescent="0.3">
      <c r="A29" s="488" t="s">
        <v>32</v>
      </c>
      <c r="B29" s="489"/>
      <c r="C29" s="490"/>
      <c r="D29" s="166" t="s">
        <v>30</v>
      </c>
      <c r="E29" s="66" t="s">
        <v>33</v>
      </c>
      <c r="F29" s="67"/>
      <c r="G29" s="65"/>
      <c r="H29" s="54">
        <f t="shared" si="0"/>
        <v>0</v>
      </c>
      <c r="I29" s="42"/>
      <c r="J29" s="49"/>
      <c r="K29" s="50"/>
    </row>
    <row r="30" spans="1:11" ht="27.6" customHeight="1" x14ac:dyDescent="0.3">
      <c r="A30" s="491" t="s">
        <v>34</v>
      </c>
      <c r="B30" s="481"/>
      <c r="C30" s="482"/>
      <c r="D30" s="166" t="s">
        <v>30</v>
      </c>
      <c r="E30" s="68" t="s">
        <v>35</v>
      </c>
      <c r="F30" s="69"/>
      <c r="G30" s="70"/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/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v>1743</v>
      </c>
      <c r="H32" s="54">
        <f t="shared" si="0"/>
        <v>0</v>
      </c>
      <c r="I32" s="76"/>
      <c r="J32" s="49"/>
      <c r="K32" s="50"/>
    </row>
    <row r="33" spans="1:13" ht="14.4" customHeight="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3" x14ac:dyDescent="0.3">
      <c r="A34" s="441"/>
      <c r="B34" s="474"/>
      <c r="C34" s="475"/>
      <c r="D34" s="72"/>
      <c r="E34" s="73"/>
      <c r="F34" s="74"/>
      <c r="G34" s="75"/>
      <c r="H34" s="78"/>
      <c r="I34" s="76"/>
      <c r="J34" s="71"/>
      <c r="K34" s="77"/>
    </row>
    <row r="35" spans="1:13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3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3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3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  <c r="M38" s="4"/>
    </row>
    <row r="39" spans="1:13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3" x14ac:dyDescent="0.3">
      <c r="A40" s="103"/>
      <c r="F40" s="4"/>
      <c r="G40" s="104"/>
      <c r="H40" s="105"/>
      <c r="I40" s="106"/>
      <c r="J40" s="105"/>
      <c r="K40" s="180"/>
    </row>
    <row r="41" spans="1:13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3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3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3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3" x14ac:dyDescent="0.3">
      <c r="F45" s="4"/>
      <c r="H45" s="4"/>
      <c r="J45" s="4"/>
      <c r="K45" s="4"/>
    </row>
    <row r="46" spans="1:13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3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AE30-523D-4D7A-9C92-9E79A374C0FC}">
  <sheetPr>
    <tabColor rgb="FFC00000"/>
    <pageSetUpPr fitToPage="1"/>
  </sheetPr>
  <dimension ref="A1:N47"/>
  <sheetViews>
    <sheetView topLeftCell="A12" zoomScale="78" zoomScaleNormal="78" workbookViewId="0">
      <selection activeCell="L38" sqref="L36:N38"/>
    </sheetView>
  </sheetViews>
  <sheetFormatPr defaultRowHeight="14.4" x14ac:dyDescent="0.3"/>
  <cols>
    <col min="1" max="11" width="15.109375" customWidth="1"/>
    <col min="13" max="13" width="10.6640625" bestFit="1" customWidth="1"/>
    <col min="14" max="14" width="10.109375" bestFit="1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 t="s">
        <v>97</v>
      </c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58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81" t="s">
        <v>6</v>
      </c>
      <c r="B13" s="182"/>
      <c r="C13" s="183"/>
      <c r="D13" s="183"/>
      <c r="E13" s="183"/>
      <c r="F13" s="180" t="s">
        <v>7</v>
      </c>
      <c r="G13" s="183" t="s">
        <v>8</v>
      </c>
      <c r="H13" s="180"/>
      <c r="I13" s="183"/>
      <c r="J13" s="180"/>
      <c r="K13" s="184"/>
    </row>
    <row r="14" spans="1:11" x14ac:dyDescent="0.3">
      <c r="A14" s="8" t="s">
        <v>95</v>
      </c>
      <c r="D14" t="s">
        <v>9</v>
      </c>
      <c r="F14" s="18">
        <v>0</v>
      </c>
      <c r="G14" s="189">
        <v>1.554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186" t="s">
        <v>10</v>
      </c>
      <c r="B16" s="187">
        <v>1554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142" t="s">
        <v>12</v>
      </c>
      <c r="B17" s="143">
        <v>5.5</v>
      </c>
      <c r="C17" t="s">
        <v>11</v>
      </c>
      <c r="H17" s="121"/>
      <c r="I17" s="127"/>
      <c r="J17" s="124"/>
      <c r="K17" s="30"/>
    </row>
    <row r="18" spans="1:11" ht="16.2" x14ac:dyDescent="0.3">
      <c r="A18" s="144" t="s">
        <v>13</v>
      </c>
      <c r="B18" s="145">
        <f>B16*B17</f>
        <v>8547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>
        <v>233.74</v>
      </c>
      <c r="C19" t="s">
        <v>14</v>
      </c>
      <c r="D19" t="s">
        <v>96</v>
      </c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61" t="s">
        <v>16</v>
      </c>
      <c r="B22" s="462"/>
      <c r="C22" s="463"/>
      <c r="D22" s="147" t="s">
        <v>17</v>
      </c>
      <c r="E22" s="148" t="s">
        <v>18</v>
      </c>
      <c r="F22" s="149" t="s">
        <v>19</v>
      </c>
      <c r="G22" s="146" t="s">
        <v>20</v>
      </c>
      <c r="H22" s="41" t="s">
        <v>21</v>
      </c>
      <c r="I22" s="42"/>
      <c r="J22" s="43"/>
      <c r="K22" s="30"/>
    </row>
    <row r="23" spans="1:11" x14ac:dyDescent="0.3">
      <c r="A23" s="464" t="s">
        <v>22</v>
      </c>
      <c r="B23" s="465"/>
      <c r="C23" s="466"/>
      <c r="D23" s="150" t="s">
        <v>11</v>
      </c>
      <c r="E23" s="151" t="s">
        <v>23</v>
      </c>
      <c r="F23" s="152"/>
      <c r="G23" s="153">
        <v>68</v>
      </c>
      <c r="H23" s="154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83"/>
      <c r="C24" s="484"/>
      <c r="D24" s="1" t="s">
        <v>25</v>
      </c>
      <c r="E24" s="51"/>
      <c r="F24" s="52"/>
      <c r="G24" s="53">
        <f>B18+B19</f>
        <v>8780.74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85"/>
      <c r="C25" s="486"/>
      <c r="D25" s="55" t="s">
        <v>25</v>
      </c>
      <c r="E25" s="56" t="s">
        <v>23</v>
      </c>
      <c r="F25" s="57"/>
      <c r="G25" s="58"/>
      <c r="H25" s="59">
        <f>F25*G25</f>
        <v>0</v>
      </c>
      <c r="I25" s="42"/>
      <c r="J25" s="49"/>
      <c r="K25" s="50"/>
    </row>
    <row r="26" spans="1:11" ht="16.2" x14ac:dyDescent="0.3">
      <c r="A26" s="446" t="s">
        <v>27</v>
      </c>
      <c r="B26" s="483"/>
      <c r="C26" s="484"/>
      <c r="D26" s="1" t="s">
        <v>25</v>
      </c>
      <c r="E26" s="60" t="s">
        <v>28</v>
      </c>
      <c r="F26" s="52"/>
      <c r="G26" s="53">
        <f>B18+B19</f>
        <v>8780.74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83"/>
      <c r="C27" s="484"/>
      <c r="D27" s="61" t="s">
        <v>30</v>
      </c>
      <c r="E27" s="60" t="s">
        <v>23</v>
      </c>
      <c r="F27" s="52"/>
      <c r="G27" s="53">
        <f>G26</f>
        <v>8780.74</v>
      </c>
      <c r="H27" s="54">
        <f t="shared" si="0"/>
        <v>0</v>
      </c>
      <c r="I27" s="42"/>
      <c r="J27" s="49"/>
      <c r="K27" s="50"/>
    </row>
    <row r="28" spans="1:11" ht="16.2" customHeight="1" x14ac:dyDescent="0.3">
      <c r="A28" s="449" t="s">
        <v>31</v>
      </c>
      <c r="B28" s="485"/>
      <c r="C28" s="487"/>
      <c r="D28" s="166" t="s">
        <v>30</v>
      </c>
      <c r="E28" s="167" t="s">
        <v>23</v>
      </c>
      <c r="F28" s="64"/>
      <c r="G28" s="65">
        <v>0</v>
      </c>
      <c r="H28" s="54">
        <f t="shared" si="0"/>
        <v>0</v>
      </c>
      <c r="I28" s="42"/>
      <c r="J28" s="49"/>
      <c r="K28" s="50"/>
    </row>
    <row r="29" spans="1:11" ht="16.2" x14ac:dyDescent="0.3">
      <c r="A29" s="488" t="s">
        <v>32</v>
      </c>
      <c r="B29" s="489"/>
      <c r="C29" s="490"/>
      <c r="D29" s="166" t="s">
        <v>30</v>
      </c>
      <c r="E29" s="66" t="s">
        <v>33</v>
      </c>
      <c r="F29" s="67"/>
      <c r="G29" s="65"/>
      <c r="H29" s="54">
        <f t="shared" si="0"/>
        <v>0</v>
      </c>
      <c r="I29" s="42"/>
      <c r="J29" s="49"/>
      <c r="K29" s="50"/>
    </row>
    <row r="30" spans="1:11" ht="27.6" customHeight="1" x14ac:dyDescent="0.3">
      <c r="A30" s="491" t="s">
        <v>34</v>
      </c>
      <c r="B30" s="481"/>
      <c r="C30" s="482"/>
      <c r="D30" s="166" t="s">
        <v>30</v>
      </c>
      <c r="E30" s="68" t="s">
        <v>35</v>
      </c>
      <c r="F30" s="69"/>
      <c r="G30" s="70"/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/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f>B16+G23</f>
        <v>1622</v>
      </c>
      <c r="H32" s="54">
        <f t="shared" si="0"/>
        <v>0</v>
      </c>
      <c r="I32" s="76"/>
      <c r="J32" s="49"/>
      <c r="K32" s="50"/>
    </row>
    <row r="33" spans="1:14" ht="14.4" customHeight="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4" x14ac:dyDescent="0.3">
      <c r="A34" s="441"/>
      <c r="B34" s="474"/>
      <c r="C34" s="475"/>
      <c r="D34" s="72"/>
      <c r="E34" s="73"/>
      <c r="F34" s="74"/>
      <c r="G34" s="75"/>
      <c r="H34" s="78">
        <f>F34*G34</f>
        <v>0</v>
      </c>
      <c r="I34" s="76"/>
      <c r="J34" s="71"/>
      <c r="K34" s="77"/>
    </row>
    <row r="35" spans="1:14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4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  <c r="N36" s="4"/>
    </row>
    <row r="37" spans="1:14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4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171">
        <f>H36*0.23</f>
        <v>0</v>
      </c>
      <c r="K38" s="172">
        <f>H36*1.23</f>
        <v>0</v>
      </c>
      <c r="M38" s="4"/>
    </row>
    <row r="39" spans="1:14" ht="15" thickBot="1" x14ac:dyDescent="0.35">
      <c r="A39" s="173"/>
      <c r="B39" s="174"/>
      <c r="C39" s="174"/>
      <c r="D39" s="174"/>
      <c r="E39" s="174"/>
      <c r="F39" s="175"/>
      <c r="G39" s="176"/>
      <c r="H39" s="176"/>
      <c r="I39" s="177"/>
      <c r="J39" s="178"/>
      <c r="K39" s="179"/>
    </row>
    <row r="40" spans="1:14" x14ac:dyDescent="0.3">
      <c r="A40" s="103"/>
      <c r="F40" s="4"/>
      <c r="G40" s="104"/>
      <c r="H40" s="105"/>
      <c r="I40" s="106"/>
      <c r="J40" s="105"/>
      <c r="K40" s="180"/>
    </row>
    <row r="41" spans="1:14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4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4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4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4" x14ac:dyDescent="0.3">
      <c r="F45" s="4"/>
      <c r="H45" s="4"/>
      <c r="J45" s="4"/>
      <c r="K45" s="4"/>
    </row>
    <row r="46" spans="1:14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4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1C32-A8B7-464F-A47C-DC20E39C7FE4}">
  <sheetPr>
    <tabColor rgb="FFC00000"/>
    <pageSetUpPr fitToPage="1"/>
  </sheetPr>
  <dimension ref="A1:K47"/>
  <sheetViews>
    <sheetView topLeftCell="A13" zoomScale="78" zoomScaleNormal="78" workbookViewId="0">
      <selection activeCell="F23" sqref="F23:F33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59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3" t="s">
        <v>6</v>
      </c>
      <c r="B13" s="14"/>
      <c r="C13" s="15"/>
      <c r="D13" s="15"/>
      <c r="E13" s="15"/>
      <c r="F13" s="16" t="s">
        <v>7</v>
      </c>
      <c r="G13" s="15" t="s">
        <v>8</v>
      </c>
      <c r="H13" s="16"/>
      <c r="I13" s="15"/>
      <c r="J13" s="16"/>
      <c r="K13" s="17"/>
    </row>
    <row r="14" spans="1:11" x14ac:dyDescent="0.3">
      <c r="A14" s="8"/>
      <c r="D14" t="s">
        <v>9</v>
      </c>
      <c r="F14" s="18">
        <v>1.9339999999999999</v>
      </c>
      <c r="G14" s="126">
        <v>2.125</v>
      </c>
      <c r="H14" s="76" t="s">
        <v>63</v>
      </c>
      <c r="I14" s="127">
        <f>G14-F14</f>
        <v>0.19100000000000006</v>
      </c>
      <c r="K14" s="119"/>
    </row>
    <row r="15" spans="1:11" ht="15" thickBot="1" x14ac:dyDescent="0.35">
      <c r="A15" s="19"/>
      <c r="F15" s="18">
        <v>2.2519999999999998</v>
      </c>
      <c r="G15" s="126">
        <v>2.431</v>
      </c>
      <c r="H15" s="76" t="s">
        <v>63</v>
      </c>
      <c r="I15" s="127">
        <f t="shared" ref="I15:I16" si="0">G15-F15</f>
        <v>0.17900000000000027</v>
      </c>
      <c r="J15" s="122"/>
      <c r="K15" s="30"/>
    </row>
    <row r="16" spans="1:11" x14ac:dyDescent="0.3">
      <c r="A16" s="21" t="s">
        <v>10</v>
      </c>
      <c r="B16" s="22">
        <f>(G14-F14)*1000+(G15-F15)*1000+(G16-F16)*1000</f>
        <v>1548.9999999999995</v>
      </c>
      <c r="C16" t="s">
        <v>11</v>
      </c>
      <c r="F16" s="18">
        <v>7.8860000000000001</v>
      </c>
      <c r="G16" s="126">
        <v>9.0649999999999995</v>
      </c>
      <c r="H16" s="120" t="s">
        <v>64</v>
      </c>
      <c r="I16" s="127">
        <f t="shared" si="0"/>
        <v>1.1789999999999994</v>
      </c>
      <c r="J16" s="122"/>
      <c r="K16" s="123"/>
    </row>
    <row r="17" spans="1:11" x14ac:dyDescent="0.3">
      <c r="A17" s="23" t="s">
        <v>12</v>
      </c>
      <c r="B17" s="24">
        <v>6.1</v>
      </c>
      <c r="C17" t="s">
        <v>11</v>
      </c>
      <c r="H17" s="121"/>
      <c r="I17" s="127"/>
      <c r="J17" s="124"/>
      <c r="K17" s="30"/>
    </row>
    <row r="18" spans="1:11" ht="16.2" x14ac:dyDescent="0.3">
      <c r="A18" s="25" t="s">
        <v>13</v>
      </c>
      <c r="B18" s="26">
        <f>B16*B17+B19</f>
        <v>9482.899999999996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>
        <v>34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92" t="s">
        <v>16</v>
      </c>
      <c r="B22" s="493"/>
      <c r="C22" s="494"/>
      <c r="D22" s="38" t="s">
        <v>17</v>
      </c>
      <c r="E22" s="39" t="s">
        <v>18</v>
      </c>
      <c r="F22" s="40" t="s">
        <v>19</v>
      </c>
      <c r="G22" s="37" t="s">
        <v>20</v>
      </c>
      <c r="H22" s="41" t="s">
        <v>21</v>
      </c>
      <c r="I22" s="42"/>
      <c r="J22" s="43"/>
      <c r="K22" s="30"/>
    </row>
    <row r="23" spans="1:11" x14ac:dyDescent="0.3">
      <c r="A23" s="495" t="s">
        <v>22</v>
      </c>
      <c r="B23" s="496"/>
      <c r="C23" s="497"/>
      <c r="D23" s="44" t="s">
        <v>11</v>
      </c>
      <c r="E23" s="45" t="s">
        <v>23</v>
      </c>
      <c r="F23" s="46"/>
      <c r="G23" s="47">
        <f>2*B17</f>
        <v>12.2</v>
      </c>
      <c r="H23" s="48">
        <f t="shared" ref="H23:H32" si="1">F23*G23</f>
        <v>0</v>
      </c>
      <c r="I23" s="42"/>
      <c r="J23" s="49"/>
      <c r="K23" s="50"/>
    </row>
    <row r="24" spans="1:11" ht="16.2" x14ac:dyDescent="0.3">
      <c r="A24" s="446" t="s">
        <v>24</v>
      </c>
      <c r="B24" s="483"/>
      <c r="C24" s="484"/>
      <c r="D24" s="1" t="s">
        <v>25</v>
      </c>
      <c r="E24" s="51"/>
      <c r="F24" s="52"/>
      <c r="G24" s="53">
        <f>B18</f>
        <v>9482.899999999996</v>
      </c>
      <c r="H24" s="54">
        <f t="shared" si="1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85"/>
      <c r="C25" s="486"/>
      <c r="D25" s="55" t="s">
        <v>25</v>
      </c>
      <c r="E25" s="56" t="s">
        <v>23</v>
      </c>
      <c r="F25" s="57"/>
      <c r="G25" s="58">
        <v>5429</v>
      </c>
      <c r="H25" s="59">
        <f>F25*G25</f>
        <v>0</v>
      </c>
      <c r="I25" s="42" t="s">
        <v>66</v>
      </c>
      <c r="J25" s="49"/>
      <c r="K25" s="50"/>
    </row>
    <row r="26" spans="1:11" ht="16.2" x14ac:dyDescent="0.3">
      <c r="A26" s="446" t="s">
        <v>27</v>
      </c>
      <c r="B26" s="483"/>
      <c r="C26" s="484"/>
      <c r="D26" s="1" t="s">
        <v>25</v>
      </c>
      <c r="E26" s="60" t="s">
        <v>28</v>
      </c>
      <c r="F26" s="52"/>
      <c r="G26" s="53">
        <f>B18+B19</f>
        <v>9516.899999999996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83"/>
      <c r="C27" s="484"/>
      <c r="D27" s="61" t="s">
        <v>30</v>
      </c>
      <c r="E27" s="60" t="s">
        <v>23</v>
      </c>
      <c r="F27" s="52"/>
      <c r="G27" s="53">
        <f>B18+B19</f>
        <v>9516.899999999996</v>
      </c>
      <c r="H27" s="54">
        <f t="shared" si="1"/>
        <v>0</v>
      </c>
      <c r="I27" s="42"/>
      <c r="J27" s="49"/>
      <c r="K27" s="50"/>
    </row>
    <row r="28" spans="1:11" ht="15" customHeight="1" x14ac:dyDescent="0.3">
      <c r="A28" s="449" t="s">
        <v>31</v>
      </c>
      <c r="B28" s="485"/>
      <c r="C28" s="487"/>
      <c r="D28" s="62" t="s">
        <v>30</v>
      </c>
      <c r="E28" s="63" t="s">
        <v>61</v>
      </c>
      <c r="F28" s="64"/>
      <c r="G28" s="65"/>
      <c r="H28" s="54">
        <f t="shared" si="1"/>
        <v>0</v>
      </c>
      <c r="I28" s="42" t="s">
        <v>62</v>
      </c>
      <c r="J28" s="49"/>
      <c r="K28" s="50"/>
    </row>
    <row r="29" spans="1:11" ht="16.2" x14ac:dyDescent="0.3">
      <c r="A29" s="488" t="s">
        <v>32</v>
      </c>
      <c r="B29" s="489"/>
      <c r="C29" s="490"/>
      <c r="D29" s="62" t="s">
        <v>30</v>
      </c>
      <c r="E29" s="66" t="s">
        <v>33</v>
      </c>
      <c r="F29" s="67"/>
      <c r="G29" s="65"/>
      <c r="H29" s="54">
        <f t="shared" si="1"/>
        <v>0</v>
      </c>
      <c r="I29" s="42"/>
      <c r="J29" s="49"/>
      <c r="K29" s="50"/>
    </row>
    <row r="30" spans="1:11" ht="27.6" customHeight="1" x14ac:dyDescent="0.3">
      <c r="A30" s="491" t="s">
        <v>34</v>
      </c>
      <c r="B30" s="498"/>
      <c r="C30" s="499"/>
      <c r="D30" s="62" t="s">
        <v>30</v>
      </c>
      <c r="E30" s="68" t="s">
        <v>35</v>
      </c>
      <c r="F30" s="69"/>
      <c r="G30" s="70"/>
      <c r="H30" s="59">
        <f t="shared" si="1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/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f>B17*4+B16</f>
        <v>1573.3999999999996</v>
      </c>
      <c r="H32" s="54">
        <f t="shared" si="1"/>
        <v>0</v>
      </c>
      <c r="I32" s="76"/>
      <c r="J32" s="49"/>
      <c r="K32" s="50"/>
    </row>
    <row r="33" spans="1:11" ht="15" customHeight="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1" x14ac:dyDescent="0.3">
      <c r="A34" s="441"/>
      <c r="B34" s="474"/>
      <c r="C34" s="475"/>
      <c r="D34" s="72"/>
      <c r="E34" s="73"/>
      <c r="F34" s="74"/>
      <c r="G34" s="75"/>
      <c r="H34" s="78"/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94">
        <f>H36*0.23</f>
        <v>0</v>
      </c>
      <c r="K38" s="95">
        <f>H36*1.23</f>
        <v>0</v>
      </c>
    </row>
    <row r="39" spans="1:11" ht="15" thickBot="1" x14ac:dyDescent="0.35">
      <c r="A39" s="96"/>
      <c r="B39" s="97"/>
      <c r="C39" s="97"/>
      <c r="D39" s="97"/>
      <c r="E39" s="97"/>
      <c r="F39" s="98"/>
      <c r="G39" s="99"/>
      <c r="H39" s="99"/>
      <c r="I39" s="100"/>
      <c r="J39" s="101"/>
      <c r="K39" s="102"/>
    </row>
    <row r="40" spans="1:11" x14ac:dyDescent="0.3">
      <c r="A40" s="103"/>
      <c r="F40" s="4"/>
      <c r="G40" s="104"/>
      <c r="H40" s="105"/>
      <c r="I40" s="106"/>
      <c r="J40" s="105"/>
      <c r="K40" s="16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F45" s="4"/>
      <c r="H45" s="4"/>
      <c r="J45" s="4"/>
      <c r="K45" s="4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C166-A2FB-4611-848A-09F1D5216D14}">
  <sheetPr>
    <tabColor rgb="FFC00000"/>
    <pageSetUpPr fitToPage="1"/>
  </sheetPr>
  <dimension ref="A1:K47"/>
  <sheetViews>
    <sheetView topLeftCell="A20" zoomScale="78" zoomScaleNormal="78" workbookViewId="0">
      <selection activeCell="F23" sqref="F23:F33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60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3" t="s">
        <v>6</v>
      </c>
      <c r="B13" s="14"/>
      <c r="C13" s="15"/>
      <c r="D13" s="15"/>
      <c r="E13" s="15"/>
      <c r="F13" s="16" t="s">
        <v>7</v>
      </c>
      <c r="G13" s="15" t="s">
        <v>8</v>
      </c>
      <c r="H13" s="16"/>
      <c r="I13" s="15"/>
      <c r="J13" s="16"/>
      <c r="K13" s="17"/>
    </row>
    <row r="14" spans="1:11" x14ac:dyDescent="0.3">
      <c r="A14" s="8"/>
      <c r="D14" t="s">
        <v>9</v>
      </c>
      <c r="F14" s="18">
        <v>17.248999999999999</v>
      </c>
      <c r="G14" s="126">
        <v>18.015999999999998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21" t="s">
        <v>10</v>
      </c>
      <c r="B16" s="22">
        <f>(G14-F14)*1000</f>
        <v>766.99999999999943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23" t="s">
        <v>12</v>
      </c>
      <c r="B17" s="24">
        <v>6.1</v>
      </c>
      <c r="C17" t="s">
        <v>11</v>
      </c>
      <c r="H17" s="121"/>
      <c r="I17" s="127"/>
      <c r="J17" s="124"/>
      <c r="K17" s="30"/>
    </row>
    <row r="18" spans="1:11" ht="16.2" x14ac:dyDescent="0.3">
      <c r="A18" s="25" t="s">
        <v>13</v>
      </c>
      <c r="B18" s="26">
        <f>B16*B17+B19</f>
        <v>4688.6999999999962</v>
      </c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>
        <v>10</v>
      </c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92" t="s">
        <v>16</v>
      </c>
      <c r="B22" s="493"/>
      <c r="C22" s="494"/>
      <c r="D22" s="38" t="s">
        <v>17</v>
      </c>
      <c r="E22" s="39" t="s">
        <v>18</v>
      </c>
      <c r="F22" s="40" t="s">
        <v>19</v>
      </c>
      <c r="G22" s="37" t="s">
        <v>20</v>
      </c>
      <c r="H22" s="41" t="s">
        <v>21</v>
      </c>
      <c r="I22" s="42"/>
      <c r="J22" s="43"/>
      <c r="K22" s="30"/>
    </row>
    <row r="23" spans="1:11" x14ac:dyDescent="0.3">
      <c r="A23" s="495" t="s">
        <v>22</v>
      </c>
      <c r="B23" s="496"/>
      <c r="C23" s="497"/>
      <c r="D23" s="44" t="s">
        <v>11</v>
      </c>
      <c r="E23" s="45" t="s">
        <v>23</v>
      </c>
      <c r="F23" s="46"/>
      <c r="G23" s="47">
        <f>2*B17</f>
        <v>12.2</v>
      </c>
      <c r="H23" s="48">
        <f t="shared" ref="H23:H32" si="0">F23*G23</f>
        <v>0</v>
      </c>
      <c r="I23" s="42"/>
      <c r="J23" s="49"/>
      <c r="K23" s="50"/>
    </row>
    <row r="24" spans="1:11" ht="16.2" x14ac:dyDescent="0.3">
      <c r="A24" s="446" t="s">
        <v>24</v>
      </c>
      <c r="B24" s="483"/>
      <c r="C24" s="484"/>
      <c r="D24" s="1" t="s">
        <v>25</v>
      </c>
      <c r="E24" s="51"/>
      <c r="F24" s="52"/>
      <c r="G24" s="53">
        <f>B18</f>
        <v>4688.6999999999962</v>
      </c>
      <c r="H24" s="54">
        <f t="shared" si="0"/>
        <v>0</v>
      </c>
      <c r="I24" s="42"/>
      <c r="J24" s="49"/>
      <c r="K24" s="50"/>
    </row>
    <row r="25" spans="1:11" ht="31.2" customHeight="1" x14ac:dyDescent="0.3">
      <c r="A25" s="449" t="s">
        <v>26</v>
      </c>
      <c r="B25" s="485"/>
      <c r="C25" s="486"/>
      <c r="D25" s="55" t="s">
        <v>25</v>
      </c>
      <c r="E25" s="56" t="s">
        <v>23</v>
      </c>
      <c r="F25" s="57"/>
      <c r="G25" s="58">
        <f>B17*40</f>
        <v>244</v>
      </c>
      <c r="H25" s="59">
        <f>F25*G25</f>
        <v>0</v>
      </c>
      <c r="I25" s="42"/>
      <c r="J25" s="49"/>
      <c r="K25" s="50"/>
    </row>
    <row r="26" spans="1:11" ht="16.2" x14ac:dyDescent="0.3">
      <c r="A26" s="446" t="s">
        <v>27</v>
      </c>
      <c r="B26" s="483"/>
      <c r="C26" s="484"/>
      <c r="D26" s="1" t="s">
        <v>25</v>
      </c>
      <c r="E26" s="60" t="s">
        <v>28</v>
      </c>
      <c r="F26" s="52"/>
      <c r="G26" s="53">
        <f>B18+B19</f>
        <v>4698.6999999999962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29</v>
      </c>
      <c r="B27" s="483"/>
      <c r="C27" s="484"/>
      <c r="D27" s="61" t="s">
        <v>30</v>
      </c>
      <c r="E27" s="60" t="s">
        <v>23</v>
      </c>
      <c r="F27" s="52"/>
      <c r="G27" s="53">
        <f>B18+B19</f>
        <v>4698.6999999999962</v>
      </c>
      <c r="H27" s="54">
        <f t="shared" si="0"/>
        <v>0</v>
      </c>
      <c r="I27" s="42"/>
      <c r="J27" s="49"/>
      <c r="K27" s="50"/>
    </row>
    <row r="28" spans="1:11" ht="16.2" x14ac:dyDescent="0.3">
      <c r="A28" s="449" t="s">
        <v>31</v>
      </c>
      <c r="B28" s="485"/>
      <c r="C28" s="487"/>
      <c r="D28" s="62" t="s">
        <v>30</v>
      </c>
      <c r="E28" s="63" t="s">
        <v>61</v>
      </c>
      <c r="F28" s="64"/>
      <c r="G28" s="65"/>
      <c r="H28" s="54">
        <f t="shared" si="0"/>
        <v>0</v>
      </c>
      <c r="I28" s="42" t="s">
        <v>62</v>
      </c>
      <c r="J28" s="49"/>
      <c r="K28" s="50"/>
    </row>
    <row r="29" spans="1:11" ht="16.2" x14ac:dyDescent="0.3">
      <c r="A29" s="488" t="s">
        <v>32</v>
      </c>
      <c r="B29" s="489"/>
      <c r="C29" s="490"/>
      <c r="D29" s="62" t="s">
        <v>30</v>
      </c>
      <c r="E29" s="66" t="s">
        <v>33</v>
      </c>
      <c r="F29" s="67"/>
      <c r="G29" s="65"/>
      <c r="H29" s="54">
        <f t="shared" si="0"/>
        <v>0</v>
      </c>
      <c r="I29" s="42"/>
      <c r="J29" s="49"/>
      <c r="K29" s="50"/>
    </row>
    <row r="30" spans="1:11" ht="27.6" customHeight="1" x14ac:dyDescent="0.3">
      <c r="A30" s="491" t="s">
        <v>34</v>
      </c>
      <c r="B30" s="498"/>
      <c r="C30" s="499"/>
      <c r="D30" s="62" t="s">
        <v>30</v>
      </c>
      <c r="E30" s="68" t="s">
        <v>35</v>
      </c>
      <c r="F30" s="69"/>
      <c r="G30" s="70"/>
      <c r="H30" s="59">
        <f t="shared" si="0"/>
        <v>0</v>
      </c>
      <c r="I30" s="71"/>
      <c r="J30" s="49"/>
      <c r="K30" s="50"/>
    </row>
    <row r="31" spans="1:11" x14ac:dyDescent="0.3">
      <c r="A31" s="446" t="s">
        <v>36</v>
      </c>
      <c r="B31" s="483"/>
      <c r="C31" s="484"/>
      <c r="D31" s="1" t="s">
        <v>37</v>
      </c>
      <c r="E31" s="60"/>
      <c r="F31" s="52"/>
      <c r="G31" s="53"/>
      <c r="H31" s="54">
        <f>F31*G31</f>
        <v>0</v>
      </c>
      <c r="I31" s="71"/>
      <c r="J31" s="49"/>
      <c r="K31" s="50"/>
    </row>
    <row r="32" spans="1:11" x14ac:dyDescent="0.3">
      <c r="A32" s="446" t="s">
        <v>38</v>
      </c>
      <c r="B32" s="483"/>
      <c r="C32" s="484"/>
      <c r="D32" s="1" t="s">
        <v>11</v>
      </c>
      <c r="E32" s="60"/>
      <c r="F32" s="52"/>
      <c r="G32" s="53">
        <f>B17*4+B16</f>
        <v>791.39999999999941</v>
      </c>
      <c r="H32" s="54">
        <f t="shared" si="0"/>
        <v>0</v>
      </c>
      <c r="I32" s="76"/>
      <c r="J32" s="49"/>
      <c r="K32" s="50"/>
    </row>
    <row r="33" spans="1:11" x14ac:dyDescent="0.3">
      <c r="A33" s="472" t="s">
        <v>39</v>
      </c>
      <c r="B33" s="473"/>
      <c r="C33" s="473"/>
      <c r="D33" s="72" t="s">
        <v>11</v>
      </c>
      <c r="E33" s="73" t="s">
        <v>40</v>
      </c>
      <c r="F33" s="74"/>
      <c r="G33" s="75"/>
      <c r="H33" s="78">
        <f>F33*G33</f>
        <v>0</v>
      </c>
      <c r="J33" s="49"/>
      <c r="K33" s="77"/>
    </row>
    <row r="34" spans="1:11" x14ac:dyDescent="0.3">
      <c r="A34" s="441"/>
      <c r="B34" s="474"/>
      <c r="C34" s="475"/>
      <c r="D34" s="72"/>
      <c r="E34" s="73"/>
      <c r="F34" s="74"/>
      <c r="G34" s="75"/>
      <c r="H34" s="78"/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94">
        <f>H36*0.23</f>
        <v>0</v>
      </c>
      <c r="K38" s="95">
        <f>H36*1.23</f>
        <v>0</v>
      </c>
    </row>
    <row r="39" spans="1:11" ht="15" thickBot="1" x14ac:dyDescent="0.35">
      <c r="A39" s="96"/>
      <c r="B39" s="97"/>
      <c r="C39" s="97"/>
      <c r="D39" s="97"/>
      <c r="E39" s="97"/>
      <c r="F39" s="98"/>
      <c r="G39" s="99"/>
      <c r="H39" s="99"/>
      <c r="I39" s="100"/>
      <c r="J39" s="101"/>
      <c r="K39" s="102"/>
    </row>
    <row r="40" spans="1:11" x14ac:dyDescent="0.3">
      <c r="A40" s="103"/>
      <c r="F40" s="4"/>
      <c r="G40" s="104"/>
      <c r="H40" s="105"/>
      <c r="I40" s="106"/>
      <c r="J40" s="105"/>
      <c r="K40" s="16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F45" s="4"/>
      <c r="H45" s="4"/>
      <c r="J45" s="4"/>
      <c r="K45" s="4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ageMargins left="0.7" right="0.7" top="0.75" bottom="0.75" header="0.3" footer="0.3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F685C-6371-47F3-8619-FA985A1AB7F6}">
  <sheetPr>
    <tabColor rgb="FFC00000"/>
    <pageSetUpPr fitToPage="1"/>
  </sheetPr>
  <dimension ref="A1:K47"/>
  <sheetViews>
    <sheetView topLeftCell="A17" zoomScale="78" zoomScaleNormal="78" workbookViewId="0">
      <selection activeCell="F23" sqref="F23:F34"/>
    </sheetView>
  </sheetViews>
  <sheetFormatPr defaultRowHeight="14.4" x14ac:dyDescent="0.3"/>
  <cols>
    <col min="1" max="11" width="15.109375" customWidth="1"/>
  </cols>
  <sheetData>
    <row r="1" spans="1:11" x14ac:dyDescent="0.3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3">
      <c r="A4" s="3"/>
      <c r="B4" s="6" t="s">
        <v>1</v>
      </c>
      <c r="C4" s="2"/>
      <c r="D4" s="3"/>
      <c r="E4" s="3"/>
      <c r="F4" s="3"/>
      <c r="G4" s="3"/>
      <c r="H4" s="3"/>
      <c r="I4" s="3"/>
      <c r="J4" s="3"/>
      <c r="K4" s="4"/>
    </row>
    <row r="5" spans="1:11" x14ac:dyDescent="0.3">
      <c r="A5" s="7" t="s">
        <v>2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3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3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4"/>
    </row>
    <row r="11" spans="1:11" x14ac:dyDescent="0.3">
      <c r="A11" s="460" t="s">
        <v>55</v>
      </c>
      <c r="B11" s="460"/>
      <c r="C11" s="460"/>
      <c r="D11" s="460"/>
      <c r="E11" s="460"/>
      <c r="F11" s="9"/>
      <c r="G11" s="10"/>
      <c r="H11" s="5"/>
      <c r="I11" s="5"/>
      <c r="J11" s="5"/>
      <c r="K11" s="4"/>
    </row>
    <row r="12" spans="1:11" ht="16.2" thickBot="1" x14ac:dyDescent="0.35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3">
      <c r="A13" s="13" t="s">
        <v>6</v>
      </c>
      <c r="B13" s="14"/>
      <c r="C13" s="15"/>
      <c r="D13" s="15"/>
      <c r="E13" s="15"/>
      <c r="F13" s="16" t="s">
        <v>7</v>
      </c>
      <c r="G13" s="15" t="s">
        <v>8</v>
      </c>
      <c r="H13" s="16"/>
      <c r="I13" s="15"/>
      <c r="J13" s="16"/>
      <c r="K13" s="17"/>
    </row>
    <row r="14" spans="1:11" x14ac:dyDescent="0.3">
      <c r="A14" s="8"/>
      <c r="D14" t="s">
        <v>9</v>
      </c>
      <c r="F14" s="18">
        <v>19.155999999999999</v>
      </c>
      <c r="G14" s="126">
        <v>22.995999999999999</v>
      </c>
      <c r="H14" s="76"/>
      <c r="I14" s="127"/>
      <c r="K14" s="119"/>
    </row>
    <row r="15" spans="1:11" ht="15" thickBot="1" x14ac:dyDescent="0.35">
      <c r="A15" s="19"/>
      <c r="F15" s="18"/>
      <c r="G15" s="126"/>
      <c r="H15" s="76"/>
      <c r="I15" s="127"/>
      <c r="J15" s="122"/>
      <c r="K15" s="30"/>
    </row>
    <row r="16" spans="1:11" x14ac:dyDescent="0.3">
      <c r="A16" s="21" t="s">
        <v>10</v>
      </c>
      <c r="B16" s="22">
        <f>G14-F14</f>
        <v>3.84</v>
      </c>
      <c r="C16" t="s">
        <v>11</v>
      </c>
      <c r="F16" s="18"/>
      <c r="G16" s="126"/>
      <c r="H16" s="120"/>
      <c r="I16" s="127"/>
      <c r="J16" s="122"/>
      <c r="K16" s="123"/>
    </row>
    <row r="17" spans="1:11" x14ac:dyDescent="0.3">
      <c r="A17" s="23" t="s">
        <v>12</v>
      </c>
      <c r="B17" s="24">
        <v>3</v>
      </c>
      <c r="C17" t="s">
        <v>11</v>
      </c>
      <c r="H17" s="121"/>
      <c r="I17" s="127"/>
      <c r="J17" s="124"/>
      <c r="K17" s="30"/>
    </row>
    <row r="18" spans="1:11" ht="16.2" x14ac:dyDescent="0.3">
      <c r="A18" s="25" t="s">
        <v>13</v>
      </c>
      <c r="B18" s="26"/>
      <c r="C18" t="s">
        <v>14</v>
      </c>
      <c r="F18" s="125"/>
      <c r="G18" s="126"/>
      <c r="H18" s="121"/>
      <c r="I18" s="128"/>
      <c r="J18" s="124"/>
      <c r="K18" s="30"/>
    </row>
    <row r="19" spans="1:11" ht="16.8" thickBot="1" x14ac:dyDescent="0.35">
      <c r="A19" s="27" t="s">
        <v>15</v>
      </c>
      <c r="B19" s="28"/>
      <c r="C19" t="s">
        <v>14</v>
      </c>
      <c r="D19" s="20"/>
      <c r="F19" s="4"/>
      <c r="H19" s="4"/>
      <c r="J19" s="29"/>
      <c r="K19" s="30"/>
    </row>
    <row r="20" spans="1:11" x14ac:dyDescent="0.3">
      <c r="A20" s="19"/>
      <c r="B20" s="31"/>
      <c r="F20" s="4"/>
      <c r="H20" s="4"/>
      <c r="J20" s="29"/>
      <c r="K20" s="30"/>
    </row>
    <row r="21" spans="1:11" ht="15" thickBot="1" x14ac:dyDescent="0.35">
      <c r="A21" s="32"/>
      <c r="B21" s="33"/>
      <c r="C21" s="34"/>
      <c r="D21" s="34"/>
      <c r="E21" s="34"/>
      <c r="F21" s="35"/>
      <c r="G21" s="34"/>
      <c r="H21" s="36"/>
      <c r="J21" s="4"/>
      <c r="K21" s="30"/>
    </row>
    <row r="22" spans="1:11" ht="27" thickBot="1" x14ac:dyDescent="0.35">
      <c r="A22" s="492" t="s">
        <v>16</v>
      </c>
      <c r="B22" s="493"/>
      <c r="C22" s="494"/>
      <c r="D22" s="38" t="s">
        <v>17</v>
      </c>
      <c r="E22" s="39" t="s">
        <v>18</v>
      </c>
      <c r="F22" s="40" t="s">
        <v>19</v>
      </c>
      <c r="G22" s="37" t="s">
        <v>20</v>
      </c>
      <c r="H22" s="41" t="s">
        <v>21</v>
      </c>
      <c r="I22" s="42"/>
      <c r="J22" s="43"/>
      <c r="K22" s="30"/>
    </row>
    <row r="23" spans="1:11" ht="23.25" customHeight="1" x14ac:dyDescent="0.3">
      <c r="A23" s="500" t="s">
        <v>67</v>
      </c>
      <c r="B23" s="501"/>
      <c r="C23" s="502"/>
      <c r="D23" s="44" t="s">
        <v>11</v>
      </c>
      <c r="E23" s="131" t="s">
        <v>68</v>
      </c>
      <c r="F23" s="46"/>
      <c r="G23" s="47">
        <v>44</v>
      </c>
      <c r="H23" s="48">
        <f t="shared" ref="H23:H32" si="0">F23*G23</f>
        <v>0</v>
      </c>
      <c r="I23" s="42" t="s">
        <v>71</v>
      </c>
      <c r="J23" s="49"/>
      <c r="K23" s="50"/>
    </row>
    <row r="24" spans="1:11" ht="16.2" x14ac:dyDescent="0.3">
      <c r="A24" s="446" t="s">
        <v>69</v>
      </c>
      <c r="B24" s="483"/>
      <c r="C24" s="484"/>
      <c r="D24" s="1" t="s">
        <v>70</v>
      </c>
      <c r="E24" s="51"/>
      <c r="F24" s="52"/>
      <c r="G24" s="132">
        <v>5.8739999999999997</v>
      </c>
      <c r="H24" s="54">
        <f t="shared" si="0"/>
        <v>0</v>
      </c>
      <c r="I24" s="42" t="s">
        <v>71</v>
      </c>
      <c r="J24" s="49"/>
      <c r="K24" s="50"/>
    </row>
    <row r="25" spans="1:11" ht="31.2" customHeight="1" x14ac:dyDescent="0.3">
      <c r="A25" s="449" t="s">
        <v>73</v>
      </c>
      <c r="B25" s="485"/>
      <c r="C25" s="486"/>
      <c r="D25" s="55" t="s">
        <v>70</v>
      </c>
      <c r="E25" s="56"/>
      <c r="F25" s="57"/>
      <c r="G25" s="133">
        <v>7.5460000000000003</v>
      </c>
      <c r="H25" s="59">
        <f>F25*G25</f>
        <v>0</v>
      </c>
      <c r="I25" s="42" t="s">
        <v>72</v>
      </c>
      <c r="J25" s="49"/>
      <c r="K25" s="50"/>
    </row>
    <row r="26" spans="1:11" ht="16.2" x14ac:dyDescent="0.3">
      <c r="A26" s="446" t="s">
        <v>75</v>
      </c>
      <c r="B26" s="483"/>
      <c r="C26" s="484"/>
      <c r="D26" s="1" t="s">
        <v>70</v>
      </c>
      <c r="E26" s="60"/>
      <c r="F26" s="52"/>
      <c r="G26" s="132">
        <v>7.5460000000000003</v>
      </c>
      <c r="H26" s="54">
        <f>F26*G26</f>
        <v>0</v>
      </c>
      <c r="I26" s="42"/>
      <c r="J26" s="49"/>
      <c r="K26" s="50"/>
    </row>
    <row r="27" spans="1:11" ht="16.2" x14ac:dyDescent="0.3">
      <c r="A27" s="446" t="s">
        <v>76</v>
      </c>
      <c r="B27" s="483"/>
      <c r="C27" s="484"/>
      <c r="D27" s="61" t="s">
        <v>74</v>
      </c>
      <c r="E27" s="60"/>
      <c r="F27" s="52"/>
      <c r="G27" s="132">
        <v>7.5460000000000003</v>
      </c>
      <c r="H27" s="54">
        <f t="shared" si="0"/>
        <v>0</v>
      </c>
      <c r="I27" s="42"/>
      <c r="J27" s="49"/>
      <c r="K27" s="50"/>
    </row>
    <row r="28" spans="1:11" x14ac:dyDescent="0.3">
      <c r="A28" s="449" t="s">
        <v>80</v>
      </c>
      <c r="B28" s="485"/>
      <c r="C28" s="487"/>
      <c r="D28" s="134" t="s">
        <v>11</v>
      </c>
      <c r="E28" s="63" t="s">
        <v>77</v>
      </c>
      <c r="F28" s="64"/>
      <c r="G28" s="65">
        <v>8</v>
      </c>
      <c r="H28" s="54">
        <f t="shared" si="0"/>
        <v>0</v>
      </c>
      <c r="I28" s="42"/>
      <c r="J28" s="49"/>
      <c r="K28" s="50"/>
    </row>
    <row r="29" spans="1:11" ht="15" customHeight="1" x14ac:dyDescent="0.3">
      <c r="A29" s="449" t="s">
        <v>80</v>
      </c>
      <c r="B29" s="485"/>
      <c r="C29" s="487"/>
      <c r="D29" s="134" t="s">
        <v>11</v>
      </c>
      <c r="E29" s="66" t="s">
        <v>77</v>
      </c>
      <c r="F29" s="67"/>
      <c r="G29" s="65">
        <v>6</v>
      </c>
      <c r="H29" s="54">
        <f t="shared" si="0"/>
        <v>0</v>
      </c>
      <c r="I29" s="42"/>
      <c r="J29" s="49"/>
      <c r="K29" s="50"/>
    </row>
    <row r="30" spans="1:11" ht="27.6" customHeight="1" x14ac:dyDescent="0.3">
      <c r="A30" s="449" t="s">
        <v>80</v>
      </c>
      <c r="B30" s="485"/>
      <c r="C30" s="487"/>
      <c r="D30" s="134" t="s">
        <v>11</v>
      </c>
      <c r="E30" s="68" t="s">
        <v>78</v>
      </c>
      <c r="F30" s="69"/>
      <c r="G30" s="70">
        <v>6</v>
      </c>
      <c r="H30" s="59">
        <f t="shared" si="0"/>
        <v>0</v>
      </c>
      <c r="I30" s="71"/>
      <c r="J30" s="49"/>
      <c r="K30" s="50"/>
    </row>
    <row r="31" spans="1:11" ht="15" customHeight="1" x14ac:dyDescent="0.3">
      <c r="A31" s="449" t="s">
        <v>80</v>
      </c>
      <c r="B31" s="485"/>
      <c r="C31" s="487"/>
      <c r="D31" s="1" t="s">
        <v>11</v>
      </c>
      <c r="E31" s="60" t="s">
        <v>77</v>
      </c>
      <c r="F31" s="52"/>
      <c r="G31" s="53">
        <v>5.5</v>
      </c>
      <c r="H31" s="54">
        <f>F31*G31</f>
        <v>0</v>
      </c>
      <c r="I31" s="71"/>
      <c r="J31" s="49"/>
      <c r="K31" s="50"/>
    </row>
    <row r="32" spans="1:11" ht="15" customHeight="1" x14ac:dyDescent="0.3">
      <c r="A32" s="449" t="s">
        <v>80</v>
      </c>
      <c r="B32" s="485"/>
      <c r="C32" s="487"/>
      <c r="D32" s="1" t="s">
        <v>11</v>
      </c>
      <c r="E32" s="60" t="s">
        <v>79</v>
      </c>
      <c r="F32" s="52"/>
      <c r="G32" s="53">
        <v>6</v>
      </c>
      <c r="H32" s="54">
        <f t="shared" si="0"/>
        <v>0</v>
      </c>
      <c r="I32" s="76"/>
      <c r="J32" s="49"/>
      <c r="K32" s="50"/>
    </row>
    <row r="33" spans="1:11" ht="35.25" customHeight="1" x14ac:dyDescent="0.3">
      <c r="A33" s="472" t="s">
        <v>85</v>
      </c>
      <c r="B33" s="473"/>
      <c r="C33" s="473"/>
      <c r="D33" s="1" t="s">
        <v>25</v>
      </c>
      <c r="E33" s="73" t="s">
        <v>81</v>
      </c>
      <c r="F33" s="74"/>
      <c r="G33" s="75">
        <v>1970</v>
      </c>
      <c r="H33" s="78">
        <f>F33*G33</f>
        <v>0</v>
      </c>
      <c r="J33" s="49"/>
      <c r="K33" s="77"/>
    </row>
    <row r="34" spans="1:11" ht="16.2" x14ac:dyDescent="0.3">
      <c r="A34" s="441" t="s">
        <v>82</v>
      </c>
      <c r="B34" s="474"/>
      <c r="C34" s="475"/>
      <c r="D34" s="1" t="s">
        <v>83</v>
      </c>
      <c r="E34" s="73" t="s">
        <v>84</v>
      </c>
      <c r="F34" s="74"/>
      <c r="G34" s="75">
        <v>900</v>
      </c>
      <c r="H34" s="78">
        <f>F34*G34</f>
        <v>0</v>
      </c>
      <c r="I34" s="76"/>
      <c r="J34" s="71"/>
      <c r="K34" s="77"/>
    </row>
    <row r="35" spans="1:11" ht="15" thickBot="1" x14ac:dyDescent="0.35">
      <c r="A35" s="444"/>
      <c r="B35" s="445"/>
      <c r="C35" s="445"/>
      <c r="D35" s="79"/>
      <c r="E35" s="80"/>
      <c r="F35" s="81"/>
      <c r="G35" s="82"/>
      <c r="H35" s="83"/>
      <c r="I35" s="76"/>
      <c r="J35" s="71"/>
      <c r="K35" s="77"/>
    </row>
    <row r="36" spans="1:11" ht="15" thickBot="1" x14ac:dyDescent="0.35">
      <c r="A36" s="84"/>
      <c r="B36" s="85"/>
      <c r="C36" s="85"/>
      <c r="D36" s="86"/>
      <c r="E36" s="87"/>
      <c r="F36" s="87"/>
      <c r="G36" s="87" t="s">
        <v>41</v>
      </c>
      <c r="H36" s="88">
        <f>SUM(H23:H35)</f>
        <v>0</v>
      </c>
      <c r="I36" s="87"/>
      <c r="J36" s="89"/>
      <c r="K36" s="90"/>
    </row>
    <row r="37" spans="1:11" ht="16.8" thickBot="1" x14ac:dyDescent="0.35">
      <c r="A37" s="84"/>
      <c r="B37" s="85"/>
      <c r="C37" s="85"/>
      <c r="D37" s="85"/>
      <c r="E37" s="91"/>
      <c r="F37" s="87"/>
      <c r="G37" s="87"/>
      <c r="H37" s="87"/>
      <c r="I37" s="87"/>
      <c r="J37" s="89" t="s">
        <v>51</v>
      </c>
      <c r="K37" s="92" t="s">
        <v>42</v>
      </c>
    </row>
    <row r="38" spans="1:11" ht="15" thickBot="1" x14ac:dyDescent="0.35">
      <c r="A38" s="84"/>
      <c r="B38" s="85"/>
      <c r="C38" s="85"/>
      <c r="D38" s="85"/>
      <c r="E38" s="87"/>
      <c r="F38" s="87"/>
      <c r="G38" s="87"/>
      <c r="H38" s="87" t="s">
        <v>43</v>
      </c>
      <c r="I38" s="93" t="s">
        <v>44</v>
      </c>
      <c r="J38" s="94">
        <f>H36*0.23</f>
        <v>0</v>
      </c>
      <c r="K38" s="95">
        <f>H36*1.23</f>
        <v>0</v>
      </c>
    </row>
    <row r="39" spans="1:11" ht="15" thickBot="1" x14ac:dyDescent="0.35">
      <c r="A39" s="96"/>
      <c r="B39" s="97"/>
      <c r="C39" s="97"/>
      <c r="D39" s="97"/>
      <c r="E39" s="97"/>
      <c r="F39" s="98"/>
      <c r="G39" s="99"/>
      <c r="H39" s="99"/>
      <c r="I39" s="100"/>
      <c r="J39" s="101"/>
      <c r="K39" s="102"/>
    </row>
    <row r="40" spans="1:11" x14ac:dyDescent="0.3">
      <c r="A40" s="103"/>
      <c r="F40" s="4"/>
      <c r="G40" s="104"/>
      <c r="H40" s="105"/>
      <c r="I40" s="106"/>
      <c r="J40" s="105"/>
      <c r="K40" s="16"/>
    </row>
    <row r="41" spans="1:11" x14ac:dyDescent="0.3">
      <c r="A41" s="107" t="s">
        <v>45</v>
      </c>
      <c r="B41" s="108"/>
      <c r="C41" s="108"/>
      <c r="D41" s="108"/>
      <c r="E41" s="108"/>
      <c r="F41" s="108"/>
      <c r="G41" s="109"/>
      <c r="H41" s="109"/>
      <c r="I41" s="110"/>
      <c r="J41" s="109"/>
      <c r="K41" s="109"/>
    </row>
    <row r="42" spans="1:11" x14ac:dyDescent="0.3">
      <c r="A42" s="107" t="s">
        <v>46</v>
      </c>
      <c r="B42" s="108"/>
      <c r="C42" s="108"/>
      <c r="D42" s="108"/>
      <c r="E42" s="108"/>
      <c r="F42" s="108"/>
      <c r="G42" s="111"/>
      <c r="H42" s="111"/>
      <c r="I42" s="112"/>
      <c r="J42" s="113"/>
      <c r="K42" s="114"/>
    </row>
    <row r="43" spans="1:11" x14ac:dyDescent="0.3">
      <c r="A43" s="107" t="s">
        <v>47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x14ac:dyDescent="0.3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3">
      <c r="F45" s="4"/>
      <c r="H45" s="4"/>
      <c r="J45" s="4"/>
      <c r="K45" s="4"/>
    </row>
    <row r="46" spans="1:11" x14ac:dyDescent="0.3">
      <c r="A46" s="117"/>
      <c r="B46" s="117"/>
      <c r="C46" s="3"/>
      <c r="D46" s="3"/>
      <c r="E46" s="3"/>
      <c r="F46" s="3"/>
      <c r="G46" s="118" t="s">
        <v>48</v>
      </c>
      <c r="H46" s="118"/>
      <c r="I46" s="118"/>
      <c r="J46" s="4"/>
      <c r="K46" s="4"/>
    </row>
    <row r="47" spans="1:11" x14ac:dyDescent="0.3">
      <c r="A47" s="428" t="s">
        <v>49</v>
      </c>
      <c r="B47" s="428"/>
      <c r="C47" s="428"/>
      <c r="D47" s="2"/>
      <c r="E47" s="2"/>
      <c r="F47" s="3"/>
      <c r="G47" s="118" t="s">
        <v>50</v>
      </c>
      <c r="H47" s="118"/>
      <c r="I47" s="118"/>
      <c r="J47" s="4"/>
      <c r="K47" s="4"/>
    </row>
  </sheetData>
  <mergeCells count="16">
    <mergeCell ref="A33:C33"/>
    <mergeCell ref="A34:C34"/>
    <mergeCell ref="A35:C35"/>
    <mergeCell ref="A47:C47"/>
    <mergeCell ref="A27:C27"/>
    <mergeCell ref="A28:C28"/>
    <mergeCell ref="A29:C29"/>
    <mergeCell ref="A30:C30"/>
    <mergeCell ref="A31:C31"/>
    <mergeCell ref="A32:C32"/>
    <mergeCell ref="A26:C26"/>
    <mergeCell ref="A11:E11"/>
    <mergeCell ref="A22:C22"/>
    <mergeCell ref="A23:C23"/>
    <mergeCell ref="A24:C24"/>
    <mergeCell ref="A25:C25"/>
  </mergeCells>
  <phoneticPr fontId="50" type="noConversion"/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9D8ABD05-769E-4D91-9856-42DF9E9E9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03ECFD-9064-4504-A97A-CE75ABD5E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22AC1-F4D7-4E28-B0CF-D58FC27B5A4D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1, III-2535 BS</vt:lpstr>
      <vt:lpstr>2, III-2776 PT</vt:lpstr>
      <vt:lpstr>3, III-2795 RS </vt:lpstr>
      <vt:lpstr>4, II-526 RS</vt:lpstr>
      <vt:lpstr>5, III-2783 RS </vt:lpstr>
      <vt:lpstr>6, III-2785 RS </vt:lpstr>
      <vt:lpstr>7, III-2523 ZC </vt:lpstr>
      <vt:lpstr>8, III-1622 ZC1</vt:lpstr>
      <vt:lpstr>9, III-1622 ZC2</vt:lpstr>
      <vt:lpstr>10, III-2489 ZH</vt:lpstr>
      <vt:lpstr>11, III-2532 BS</vt:lpstr>
      <vt:lpstr>12, III-2467 ZV</vt:lpstr>
      <vt:lpstr>13, III-2603 VK</vt:lpstr>
      <vt:lpstr>14, III-2460 ZV </vt:lpstr>
      <vt:lpstr>15,  III-2630 DT  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Jaroslav Praženica</cp:lastModifiedBy>
  <cp:lastPrinted>2026-02-16T08:38:57Z</cp:lastPrinted>
  <dcterms:created xsi:type="dcterms:W3CDTF">2025-05-12T09:30:39Z</dcterms:created>
  <dcterms:modified xsi:type="dcterms:W3CDTF">2026-05-27T07:10:39Z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