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j_zahorec_bratislava_sk/Documents/Dokumenty/VO BA/Čunovo - rozšírenie/"/>
    </mc:Choice>
  </mc:AlternateContent>
  <xr:revisionPtr revIDLastSave="76" documentId="8_{E227CCED-9195-4C3B-A1EB-40B6D9862F8E}" xr6:coauthVersionLast="47" xr6:coauthVersionMax="47" xr10:uidLastSave="{625F3A6C-0177-4150-AC46-DC7A15D9F826}"/>
  <bookViews>
    <workbookView xWindow="-120" yWindow="-120" windowWidth="29040" windowHeight="15720" tabRatio="721" xr2:uid="{00000000-000D-0000-FFFF-FFFF00000000}"/>
  </bookViews>
  <sheets>
    <sheet name="Ponuka" sheetId="7" r:id="rId1"/>
    <sheet name="Rekapitulácia stavby" sheetId="1" r:id="rId2"/>
    <sheet name="Objekt1 - 01-1.1 Cesta" sheetId="2" r:id="rId3"/>
    <sheet name="Objekt2 - 03.1 Ochrana ro..." sheetId="3" r:id="rId4"/>
    <sheet name="Objekt3 - 05.1 Verejne os..." sheetId="4" r:id="rId5"/>
    <sheet name="Objekt4 - 7.1 Sadove upravy" sheetId="5" r:id="rId6"/>
    <sheet name="Objekt5 - 08.1 Demolacie" sheetId="6" r:id="rId7"/>
    <sheet name="Osobné postavenie" sheetId="9" r:id="rId8"/>
    <sheet name="Konečný užívatelia výhod" sheetId="10" r:id="rId9"/>
    <sheet name="Medzinárodné sankcie" sheetId="11" r:id="rId10"/>
  </sheets>
  <definedNames>
    <definedName name="_xlnm._FilterDatabase" localSheetId="2" hidden="1">'Objekt1 - 01-1.1 Cesta'!$C$127:$K$313</definedName>
    <definedName name="_xlnm._FilterDatabase" localSheetId="3" hidden="1">'Objekt2 - 03.1 Ochrana ro...'!$C$120:$K$156</definedName>
    <definedName name="_xlnm._FilterDatabase" localSheetId="4" hidden="1">'Objekt3 - 05.1 Verejne os...'!$C$121:$K$170</definedName>
    <definedName name="_xlnm._FilterDatabase" localSheetId="5" hidden="1">'Objekt4 - 7.1 Sadove upravy'!$C$117:$K$139</definedName>
    <definedName name="_xlnm._FilterDatabase" localSheetId="6" hidden="1">'Objekt5 - 08.1 Demolacie'!$C$118:$K$132</definedName>
    <definedName name="_xlnm.Print_Titles" localSheetId="2">'Objekt1 - 01-1.1 Cesta'!$127:$127</definedName>
    <definedName name="_xlnm.Print_Titles" localSheetId="3">'Objekt2 - 03.1 Ochrana ro...'!$120:$120</definedName>
    <definedName name="_xlnm.Print_Titles" localSheetId="4">'Objekt3 - 05.1 Verejne os...'!$121:$121</definedName>
    <definedName name="_xlnm.Print_Titles" localSheetId="5">'Objekt4 - 7.1 Sadove upravy'!$117:$117</definedName>
    <definedName name="_xlnm.Print_Titles" localSheetId="6">'Objekt5 - 08.1 Demolacie'!$118:$118</definedName>
    <definedName name="_xlnm.Print_Titles" localSheetId="1">'Rekapitulácia stavby'!$92:$92</definedName>
    <definedName name="_xlnm.Print_Area" localSheetId="2">'Objekt1 - 01-1.1 Cesta'!$C$115:$J$313</definedName>
    <definedName name="_xlnm.Print_Area" localSheetId="3">'Objekt2 - 03.1 Ochrana ro...'!$C$108:$J$156</definedName>
    <definedName name="_xlnm.Print_Area" localSheetId="4">'Objekt3 - 05.1 Verejne os...'!$C$109:$J$170</definedName>
    <definedName name="_xlnm.Print_Area" localSheetId="5">'Objekt4 - 7.1 Sadove upravy'!$C$105:$J$139</definedName>
    <definedName name="_xlnm.Print_Area" localSheetId="6">'Objekt5 - 08.1 Demolacie'!$C$106:$J$132</definedName>
    <definedName name="_xlnm.Print_Area" localSheetId="1">'Rekapitulácia stavby'!$D$4:$AO$76,'Rekapitulácia stavby'!$C$82:$AQ$100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3" i="3" l="1"/>
  <c r="BK143" i="3"/>
  <c r="J142" i="3"/>
  <c r="BK142" i="3"/>
  <c r="H299" i="2" l="1"/>
  <c r="R299" i="2" s="1"/>
  <c r="H298" i="2"/>
  <c r="J37" i="6"/>
  <c r="J36" i="6"/>
  <c r="AY99" i="1" s="1"/>
  <c r="J35" i="6"/>
  <c r="AX99" i="1" s="1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5" i="6"/>
  <c r="BH125" i="6"/>
  <c r="BG125" i="6"/>
  <c r="BE125" i="6"/>
  <c r="T125" i="6"/>
  <c r="R125" i="6"/>
  <c r="P125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F113" i="6"/>
  <c r="E111" i="6"/>
  <c r="F89" i="6"/>
  <c r="E87" i="6"/>
  <c r="J24" i="6"/>
  <c r="E24" i="6"/>
  <c r="J116" i="6" s="1"/>
  <c r="J23" i="6"/>
  <c r="J21" i="6"/>
  <c r="E21" i="6"/>
  <c r="J91" i="6" s="1"/>
  <c r="J20" i="6"/>
  <c r="J18" i="6"/>
  <c r="E18" i="6"/>
  <c r="F92" i="6"/>
  <c r="J17" i="6"/>
  <c r="J15" i="6"/>
  <c r="E15" i="6"/>
  <c r="F115" i="6"/>
  <c r="J14" i="6"/>
  <c r="J12" i="6"/>
  <c r="E7" i="6"/>
  <c r="E109" i="6"/>
  <c r="J37" i="5"/>
  <c r="J36" i="5"/>
  <c r="AY98" i="1" s="1"/>
  <c r="J35" i="5"/>
  <c r="AX98" i="1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F112" i="5"/>
  <c r="E110" i="5"/>
  <c r="F89" i="5"/>
  <c r="E87" i="5"/>
  <c r="J24" i="5"/>
  <c r="E24" i="5"/>
  <c r="J115" i="5"/>
  <c r="J23" i="5"/>
  <c r="J21" i="5"/>
  <c r="E21" i="5"/>
  <c r="J91" i="5"/>
  <c r="J20" i="5"/>
  <c r="J18" i="5"/>
  <c r="E18" i="5"/>
  <c r="F115" i="5" s="1"/>
  <c r="J17" i="5"/>
  <c r="J15" i="5"/>
  <c r="E15" i="5"/>
  <c r="F91" i="5"/>
  <c r="J14" i="5"/>
  <c r="J12" i="5"/>
  <c r="E7" i="5"/>
  <c r="E108" i="5"/>
  <c r="J37" i="4"/>
  <c r="J36" i="4"/>
  <c r="AY97" i="1" s="1"/>
  <c r="J35" i="4"/>
  <c r="AX97" i="1" s="1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6" i="4"/>
  <c r="E114" i="4"/>
  <c r="F89" i="4"/>
  <c r="E87" i="4"/>
  <c r="J24" i="4"/>
  <c r="E24" i="4"/>
  <c r="J119" i="4" s="1"/>
  <c r="J23" i="4"/>
  <c r="J21" i="4"/>
  <c r="E21" i="4"/>
  <c r="J118" i="4"/>
  <c r="J20" i="4"/>
  <c r="J18" i="4"/>
  <c r="E18" i="4"/>
  <c r="F92" i="4"/>
  <c r="J17" i="4"/>
  <c r="J15" i="4"/>
  <c r="E15" i="4"/>
  <c r="F118" i="4" s="1"/>
  <c r="J14" i="4"/>
  <c r="J12" i="4"/>
  <c r="E7" i="4"/>
  <c r="E85" i="4"/>
  <c r="J37" i="3"/>
  <c r="J36" i="3"/>
  <c r="AY96" i="1"/>
  <c r="J35" i="3"/>
  <c r="AX96" i="1"/>
  <c r="BI156" i="3"/>
  <c r="BH156" i="3"/>
  <c r="BG156" i="3"/>
  <c r="BE156" i="3"/>
  <c r="T156" i="3"/>
  <c r="T155" i="3" s="1"/>
  <c r="R156" i="3"/>
  <c r="R155" i="3"/>
  <c r="P156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F115" i="3"/>
  <c r="E113" i="3"/>
  <c r="F89" i="3"/>
  <c r="E87" i="3"/>
  <c r="J24" i="3"/>
  <c r="E24" i="3"/>
  <c r="J92" i="3"/>
  <c r="J23" i="3"/>
  <c r="J21" i="3"/>
  <c r="E21" i="3"/>
  <c r="J117" i="3" s="1"/>
  <c r="J20" i="3"/>
  <c r="J18" i="3"/>
  <c r="E18" i="3"/>
  <c r="F92" i="3" s="1"/>
  <c r="J17" i="3"/>
  <c r="J15" i="3"/>
  <c r="E15" i="3"/>
  <c r="F117" i="3" s="1"/>
  <c r="J14" i="3"/>
  <c r="J12" i="3"/>
  <c r="E7" i="3"/>
  <c r="E111" i="3" s="1"/>
  <c r="J37" i="2"/>
  <c r="J36" i="2"/>
  <c r="AY95" i="1"/>
  <c r="J35" i="2"/>
  <c r="AX95" i="1" s="1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6" i="2"/>
  <c r="BH306" i="2"/>
  <c r="BG306" i="2"/>
  <c r="BE306" i="2"/>
  <c r="T306" i="2"/>
  <c r="T305" i="2" s="1"/>
  <c r="R306" i="2"/>
  <c r="R305" i="2" s="1"/>
  <c r="P306" i="2"/>
  <c r="P305" i="2" s="1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299" i="2"/>
  <c r="BH299" i="2"/>
  <c r="BG299" i="2"/>
  <c r="BE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R283" i="2"/>
  <c r="P283" i="2"/>
  <c r="BI279" i="2"/>
  <c r="BH279" i="2"/>
  <c r="BG279" i="2"/>
  <c r="BE279" i="2"/>
  <c r="T279" i="2"/>
  <c r="R279" i="2"/>
  <c r="P279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6" i="2"/>
  <c r="BH246" i="2"/>
  <c r="BG246" i="2"/>
  <c r="BE246" i="2"/>
  <c r="T246" i="2"/>
  <c r="R246" i="2"/>
  <c r="P246" i="2"/>
  <c r="BI243" i="2"/>
  <c r="BH243" i="2"/>
  <c r="BG243" i="2"/>
  <c r="BE243" i="2"/>
  <c r="T243" i="2"/>
  <c r="R243" i="2"/>
  <c r="P243" i="2"/>
  <c r="BI240" i="2"/>
  <c r="BH240" i="2"/>
  <c r="BG240" i="2"/>
  <c r="BE240" i="2"/>
  <c r="T240" i="2"/>
  <c r="R240" i="2"/>
  <c r="P240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6" i="2"/>
  <c r="BH216" i="2"/>
  <c r="BG216" i="2"/>
  <c r="BE216" i="2"/>
  <c r="T216" i="2"/>
  <c r="R216" i="2"/>
  <c r="P216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8" i="2"/>
  <c r="BH178" i="2"/>
  <c r="BG178" i="2"/>
  <c r="BE178" i="2"/>
  <c r="T178" i="2"/>
  <c r="R178" i="2"/>
  <c r="P178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59" i="2"/>
  <c r="BH159" i="2"/>
  <c r="BG159" i="2"/>
  <c r="BE159" i="2"/>
  <c r="T159" i="2"/>
  <c r="R159" i="2"/>
  <c r="P159" i="2"/>
  <c r="BI154" i="2"/>
  <c r="BH154" i="2"/>
  <c r="BG154" i="2"/>
  <c r="BE154" i="2"/>
  <c r="T154" i="2"/>
  <c r="R154" i="2"/>
  <c r="P154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124" i="2"/>
  <c r="J20" i="2"/>
  <c r="J18" i="2"/>
  <c r="E18" i="2"/>
  <c r="F125" i="2"/>
  <c r="J17" i="2"/>
  <c r="J15" i="2"/>
  <c r="E15" i="2"/>
  <c r="F124" i="2" s="1"/>
  <c r="J14" i="2"/>
  <c r="J12" i="2"/>
  <c r="E7" i="2"/>
  <c r="E118" i="2"/>
  <c r="L90" i="1"/>
  <c r="AM90" i="1"/>
  <c r="AM89" i="1"/>
  <c r="L89" i="1"/>
  <c r="L87" i="1"/>
  <c r="L84" i="1"/>
  <c r="J312" i="2"/>
  <c r="BK310" i="2"/>
  <c r="BK304" i="2"/>
  <c r="J304" i="2"/>
  <c r="J302" i="2"/>
  <c r="BK297" i="2"/>
  <c r="BK294" i="2"/>
  <c r="BK292" i="2"/>
  <c r="BK290" i="2"/>
  <c r="J289" i="2"/>
  <c r="J279" i="2"/>
  <c r="BK274" i="2"/>
  <c r="BK272" i="2"/>
  <c r="BK270" i="2"/>
  <c r="BK268" i="2"/>
  <c r="BK266" i="2"/>
  <c r="BK264" i="2"/>
  <c r="BK261" i="2"/>
  <c r="BK259" i="2"/>
  <c r="BK257" i="2"/>
  <c r="BK255" i="2"/>
  <c r="BK253" i="2"/>
  <c r="J250" i="2"/>
  <c r="J236" i="2"/>
  <c r="J234" i="2"/>
  <c r="J229" i="2"/>
  <c r="BK227" i="2"/>
  <c r="J223" i="2"/>
  <c r="J221" i="2"/>
  <c r="BK211" i="2"/>
  <c r="J207" i="2"/>
  <c r="J200" i="2"/>
  <c r="J192" i="2"/>
  <c r="BK187" i="2"/>
  <c r="BK183" i="2"/>
  <c r="J178" i="2"/>
  <c r="J171" i="2"/>
  <c r="BK168" i="2"/>
  <c r="BK166" i="2"/>
  <c r="J159" i="2"/>
  <c r="J147" i="2"/>
  <c r="BK143" i="2"/>
  <c r="BK139" i="2"/>
  <c r="J135" i="2"/>
  <c r="J131" i="2"/>
  <c r="BK140" i="3"/>
  <c r="BK139" i="3"/>
  <c r="J133" i="4"/>
  <c r="BK170" i="4"/>
  <c r="J160" i="4"/>
  <c r="BK154" i="4"/>
  <c r="BK145" i="4"/>
  <c r="BK139" i="4"/>
  <c r="BK128" i="4"/>
  <c r="BK164" i="4"/>
  <c r="BK153" i="4"/>
  <c r="J140" i="4"/>
  <c r="J167" i="4"/>
  <c r="BK146" i="4"/>
  <c r="J128" i="4"/>
  <c r="J165" i="4"/>
  <c r="J146" i="4"/>
  <c r="J150" i="4"/>
  <c r="BK140" i="4"/>
  <c r="J131" i="4"/>
  <c r="BK137" i="5"/>
  <c r="BK127" i="5"/>
  <c r="J124" i="5"/>
  <c r="BK125" i="5"/>
  <c r="J122" i="5"/>
  <c r="BK128" i="5"/>
  <c r="BK132" i="6"/>
  <c r="BK128" i="6"/>
  <c r="J130" i="6"/>
  <c r="BK125" i="6"/>
  <c r="BK313" i="2"/>
  <c r="BK311" i="2"/>
  <c r="BK306" i="2"/>
  <c r="J303" i="2"/>
  <c r="J298" i="2"/>
  <c r="J295" i="2"/>
  <c r="J293" i="2"/>
  <c r="J291" i="2"/>
  <c r="J286" i="2"/>
  <c r="BK279" i="2"/>
  <c r="J275" i="2"/>
  <c r="BK273" i="2"/>
  <c r="J271" i="2"/>
  <c r="J269" i="2"/>
  <c r="J267" i="2"/>
  <c r="BK265" i="2"/>
  <c r="J263" i="2"/>
  <c r="BK260" i="2"/>
  <c r="BK258" i="2"/>
  <c r="BK256" i="2"/>
  <c r="J253" i="2"/>
  <c r="J251" i="2"/>
  <c r="J246" i="2"/>
  <c r="J240" i="2"/>
  <c r="BK234" i="2"/>
  <c r="J228" i="2"/>
  <c r="J224" i="2"/>
  <c r="J222" i="2"/>
  <c r="J220" i="2"/>
  <c r="J212" i="2"/>
  <c r="BK207" i="2"/>
  <c r="BK200" i="2"/>
  <c r="BK192" i="2"/>
  <c r="BK188" i="2"/>
  <c r="J184" i="2"/>
  <c r="BK178" i="2"/>
  <c r="J170" i="2"/>
  <c r="BK167" i="2"/>
  <c r="J166" i="2"/>
  <c r="J164" i="2"/>
  <c r="BK154" i="2"/>
  <c r="J143" i="2"/>
  <c r="J136" i="2"/>
  <c r="J132" i="2"/>
  <c r="BK151" i="4"/>
  <c r="BK165" i="4"/>
  <c r="J157" i="4"/>
  <c r="J148" i="4"/>
  <c r="BK133" i="4"/>
  <c r="J170" i="4"/>
  <c r="J158" i="4"/>
  <c r="BK150" i="4"/>
  <c r="J130" i="4"/>
  <c r="J161" i="4"/>
  <c r="BK144" i="4"/>
  <c r="BK135" i="4"/>
  <c r="J151" i="4"/>
  <c r="BK126" i="4"/>
  <c r="BK155" i="4"/>
  <c r="J153" i="4"/>
  <c r="J132" i="4"/>
  <c r="J133" i="5"/>
  <c r="BK123" i="5"/>
  <c r="J123" i="5"/>
  <c r="BK126" i="5"/>
  <c r="J131" i="5"/>
  <c r="J132" i="6"/>
  <c r="J125" i="6"/>
  <c r="J129" i="6"/>
  <c r="J259" i="2"/>
  <c r="J256" i="2"/>
  <c r="J254" i="2"/>
  <c r="BK251" i="2"/>
  <c r="J243" i="2"/>
  <c r="BK235" i="2"/>
  <c r="J233" i="2"/>
  <c r="BK228" i="2"/>
  <c r="BK223" i="2"/>
  <c r="BK220" i="2"/>
  <c r="BK212" i="2"/>
  <c r="J209" i="2"/>
  <c r="BK204" i="2"/>
  <c r="J203" i="2"/>
  <c r="BK189" i="2"/>
  <c r="J187" i="2"/>
  <c r="BK182" i="2"/>
  <c r="BK171" i="2"/>
  <c r="BK169" i="2"/>
  <c r="J167" i="2"/>
  <c r="BK164" i="2"/>
  <c r="BK147" i="2"/>
  <c r="BK140" i="2"/>
  <c r="BK136" i="2"/>
  <c r="BK132" i="2"/>
  <c r="BK124" i="3"/>
  <c r="J140" i="3"/>
  <c r="BK162" i="4"/>
  <c r="BK132" i="4"/>
  <c r="J162" i="4"/>
  <c r="BK159" i="4"/>
  <c r="J152" i="4"/>
  <c r="BK142" i="4"/>
  <c r="BK131" i="4"/>
  <c r="J125" i="4"/>
  <c r="BK152" i="4"/>
  <c r="J142" i="4"/>
  <c r="BK168" i="4"/>
  <c r="J154" i="4"/>
  <c r="BK138" i="4"/>
  <c r="J126" i="4"/>
  <c r="BK148" i="4"/>
  <c r="BK158" i="4"/>
  <c r="J141" i="4"/>
  <c r="J135" i="4"/>
  <c r="BK125" i="4"/>
  <c r="BK131" i="5"/>
  <c r="BK133" i="5"/>
  <c r="BK132" i="5"/>
  <c r="J121" i="5"/>
  <c r="J139" i="5"/>
  <c r="J132" i="5"/>
  <c r="BK130" i="6"/>
  <c r="BK122" i="6"/>
  <c r="J128" i="6"/>
  <c r="J172" i="2"/>
  <c r="BK141" i="3"/>
  <c r="J154" i="3"/>
  <c r="J126" i="3"/>
  <c r="J125" i="3"/>
  <c r="J138" i="3"/>
  <c r="J169" i="4"/>
  <c r="BK134" i="4"/>
  <c r="BK163" i="4"/>
  <c r="BK149" i="4"/>
  <c r="J127" i="4"/>
  <c r="J138" i="5"/>
  <c r="J123" i="6"/>
  <c r="BK312" i="2"/>
  <c r="J310" i="2"/>
  <c r="BK303" i="2"/>
  <c r="J297" i="2"/>
  <c r="BK293" i="2"/>
  <c r="BK291" i="2"/>
  <c r="BK289" i="2"/>
  <c r="BK283" i="2"/>
  <c r="J274" i="2"/>
  <c r="J273" i="2"/>
  <c r="BK271" i="2"/>
  <c r="BK269" i="2"/>
  <c r="BK267" i="2"/>
  <c r="J265" i="2"/>
  <c r="BK263" i="2"/>
  <c r="J261" i="2"/>
  <c r="J258" i="2"/>
  <c r="J255" i="2"/>
  <c r="BK252" i="2"/>
  <c r="BK250" i="2"/>
  <c r="BK243" i="2"/>
  <c r="BK236" i="2"/>
  <c r="BK233" i="2"/>
  <c r="J227" i="2"/>
  <c r="BK221" i="2"/>
  <c r="BK216" i="2"/>
  <c r="BK209" i="2"/>
  <c r="J208" i="2"/>
  <c r="BK203" i="2"/>
  <c r="J197" i="2"/>
  <c r="J189" i="2"/>
  <c r="BK184" i="2"/>
  <c r="J183" i="2"/>
  <c r="BK172" i="2"/>
  <c r="BK170" i="2"/>
  <c r="J168" i="2"/>
  <c r="BK165" i="2"/>
  <c r="BK159" i="2"/>
  <c r="J154" i="2"/>
  <c r="J144" i="2"/>
  <c r="J140" i="2"/>
  <c r="BK135" i="2"/>
  <c r="AS94" i="1"/>
  <c r="J135" i="3"/>
  <c r="J134" i="3"/>
  <c r="BK126" i="3"/>
  <c r="BK125" i="3"/>
  <c r="J153" i="3"/>
  <c r="J152" i="3"/>
  <c r="BK148" i="3"/>
  <c r="BK134" i="3"/>
  <c r="J133" i="3"/>
  <c r="J156" i="3"/>
  <c r="BK154" i="3"/>
  <c r="BK153" i="3"/>
  <c r="J151" i="3"/>
  <c r="J148" i="3"/>
  <c r="J139" i="3"/>
  <c r="BK138" i="3"/>
  <c r="BK135" i="3"/>
  <c r="BK156" i="3"/>
  <c r="BK152" i="3"/>
  <c r="BK151" i="3"/>
  <c r="J141" i="3"/>
  <c r="J124" i="3"/>
  <c r="J149" i="3"/>
  <c r="BK149" i="3"/>
  <c r="BK133" i="3"/>
  <c r="J143" i="4"/>
  <c r="J164" i="4"/>
  <c r="BK161" i="4"/>
  <c r="J155" i="4"/>
  <c r="J144" i="4"/>
  <c r="BK130" i="4"/>
  <c r="J168" i="4"/>
  <c r="BK157" i="4"/>
  <c r="J147" i="4"/>
  <c r="BK169" i="4"/>
  <c r="J159" i="4"/>
  <c r="BK141" i="4"/>
  <c r="BK167" i="4"/>
  <c r="J145" i="4"/>
  <c r="J156" i="4"/>
  <c r="BK147" i="4"/>
  <c r="J134" i="4"/>
  <c r="J136" i="5"/>
  <c r="J125" i="5"/>
  <c r="J127" i="5"/>
  <c r="BK136" i="5"/>
  <c r="BK124" i="5"/>
  <c r="J137" i="5"/>
  <c r="BK121" i="5"/>
  <c r="BK129" i="6"/>
  <c r="BK123" i="6"/>
  <c r="J313" i="2"/>
  <c r="J311" i="2"/>
  <c r="J306" i="2"/>
  <c r="BK302" i="2"/>
  <c r="BK298" i="2"/>
  <c r="BK295" i="2"/>
  <c r="J294" i="2"/>
  <c r="J292" i="2"/>
  <c r="J290" i="2"/>
  <c r="BK286" i="2"/>
  <c r="J283" i="2"/>
  <c r="BK275" i="2"/>
  <c r="J272" i="2"/>
  <c r="J270" i="2"/>
  <c r="J268" i="2"/>
  <c r="J266" i="2"/>
  <c r="J264" i="2"/>
  <c r="J260" i="2"/>
  <c r="J257" i="2"/>
  <c r="BK254" i="2"/>
  <c r="J252" i="2"/>
  <c r="BK246" i="2"/>
  <c r="BK240" i="2"/>
  <c r="J235" i="2"/>
  <c r="BK229" i="2"/>
  <c r="BK224" i="2"/>
  <c r="BK222" i="2"/>
  <c r="J216" i="2"/>
  <c r="J211" i="2"/>
  <c r="BK208" i="2"/>
  <c r="J204" i="2"/>
  <c r="BK197" i="2"/>
  <c r="J188" i="2"/>
  <c r="J182" i="2"/>
  <c r="J169" i="2"/>
  <c r="J165" i="2"/>
  <c r="BK144" i="2"/>
  <c r="J139" i="2"/>
  <c r="BK131" i="2"/>
  <c r="BK160" i="4"/>
  <c r="J139" i="4"/>
  <c r="BK156" i="4"/>
  <c r="BK143" i="4"/>
  <c r="BK127" i="4"/>
  <c r="J163" i="4"/>
  <c r="J149" i="4"/>
  <c r="J138" i="4"/>
  <c r="BK139" i="5"/>
  <c r="BK122" i="5"/>
  <c r="J128" i="5"/>
  <c r="BK138" i="5"/>
  <c r="J126" i="5"/>
  <c r="J131" i="6"/>
  <c r="BK131" i="6"/>
  <c r="J122" i="6"/>
  <c r="BK299" i="2" l="1"/>
  <c r="P299" i="2"/>
  <c r="P296" i="2" s="1"/>
  <c r="J299" i="2"/>
  <c r="T299" i="2"/>
  <c r="F37" i="2"/>
  <c r="BD95" i="1" s="1"/>
  <c r="F33" i="2"/>
  <c r="AZ95" i="1" s="1"/>
  <c r="J33" i="2"/>
  <c r="AV95" i="1" s="1"/>
  <c r="F35" i="2"/>
  <c r="F36" i="2"/>
  <c r="BC95" i="1" s="1"/>
  <c r="R130" i="2"/>
  <c r="P219" i="2"/>
  <c r="T262" i="2"/>
  <c r="P130" i="2"/>
  <c r="T196" i="2"/>
  <c r="R210" i="2"/>
  <c r="BK262" i="2"/>
  <c r="J262" i="2" s="1"/>
  <c r="J103" i="2" s="1"/>
  <c r="R296" i="2"/>
  <c r="T301" i="2"/>
  <c r="T300" i="2" s="1"/>
  <c r="BK309" i="2"/>
  <c r="J309" i="2" s="1"/>
  <c r="J108" i="2" s="1"/>
  <c r="R123" i="3"/>
  <c r="R150" i="3"/>
  <c r="T124" i="4"/>
  <c r="P137" i="4"/>
  <c r="P136" i="4"/>
  <c r="P166" i="4"/>
  <c r="R121" i="6"/>
  <c r="P196" i="2"/>
  <c r="BK210" i="2"/>
  <c r="J210" i="2" s="1"/>
  <c r="J100" i="2" s="1"/>
  <c r="T210" i="2"/>
  <c r="R262" i="2"/>
  <c r="BK301" i="2"/>
  <c r="J301" i="2" s="1"/>
  <c r="J106" i="2" s="1"/>
  <c r="T309" i="2"/>
  <c r="T123" i="3"/>
  <c r="BK150" i="3"/>
  <c r="J150" i="3" s="1"/>
  <c r="J100" i="3" s="1"/>
  <c r="T121" i="6"/>
  <c r="T130" i="2"/>
  <c r="BK219" i="2"/>
  <c r="J219" i="2" s="1"/>
  <c r="J101" i="2" s="1"/>
  <c r="P262" i="2"/>
  <c r="T296" i="2"/>
  <c r="R301" i="2"/>
  <c r="R300" i="2"/>
  <c r="R309" i="2"/>
  <c r="R147" i="3"/>
  <c r="P150" i="3"/>
  <c r="P124" i="4"/>
  <c r="BK129" i="4"/>
  <c r="J129" i="4" s="1"/>
  <c r="J99" i="4" s="1"/>
  <c r="R129" i="4"/>
  <c r="T137" i="4"/>
  <c r="T136" i="4"/>
  <c r="BK120" i="5"/>
  <c r="R120" i="5"/>
  <c r="R119" i="5" s="1"/>
  <c r="R118" i="5" s="1"/>
  <c r="BK121" i="6"/>
  <c r="P121" i="6"/>
  <c r="P124" i="6"/>
  <c r="BK130" i="2"/>
  <c r="R196" i="2"/>
  <c r="P210" i="2"/>
  <c r="T219" i="2"/>
  <c r="T249" i="2"/>
  <c r="P301" i="2"/>
  <c r="P300" i="2" s="1"/>
  <c r="P123" i="3"/>
  <c r="BK147" i="3"/>
  <c r="J147" i="3"/>
  <c r="J99" i="3" s="1"/>
  <c r="T150" i="3"/>
  <c r="R124" i="4"/>
  <c r="R123" i="4"/>
  <c r="P129" i="4"/>
  <c r="T129" i="4"/>
  <c r="R137" i="4"/>
  <c r="R136" i="4"/>
  <c r="R166" i="4"/>
  <c r="P120" i="5"/>
  <c r="P119" i="5" s="1"/>
  <c r="P118" i="5" s="1"/>
  <c r="AU98" i="1" s="1"/>
  <c r="T120" i="5"/>
  <c r="T119" i="5"/>
  <c r="T118" i="5"/>
  <c r="BK124" i="6"/>
  <c r="J124" i="6" s="1"/>
  <c r="BK196" i="2"/>
  <c r="J196" i="2" s="1"/>
  <c r="J99" i="2" s="1"/>
  <c r="R219" i="2"/>
  <c r="BK249" i="2"/>
  <c r="J249" i="2" s="1"/>
  <c r="J102" i="2" s="1"/>
  <c r="R249" i="2"/>
  <c r="BK296" i="2"/>
  <c r="J296" i="2" s="1"/>
  <c r="J104" i="2" s="1"/>
  <c r="P309" i="2"/>
  <c r="BK123" i="3"/>
  <c r="J123" i="3" s="1"/>
  <c r="J98" i="3" s="1"/>
  <c r="P147" i="3"/>
  <c r="T147" i="3"/>
  <c r="BK137" i="4"/>
  <c r="BK166" i="4"/>
  <c r="J166" i="4" s="1"/>
  <c r="J102" i="4" s="1"/>
  <c r="R124" i="6"/>
  <c r="P249" i="2"/>
  <c r="BK124" i="4"/>
  <c r="T166" i="4"/>
  <c r="T124" i="6"/>
  <c r="BK155" i="3"/>
  <c r="J155" i="3"/>
  <c r="J101" i="3" s="1"/>
  <c r="BK305" i="2"/>
  <c r="J305" i="2" s="1"/>
  <c r="J107" i="2" s="1"/>
  <c r="E85" i="6"/>
  <c r="J92" i="6"/>
  <c r="F116" i="6"/>
  <c r="BF122" i="6"/>
  <c r="F91" i="6"/>
  <c r="BF123" i="6"/>
  <c r="BF128" i="6"/>
  <c r="J115" i="6"/>
  <c r="BF125" i="6"/>
  <c r="BF132" i="6"/>
  <c r="J89" i="6"/>
  <c r="BF131" i="6"/>
  <c r="BF130" i="6"/>
  <c r="BF129" i="6"/>
  <c r="E85" i="5"/>
  <c r="J89" i="5"/>
  <c r="F92" i="5"/>
  <c r="F114" i="5"/>
  <c r="BF121" i="5"/>
  <c r="BF131" i="5"/>
  <c r="BF133" i="5"/>
  <c r="J92" i="5"/>
  <c r="BF123" i="5"/>
  <c r="J114" i="5"/>
  <c r="BF126" i="5"/>
  <c r="BF124" i="5"/>
  <c r="BF125" i="5"/>
  <c r="BF127" i="5"/>
  <c r="BF128" i="5"/>
  <c r="BF122" i="5"/>
  <c r="BF132" i="5"/>
  <c r="BF136" i="5"/>
  <c r="BF137" i="5"/>
  <c r="BF138" i="5"/>
  <c r="BF139" i="5"/>
  <c r="J91" i="4"/>
  <c r="J92" i="4"/>
  <c r="F119" i="4"/>
  <c r="BF131" i="4"/>
  <c r="BF133" i="4"/>
  <c r="BF142" i="4"/>
  <c r="BF146" i="4"/>
  <c r="BF147" i="4"/>
  <c r="BF151" i="4"/>
  <c r="BF157" i="4"/>
  <c r="BF155" i="4"/>
  <c r="BF127" i="4"/>
  <c r="BF130" i="4"/>
  <c r="BF140" i="4"/>
  <c r="BF153" i="4"/>
  <c r="BF158" i="4"/>
  <c r="BF161" i="4"/>
  <c r="E112" i="4"/>
  <c r="BF125" i="4"/>
  <c r="BF132" i="4"/>
  <c r="BF143" i="4"/>
  <c r="BF160" i="4"/>
  <c r="BF163" i="4"/>
  <c r="F91" i="4"/>
  <c r="BF126" i="4"/>
  <c r="BF134" i="4"/>
  <c r="BF148" i="4"/>
  <c r="BF150" i="4"/>
  <c r="BF162" i="4"/>
  <c r="J89" i="4"/>
  <c r="BF138" i="4"/>
  <c r="BF149" i="4"/>
  <c r="BF156" i="4"/>
  <c r="BF159" i="4"/>
  <c r="BF169" i="4"/>
  <c r="BF170" i="4"/>
  <c r="BF135" i="4"/>
  <c r="BF141" i="4"/>
  <c r="BF145" i="4"/>
  <c r="BF165" i="4"/>
  <c r="BF128" i="4"/>
  <c r="BF139" i="4"/>
  <c r="BF144" i="4"/>
  <c r="BF152" i="4"/>
  <c r="BF154" i="4"/>
  <c r="BF164" i="4"/>
  <c r="BF167" i="4"/>
  <c r="BF168" i="4"/>
  <c r="E85" i="3"/>
  <c r="J91" i="3"/>
  <c r="J118" i="3"/>
  <c r="BF138" i="3"/>
  <c r="BF139" i="3"/>
  <c r="BF140" i="3"/>
  <c r="BF149" i="3"/>
  <c r="BF152" i="3"/>
  <c r="BF154" i="3"/>
  <c r="F91" i="3"/>
  <c r="F118" i="3"/>
  <c r="BF124" i="3"/>
  <c r="BF134" i="3"/>
  <c r="BF135" i="3"/>
  <c r="BF151" i="3"/>
  <c r="BF156" i="3"/>
  <c r="J89" i="3"/>
  <c r="BF125" i="3"/>
  <c r="BF126" i="3"/>
  <c r="BF133" i="3"/>
  <c r="BF141" i="3"/>
  <c r="BF148" i="3"/>
  <c r="BF153" i="3"/>
  <c r="E85" i="2"/>
  <c r="J89" i="2"/>
  <c r="F91" i="2"/>
  <c r="J91" i="2"/>
  <c r="F92" i="2"/>
  <c r="J92" i="2"/>
  <c r="BF131" i="2"/>
  <c r="BF132" i="2"/>
  <c r="BF135" i="2"/>
  <c r="BF136" i="2"/>
  <c r="BF139" i="2"/>
  <c r="BF140" i="2"/>
  <c r="BF143" i="2"/>
  <c r="BF144" i="2"/>
  <c r="BF147" i="2"/>
  <c r="BF154" i="2"/>
  <c r="BF159" i="2"/>
  <c r="BF164" i="2"/>
  <c r="BF165" i="2"/>
  <c r="BF166" i="2"/>
  <c r="BF167" i="2"/>
  <c r="BF168" i="2"/>
  <c r="BF169" i="2"/>
  <c r="BF170" i="2"/>
  <c r="BF171" i="2"/>
  <c r="BF172" i="2"/>
  <c r="BF178" i="2"/>
  <c r="BF182" i="2"/>
  <c r="BF183" i="2"/>
  <c r="BF184" i="2"/>
  <c r="BF187" i="2"/>
  <c r="BF188" i="2"/>
  <c r="BF189" i="2"/>
  <c r="BF192" i="2"/>
  <c r="BF197" i="2"/>
  <c r="BF200" i="2"/>
  <c r="BF203" i="2"/>
  <c r="BF204" i="2"/>
  <c r="BF207" i="2"/>
  <c r="BF208" i="2"/>
  <c r="BF209" i="2"/>
  <c r="BF211" i="2"/>
  <c r="BF212" i="2"/>
  <c r="BF216" i="2"/>
  <c r="BF220" i="2"/>
  <c r="BF221" i="2"/>
  <c r="BF222" i="2"/>
  <c r="BF223" i="2"/>
  <c r="BF224" i="2"/>
  <c r="BF227" i="2"/>
  <c r="BF228" i="2"/>
  <c r="BF229" i="2"/>
  <c r="BF233" i="2"/>
  <c r="BF234" i="2"/>
  <c r="BF235" i="2"/>
  <c r="BF236" i="2"/>
  <c r="BF240" i="2"/>
  <c r="BF243" i="2"/>
  <c r="BF246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9" i="2"/>
  <c r="BF283" i="2"/>
  <c r="BF286" i="2"/>
  <c r="BF289" i="2"/>
  <c r="BF290" i="2"/>
  <c r="BF291" i="2"/>
  <c r="BF292" i="2"/>
  <c r="BF293" i="2"/>
  <c r="BF294" i="2"/>
  <c r="BF295" i="2"/>
  <c r="BF297" i="2"/>
  <c r="BF298" i="2"/>
  <c r="BF299" i="2"/>
  <c r="BF302" i="2"/>
  <c r="BF303" i="2"/>
  <c r="BF304" i="2"/>
  <c r="BF306" i="2"/>
  <c r="BF310" i="2"/>
  <c r="BF311" i="2"/>
  <c r="BF312" i="2"/>
  <c r="BF313" i="2"/>
  <c r="F35" i="3"/>
  <c r="BB96" i="1" s="1"/>
  <c r="F35" i="4"/>
  <c r="BB97" i="1" s="1"/>
  <c r="J33" i="5"/>
  <c r="F36" i="6"/>
  <c r="F33" i="3"/>
  <c r="AZ96" i="1" s="1"/>
  <c r="F36" i="4"/>
  <c r="F37" i="5"/>
  <c r="BD98" i="1" s="1"/>
  <c r="F33" i="6"/>
  <c r="AZ99" i="1" s="1"/>
  <c r="F36" i="3"/>
  <c r="BC96" i="1" s="1"/>
  <c r="F37" i="4"/>
  <c r="F35" i="6"/>
  <c r="BB99" i="1" s="1"/>
  <c r="F33" i="4"/>
  <c r="AZ97" i="1" s="1"/>
  <c r="F37" i="3"/>
  <c r="F35" i="5"/>
  <c r="F36" i="5"/>
  <c r="BC98" i="1" s="1"/>
  <c r="F37" i="6"/>
  <c r="BD99" i="1" s="1"/>
  <c r="J33" i="3"/>
  <c r="AV96" i="1" s="1"/>
  <c r="J33" i="4"/>
  <c r="AV97" i="1" s="1"/>
  <c r="F33" i="5"/>
  <c r="AZ98" i="1" s="1"/>
  <c r="J33" i="6"/>
  <c r="J121" i="6" l="1"/>
  <c r="J98" i="6" s="1"/>
  <c r="J99" i="6"/>
  <c r="BC99" i="1"/>
  <c r="AV99" i="1"/>
  <c r="J120" i="5"/>
  <c r="J98" i="5" s="1"/>
  <c r="BK119" i="5"/>
  <c r="BK118" i="5" s="1"/>
  <c r="J118" i="5" s="1"/>
  <c r="J96" i="5" s="1"/>
  <c r="BB98" i="1"/>
  <c r="AV98" i="1"/>
  <c r="J137" i="4"/>
  <c r="J101" i="4" s="1"/>
  <c r="J124" i="4"/>
  <c r="J98" i="4" s="1"/>
  <c r="BC97" i="1"/>
  <c r="BD97" i="1"/>
  <c r="BD96" i="1"/>
  <c r="J130" i="2"/>
  <c r="J98" i="2" s="1"/>
  <c r="BB95" i="1"/>
  <c r="P122" i="3"/>
  <c r="P121" i="3"/>
  <c r="AU96" i="1"/>
  <c r="T129" i="2"/>
  <c r="T128" i="2" s="1"/>
  <c r="R120" i="6"/>
  <c r="R119" i="6"/>
  <c r="T123" i="4"/>
  <c r="T122" i="4" s="1"/>
  <c r="P129" i="2"/>
  <c r="P128" i="2" s="1"/>
  <c r="AU95" i="1" s="1"/>
  <c r="R122" i="3"/>
  <c r="R121" i="3"/>
  <c r="BK129" i="2"/>
  <c r="J129" i="2" s="1"/>
  <c r="J97" i="2" s="1"/>
  <c r="P120" i="6"/>
  <c r="P119" i="6"/>
  <c r="AU99" i="1" s="1"/>
  <c r="BK123" i="4"/>
  <c r="J123" i="4"/>
  <c r="J97" i="4" s="1"/>
  <c r="T120" i="6"/>
  <c r="T119" i="6"/>
  <c r="BK122" i="3"/>
  <c r="BK121" i="3" s="1"/>
  <c r="J121" i="3" s="1"/>
  <c r="J96" i="3" s="1"/>
  <c r="R122" i="4"/>
  <c r="P123" i="4"/>
  <c r="P122" i="4"/>
  <c r="AU97" i="1"/>
  <c r="T122" i="3"/>
  <c r="T121" i="3"/>
  <c r="R129" i="2"/>
  <c r="R128" i="2" s="1"/>
  <c r="BK120" i="6"/>
  <c r="J120" i="6" s="1"/>
  <c r="J97" i="6" s="1"/>
  <c r="BK136" i="4"/>
  <c r="J136" i="4" s="1"/>
  <c r="J100" i="4" s="1"/>
  <c r="BK300" i="2"/>
  <c r="J300" i="2" s="1"/>
  <c r="J105" i="2" s="1"/>
  <c r="F34" i="4"/>
  <c r="J34" i="4"/>
  <c r="J34" i="2"/>
  <c r="AW95" i="1" s="1"/>
  <c r="AT95" i="1" s="1"/>
  <c r="F34" i="2"/>
  <c r="BA95" i="1" s="1"/>
  <c r="J34" i="3"/>
  <c r="AW96" i="1" s="1"/>
  <c r="AT96" i="1" s="1"/>
  <c r="F34" i="5"/>
  <c r="BA98" i="1" s="1"/>
  <c r="F34" i="6"/>
  <c r="BA99" i="1" s="1"/>
  <c r="AZ94" i="1"/>
  <c r="W29" i="1" s="1"/>
  <c r="F34" i="3"/>
  <c r="BA96" i="1" s="1"/>
  <c r="J34" i="5"/>
  <c r="AW98" i="1" s="1"/>
  <c r="J34" i="6"/>
  <c r="BB94" i="1" l="1"/>
  <c r="W31" i="1" s="1"/>
  <c r="AW99" i="1"/>
  <c r="AT99" i="1" s="1"/>
  <c r="J119" i="5"/>
  <c r="J97" i="5" s="1"/>
  <c r="J30" i="5"/>
  <c r="AG98" i="1" s="1"/>
  <c r="D24" i="7" s="1"/>
  <c r="E24" i="7" s="1"/>
  <c r="AT98" i="1"/>
  <c r="BC94" i="1"/>
  <c r="W32" i="1" s="1"/>
  <c r="BA97" i="1"/>
  <c r="AW97" i="1"/>
  <c r="AT97" i="1" s="1"/>
  <c r="BD94" i="1"/>
  <c r="W33" i="1" s="1"/>
  <c r="J122" i="3"/>
  <c r="BK122" i="4"/>
  <c r="BK128" i="2"/>
  <c r="J128" i="2" s="1"/>
  <c r="J30" i="2" s="1"/>
  <c r="AG95" i="1" s="1"/>
  <c r="D21" i="7" s="1"/>
  <c r="E21" i="7" s="1"/>
  <c r="BK119" i="6"/>
  <c r="AU94" i="1"/>
  <c r="J30" i="3"/>
  <c r="AG96" i="1" s="1"/>
  <c r="D22" i="7" s="1"/>
  <c r="E22" i="7" s="1"/>
  <c r="AV94" i="1"/>
  <c r="AK29" i="1" s="1"/>
  <c r="AX94" i="1" l="1"/>
  <c r="AN98" i="1"/>
  <c r="F24" i="7" s="1"/>
  <c r="J119" i="6"/>
  <c r="J30" i="6" s="1"/>
  <c r="AG99" i="1" s="1"/>
  <c r="D25" i="7" s="1"/>
  <c r="J39" i="5"/>
  <c r="J122" i="4"/>
  <c r="J30" i="4" s="1"/>
  <c r="AG97" i="1" s="1"/>
  <c r="D23" i="7" s="1"/>
  <c r="E23" i="7" s="1"/>
  <c r="AY94" i="1"/>
  <c r="BA94" i="1"/>
  <c r="W30" i="1" s="1"/>
  <c r="J97" i="3"/>
  <c r="J39" i="3"/>
  <c r="J39" i="2"/>
  <c r="J96" i="2"/>
  <c r="AN95" i="1"/>
  <c r="F21" i="7" s="1"/>
  <c r="AN96" i="1"/>
  <c r="F22" i="7" s="1"/>
  <c r="J96" i="6" l="1"/>
  <c r="J39" i="6"/>
  <c r="AN99" i="1"/>
  <c r="F25" i="7" s="1"/>
  <c r="E25" i="7"/>
  <c r="E26" i="7" s="1"/>
  <c r="D26" i="7"/>
  <c r="AW94" i="1"/>
  <c r="AK30" i="1" s="1"/>
  <c r="AG94" i="1"/>
  <c r="AK26" i="1" s="1"/>
  <c r="J39" i="4"/>
  <c r="AN97" i="1"/>
  <c r="F23" i="7" s="1"/>
  <c r="J96" i="4"/>
  <c r="F26" i="7" l="1"/>
  <c r="AT94" i="1"/>
  <c r="AK35" i="1"/>
  <c r="AN94" i="1" l="1"/>
</calcChain>
</file>

<file path=xl/sharedStrings.xml><?xml version="1.0" encoding="utf-8"?>
<sst xmlns="http://schemas.openxmlformats.org/spreadsheetml/2006/main" count="4315" uniqueCount="788">
  <si>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</si>
  <si>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</si>
  <si>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</si>
  <si>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</si>
  <si>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</si>
  <si>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</si>
  <si>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</si>
  <si>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</si>
  <si>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</si>
  <si>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</si>
  <si>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</si>
  <si>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</si>
  <si>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</si>
  <si>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</si>
  <si>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Cena celkom</t>
  </si>
  <si>
    <t>Názov položky</t>
  </si>
  <si>
    <t>Suma v EUR bez DPH</t>
  </si>
  <si>
    <t>Výška DPH</t>
  </si>
  <si>
    <t>Suma v EUR s DPH</t>
  </si>
  <si>
    <t>Objekt 1 - 01-1.1 Cesta</t>
  </si>
  <si>
    <t>Objekt 2 - 03.1 Ochrana rozvodov</t>
  </si>
  <si>
    <t>Objekt 3 - 05.1 Verejne osvetlenie</t>
  </si>
  <si>
    <t>Objekt 4 - 7.1 Sadove upravy</t>
  </si>
  <si>
    <t>Objekt 5 - 08.1 Demolacie</t>
  </si>
  <si>
    <t>V ...</t>
  </si>
  <si>
    <t xml:space="preserve">Dátum: </t>
  </si>
  <si>
    <t>Podpis:</t>
  </si>
  <si>
    <t>Export Komplet</t>
  </si>
  <si>
    <t/>
  </si>
  <si>
    <t>2.0</t>
  </si>
  <si>
    <t>False</t>
  </si>
  <si>
    <t>{a2b9966e-94f7-4ed2-a878-b559fb68206f}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</si>
  <si>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</si>
  <si>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</si>
  <si>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</si>
  <si>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</si>
  <si>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</si>
  <si>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</si>
  <si>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</si>
  <si>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06(1)</t>
  </si>
  <si>
    <t>Stavba:</t>
  </si>
  <si>
    <t>JKSO:</t>
  </si>
  <si>
    <t>ČS:</t>
  </si>
  <si>
    <t>Miesto:</t>
  </si>
  <si>
    <t xml:space="preserve"> </t>
  </si>
  <si>
    <t>Dátum:</t>
  </si>
  <si>
    <t>Objednávateľ:</t>
  </si>
  <si>
    <t>Zhotoviteľ: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</si>
  <si>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</si>
  <si>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</si>
  <si>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</si>
  <si>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</si>
  <si>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</si>
  <si>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</si>
  <si>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</si>
  <si>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</si>
  <si>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</si>
  <si>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</si>
  <si>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</si>
  <si>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</si>
  <si>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</si>
  <si>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</si>
  <si>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</si>
  <si>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</si>
  <si>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</si>
  <si>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</si>
  <si>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</si>
  <si>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</si>
  <si>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</si>
  <si>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</si>
  <si>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</si>
  <si>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</si>
  <si>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</si>
  <si>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</si>
  <si>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</si>
  <si>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</si>
  <si>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</si>
  <si>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</si>
  <si>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</si>
  <si>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</si>
  <si>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</si>
  <si>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</si>
  <si>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</si>
  <si>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</si>
  <si>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</si>
  <si>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</si>
  <si>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</si>
  <si>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</si>
  <si>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</si>
  <si>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</si>
  <si>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</si>
  <si>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</si>
  <si>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</si>
  <si>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</si>
  <si>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</si>
  <si>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</si>
  <si>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</si>
  <si>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Objekt1</t>
  </si>
  <si>
    <t>01-1.1 Cesta</t>
  </si>
  <si>
    <t>STA</t>
  </si>
  <si>
    <t>1</t>
  </si>
  <si>
    <t>{f98a9a5c-84cb-459b-be4d-e452bed5bd78}</t>
  </si>
  <si>
    <t>Objekt2</t>
  </si>
  <si>
    <t>03.1 Ochrana rozvodov</t>
  </si>
  <si>
    <t>{52ae5b47-bd49-4ad6-b43b-258e4b9649b5}</t>
  </si>
  <si>
    <t>Objekt3</t>
  </si>
  <si>
    <t>05.1 Verejne osvetlenie</t>
  </si>
  <si>
    <t>{5544fe3a-7575-477d-ae85-eca67470f68c}</t>
  </si>
  <si>
    <t>Objekt4</t>
  </si>
  <si>
    <t>7.1 Sadove upravy</t>
  </si>
  <si>
    <t>{c892ccf3-ac94-4aca-a9b7-7b0ab5ca6d5d}</t>
  </si>
  <si>
    <t>Objekt5</t>
  </si>
  <si>
    <t>08.1 Demolacie</t>
  </si>
  <si>
    <t>{b311e9d8-ce71-491d-8f29-eb56748499fc}</t>
  </si>
  <si>
    <t>KRYCÍ LIST ROZPOČTU</t>
  </si>
  <si>
    <t>Objekt:</t>
  </si>
  <si>
    <t>Objekt1 - 01-1.1 Cesta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</si>
  <si>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</si>
  <si>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</si>
  <si>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</si>
  <si>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</si>
  <si>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</si>
  <si>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</si>
  <si>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</si>
  <si>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</si>
  <si>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</si>
  <si>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</si>
  <si>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</si>
  <si>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</si>
  <si>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</si>
  <si>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</si>
  <si>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23-M - Montáže potrubia</t>
  </si>
  <si>
    <t xml:space="preserve">    46-M - Zemné práce vykonávané pri externých montážnych prácach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</si>
  <si>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</si>
  <si>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</si>
  <si>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</si>
  <si>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</si>
  <si>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</si>
  <si>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</si>
  <si>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</si>
  <si>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</si>
  <si>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</si>
  <si>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</si>
  <si>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</si>
  <si>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</si>
  <si>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</si>
  <si>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</si>
  <si>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</si>
  <si>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</si>
  <si>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</si>
  <si>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</si>
  <si>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111101102.R</t>
  </si>
  <si>
    <t>Odstránenie travín a tŕstia s príp. premiestnením a uložením na hromady do 50 m, pri celk. ploche nad 1000 do 10000m2, skrývka vegetácie - hr. 20 cm</t>
  </si>
  <si>
    <t>m2</t>
  </si>
  <si>
    <t>4</t>
  </si>
  <si>
    <t>2</t>
  </si>
  <si>
    <t>113106241.S</t>
  </si>
  <si>
    <t>Rozoberanie vozovky a plochy z panelov so škárami zaliatymi asfaltovou alebo cementovou maltou,  -0,40800t</t>
  </si>
  <si>
    <t>VV</t>
  </si>
  <si>
    <t xml:space="preserve">"rozobratie príjazdovej cesty k stavebnému dvoru" 84   </t>
  </si>
  <si>
    <t>Súčet</t>
  </si>
  <si>
    <t>103</t>
  </si>
  <si>
    <t>113152540.S1</t>
  </si>
  <si>
    <t>Frézovanie asf. podkladu alebo krytu bez prek., plochy cez 1000 do 10000 m2, pruh š. do 1 m, hr. do 100 mm  0,250 t</t>
  </si>
  <si>
    <t>8</t>
  </si>
  <si>
    <t>5</t>
  </si>
  <si>
    <t>113157221.S</t>
  </si>
  <si>
    <t>Odstránenie podkladu alebo krytu z kameniva hrubého drveného v ploche do 200 m2 strojne, hr. vrstvy do 100 mm,  -0,13000t</t>
  </si>
  <si>
    <t>10</t>
  </si>
  <si>
    <t xml:space="preserve">"Zrušenie spevnenia stavebného dvora" 2058   </t>
  </si>
  <si>
    <t>104</t>
  </si>
  <si>
    <t>113308442.S</t>
  </si>
  <si>
    <t>Rozrytie vrstvy krytu alebo podkladu z kameniva, bez zhutnenia, s asfaltovým spojivom</t>
  </si>
  <si>
    <t>-1087327947</t>
  </si>
  <si>
    <t>121101113.S</t>
  </si>
  <si>
    <t>Odstránenie ornice s premiestn. na hromady, so zložením na vzdialenosť do 100 m a do 10000 m3</t>
  </si>
  <si>
    <t>m3</t>
  </si>
  <si>
    <t>16</t>
  </si>
  <si>
    <t xml:space="preserve">"Sktývka ornice pod stavebným dvorom" 2058*0,2   </t>
  </si>
  <si>
    <t>9</t>
  </si>
  <si>
    <t>122302203.S</t>
  </si>
  <si>
    <t>Odkopávka a prekopávka nezapažená pre cesty, v hornine 4 nad 1000 do 10 000 m3</t>
  </si>
  <si>
    <t>18</t>
  </si>
  <si>
    <t>132301101.S</t>
  </si>
  <si>
    <t>Výkop ryhy do šírky 600 mm v horn.4 do 100 m3</t>
  </si>
  <si>
    <t>20</t>
  </si>
  <si>
    <t xml:space="preserve">"Drenáž na úseku 1,670-1,773" 208*0,4*0,6   </t>
  </si>
  <si>
    <t>11</t>
  </si>
  <si>
    <t>132301201.S</t>
  </si>
  <si>
    <t>Výkop ryhy šírky 600-2000mm hor 4 do 100 m3</t>
  </si>
  <si>
    <t>22</t>
  </si>
  <si>
    <t xml:space="preserve">"Výkop pre chráničku vedenia VO v km 1,400" 16*1*1   </t>
  </si>
  <si>
    <t xml:space="preserve">"Výkop pre chráničku vedenia VO v km 1,762" 11*1*1   </t>
  </si>
  <si>
    <t xml:space="preserve">"Výkop pre chráničku hydromeliorácie v km 1,704" 1,5*(1,6+0,7+0,15)*11   </t>
  </si>
  <si>
    <t xml:space="preserve">"Chránička plynu na zjazde v km 1,400"  18*1,2*1,64   </t>
  </si>
  <si>
    <t xml:space="preserve">"Chránička kanalizácie na zjazde v km 1,400" 20*1,1*2   </t>
  </si>
  <si>
    <t xml:space="preserve">Súčet   </t>
  </si>
  <si>
    <t>12</t>
  </si>
  <si>
    <t>151101102.S</t>
  </si>
  <si>
    <t>Paženie a rozopretie stien rýh pre podzemné vedenie, príložné do 4 m</t>
  </si>
  <si>
    <t>24</t>
  </si>
  <si>
    <t xml:space="preserve">"Chránička plynu na zjazde v km 1,400" 2*18*1,64   </t>
  </si>
  <si>
    <t xml:space="preserve">"Pre ryhu chráničky hydromeliorácií" 2,45*2*11   </t>
  </si>
  <si>
    <t xml:space="preserve">"Chránička kanalizácie na zjazde v km 1,400" 2*20*2,0   </t>
  </si>
  <si>
    <t>13</t>
  </si>
  <si>
    <t>151101112.S</t>
  </si>
  <si>
    <t>Odstránenie paženia rýh pre podzemné vedenie, príložné hĺbky do 4 m</t>
  </si>
  <si>
    <t>26</t>
  </si>
  <si>
    <t>14</t>
  </si>
  <si>
    <t>162501142.S</t>
  </si>
  <si>
    <t>Vodorovné premiestnenie výkopku po spevnenej ceste z horniny tr.1-4, nad 1000 do 10000 m3 na vzdialenosť do 3000 m</t>
  </si>
  <si>
    <t>28</t>
  </si>
  <si>
    <t>15</t>
  </si>
  <si>
    <t>162501143.S</t>
  </si>
  <si>
    <t>Vodorovné premiestnenie výkopku po spevnenej ceste z horniny tr.1-4, nad 1000 do 10000 m3, príplatok k cene za každých ďalšich a začatých 1000 m</t>
  </si>
  <si>
    <t>30</t>
  </si>
  <si>
    <t>171102102.S</t>
  </si>
  <si>
    <t>Uloženie štrkodrviny do násypu</t>
  </si>
  <si>
    <t>32</t>
  </si>
  <si>
    <t>17</t>
  </si>
  <si>
    <t>M</t>
  </si>
  <si>
    <t>583410004400.S</t>
  </si>
  <si>
    <t>Štrkodrva frakcia 0-63 mm</t>
  </si>
  <si>
    <t>t</t>
  </si>
  <si>
    <t>34</t>
  </si>
  <si>
    <t>583410004300.S</t>
  </si>
  <si>
    <t>Štrkodrva frakcia 0-32 mm</t>
  </si>
  <si>
    <t>36</t>
  </si>
  <si>
    <t>19</t>
  </si>
  <si>
    <t>171201203.S</t>
  </si>
  <si>
    <t>Uloženie sypaniny na skládky nad 1000 do 10000 m3</t>
  </si>
  <si>
    <t>38</t>
  </si>
  <si>
    <t>171209002.S</t>
  </si>
  <si>
    <t>Poplatok za skládku - zemina a kamenivo (17 05), ostatné</t>
  </si>
  <si>
    <t>40</t>
  </si>
  <si>
    <t>21</t>
  </si>
  <si>
    <t>175101101.S</t>
  </si>
  <si>
    <t>Obsyp potrubia sypaninou z vhodných hornín 1 až 4 bez prehodenia sypaniny</t>
  </si>
  <si>
    <t>42</t>
  </si>
  <si>
    <t>175101201.S</t>
  </si>
  <si>
    <t>Obsyp objektov sypaninou z vhodných hornín 1 až 4 bez prehodenia sypaniny</t>
  </si>
  <si>
    <t>44</t>
  </si>
  <si>
    <t xml:space="preserve">"Zásyp chráničky VO km 1,4 a 1,7" (1-0,24)*(11+16)   </t>
  </si>
  <si>
    <t xml:space="preserve">"Zásyp chráničky hydromliorácie" (3,675-1,5)*11   </t>
  </si>
  <si>
    <t xml:space="preserve">"Chránička plynu na zjazde v km 1,400" 16,36+16,5   </t>
  </si>
  <si>
    <t xml:space="preserve">"Chránička kanalizácie na zjazde v km 1,400" 15,91   </t>
  </si>
  <si>
    <t>180402112.S</t>
  </si>
  <si>
    <t>Založenie trávnika parkového výsevom na svahu nad 1:5 do 1:2</t>
  </si>
  <si>
    <t>46</t>
  </si>
  <si>
    <t xml:space="preserve">"Výkop" 1616,4   </t>
  </si>
  <si>
    <t xml:space="preserve">"Násyp" 1167,4   </t>
  </si>
  <si>
    <t>005720001400.S</t>
  </si>
  <si>
    <t>Osivá tráv - semená parkovej zmesi</t>
  </si>
  <si>
    <t>kg</t>
  </si>
  <si>
    <t>48</t>
  </si>
  <si>
    <t>25</t>
  </si>
  <si>
    <t>181102302.S1</t>
  </si>
  <si>
    <t>Úprava pláne so zhutnením</t>
  </si>
  <si>
    <t>50</t>
  </si>
  <si>
    <t>27</t>
  </si>
  <si>
    <t>181301113.S</t>
  </si>
  <si>
    <t>Rozprestretie ornice v rovine, plocha nad 500 m2, hr. do 200 mm</t>
  </si>
  <si>
    <t>54</t>
  </si>
  <si>
    <t xml:space="preserve">"rekultivácia stavebného dvora" 2058   </t>
  </si>
  <si>
    <t>182101101.S</t>
  </si>
  <si>
    <t>Svahovanie trvalých svahov v zárezoch v hornine triedy 1-4</t>
  </si>
  <si>
    <t>56</t>
  </si>
  <si>
    <t>29</t>
  </si>
  <si>
    <t>182201101.S</t>
  </si>
  <si>
    <t>Svahovanie trvalých svahov v násype</t>
  </si>
  <si>
    <t>58</t>
  </si>
  <si>
    <t>182301133.S</t>
  </si>
  <si>
    <t>Rozprestretie ornice na svahu so sklonom nad 1:5, plocha nad 500 m2, hr.nad 150 do 200 mm</t>
  </si>
  <si>
    <t>60</t>
  </si>
  <si>
    <t xml:space="preserve">1167,4+1616,4   </t>
  </si>
  <si>
    <t>31</t>
  </si>
  <si>
    <t>103640000100.S</t>
  </si>
  <si>
    <t>Zemina pre terénne úpravy - ornica</t>
  </si>
  <si>
    <t>62</t>
  </si>
  <si>
    <t xml:space="preserve">"Násypové svahy" 1167,4*0,20*1,4   </t>
  </si>
  <si>
    <t xml:space="preserve">"Výkopové svahy" 1616,4*0,20*1,4   </t>
  </si>
  <si>
    <t>Zakladanie</t>
  </si>
  <si>
    <t>211971121.S</t>
  </si>
  <si>
    <t>Zhotovenie opláštenia výplne z geotextílie, v ryhe alebo v záreze pri rozvinutej šírke oplášt. od 0 do 2, 5 m</t>
  </si>
  <si>
    <t>64</t>
  </si>
  <si>
    <t xml:space="preserve">"Opláštenie drenáže 1,670-1,773" (0,4+0,6)*2*208   </t>
  </si>
  <si>
    <t>33</t>
  </si>
  <si>
    <t>693110002000.S</t>
  </si>
  <si>
    <t>Geotextília polypropylénová netkaná 200 g/m2</t>
  </si>
  <si>
    <t>66</t>
  </si>
  <si>
    <t xml:space="preserve">416 * 1,02   </t>
  </si>
  <si>
    <t>212572111.S</t>
  </si>
  <si>
    <t>Lôžko pre trativod zo štrkopiesku triedeného</t>
  </si>
  <si>
    <t>68</t>
  </si>
  <si>
    <t>35</t>
  </si>
  <si>
    <t>212756155.S</t>
  </si>
  <si>
    <t>Montáž trativodu z flexodrenážnych rúr PVC/PE, DN 160</t>
  </si>
  <si>
    <t>m</t>
  </si>
  <si>
    <t>70</t>
  </si>
  <si>
    <t xml:space="preserve">"km 1,670-1,773 obojstranne" 208   </t>
  </si>
  <si>
    <t>286110015200.S</t>
  </si>
  <si>
    <t>Flexibilná drenážna PVC-U rúra DN 160, perforovaná</t>
  </si>
  <si>
    <t>72</t>
  </si>
  <si>
    <t>37</t>
  </si>
  <si>
    <t>289971213.S</t>
  </si>
  <si>
    <t>Zhotovenie vrstvy z geotextílie na upravenom povrchu sklon do 1 : 5 , šírky nad 6 do 8,5 m</t>
  </si>
  <si>
    <t>74</t>
  </si>
  <si>
    <t>693110004500.S</t>
  </si>
  <si>
    <t>Geotextília polypropylénová netkaná 300 g/m2</t>
  </si>
  <si>
    <t>76</t>
  </si>
  <si>
    <t>3</t>
  </si>
  <si>
    <t>Zvislé a kompletné konštrukcie</t>
  </si>
  <si>
    <t>39</t>
  </si>
  <si>
    <t>388317777.S</t>
  </si>
  <si>
    <t>Teleso rúrkového kábelovodu z prostého betónu tr. C 12/15 v otvorenom výkope</t>
  </si>
  <si>
    <t>78</t>
  </si>
  <si>
    <t>388357777.S</t>
  </si>
  <si>
    <t>Debnenie stien telesa kábelovodu rúrkového v otvorenom výkope vrátane oddebnenia</t>
  </si>
  <si>
    <t>80</t>
  </si>
  <si>
    <t xml:space="preserve">"Chránička pre vedenie VO v km 1,400" 16*0,4*2+0,4*0,6*2   </t>
  </si>
  <si>
    <t xml:space="preserve">"Chránička pre vedenie VO v km 1,762" 11*0,4*2+0,4*0,6*2   </t>
  </si>
  <si>
    <t>41</t>
  </si>
  <si>
    <t>388993111.R</t>
  </si>
  <si>
    <t>Rúrky telesa rúrkoveho kábelovodu z tvrdého PVC D 150 mm v otvorenom výkope</t>
  </si>
  <si>
    <t>82</t>
  </si>
  <si>
    <t xml:space="preserve">"PVC rúra do chráničky VO" 11+16   </t>
  </si>
  <si>
    <t>Komunikácie</t>
  </si>
  <si>
    <t>107</t>
  </si>
  <si>
    <t>561972131.S1</t>
  </si>
  <si>
    <t>Recyklácia podkladu za studena na mieste - premiešanie so spojivom, kamenivom hr. 250 mm plochy do 6000 m2</t>
  </si>
  <si>
    <t>2045437175</t>
  </si>
  <si>
    <t>108</t>
  </si>
  <si>
    <t>111630000300.S1</t>
  </si>
  <si>
    <t xml:space="preserve">Asfaltová emulzia katiónaktívna </t>
  </si>
  <si>
    <t>-1281681541</t>
  </si>
  <si>
    <t>109</t>
  </si>
  <si>
    <t>583410002500.S</t>
  </si>
  <si>
    <t>Kamenivo drvené hrubé frakcie 11-22 mm</t>
  </si>
  <si>
    <t>1728682162</t>
  </si>
  <si>
    <t>110</t>
  </si>
  <si>
    <t>585910001500.S</t>
  </si>
  <si>
    <t>Pomaly tuhnúce hydraulické spojivo voľne ložené</t>
  </si>
  <si>
    <t>-654564099</t>
  </si>
  <si>
    <t>564831111.S</t>
  </si>
  <si>
    <t>Podklad zo štrkodrviny s rozprestretím a zhutnením, po zhutnení hr. 100 mm</t>
  </si>
  <si>
    <t>84</t>
  </si>
  <si>
    <t xml:space="preserve">"Vyrovnanie plochy stavebného dvora" 2058   </t>
  </si>
  <si>
    <t>43</t>
  </si>
  <si>
    <t>564871111.S</t>
  </si>
  <si>
    <t>Podklad zo štrkodrviny s rozprestretím a zhutnením, po zhutnení hr. 250 mm</t>
  </si>
  <si>
    <t>86</t>
  </si>
  <si>
    <t>106</t>
  </si>
  <si>
    <t>565141221.S</t>
  </si>
  <si>
    <t>Podklad z asfaltového betónu AC 22 P s rozprestretím a zhutnením v pruhu š. nad 3 m, po zhutnení hr. 60 mm</t>
  </si>
  <si>
    <t>-411381166</t>
  </si>
  <si>
    <t>569831111.S</t>
  </si>
  <si>
    <t>Spevnenie krajníc alebo komun. pre peších s rozpr. a zhutnením, štrkodrvinou hr. 100 mm</t>
  </si>
  <si>
    <t>92</t>
  </si>
  <si>
    <t xml:space="preserve">"úsek km1,773-1,814" 41*0,75   </t>
  </si>
  <si>
    <t xml:space="preserve">"úsek km1,305-1,773" (536,69+509,55)*0,75   </t>
  </si>
  <si>
    <t>47</t>
  </si>
  <si>
    <t>573111113.S</t>
  </si>
  <si>
    <t>Postrek asfaltový infiltračný s posypom kamenivom z asfaltu cestného v množstve 1,50 kg/m2</t>
  </si>
  <si>
    <t>94</t>
  </si>
  <si>
    <t>573231107.S</t>
  </si>
  <si>
    <t>Postrek asfaltový spojovací bez posypu kamenivom z cestnej emulzie v množstve 0,50 kg/m2</t>
  </si>
  <si>
    <t>96</t>
  </si>
  <si>
    <t>49</t>
  </si>
  <si>
    <t>577144261.S</t>
  </si>
  <si>
    <t>Asfaltový betón vrstva obrusná AC 11 O v pruhu š. nad 3 m z modifik. asfaltu tr. I, po zhutnení hr. 50 mm</t>
  </si>
  <si>
    <t>98</t>
  </si>
  <si>
    <t>577144361.S</t>
  </si>
  <si>
    <t>Asfaltový betón vrstva obrusná alebo ložná AC 16 v pruhu š. nad 3 m z modifik. asfaltu tr. I, po zhutnení hr. 50 mm</t>
  </si>
  <si>
    <t>100</t>
  </si>
  <si>
    <t xml:space="preserve">"Úsek nová vozovka komplet km1,305-1,773" 3779   </t>
  </si>
  <si>
    <t xml:space="preserve">"Úsek rozšírenia km 1,773-1,814" 315   </t>
  </si>
  <si>
    <t>51</t>
  </si>
  <si>
    <t>584121111.S</t>
  </si>
  <si>
    <t>Osadenie cestných panelov zo železového betónu, so zhotovením podkladu z kam. ťaženého do hr. 40 mm</t>
  </si>
  <si>
    <t>102</t>
  </si>
  <si>
    <t xml:space="preserve">"ochrana sietí na vjazde na plochu stavebného dvora" 84   </t>
  </si>
  <si>
    <t>52</t>
  </si>
  <si>
    <t>593810000600.S</t>
  </si>
  <si>
    <t>Cestný panel IZD 300/200/15 JP 6 ton, lxšxv 3000x2000x150 mm</t>
  </si>
  <si>
    <t>ks</t>
  </si>
  <si>
    <t xml:space="preserve">84/2/3   </t>
  </si>
  <si>
    <t>53</t>
  </si>
  <si>
    <t>599121111.R</t>
  </si>
  <si>
    <t>Zálievka asfaltová škár, hĺbky do 50 mm, s vyčistením škár</t>
  </si>
  <si>
    <t xml:space="preserve">5,23+5,07+41,87+6,13+7,45+2*103   </t>
  </si>
  <si>
    <t>Rúrové vedenie</t>
  </si>
  <si>
    <t>892361000.S</t>
  </si>
  <si>
    <t>Skúška tesnosti kanalizácie D 250 mm</t>
  </si>
  <si>
    <t>55</t>
  </si>
  <si>
    <t>899640001.R</t>
  </si>
  <si>
    <t>Oceľová chránička O426×12 mm, MAT.11375.1, STN 42 5717.51, IZOL.42 0022.53 — dodávka a montáž</t>
  </si>
  <si>
    <t>899640002.R</t>
  </si>
  <si>
    <t>Klzné vymedzovacie objímky RACI O426 — dodávka a montáž</t>
  </si>
  <si>
    <t>112</t>
  </si>
  <si>
    <t>57</t>
  </si>
  <si>
    <t>899640003.R</t>
  </si>
  <si>
    <t>Utesnenie konca chráničky gumennou manžetou KD — dodávka a montáž</t>
  </si>
  <si>
    <t>114</t>
  </si>
  <si>
    <t>899640004.R</t>
  </si>
  <si>
    <t>Výstražná fólia žltá š. 300 mm — dodávka</t>
  </si>
  <si>
    <t>116</t>
  </si>
  <si>
    <t>59</t>
  </si>
  <si>
    <t>899650001</t>
  </si>
  <si>
    <t>Chránička PE100 d450×17,2 mm — dodávka a montáž</t>
  </si>
  <si>
    <t>118</t>
  </si>
  <si>
    <t>899650002.R</t>
  </si>
  <si>
    <t>Potrubie HDPE PE100 d225×13,4 mm — dodávka a montáž</t>
  </si>
  <si>
    <t>120</t>
  </si>
  <si>
    <t>61</t>
  </si>
  <si>
    <t>899650003.R</t>
  </si>
  <si>
    <t>Tlaková spojka d225 — dodávka a montáž</t>
  </si>
  <si>
    <t>122</t>
  </si>
  <si>
    <t>899650004.R</t>
  </si>
  <si>
    <t>Klzné vymedzovacie objímky RACI d450 — dodávka a montáž</t>
  </si>
  <si>
    <t>124</t>
  </si>
  <si>
    <t>63</t>
  </si>
  <si>
    <t>899650005.R</t>
  </si>
  <si>
    <t>Utesnenie konca chráničky gumennou manžetou — dodávka a montáž</t>
  </si>
  <si>
    <t>126</t>
  </si>
  <si>
    <t>899650006.R</t>
  </si>
  <si>
    <t>Vyhľadávací vodič AYKY 2×4 mm2 — dodávka a montáž</t>
  </si>
  <si>
    <t>128</t>
  </si>
  <si>
    <t>65</t>
  </si>
  <si>
    <t>899650007.R</t>
  </si>
  <si>
    <t>Výstražná fólia hnedá š. 300 mm</t>
  </si>
  <si>
    <t>130</t>
  </si>
  <si>
    <t>Ostatné konštrukcie a práce-búranie</t>
  </si>
  <si>
    <t>914001111.S</t>
  </si>
  <si>
    <t>Osadenie a montáž cestnej zvislej dopravnej značky na stĺpik, stĺp, konzolu alebo objekt</t>
  </si>
  <si>
    <t>132</t>
  </si>
  <si>
    <t>67</t>
  </si>
  <si>
    <t>404410000100.S</t>
  </si>
  <si>
    <t>Výstražná značka, rozmer 630 mm, retroreflexia RA1, pozinkovaná</t>
  </si>
  <si>
    <t>134</t>
  </si>
  <si>
    <t>914001211.S</t>
  </si>
  <si>
    <t>Montáž cestnej zvislej dopravnej značky základnej veľkosti do 1 m2 objímkami na stĺpiky alebo konzoly</t>
  </si>
  <si>
    <t>136</t>
  </si>
  <si>
    <t>69</t>
  </si>
  <si>
    <t>914501121.S</t>
  </si>
  <si>
    <t>Montáž stĺpika zvislej dopravnej značky dĺžky do 3,5 m do betónového základu</t>
  </si>
  <si>
    <t>138</t>
  </si>
  <si>
    <t>404490008400.S</t>
  </si>
  <si>
    <t>Stĺpik Zn, d 60 mm/1 bm, pre dopravné značky</t>
  </si>
  <si>
    <t>140</t>
  </si>
  <si>
    <t>71</t>
  </si>
  <si>
    <t>914812213.R</t>
  </si>
  <si>
    <t>Dočasné dopravné značenie počas výstavby — dodávka, osadenie, údržba a demontáž prenosných dopravných značiek, zábrán a smerových tabúľ vrátane značenia obchádzkovej trasy IAD+NAD+MHD v zmysle prílohy C2.3</t>
  </si>
  <si>
    <t>súbor</t>
  </si>
  <si>
    <t>142</t>
  </si>
  <si>
    <t>915716222.S</t>
  </si>
  <si>
    <t>Vodorovné dopravné značenie dvojzložkovým studeným plastom čiar tenkých súvislých, farba biela retroreflexná šírky 120 mm</t>
  </si>
  <si>
    <t>144</t>
  </si>
  <si>
    <t>73</t>
  </si>
  <si>
    <t>915716224.S</t>
  </si>
  <si>
    <t>Vodorovné dopravné značenie dvojzložkovým studeným plastom čiar hrubých súvislých, farba biela retroreflexná šírky 250 mm</t>
  </si>
  <si>
    <t>146</t>
  </si>
  <si>
    <t>915716242.S</t>
  </si>
  <si>
    <t>Vodorovné dopravné značenie dvojzložkovým studeným plastom čiar tenkých prerušovaných, farba biela retroreflexná šírky 120 mm</t>
  </si>
  <si>
    <t>148</t>
  </si>
  <si>
    <t>75</t>
  </si>
  <si>
    <t>915716244.S</t>
  </si>
  <si>
    <t>Vodorovné dopravné značenie dvojzložkovým studeným plastom čiar hrubých prerušovaných, farba biela retroreflexná šírky 250 mm</t>
  </si>
  <si>
    <t>150</t>
  </si>
  <si>
    <t>919720122.S</t>
  </si>
  <si>
    <t>Geomreža pre vystuženie asfaltových vrstiev komunikácií zo sklenných vlákien, pozdĺžna pevnosť v ťahu nad 50 do 100 kN/m</t>
  </si>
  <si>
    <t>152</t>
  </si>
  <si>
    <t>77</t>
  </si>
  <si>
    <t>693210003400.S</t>
  </si>
  <si>
    <t>Geomreža sklovláknitá, pevnosť v ťahu 100 kN/m, výstužná do asfaltových vrstiev vozoviek</t>
  </si>
  <si>
    <t>154</t>
  </si>
  <si>
    <t>919735111.S</t>
  </si>
  <si>
    <t>Rezanie existujúceho asfaltového krytu alebo podkladu hĺbky do 50 mm</t>
  </si>
  <si>
    <t>156</t>
  </si>
  <si>
    <t xml:space="preserve">"rezanie ložná 50mm" 6,13   </t>
  </si>
  <si>
    <t xml:space="preserve">"rezanie obrusu km 1,814" 7,45   </t>
  </si>
  <si>
    <t>79</t>
  </si>
  <si>
    <t>919735112.S</t>
  </si>
  <si>
    <t>Rezanie existujúceho asfaltového krytu alebo podkladu hĺbky nad 50 do 100 mm</t>
  </si>
  <si>
    <t>158</t>
  </si>
  <si>
    <t xml:space="preserve">"rezanie podklad 90mm" 5,23+5,07+6,13+41,87+7,45   </t>
  </si>
  <si>
    <t xml:space="preserve">"rezanie obrus+ložná 100mm" 5,23+5,07+41,87   </t>
  </si>
  <si>
    <t>935112211.S</t>
  </si>
  <si>
    <t>Osadenie priekop. žľabu z betón. priekopových tvárnic šírky 500- 800 mm do betónu C 12/15</t>
  </si>
  <si>
    <t>160</t>
  </si>
  <si>
    <t xml:space="preserve">"Betónový rigol na úseku 1,670 - 1,773" 2*104   </t>
  </si>
  <si>
    <t>81</t>
  </si>
  <si>
    <t>592270000450.S</t>
  </si>
  <si>
    <t>Priekopová tvárnica, rozmer 620x300x154,5 mm</t>
  </si>
  <si>
    <t>162</t>
  </si>
  <si>
    <t xml:space="preserve">208 * 3,36   </t>
  </si>
  <si>
    <t>966631111.S</t>
  </si>
  <si>
    <t>Odstránenie rúrového nástavca zo stĺpika, vrátane demontáže dopravnej značky,  -0,00500t</t>
  </si>
  <si>
    <t>164</t>
  </si>
  <si>
    <t>83</t>
  </si>
  <si>
    <t>979081111.S</t>
  </si>
  <si>
    <t>Odvoz sutiny a vybúraných hmôt na skládku do 1 km</t>
  </si>
  <si>
    <t>166</t>
  </si>
  <si>
    <t>979081121.S</t>
  </si>
  <si>
    <t>Odvoz sutiny a vybúraných hmôt na skládku za každý ďalší 1 km</t>
  </si>
  <si>
    <t>168</t>
  </si>
  <si>
    <t>85</t>
  </si>
  <si>
    <t>979089212.R</t>
  </si>
  <si>
    <t>Poplatok za recykláciu - bitúmenové zmesi, uholný decht, dechtové výrobky (17 03), ostatné</t>
  </si>
  <si>
    <t>174</t>
  </si>
  <si>
    <t>979089212.S</t>
  </si>
  <si>
    <t>Poplatok za skládku - bitúmenové zmesi, uholný decht, dechtové výrobky (17 03), ostatné</t>
  </si>
  <si>
    <t>176</t>
  </si>
  <si>
    <t>87</t>
  </si>
  <si>
    <t>979089612.R</t>
  </si>
  <si>
    <t>Poplatok za recykláciu - iné odpady zo stavieb a demolácií (17 09), ostatné KAMENIVO</t>
  </si>
  <si>
    <t>178</t>
  </si>
  <si>
    <t>88</t>
  </si>
  <si>
    <t>979089612.S</t>
  </si>
  <si>
    <t>Poplatok za skládku - iné odpady zo stavieb a demolácií (17 09), ostatné KAMENIVO</t>
  </si>
  <si>
    <t>180</t>
  </si>
  <si>
    <t>99</t>
  </si>
  <si>
    <t>Presun hmôt HSV</t>
  </si>
  <si>
    <t>998225111.S</t>
  </si>
  <si>
    <t>Presun hmôt pre pozemnú komunikáciu a letisko s krytom asfaltovým akejkoľvek dĺžky objektu</t>
  </si>
  <si>
    <t>182</t>
  </si>
  <si>
    <t>998225194.S</t>
  </si>
  <si>
    <t>Príplatok za zväčšený presun pre pozemnú komunikáciu a letisko s krytom asfaltovým nad vymedzenú najväčšiu dopravnú vzdialenosť do 5000 m</t>
  </si>
  <si>
    <t>184</t>
  </si>
  <si>
    <t>998225195.S</t>
  </si>
  <si>
    <t>Príplatok pre pozemnú komunikáciu a letisko s krytom asfaltovým za každých ďalších 5000 m nad 5000 m</t>
  </si>
  <si>
    <t>186</t>
  </si>
  <si>
    <t>Práce a dodávky M</t>
  </si>
  <si>
    <t>23-M</t>
  </si>
  <si>
    <t>Montáže potrubia</t>
  </si>
  <si>
    <t>230220011.S</t>
  </si>
  <si>
    <t>Montáž orientačného stĺpika</t>
  </si>
  <si>
    <t>188</t>
  </si>
  <si>
    <t>230220031.S</t>
  </si>
  <si>
    <t>Montáž čuchačky na chráničku</t>
  </si>
  <si>
    <t>190</t>
  </si>
  <si>
    <t>899640006.R</t>
  </si>
  <si>
    <t>Stĺpik-čuchačka materiál (rúra O42,4×2,6, betón C30/37, skruž TBH 20-100) — dodávka</t>
  </si>
  <si>
    <t>256</t>
  </si>
  <si>
    <t>192</t>
  </si>
  <si>
    <t>46-M</t>
  </si>
  <si>
    <t>Zemné práce vykonávané pri externých montážnych prácach</t>
  </si>
  <si>
    <t>460510031.S</t>
  </si>
  <si>
    <t>Úplné zriadenie a osadenie káblového priestupu z polypropylénových rúr do D 125/14,0 bez zemných prác</t>
  </si>
  <si>
    <t>194</t>
  </si>
  <si>
    <t xml:space="preserve">"Chránička požadovaná tech.siete bez dodávky" 520   </t>
  </si>
  <si>
    <t>VRN</t>
  </si>
  <si>
    <t>Investičné náklady neobsiahnuté v cenách</t>
  </si>
  <si>
    <t>000300011.S</t>
  </si>
  <si>
    <t>Geodetické práce - vykonávané pred výstavbou, vytýčenie hraníc pozemkov</t>
  </si>
  <si>
    <t>eur</t>
  </si>
  <si>
    <t>196</t>
  </si>
  <si>
    <t>000300017.S</t>
  </si>
  <si>
    <t>Geodetické práce - vykonávané pred výstavbou, vytýčenie IS</t>
  </si>
  <si>
    <t>198</t>
  </si>
  <si>
    <t>000300031.S</t>
  </si>
  <si>
    <t>Geodetické práce - vykonávané po výstavbe, zameranie skutočného zhotovenia stavby</t>
  </si>
  <si>
    <t>200</t>
  </si>
  <si>
    <t>000400021.S</t>
  </si>
  <si>
    <t>Projektové práce — DSRS (dokumentácia skutočného realizovaného stavu)</t>
  </si>
  <si>
    <t>202</t>
  </si>
  <si>
    <t>Objekt2 - 03.1 Ochrana rozvodov</t>
  </si>
  <si>
    <t>113157323.S</t>
  </si>
  <si>
    <t>Odstránenie podkladu alebo krytu z kameniva hrubého drveného v ploche nad 200 m2 strojne, hr. vrstvy nad 200 do 300 mm,  -0,40000t</t>
  </si>
  <si>
    <t>1500731858</t>
  </si>
  <si>
    <t>113157331.S</t>
  </si>
  <si>
    <t>Odstránenie podkladu alebo krytu z betónu prostého v ploche nad 200 m2 strojne, hr. vrstvy nad 100 do 150 mm,  -0,32500t</t>
  </si>
  <si>
    <t>964936702</t>
  </si>
  <si>
    <t>132311111.S</t>
  </si>
  <si>
    <t>Hĺbenie rýh šírky do 600 mm v  hornine tr.4 nesúdržných - ručným  alebo pneumatickým náradím</t>
  </si>
  <si>
    <t xml:space="preserve">"Chránička pre optický kábel UPC" 23*0,6*0,8   </t>
  </si>
  <si>
    <t xml:space="preserve">"Chránička pre oznamovací kábel Telekom" 23*0,6*0,8   </t>
  </si>
  <si>
    <t xml:space="preserve">"Chránička pre ovládací kábel NN" 15*0,6*0,8   </t>
  </si>
  <si>
    <t xml:space="preserve">"Chránička pre MOK Slovak Telekom" 15*0,6*0,8   </t>
  </si>
  <si>
    <t xml:space="preserve">"Odkop UPC kábel km 1,412 - 1,773" 361*0,6*0,8   </t>
  </si>
  <si>
    <t>132311119.S</t>
  </si>
  <si>
    <t>Príplatok za lepivosť pri hĺbení rýh š do 600 mm ručným alebo pneumatickým náradím v hornine tr. 4</t>
  </si>
  <si>
    <t>162501112.S</t>
  </si>
  <si>
    <t>Vodorovné premiestnenie výkopku po nespevnenej ceste z horniny tr.1-4, do 100 m3 na vzdialenosť do 3000 m</t>
  </si>
  <si>
    <t>6</t>
  </si>
  <si>
    <t>162501113.S</t>
  </si>
  <si>
    <t>Vodorovné premiestnenie výkopku po nespevnenej ceste z horniny tr.1-4, do 100 m3, príplatok k cene za každých ďalšich a začatých 1000 m</t>
  </si>
  <si>
    <t xml:space="preserve">23,348 * 12   </t>
  </si>
  <si>
    <t>167101100.S</t>
  </si>
  <si>
    <t>Nakladanie výkopku tr.1-4 ručne</t>
  </si>
  <si>
    <t>7</t>
  </si>
  <si>
    <t>175101202.S</t>
  </si>
  <si>
    <t>Obsyp objektov sypaninou z vhodných hornín 1 až 4 s prehodením sypaniny</t>
  </si>
  <si>
    <t>384126020.S</t>
  </si>
  <si>
    <t>Dodávka a osadenie betónového káblového žľabu TK2 vrátane poklopu</t>
  </si>
  <si>
    <t xml:space="preserve">"Chránička pre optický kábel UPC" 23   </t>
  </si>
  <si>
    <t xml:space="preserve">"Chránička pre oznamovací kábel Telekom" 23   </t>
  </si>
  <si>
    <t xml:space="preserve">"Chránička pre ovládací kábel NN" 15   </t>
  </si>
  <si>
    <t xml:space="preserve">"Chránička pre MOK Slovak Telekom" 15   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</si>
  <si>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</si>
  <si>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</si>
  <si>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</si>
  <si>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</si>
  <si>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-875626978</t>
  </si>
  <si>
    <t>743487686</t>
  </si>
  <si>
    <t>1125832399</t>
  </si>
  <si>
    <t>979089012.S</t>
  </si>
  <si>
    <t>Poplatok za skládku - betón, tehly, dlaždice, obkladačky a keramika  (17 01), ostatné</t>
  </si>
  <si>
    <t>-49237515</t>
  </si>
  <si>
    <t>68637489</t>
  </si>
  <si>
    <t>998225311.S</t>
  </si>
  <si>
    <t>Presun hmôt pre opravy a údržbu komunikácií a letísk s krytom asfaltovým alebo betónovým</t>
  </si>
  <si>
    <t>Objekt3 - 05.1 Verejne osvetlenie</t>
  </si>
  <si>
    <t>Práce a dodávky HSV - Práce a dodávky HSV</t>
  </si>
  <si>
    <t xml:space="preserve">    Zemné práce - Zemné práce</t>
  </si>
  <si>
    <t xml:space="preserve">    Zakladanie - Zakladanie</t>
  </si>
  <si>
    <t>Práce a dodávky M - Práce a dodávky M</t>
  </si>
  <si>
    <t xml:space="preserve">    Elektromontáže — osv - Elektromontáže — osv</t>
  </si>
  <si>
    <t>Investičné náklady n - Investičné náklady n</t>
  </si>
  <si>
    <t>131101103.S</t>
  </si>
  <si>
    <t>Výkop ryhy v zeleni hl. 80 cm + zásyp</t>
  </si>
  <si>
    <t>131101104.S</t>
  </si>
  <si>
    <t>Výkop ryhy v betóne hl. 120 cm + zásyp</t>
  </si>
  <si>
    <t>131201101.S</t>
  </si>
  <si>
    <t>Výkop nezapaženej jamy pre stožiar, ručný výkop</t>
  </si>
  <si>
    <t>131201102.S</t>
  </si>
  <si>
    <t>Zásyp jamy so zhutnením</t>
  </si>
  <si>
    <t>131301104.S</t>
  </si>
  <si>
    <t>Betón základov C20/25 — základ stožiara 500×500×1350mm</t>
  </si>
  <si>
    <t>131301101.S</t>
  </si>
  <si>
    <t>Debnenie stien základových pätiek stožiarov</t>
  </si>
  <si>
    <t>R</t>
  </si>
  <si>
    <t>Podbetónovanie základu stožiarov 10 cm — C12/15</t>
  </si>
  <si>
    <t>R.1</t>
  </si>
  <si>
    <t>Krycí veniec základu stožiara</t>
  </si>
  <si>
    <t>R.2</t>
  </si>
  <si>
    <t>Podbetónovanie výkopu pod vozovkou 10 cm</t>
  </si>
  <si>
    <t>R.3</t>
  </si>
  <si>
    <t>Zriadenie káblového lôžka s pieskom 10 cm</t>
  </si>
  <si>
    <t>Elektromontáže — osv</t>
  </si>
  <si>
    <t>R.4</t>
  </si>
  <si>
    <t>Stožiar oceľový "Bratislavský typ" ELV SRVJ/876 RAL7016, v=8m — dodávka</t>
  </si>
  <si>
    <t>210201861.S</t>
  </si>
  <si>
    <t>Montáž stožiara oceľového v=8m, doprava, osadenie do základu, zatiahnutie kábla</t>
  </si>
  <si>
    <t>210201852.S</t>
  </si>
  <si>
    <t>Zameranie stožiara v teréne</t>
  </si>
  <si>
    <t>R.5</t>
  </si>
  <si>
    <t>Svietidlo VO "Bratislavský typ" Philips BGP282 LED-7504lm/730 DM30DM52 7016 D209 2xSR 5x1.5, 10m, 76/60 I — dodávka</t>
  </si>
  <si>
    <t>R.6</t>
  </si>
  <si>
    <t>Montáž svietidla vrátane zapojenia</t>
  </si>
  <si>
    <t>R.7</t>
  </si>
  <si>
    <t>Stožiarová svorkovnica TYCO GURO EKM-2050-2D1-4S/C, 2x poistka</t>
  </si>
  <si>
    <t>210201880.S</t>
  </si>
  <si>
    <t>Montáž stožiarovej svorkovnice</t>
  </si>
  <si>
    <t>R.8</t>
  </si>
  <si>
    <t>Poistka OEZ 10A gG — dodávka</t>
  </si>
  <si>
    <t>R.9</t>
  </si>
  <si>
    <t>Pásovina FeZn 30×4 — dodávka</t>
  </si>
  <si>
    <t>210222002.S</t>
  </si>
  <si>
    <t>Uzemňovacie vedenie FeZn do 120mm², montáž</t>
  </si>
  <si>
    <t>R.10</t>
  </si>
  <si>
    <t>Vodič FeZn Ø10 poplastovaný Dehn — dodávka</t>
  </si>
  <si>
    <t>R.11</t>
  </si>
  <si>
    <t>Montáž vodiča FeZn Ø10</t>
  </si>
  <si>
    <t>354410006250.S</t>
  </si>
  <si>
    <t>Svorka OBO 5311554 na pripojenie stĺpa — dodávka</t>
  </si>
  <si>
    <t>R.12</t>
  </si>
  <si>
    <t>Pripojovacia svorka ZIN SR03B — dodávka</t>
  </si>
  <si>
    <t>R.13</t>
  </si>
  <si>
    <t>Odbočovacia svorka ZIN SR02 — dodávka</t>
  </si>
  <si>
    <t>210201881.S</t>
  </si>
  <si>
    <t>Montáž svoriek uzemnenia</t>
  </si>
  <si>
    <t>R.14</t>
  </si>
  <si>
    <t>Kábel Murat CYKY-J 4×16 — dodávka</t>
  </si>
  <si>
    <t>210800117.S</t>
  </si>
  <si>
    <t>Kábel Cu CYKY 4×16 — montáž</t>
  </si>
  <si>
    <t>R.15</t>
  </si>
  <si>
    <t>Kábel Murat CYKY-J 3×1,5 — dodávka</t>
  </si>
  <si>
    <t>210800108.S</t>
  </si>
  <si>
    <t>Kábel CYKY 3×1,5 — montáž v stožiari</t>
  </si>
  <si>
    <t>R.16</t>
  </si>
  <si>
    <t>Chránička dvojplášťová ohybná Kopos KF09063 DN63 červená — dodávka</t>
  </si>
  <si>
    <t>210950201.S</t>
  </si>
  <si>
    <t>Chránička káblov — montáž</t>
  </si>
  <si>
    <t>210950203.S</t>
  </si>
  <si>
    <t>Pokládka chráničky do výkopu</t>
  </si>
  <si>
    <t>R.17</t>
  </si>
  <si>
    <t>Chránička tuhá Kopos DN160 — dodávka</t>
  </si>
  <si>
    <t>210950203.S.1</t>
  </si>
  <si>
    <t>Pokládka chráničky tuhej DN160</t>
  </si>
  <si>
    <t>R.18</t>
  </si>
  <si>
    <t>Výstražná páska do výkopu IES — dodávka</t>
  </si>
  <si>
    <t>R.19</t>
  </si>
  <si>
    <t>Podružný a pomocný materiál (asfaltový náter, spojovací materiál)</t>
  </si>
  <si>
    <t>sada</t>
  </si>
  <si>
    <t>R.20</t>
  </si>
  <si>
    <t>Úprava terénu po výstavbe</t>
  </si>
  <si>
    <t>Investičné náklady n</t>
  </si>
  <si>
    <t>001000031.S</t>
  </si>
  <si>
    <t>Prvá odborná prehliadka a skúška — 1 svietidlo/stožiar</t>
  </si>
  <si>
    <t>hod</t>
  </si>
  <si>
    <t>R.21</t>
  </si>
  <si>
    <t>Inžinierska činnosť</t>
  </si>
  <si>
    <t>000300014.S</t>
  </si>
  <si>
    <t>Geodetické zameranie porealizačné</t>
  </si>
  <si>
    <t>R.22</t>
  </si>
  <si>
    <t>Projekt skutočného vyhotovenia</t>
  </si>
  <si>
    <t>Objekt4 - 7.1 Sadove upravy</t>
  </si>
  <si>
    <t>119001212.S</t>
  </si>
  <si>
    <t>Vytýčenie výsadieb s rozmiestnením solitérnych rastlín nad 10 do 50 kusov</t>
  </si>
  <si>
    <t>183101221.S</t>
  </si>
  <si>
    <t>Hĺbenie jamiek pre výsadbu v horn. 1-4 s výmenou pôdy do 50% v rovine alebo na svahu do 1:5 objemu nad 0, 40 do 1,00 m3</t>
  </si>
  <si>
    <t>184201112.S</t>
  </si>
  <si>
    <t>Výsadba stromu do predom vyhĺbenej jamky v rovine alebo na svahu do 1:5, pri výške kmeňa nad 1,8 do 2,5m</t>
  </si>
  <si>
    <t>026560002000.R</t>
  </si>
  <si>
    <t>Listnatý strom — obvod kmeňa 18–20 cm, výška kmeňa min. 2,5 m — dodávka (druh podľa správcu)</t>
  </si>
  <si>
    <t>184202112.S</t>
  </si>
  <si>
    <t>Zakotvenie dreviny troma a viac kolmi pri priemere kolov do 100 mm pri dĺžke kolov nad 2 m do 3 m</t>
  </si>
  <si>
    <t>052170000500.S</t>
  </si>
  <si>
    <t>Tyč ihličňanová tr. 1, hrúbka 6-7 cm, dĺžky 6 m a viac bez kôry</t>
  </si>
  <si>
    <t>184212712.S</t>
  </si>
  <si>
    <t>Zhotovenie závlahovej misy dreviny priemeru nad 0,5 do 1,0 m v rovine alebo na svahu do 1:5</t>
  </si>
  <si>
    <t xml:space="preserve">"materiál pre závlahovú misku" 49*0,05*1,8   </t>
  </si>
  <si>
    <t>184580001.R</t>
  </si>
  <si>
    <t>Silvamix MG tabletové hnojivo — dodávka a aplikácia (20 ks/strom × 49 stromov)</t>
  </si>
  <si>
    <t>184580002.R</t>
  </si>
  <si>
    <t>Vlahový pôdny kondicionér — dodávka a aplikácia (50 g/strom × 49 stromov)</t>
  </si>
  <si>
    <t>184801121.S</t>
  </si>
  <si>
    <t>Ošetrenie vysadených drevín solitérnych, v rovine alebo na svahu do 1:5</t>
  </si>
  <si>
    <t xml:space="preserve">"Ošetrovanie po dobu troch rokov" 49*3   </t>
  </si>
  <si>
    <t>184813211.S</t>
  </si>
  <si>
    <t>Zhotovenie ochrany kmeňa jutovou rohožou pod úväzom vrátane materiálu</t>
  </si>
  <si>
    <t>184921093.S</t>
  </si>
  <si>
    <t>Mulčovanie rastlín pri hrúbke mulča nad 50 do 100 mm v rovine alebo na svahu do 1:5</t>
  </si>
  <si>
    <t>055410000100.R</t>
  </si>
  <si>
    <t>Žitná dlhá slama - dodávka (0,15kg/m2 * 49m2)</t>
  </si>
  <si>
    <t>185851111.S</t>
  </si>
  <si>
    <t>Dovoz vody pre zálievku rastlín na vzdialenosť do 6000 m</t>
  </si>
  <si>
    <t>Objekt5 - 08.1 Demolacie</t>
  </si>
  <si>
    <t>162301112.S</t>
  </si>
  <si>
    <t>Vodorovné premiestnenie výkopku po nespevnenej ceste z  horniny tr.1-4, do 100 m3 na vzdialenosť do 1000 m</t>
  </si>
  <si>
    <t>174201101.S</t>
  </si>
  <si>
    <t>Zásyp sypaninou bez zhutnenia jám, šachiet, rýh, zárezov alebo okolo objektov do 100 m3</t>
  </si>
  <si>
    <t>966067112.S</t>
  </si>
  <si>
    <t>Rozobratie plotov výšky do 250 cm, z drôteného pletiva alebo z plechu,  -0,01000t</t>
  </si>
  <si>
    <t xml:space="preserve">261+93   </t>
  </si>
  <si>
    <t>966067113.R</t>
  </si>
  <si>
    <t>Odstránenie oplotenia – vytrhanie betónových stĺpov vrátane betónových pätie</t>
  </si>
  <si>
    <t>Odvoz sutiny a vybúraných hmôt na skládku za ďalších 14 km</t>
  </si>
  <si>
    <t>979089312.S</t>
  </si>
  <si>
    <t>Poplatok za skládku - kovy (meď, bronz, mosadz, atď.) (17 04), ostatné</t>
  </si>
  <si>
    <t>979089726.S</t>
  </si>
  <si>
    <t>Poplatok za uloženie stavebného odpadu na recykláciu - betón vrátane armovania, veľkosť nad 50 x 50 cm (17 01 01)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</si>
  <si>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</si>
  <si>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</si>
  <si>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</si>
  <si>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</si>
  <si>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</si>
  <si>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</si>
  <si>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</si>
  <si>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</si>
  <si>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</si>
  <si>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</si>
  <si>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</si>
  <si>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</si>
  <si>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</si>
  <si>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</si>
  <si>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</si>
  <si>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</si>
  <si>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</si>
  <si>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</si>
  <si>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</si>
  <si>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</si>
  <si>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</si>
  <si>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</si>
  <si>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</si>
  <si>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</si>
  <si>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</si>
  <si>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</si>
  <si>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</si>
  <si>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</si>
  <si>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</si>
  <si>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</si>
  <si>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</si>
  <si>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</si>
  <si>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</si>
  <si>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</si>
  <si>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</si>
  <si>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Príloha č. 4 - Ponuka v zákazke „</t>
    </r>
    <r>
      <rPr>
        <sz val="16"/>
        <color rgb="FFFF0000"/>
        <rFont val="Cambria"/>
        <family val="2"/>
        <charset val="238"/>
        <scheme val="major"/>
      </rPr>
      <t>Rozšírenie vstupnej cestnej komunikácie do Čunova, II.</t>
    </r>
    <r>
      <rPr>
        <sz val="16"/>
        <color theme="4" tint="-0.249977111117893"/>
        <rFont val="Cambria"/>
        <family val="2"/>
        <charset val="238"/>
        <scheme val="major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</si>
</sst>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</numFmts>
  <fonts count="53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38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5" borderId="23" applyNumberFormat="0" applyFont="0" applyAlignment="0" applyProtection="0"/>
    <xf numFmtId="43" fontId="2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2" fillId="0" borderId="0" xfId="3" applyProtection="1">
      <protection hidden="1"/>
    </xf>
    <xf numFmtId="0" fontId="47" fillId="0" borderId="24" xfId="4" applyFont="1" applyFill="1" applyBorder="1" applyAlignment="1" applyProtection="1">
      <alignment vertical="center" wrapText="1"/>
      <protection hidden="1"/>
    </xf>
    <xf numFmtId="0" fontId="47" fillId="0" borderId="27" xfId="4" applyFont="1" applyFill="1" applyBorder="1" applyAlignment="1" applyProtection="1">
      <alignment vertical="center" wrapText="1"/>
      <protection hidden="1"/>
    </xf>
    <xf numFmtId="0" fontId="47" fillId="0" borderId="29" xfId="4" applyFont="1" applyFill="1" applyBorder="1" applyAlignment="1" applyProtection="1">
      <alignment vertical="center" wrapText="1"/>
      <protection hidden="1"/>
    </xf>
    <xf numFmtId="0" fontId="39" fillId="7" borderId="28" xfId="4" applyFont="1" applyFill="1" applyBorder="1" applyProtection="1">
      <protection hidden="1"/>
    </xf>
    <xf numFmtId="0" fontId="38" fillId="0" borderId="45" xfId="1" applyBorder="1" applyAlignment="1">
      <alignment horizontal="left" vertical="center" wrapText="1" indent="1"/>
    </xf>
    <xf numFmtId="0" fontId="42" fillId="0" borderId="49" xfId="0" applyFont="1" applyBorder="1" applyAlignment="1">
      <alignment horizontal="center" vertical="center"/>
    </xf>
    <xf numFmtId="0" fontId="43" fillId="0" borderId="45" xfId="0" applyFont="1" applyBorder="1" applyAlignment="1">
      <alignment horizontal="justify" vertical="center"/>
    </xf>
    <xf numFmtId="0" fontId="0" fillId="0" borderId="45" xfId="0" applyBorder="1" applyAlignment="1">
      <alignment horizontal="left" vertical="center" wrapText="1" indent="1"/>
    </xf>
    <xf numFmtId="0" fontId="43" fillId="0" borderId="45" xfId="0" applyFont="1" applyBorder="1" applyAlignment="1">
      <alignment horizontal="left" vertical="center" wrapText="1" indent="1"/>
    </xf>
    <xf numFmtId="0" fontId="41" fillId="0" borderId="45" xfId="0" applyFont="1" applyBorder="1" applyAlignment="1">
      <alignment horizontal="center" vertical="center" wrapText="1"/>
    </xf>
    <xf numFmtId="0" fontId="0" fillId="0" borderId="45" xfId="0" applyBorder="1" applyAlignment="1" applyProtection="1">
      <alignment horizontal="left" vertical="center" wrapText="1" indent="1"/>
      <protection locked="0"/>
    </xf>
    <xf numFmtId="0" fontId="0" fillId="0" borderId="45" xfId="0" applyBorder="1" applyAlignment="1">
      <alignment horizontal="left" wrapText="1" indent="1"/>
    </xf>
    <xf numFmtId="0" fontId="43" fillId="0" borderId="46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justify" vertical="center"/>
    </xf>
    <xf numFmtId="0" fontId="0" fillId="0" borderId="45" xfId="0" applyBorder="1" applyAlignment="1">
      <alignment horizontal="left" vertical="center" indent="1"/>
    </xf>
    <xf numFmtId="0" fontId="41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justify" vertical="center"/>
    </xf>
    <xf numFmtId="0" fontId="0" fillId="0" borderId="46" xfId="0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5" fontId="4" fillId="0" borderId="0" xfId="0" applyNumberFormat="1" applyFont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4" fontId="17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4" fontId="17" fillId="0" borderId="0" xfId="0" applyNumberFormat="1" applyFont="1" applyAlignment="1" applyProtection="1">
      <alignment horizontal="right"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6" fillId="4" borderId="6" xfId="0" applyFont="1" applyFill="1" applyBorder="1" applyAlignment="1" applyProtection="1">
      <alignment horizontal="left"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6" fillId="4" borderId="7" xfId="0" applyFont="1" applyFill="1" applyBorder="1" applyAlignment="1" applyProtection="1">
      <alignment horizontal="right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4" fontId="6" fillId="4" borderId="7" xfId="0" applyNumberFormat="1" applyFont="1" applyFill="1" applyBorder="1" applyAlignment="1" applyProtection="1">
      <alignment vertical="center"/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23" fillId="4" borderId="0" xfId="0" applyFont="1" applyFill="1" applyAlignment="1" applyProtection="1">
      <alignment horizontal="left" vertical="center"/>
      <protection hidden="1"/>
    </xf>
    <xf numFmtId="0" fontId="23" fillId="4" borderId="0" xfId="0" applyFont="1" applyFill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20" xfId="0" applyFont="1" applyBorder="1" applyAlignment="1" applyProtection="1">
      <alignment horizontal="left"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4" fontId="8" fillId="0" borderId="2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vertical="center"/>
      <protection hidden="1"/>
    </xf>
    <xf numFmtId="4" fontId="9" fillId="0" borderId="20" xfId="0" applyNumberFormat="1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23" fillId="4" borderId="16" xfId="0" applyFont="1" applyFill="1" applyBorder="1" applyAlignment="1" applyProtection="1">
      <alignment horizontal="center" vertical="center" wrapText="1"/>
      <protection hidden="1"/>
    </xf>
    <xf numFmtId="0" fontId="23" fillId="4" borderId="17" xfId="0" applyFont="1" applyFill="1" applyBorder="1" applyAlignment="1" applyProtection="1">
      <alignment horizontal="center" vertical="center" wrapText="1"/>
      <protection hidden="1"/>
    </xf>
    <xf numFmtId="0" fontId="23" fillId="4" borderId="18" xfId="0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4" fontId="25" fillId="0" borderId="0" xfId="0" applyNumberFormat="1" applyFont="1" applyProtection="1">
      <protection hidden="1"/>
    </xf>
    <xf numFmtId="0" fontId="0" fillId="0" borderId="11" xfId="0" applyBorder="1" applyAlignment="1" applyProtection="1">
      <alignment vertical="center"/>
      <protection hidden="1"/>
    </xf>
    <xf numFmtId="166" fontId="33" fillId="0" borderId="12" xfId="0" applyNumberFormat="1" applyFont="1" applyBorder="1" applyProtection="1">
      <protection hidden="1"/>
    </xf>
    <xf numFmtId="166" fontId="33" fillId="0" borderId="13" xfId="0" applyNumberFormat="1" applyFont="1" applyBorder="1" applyProtection="1">
      <protection hidden="1"/>
    </xf>
    <xf numFmtId="4" fontId="34" fillId="0" borderId="0" xfId="0" applyNumberFormat="1" applyFont="1" applyAlignment="1" applyProtection="1">
      <alignment vertical="center"/>
      <protection hidden="1"/>
    </xf>
    <xf numFmtId="0" fontId="10" fillId="0" borderId="3" xfId="0" applyFont="1" applyBorder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4" fontId="8" fillId="0" borderId="0" xfId="0" applyNumberFormat="1" applyFont="1" applyProtection="1">
      <protection hidden="1"/>
    </xf>
    <xf numFmtId="0" fontId="10" fillId="0" borderId="14" xfId="0" applyFont="1" applyBorder="1" applyProtection="1">
      <protection hidden="1"/>
    </xf>
    <xf numFmtId="166" fontId="10" fillId="0" borderId="0" xfId="0" applyNumberFormat="1" applyFont="1" applyProtection="1">
      <protection hidden="1"/>
    </xf>
    <xf numFmtId="166" fontId="10" fillId="0" borderId="15" xfId="0" applyNumberFormat="1" applyFont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" fontId="10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/>
      <protection hidden="1"/>
    </xf>
    <xf numFmtId="4" fontId="9" fillId="0" borderId="0" xfId="0" applyNumberFormat="1" applyFont="1" applyProtection="1">
      <protection hidden="1"/>
    </xf>
    <xf numFmtId="0" fontId="23" fillId="0" borderId="22" xfId="0" applyFont="1" applyBorder="1" applyAlignment="1" applyProtection="1">
      <alignment horizontal="center" vertical="center"/>
      <protection hidden="1"/>
    </xf>
    <xf numFmtId="49" fontId="23" fillId="0" borderId="22" xfId="0" applyNumberFormat="1" applyFont="1" applyBorder="1" applyAlignment="1" applyProtection="1">
      <alignment horizontal="left" vertical="center" wrapText="1"/>
      <protection hidden="1"/>
    </xf>
    <xf numFmtId="0" fontId="23" fillId="0" borderId="22" xfId="0" applyFont="1" applyBorder="1" applyAlignment="1" applyProtection="1">
      <alignment horizontal="left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167" fontId="23" fillId="0" borderId="22" xfId="0" applyNumberFormat="1" applyFont="1" applyBorder="1" applyAlignment="1" applyProtection="1">
      <alignment vertical="center"/>
      <protection hidden="1"/>
    </xf>
    <xf numFmtId="4" fontId="23" fillId="0" borderId="22" xfId="0" applyNumberFormat="1" applyFont="1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24" fillId="0" borderId="14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6" fontId="24" fillId="0" borderId="0" xfId="0" applyNumberFormat="1" applyFont="1" applyAlignment="1" applyProtection="1">
      <alignment vertical="center"/>
      <protection hidden="1"/>
    </xf>
    <xf numFmtId="166" fontId="24" fillId="0" borderId="15" xfId="0" applyNumberFormat="1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167" fontId="11" fillId="0" borderId="0" xfId="0" applyNumberFormat="1" applyFont="1" applyAlignment="1" applyProtection="1">
      <alignment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vertical="center"/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7" fontId="12" fillId="0" borderId="0" xfId="0" applyNumberFormat="1" applyFont="1" applyAlignment="1" applyProtection="1">
      <alignment vertical="center"/>
      <protection hidden="1"/>
    </xf>
    <xf numFmtId="0" fontId="12" fillId="0" borderId="14" xfId="0" applyFont="1" applyBorder="1" applyAlignment="1" applyProtection="1">
      <alignment vertical="center"/>
      <protection hidden="1"/>
    </xf>
    <xf numFmtId="0" fontId="12" fillId="0" borderId="15" xfId="0" applyFont="1" applyBorder="1" applyAlignment="1" applyProtection="1">
      <alignment vertical="center"/>
      <protection hidden="1"/>
    </xf>
    <xf numFmtId="0" fontId="24" fillId="0" borderId="19" xfId="0" applyFont="1" applyBorder="1" applyAlignment="1" applyProtection="1">
      <alignment horizontal="left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166" fontId="24" fillId="0" borderId="20" xfId="0" applyNumberFormat="1" applyFont="1" applyBorder="1" applyAlignment="1" applyProtection="1">
      <alignment vertical="center"/>
      <protection hidden="1"/>
    </xf>
    <xf numFmtId="166" fontId="24" fillId="0" borderId="21" xfId="0" applyNumberFormat="1" applyFont="1" applyBorder="1" applyAlignment="1" applyProtection="1">
      <alignment vertical="center"/>
      <protection hidden="1"/>
    </xf>
    <xf numFmtId="4" fontId="23" fillId="7" borderId="22" xfId="0" applyNumberFormat="1" applyFont="1" applyFill="1" applyBorder="1" applyAlignment="1" applyProtection="1">
      <alignment vertical="center"/>
      <protection locked="0" hidden="1"/>
    </xf>
    <xf numFmtId="0" fontId="36" fillId="0" borderId="22" xfId="0" applyFont="1" applyBorder="1" applyAlignment="1" applyProtection="1">
      <alignment horizontal="center" vertical="center"/>
      <protection hidden="1"/>
    </xf>
    <xf numFmtId="49" fontId="36" fillId="0" borderId="22" xfId="0" applyNumberFormat="1" applyFont="1" applyBorder="1" applyAlignment="1" applyProtection="1">
      <alignment horizontal="left" vertical="center" wrapText="1"/>
      <protection hidden="1"/>
    </xf>
    <xf numFmtId="0" fontId="36" fillId="0" borderId="22" xfId="0" applyFont="1" applyBorder="1" applyAlignment="1" applyProtection="1">
      <alignment horizontal="left" vertical="center" wrapText="1"/>
      <protection hidden="1"/>
    </xf>
    <xf numFmtId="0" fontId="36" fillId="0" borderId="22" xfId="0" applyFont="1" applyBorder="1" applyAlignment="1" applyProtection="1">
      <alignment horizontal="center" vertical="center" wrapText="1"/>
      <protection hidden="1"/>
    </xf>
    <xf numFmtId="167" fontId="36" fillId="0" borderId="22" xfId="0" applyNumberFormat="1" applyFont="1" applyBorder="1" applyAlignment="1" applyProtection="1">
      <alignment vertical="center"/>
      <protection hidden="1"/>
    </xf>
    <xf numFmtId="4" fontId="36" fillId="0" borderId="22" xfId="0" applyNumberFormat="1" applyFont="1" applyBorder="1" applyAlignment="1" applyProtection="1">
      <alignment vertical="center"/>
      <protection hidden="1"/>
    </xf>
    <xf numFmtId="0" fontId="37" fillId="0" borderId="22" xfId="0" applyFont="1" applyBorder="1" applyAlignment="1" applyProtection="1">
      <alignment vertical="center"/>
      <protection hidden="1"/>
    </xf>
    <xf numFmtId="0" fontId="37" fillId="0" borderId="3" xfId="0" applyFont="1" applyBorder="1" applyAlignment="1" applyProtection="1">
      <alignment vertical="center"/>
      <protection hidden="1"/>
    </xf>
    <xf numFmtId="0" fontId="36" fillId="0" borderId="14" xfId="0" applyFont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4" fontId="36" fillId="7" borderId="22" xfId="0" applyNumberFormat="1" applyFont="1" applyFill="1" applyBorder="1" applyAlignment="1" applyProtection="1">
      <alignment vertical="center"/>
      <protection locked="0" hidden="1"/>
    </xf>
    <xf numFmtId="0" fontId="48" fillId="0" borderId="58" xfId="4" applyFont="1" applyFill="1" applyBorder="1" applyAlignment="1" applyProtection="1">
      <alignment wrapText="1"/>
      <protection hidden="1"/>
    </xf>
    <xf numFmtId="0" fontId="48" fillId="0" borderId="25" xfId="4" applyFont="1" applyFill="1" applyBorder="1" applyAlignment="1" applyProtection="1">
      <alignment wrapText="1"/>
      <protection hidden="1"/>
    </xf>
    <xf numFmtId="0" fontId="48" fillId="0" borderId="26" xfId="4" applyFont="1" applyFill="1" applyBorder="1" applyAlignment="1" applyProtection="1">
      <alignment wrapText="1"/>
      <protection hidden="1"/>
    </xf>
    <xf numFmtId="4" fontId="51" fillId="0" borderId="0" xfId="0" applyNumberFormat="1" applyFont="1" applyProtection="1">
      <protection hidden="1"/>
    </xf>
    <xf numFmtId="0" fontId="51" fillId="0" borderId="0" xfId="0" applyFont="1" applyProtection="1">
      <protection hidden="1"/>
    </xf>
    <xf numFmtId="4" fontId="51" fillId="0" borderId="59" xfId="0" applyNumberFormat="1" applyFont="1" applyBorder="1" applyProtection="1">
      <protection hidden="1"/>
    </xf>
    <xf numFmtId="4" fontId="52" fillId="0" borderId="40" xfId="0" applyNumberFormat="1" applyFont="1" applyBorder="1" applyProtection="1">
      <protection hidden="1"/>
    </xf>
    <xf numFmtId="0" fontId="52" fillId="0" borderId="40" xfId="0" applyFont="1" applyBorder="1" applyProtection="1">
      <protection hidden="1"/>
    </xf>
    <xf numFmtId="4" fontId="52" fillId="0" borderId="48" xfId="0" applyNumberFormat="1" applyFont="1" applyBorder="1" applyProtection="1">
      <protection hidden="1"/>
    </xf>
    <xf numFmtId="0" fontId="52" fillId="0" borderId="47" xfId="0" applyFont="1" applyBorder="1" applyAlignment="1" applyProtection="1">
      <alignment horizontal="left"/>
      <protection hidden="1"/>
    </xf>
    <xf numFmtId="0" fontId="52" fillId="0" borderId="40" xfId="0" applyFont="1" applyBorder="1" applyAlignment="1" applyProtection="1">
      <alignment horizontal="left"/>
      <protection hidden="1"/>
    </xf>
    <xf numFmtId="0" fontId="47" fillId="7" borderId="24" xfId="4" applyFont="1" applyFill="1" applyBorder="1" applyAlignment="1" applyProtection="1">
      <alignment horizontal="left"/>
      <protection hidden="1"/>
    </xf>
    <xf numFmtId="0" fontId="47" fillId="7" borderId="29" xfId="4" applyFont="1" applyFill="1" applyBorder="1" applyAlignment="1" applyProtection="1">
      <alignment horizontal="left"/>
      <protection hidden="1"/>
    </xf>
    <xf numFmtId="0" fontId="47" fillId="7" borderId="25" xfId="4" applyFont="1" applyFill="1" applyBorder="1" applyAlignment="1" applyProtection="1">
      <alignment horizontal="left"/>
      <protection hidden="1"/>
    </xf>
    <xf numFmtId="0" fontId="47" fillId="7" borderId="30" xfId="4" applyFont="1" applyFill="1" applyBorder="1" applyAlignment="1" applyProtection="1">
      <alignment horizontal="left"/>
      <protection hidden="1"/>
    </xf>
    <xf numFmtId="0" fontId="47" fillId="7" borderId="26" xfId="4" applyFont="1" applyFill="1" applyBorder="1" applyAlignment="1" applyProtection="1">
      <alignment horizontal="left"/>
      <protection hidden="1"/>
    </xf>
    <xf numFmtId="0" fontId="47" fillId="7" borderId="31" xfId="4" applyFont="1" applyFill="1" applyBorder="1" applyAlignment="1" applyProtection="1">
      <alignment horizontal="left"/>
      <protection hidden="1"/>
    </xf>
    <xf numFmtId="0" fontId="51" fillId="0" borderId="60" xfId="0" applyFont="1" applyBorder="1" applyAlignment="1" applyProtection="1">
      <alignment horizontal="left"/>
      <protection hidden="1"/>
    </xf>
    <xf numFmtId="0" fontId="51" fillId="0" borderId="0" xfId="0" applyFont="1" applyAlignment="1" applyProtection="1">
      <alignment horizontal="left"/>
      <protection hidden="1"/>
    </xf>
    <xf numFmtId="0" fontId="0" fillId="0" borderId="50" xfId="0" applyBorder="1" applyAlignment="1" applyProtection="1">
      <alignment horizontal="center"/>
      <protection hidden="1"/>
    </xf>
    <xf numFmtId="0" fontId="47" fillId="0" borderId="34" xfId="4" applyFont="1" applyFill="1" applyBorder="1" applyAlignment="1" applyProtection="1">
      <alignment vertical="center" wrapText="1"/>
      <protection hidden="1"/>
    </xf>
    <xf numFmtId="0" fontId="47" fillId="0" borderId="35" xfId="4" applyFont="1" applyFill="1" applyBorder="1" applyAlignment="1" applyProtection="1">
      <alignment vertical="center" wrapText="1"/>
      <protection hidden="1"/>
    </xf>
    <xf numFmtId="0" fontId="47" fillId="0" borderId="33" xfId="4" applyFont="1" applyFill="1" applyBorder="1" applyAlignment="1" applyProtection="1">
      <alignment vertical="center" wrapText="1"/>
      <protection hidden="1"/>
    </xf>
    <xf numFmtId="0" fontId="47" fillId="0" borderId="34" xfId="4" applyFont="1" applyFill="1" applyBorder="1" applyAlignment="1" applyProtection="1">
      <alignment horizontal="left" vertical="center" wrapText="1"/>
      <protection hidden="1"/>
    </xf>
    <xf numFmtId="0" fontId="47" fillId="0" borderId="35" xfId="4" applyFont="1" applyFill="1" applyBorder="1" applyAlignment="1" applyProtection="1">
      <alignment horizontal="left" vertical="center" wrapText="1"/>
      <protection hidden="1"/>
    </xf>
    <xf numFmtId="0" fontId="47" fillId="0" borderId="33" xfId="4" applyFont="1" applyFill="1" applyBorder="1" applyAlignment="1" applyProtection="1">
      <alignment horizontal="left" vertical="center" wrapText="1"/>
      <protection hidden="1"/>
    </xf>
    <xf numFmtId="0" fontId="46" fillId="0" borderId="47" xfId="4" applyFont="1" applyFill="1" applyBorder="1" applyAlignment="1" applyProtection="1">
      <alignment horizontal="center" vertical="center" wrapText="1"/>
      <protection hidden="1"/>
    </xf>
    <xf numFmtId="0" fontId="46" fillId="0" borderId="40" xfId="4" applyFont="1" applyFill="1" applyBorder="1" applyAlignment="1" applyProtection="1">
      <alignment horizontal="center" vertical="center" wrapText="1"/>
      <protection hidden="1"/>
    </xf>
    <xf numFmtId="0" fontId="46" fillId="0" borderId="48" xfId="4" applyFont="1" applyFill="1" applyBorder="1" applyAlignment="1" applyProtection="1">
      <alignment horizontal="center" vertical="center" wrapText="1"/>
      <protection hidden="1"/>
    </xf>
    <xf numFmtId="0" fontId="48" fillId="0" borderId="36" xfId="4" applyFont="1" applyFill="1" applyBorder="1" applyAlignment="1" applyProtection="1">
      <alignment horizontal="center" wrapText="1"/>
      <protection hidden="1"/>
    </xf>
    <xf numFmtId="0" fontId="48" fillId="0" borderId="53" xfId="4" applyFont="1" applyFill="1" applyBorder="1" applyAlignment="1" applyProtection="1">
      <alignment horizontal="center" wrapText="1"/>
      <protection hidden="1"/>
    </xf>
    <xf numFmtId="0" fontId="51" fillId="0" borderId="54" xfId="0" applyFont="1" applyBorder="1" applyAlignment="1" applyProtection="1">
      <alignment horizontal="left"/>
      <protection hidden="1"/>
    </xf>
    <xf numFmtId="0" fontId="51" fillId="0" borderId="55" xfId="0" applyFont="1" applyBorder="1" applyAlignment="1" applyProtection="1">
      <alignment horizontal="left"/>
      <protection hidden="1"/>
    </xf>
    <xf numFmtId="0" fontId="2" fillId="0" borderId="36" xfId="3" applyBorder="1" applyAlignment="1" applyProtection="1">
      <alignment horizontal="left" vertical="center" wrapText="1"/>
      <protection hidden="1"/>
    </xf>
    <xf numFmtId="0" fontId="2" fillId="0" borderId="37" xfId="3" applyBorder="1" applyAlignment="1" applyProtection="1">
      <alignment horizontal="left" vertical="center" wrapText="1"/>
      <protection hidden="1"/>
    </xf>
    <xf numFmtId="0" fontId="2" fillId="0" borderId="53" xfId="3" applyBorder="1" applyAlignment="1" applyProtection="1">
      <alignment horizontal="left" vertical="center" wrapText="1"/>
      <protection hidden="1"/>
    </xf>
    <xf numFmtId="0" fontId="47" fillId="0" borderId="51" xfId="4" applyFont="1" applyFill="1" applyBorder="1" applyAlignment="1" applyProtection="1">
      <alignment horizontal="left" vertical="center" wrapText="1"/>
      <protection hidden="1"/>
    </xf>
    <xf numFmtId="0" fontId="47" fillId="0" borderId="43" xfId="4" applyFont="1" applyFill="1" applyBorder="1" applyAlignment="1" applyProtection="1">
      <alignment horizontal="left" vertical="center" wrapText="1"/>
      <protection hidden="1"/>
    </xf>
    <xf numFmtId="0" fontId="47" fillId="0" borderId="52" xfId="4" applyFont="1" applyFill="1" applyBorder="1" applyAlignment="1" applyProtection="1">
      <alignment horizontal="left" vertical="center" wrapText="1"/>
      <protection hidden="1"/>
    </xf>
    <xf numFmtId="0" fontId="39" fillId="0" borderId="39" xfId="4" applyFont="1" applyFill="1" applyBorder="1" applyAlignment="1" applyProtection="1">
      <alignment horizontal="center"/>
      <protection hidden="1"/>
    </xf>
    <xf numFmtId="0" fontId="39" fillId="0" borderId="40" xfId="4" applyFont="1" applyFill="1" applyBorder="1" applyAlignment="1" applyProtection="1">
      <alignment horizontal="center"/>
      <protection hidden="1"/>
    </xf>
    <xf numFmtId="0" fontId="39" fillId="0" borderId="41" xfId="4" applyFont="1" applyFill="1" applyBorder="1" applyAlignment="1" applyProtection="1">
      <alignment horizontal="center"/>
      <protection hidden="1"/>
    </xf>
    <xf numFmtId="0" fontId="2" fillId="7" borderId="56" xfId="2" applyFill="1" applyBorder="1" applyAlignment="1" applyProtection="1">
      <alignment horizontal="left" vertical="center" wrapText="1"/>
      <protection locked="0" hidden="1"/>
    </xf>
    <xf numFmtId="0" fontId="2" fillId="7" borderId="37" xfId="2" applyFill="1" applyBorder="1" applyAlignment="1" applyProtection="1">
      <alignment horizontal="left" vertical="center" wrapText="1"/>
      <protection locked="0" hidden="1"/>
    </xf>
    <xf numFmtId="0" fontId="2" fillId="7" borderId="38" xfId="2" applyFill="1" applyBorder="1" applyAlignment="1" applyProtection="1">
      <alignment horizontal="left" vertical="center" wrapText="1"/>
      <protection locked="0" hidden="1"/>
    </xf>
    <xf numFmtId="0" fontId="2" fillId="7" borderId="32" xfId="2" applyFill="1" applyBorder="1" applyAlignment="1" applyProtection="1">
      <alignment horizontal="left" vertical="center" wrapText="1"/>
      <protection locked="0" hidden="1"/>
    </xf>
    <xf numFmtId="0" fontId="2" fillId="7" borderId="35" xfId="2" applyFill="1" applyBorder="1" applyAlignment="1" applyProtection="1">
      <alignment horizontal="left" vertical="center" wrapText="1"/>
      <protection locked="0" hidden="1"/>
    </xf>
    <xf numFmtId="0" fontId="2" fillId="7" borderId="57" xfId="2" applyFill="1" applyBorder="1" applyAlignment="1" applyProtection="1">
      <alignment horizontal="left" vertical="center" wrapText="1"/>
      <protection locked="0" hidden="1"/>
    </xf>
    <xf numFmtId="0" fontId="2" fillId="7" borderId="42" xfId="2" applyFill="1" applyBorder="1" applyAlignment="1" applyProtection="1">
      <alignment vertical="center" wrapText="1"/>
      <protection locked="0" hidden="1"/>
    </xf>
    <xf numFmtId="0" fontId="2" fillId="7" borderId="52" xfId="2" applyFill="1" applyBorder="1" applyAlignment="1" applyProtection="1">
      <alignment vertical="center" wrapText="1"/>
      <protection locked="0" hidden="1"/>
    </xf>
    <xf numFmtId="0" fontId="39" fillId="0" borderId="42" xfId="4" applyFont="1" applyFill="1" applyBorder="1" applyAlignment="1" applyProtection="1">
      <alignment horizontal="center" vertical="center" wrapText="1"/>
      <protection hidden="1"/>
    </xf>
    <xf numFmtId="0" fontId="39" fillId="0" borderId="44" xfId="4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</cellXfs>
  <cellStyles count="6">
    <cellStyle name="20 % - zvýraznenie3" xfId="2" builtinId="38"/>
    <cellStyle name="Čiarka 2" xfId="5" xr:uid="{D68F9038-A339-4EFD-98EB-5D00B6CFA110}"/>
    <cellStyle name="Hypertextové prepojenie" xfId="1" builtinId="8"/>
    <cellStyle name="Normálna" xfId="0" builtinId="0" customBuiltin="1"/>
    <cellStyle name="Normálna 2" xfId="3" xr:uid="{06CB7EED-B5BF-4908-9552-EC72B9A47CCD}"/>
    <cellStyle name="Poznámka 2" xfId="4" xr:uid="{44DF6B82-35A2-4148-969F-CCA37520E89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19050</xdr:rowOff>
        </xdr:from>
        <xdr:to>
          <xdr:col>5</xdr:col>
          <xdr:colOff>1876425</xdr:colOff>
          <xdr:row>13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28575</xdr:rowOff>
        </xdr:from>
        <xdr:to>
          <xdr:col>5</xdr:col>
          <xdr:colOff>1876425</xdr:colOff>
          <xdr:row>14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19050</xdr:rowOff>
        </xdr:from>
        <xdr:to>
          <xdr:col>5</xdr:col>
          <xdr:colOff>1866900</xdr:colOff>
          <xdr:row>15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19050</xdr:rowOff>
        </xdr:from>
        <xdr:to>
          <xdr:col>5</xdr:col>
          <xdr:colOff>1876425</xdr:colOff>
          <xdr:row>16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19050</xdr:rowOff>
        </xdr:from>
        <xdr:to>
          <xdr:col>5</xdr:col>
          <xdr:colOff>1876425</xdr:colOff>
          <xdr:row>17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4F6C-006C-436A-AC24-E967630C1990}">
  <dimension ref="B1:F29"/>
  <sheetViews>
    <sheetView tabSelected="1" topLeftCell="A5" workbookViewId="0">
      <selection activeCell="C10" sqref="C10:D10"/>
    </sheetView>
  </sheetViews>
  <sheetFormatPr defaultColWidth="8.83203125" defaultRowHeight="11.25" x14ac:dyDescent="0.2"/>
  <cols>
    <col min="1" max="1" width="3.5" style="94" customWidth="1"/>
    <col min="2" max="2" width="44.5" style="94" customWidth="1"/>
    <col min="3" max="3" width="13.1640625" style="94" customWidth="1"/>
    <col min="4" max="6" width="33.1640625" style="94" customWidth="1"/>
    <col min="7" max="16384" width="8.83203125" style="94"/>
  </cols>
  <sheetData>
    <row r="1" spans="2:6" ht="15.75" thickBot="1" x14ac:dyDescent="0.3">
      <c r="B1" s="74"/>
      <c r="C1" s="74"/>
      <c r="D1" s="74"/>
      <c r="E1" s="74"/>
      <c r="F1" s="74"/>
    </row>
    <row r="2" spans="2:6" ht="44.1" customHeight="1" thickBot="1" x14ac:dyDescent="0.25">
      <c r="B2" s="247" t="s">
        <v>787</v>
      </c>
      <c r="C2" s="248"/>
      <c r="D2" s="248"/>
      <c r="E2" s="248"/>
      <c r="F2" s="249"/>
    </row>
    <row r="3" spans="2:6" ht="15.75" thickBot="1" x14ac:dyDescent="0.3">
      <c r="B3" s="260"/>
      <c r="C3" s="261"/>
      <c r="D3" s="261"/>
      <c r="E3" s="261"/>
      <c r="F3" s="262"/>
    </row>
    <row r="4" spans="2:6" ht="15" x14ac:dyDescent="0.2">
      <c r="B4" s="75" t="s">
        <v>0</v>
      </c>
      <c r="C4" s="263"/>
      <c r="D4" s="264"/>
      <c r="E4" s="264"/>
      <c r="F4" s="265"/>
    </row>
    <row r="5" spans="2:6" ht="15" x14ac:dyDescent="0.2">
      <c r="B5" s="76" t="s">
        <v>1</v>
      </c>
      <c r="C5" s="266"/>
      <c r="D5" s="267"/>
      <c r="E5" s="267"/>
      <c r="F5" s="268"/>
    </row>
    <row r="6" spans="2:6" ht="15" x14ac:dyDescent="0.2">
      <c r="B6" s="76" t="s">
        <v>2</v>
      </c>
      <c r="C6" s="266"/>
      <c r="D6" s="267"/>
      <c r="E6" s="267"/>
      <c r="F6" s="268"/>
    </row>
    <row r="7" spans="2:6" ht="15" x14ac:dyDescent="0.2">
      <c r="B7" s="76" t="s">
        <v>3</v>
      </c>
      <c r="C7" s="266"/>
      <c r="D7" s="267"/>
      <c r="E7" s="267"/>
      <c r="F7" s="268"/>
    </row>
    <row r="8" spans="2:6" ht="15" x14ac:dyDescent="0.2">
      <c r="B8" s="76" t="s">
        <v>4</v>
      </c>
      <c r="C8" s="266"/>
      <c r="D8" s="267"/>
      <c r="E8" s="267"/>
      <c r="F8" s="268"/>
    </row>
    <row r="9" spans="2:6" ht="15" x14ac:dyDescent="0.2">
      <c r="B9" s="76" t="s">
        <v>5</v>
      </c>
      <c r="C9" s="266"/>
      <c r="D9" s="267"/>
      <c r="E9" s="267"/>
      <c r="F9" s="268"/>
    </row>
    <row r="10" spans="2:6" ht="15.75" thickBot="1" x14ac:dyDescent="0.25">
      <c r="B10" s="77" t="s">
        <v>6</v>
      </c>
      <c r="C10" s="269" t="s">
        <v>7</v>
      </c>
      <c r="D10" s="270"/>
      <c r="E10" s="271"/>
      <c r="F10" s="272"/>
    </row>
    <row r="11" spans="2:6" ht="15.75" thickBot="1" x14ac:dyDescent="0.3">
      <c r="B11" s="260"/>
      <c r="C11" s="261"/>
      <c r="D11" s="261"/>
      <c r="E11" s="261"/>
      <c r="F11" s="262"/>
    </row>
    <row r="12" spans="2:6" ht="32.1" customHeight="1" thickBot="1" x14ac:dyDescent="0.25">
      <c r="B12" s="247" t="s">
        <v>8</v>
      </c>
      <c r="C12" s="248"/>
      <c r="D12" s="248"/>
      <c r="E12" s="248"/>
      <c r="F12" s="249"/>
    </row>
    <row r="13" spans="2:6" ht="41.1" customHeight="1" x14ac:dyDescent="0.25">
      <c r="B13" s="254" t="s">
        <v>9</v>
      </c>
      <c r="C13" s="255"/>
      <c r="D13" s="255"/>
      <c r="E13" s="256"/>
      <c r="F13" s="78"/>
    </row>
    <row r="14" spans="2:6" ht="41.1" customHeight="1" x14ac:dyDescent="0.25">
      <c r="B14" s="241" t="s">
        <v>10</v>
      </c>
      <c r="C14" s="242"/>
      <c r="D14" s="242"/>
      <c r="E14" s="243"/>
      <c r="F14" s="78"/>
    </row>
    <row r="15" spans="2:6" ht="41.1" customHeight="1" x14ac:dyDescent="0.25">
      <c r="B15" s="241" t="s">
        <v>11</v>
      </c>
      <c r="C15" s="242"/>
      <c r="D15" s="242"/>
      <c r="E15" s="243"/>
      <c r="F15" s="78"/>
    </row>
    <row r="16" spans="2:6" ht="41.1" customHeight="1" x14ac:dyDescent="0.25">
      <c r="B16" s="244" t="s">
        <v>12</v>
      </c>
      <c r="C16" s="245"/>
      <c r="D16" s="245"/>
      <c r="E16" s="246"/>
      <c r="F16" s="78"/>
    </row>
    <row r="17" spans="2:6" ht="35.450000000000003" customHeight="1" thickBot="1" x14ac:dyDescent="0.3">
      <c r="B17" s="257" t="s">
        <v>13</v>
      </c>
      <c r="C17" s="258"/>
      <c r="D17" s="258"/>
      <c r="E17" s="259"/>
      <c r="F17" s="78"/>
    </row>
    <row r="18" spans="2:6" ht="12" thickBot="1" x14ac:dyDescent="0.25">
      <c r="B18" s="240"/>
      <c r="C18" s="240"/>
      <c r="D18" s="240"/>
      <c r="E18" s="240"/>
      <c r="F18" s="240"/>
    </row>
    <row r="19" spans="2:6" ht="21" thickBot="1" x14ac:dyDescent="0.25">
      <c r="B19" s="247" t="s">
        <v>14</v>
      </c>
      <c r="C19" s="248"/>
      <c r="D19" s="248"/>
      <c r="E19" s="248"/>
      <c r="F19" s="249"/>
    </row>
    <row r="20" spans="2:6" ht="15" x14ac:dyDescent="0.25">
      <c r="B20" s="250" t="s">
        <v>15</v>
      </c>
      <c r="C20" s="251"/>
      <c r="D20" s="221" t="s">
        <v>16</v>
      </c>
      <c r="E20" s="222" t="s">
        <v>17</v>
      </c>
      <c r="F20" s="223" t="s">
        <v>18</v>
      </c>
    </row>
    <row r="21" spans="2:6" ht="15.75" x14ac:dyDescent="0.25">
      <c r="B21" s="252" t="s">
        <v>19</v>
      </c>
      <c r="C21" s="253"/>
      <c r="D21" s="224">
        <f>'Rekapitulácia stavby'!AG95</f>
        <v>0</v>
      </c>
      <c r="E21" s="225">
        <f>IF(C$10="Som platcom DPH",D21*0.23,0)</f>
        <v>0</v>
      </c>
      <c r="F21" s="226">
        <f>'Rekapitulácia stavby'!AN95</f>
        <v>0</v>
      </c>
    </row>
    <row r="22" spans="2:6" ht="15.75" x14ac:dyDescent="0.25">
      <c r="B22" s="238" t="s">
        <v>20</v>
      </c>
      <c r="C22" s="239"/>
      <c r="D22" s="224">
        <f>'Rekapitulácia stavby'!AG96</f>
        <v>0</v>
      </c>
      <c r="E22" s="225">
        <f t="shared" ref="E22:E25" si="0">IF(C$10="Som platcom DPH",D22*0.23,0)</f>
        <v>0</v>
      </c>
      <c r="F22" s="226">
        <f>'Rekapitulácia stavby'!AN96</f>
        <v>0</v>
      </c>
    </row>
    <row r="23" spans="2:6" ht="15.75" x14ac:dyDescent="0.25">
      <c r="B23" s="238" t="s">
        <v>21</v>
      </c>
      <c r="C23" s="239"/>
      <c r="D23" s="224">
        <f>'Rekapitulácia stavby'!AG97</f>
        <v>0</v>
      </c>
      <c r="E23" s="225">
        <f t="shared" si="0"/>
        <v>0</v>
      </c>
      <c r="F23" s="226">
        <f>'Rekapitulácia stavby'!AN97</f>
        <v>0</v>
      </c>
    </row>
    <row r="24" spans="2:6" ht="15.75" x14ac:dyDescent="0.25">
      <c r="B24" s="238" t="s">
        <v>22</v>
      </c>
      <c r="C24" s="239"/>
      <c r="D24" s="224">
        <f>'Rekapitulácia stavby'!AG98</f>
        <v>0</v>
      </c>
      <c r="E24" s="225">
        <f t="shared" si="0"/>
        <v>0</v>
      </c>
      <c r="F24" s="226">
        <f>'Rekapitulácia stavby'!AN98</f>
        <v>0</v>
      </c>
    </row>
    <row r="25" spans="2:6" ht="16.5" thickBot="1" x14ac:dyDescent="0.3">
      <c r="B25" s="238" t="s">
        <v>23</v>
      </c>
      <c r="C25" s="239"/>
      <c r="D25" s="224">
        <f>'Rekapitulácia stavby'!AG99</f>
        <v>0</v>
      </c>
      <c r="E25" s="225">
        <f t="shared" si="0"/>
        <v>0</v>
      </c>
      <c r="F25" s="226">
        <f>'Rekapitulácia stavby'!AN99</f>
        <v>0</v>
      </c>
    </row>
    <row r="26" spans="2:6" ht="21.75" thickBot="1" x14ac:dyDescent="0.4">
      <c r="B26" s="230" t="s">
        <v>14</v>
      </c>
      <c r="C26" s="231"/>
      <c r="D26" s="227">
        <f>SUM(D21:D25)</f>
        <v>0</v>
      </c>
      <c r="E26" s="228">
        <f>SUM(E21:E25)</f>
        <v>0</v>
      </c>
      <c r="F26" s="229">
        <f>SUM(F21:F25)</f>
        <v>0</v>
      </c>
    </row>
    <row r="27" spans="2:6" ht="12" thickBot="1" x14ac:dyDescent="0.25"/>
    <row r="28" spans="2:6" x14ac:dyDescent="0.2">
      <c r="B28" s="232" t="s">
        <v>24</v>
      </c>
      <c r="C28" s="234" t="s">
        <v>25</v>
      </c>
      <c r="D28" s="234"/>
      <c r="E28" s="234" t="s">
        <v>26</v>
      </c>
      <c r="F28" s="236"/>
    </row>
    <row r="29" spans="2:6" ht="18.95" customHeight="1" thickBot="1" x14ac:dyDescent="0.25">
      <c r="B29" s="233"/>
      <c r="C29" s="235"/>
      <c r="D29" s="235"/>
      <c r="E29" s="235"/>
      <c r="F29" s="237"/>
    </row>
  </sheetData>
  <sheetProtection sheet="1" objects="1" scenarios="1" selectLockedCells="1"/>
  <mergeCells count="29">
    <mergeCell ref="B21:C21"/>
    <mergeCell ref="B13:E13"/>
    <mergeCell ref="B17:E17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4:E14"/>
    <mergeCell ref="B18:F18"/>
    <mergeCell ref="B15:E15"/>
    <mergeCell ref="B16:E16"/>
    <mergeCell ref="B19:F19"/>
    <mergeCell ref="B20:C20"/>
    <mergeCell ref="B26:C26"/>
    <mergeCell ref="B28:B29"/>
    <mergeCell ref="C28:D29"/>
    <mergeCell ref="E28:F29"/>
    <mergeCell ref="B22:C22"/>
    <mergeCell ref="B23:C23"/>
    <mergeCell ref="B24:C24"/>
    <mergeCell ref="B25:C2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3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19050</xdr:rowOff>
                  </from>
                  <to>
                    <xdr:col>5</xdr:col>
                    <xdr:colOff>1876425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28575</xdr:rowOff>
                  </from>
                  <to>
                    <xdr:col>5</xdr:col>
                    <xdr:colOff>1876425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19050</xdr:rowOff>
                  </from>
                  <to>
                    <xdr:col>5</xdr:col>
                    <xdr:colOff>1866900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19050</xdr:rowOff>
                  </from>
                  <to>
                    <xdr:col>5</xdr:col>
                    <xdr:colOff>1876425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19050</xdr:rowOff>
                  </from>
                  <to>
                    <xdr:col>5</xdr:col>
                    <xdr:colOff>1876425</xdr:colOff>
                    <xdr:row>17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0B43-2659-4107-868C-B35AC9214CA4}">
  <dimension ref="B1:B26"/>
  <sheetViews>
    <sheetView showGridLines="0" workbookViewId="0"/>
  </sheetViews>
  <sheetFormatPr defaultRowHeight="11.25" x14ac:dyDescent="0.2"/>
  <cols>
    <col min="1" max="1" width="3.83203125" customWidth="1"/>
    <col min="2" max="2" width="120.5" customWidth="1"/>
  </cols>
  <sheetData>
    <row r="1" spans="2:2" ht="12" thickBot="1" x14ac:dyDescent="0.25"/>
    <row r="2" spans="2:2" ht="26.25" x14ac:dyDescent="0.2">
      <c r="B2" s="80" t="s">
        <v>779</v>
      </c>
    </row>
    <row r="3" spans="2:2" ht="15" x14ac:dyDescent="0.2">
      <c r="B3" s="81"/>
    </row>
    <row r="4" spans="2:2" x14ac:dyDescent="0.2">
      <c r="B4" s="82" t="s">
        <v>753</v>
      </c>
    </row>
    <row r="5" spans="2:2" ht="15" x14ac:dyDescent="0.2">
      <c r="B5" s="83"/>
    </row>
    <row r="6" spans="2:2" ht="15" x14ac:dyDescent="0.2">
      <c r="B6" s="84" t="s">
        <v>754</v>
      </c>
    </row>
    <row r="7" spans="2:2" x14ac:dyDescent="0.2">
      <c r="B7" s="82"/>
    </row>
    <row r="8" spans="2:2" ht="33.75" x14ac:dyDescent="0.2">
      <c r="B8" s="82" t="s">
        <v>780</v>
      </c>
    </row>
    <row r="9" spans="2:2" x14ac:dyDescent="0.2">
      <c r="B9" s="82" t="s">
        <v>781</v>
      </c>
    </row>
    <row r="10" spans="2:2" x14ac:dyDescent="0.2">
      <c r="B10" s="86"/>
    </row>
    <row r="11" spans="2:2" ht="22.5" x14ac:dyDescent="0.2">
      <c r="B11" s="82" t="s">
        <v>782</v>
      </c>
    </row>
    <row r="12" spans="2:2" x14ac:dyDescent="0.2">
      <c r="B12" s="82"/>
    </row>
    <row r="13" spans="2:2" ht="22.5" x14ac:dyDescent="0.2">
      <c r="B13" s="82" t="s">
        <v>783</v>
      </c>
    </row>
    <row r="14" spans="2:2" x14ac:dyDescent="0.2">
      <c r="B14" s="82"/>
    </row>
    <row r="15" spans="2:2" ht="22.5" x14ac:dyDescent="0.2">
      <c r="B15" s="82" t="s">
        <v>784</v>
      </c>
    </row>
    <row r="16" spans="2:2" x14ac:dyDescent="0.2">
      <c r="B16" s="82"/>
    </row>
    <row r="17" spans="2:2" ht="33.75" x14ac:dyDescent="0.2">
      <c r="B17" s="82" t="s">
        <v>785</v>
      </c>
    </row>
    <row r="18" spans="2:2" x14ac:dyDescent="0.2">
      <c r="B18" s="82"/>
    </row>
    <row r="19" spans="2:2" ht="45" x14ac:dyDescent="0.2">
      <c r="B19" s="82" t="s">
        <v>786</v>
      </c>
    </row>
    <row r="20" spans="2:2" ht="15.75" thickBot="1" x14ac:dyDescent="0.25">
      <c r="B20" s="87"/>
    </row>
    <row r="21" spans="2:2" ht="15" x14ac:dyDescent="0.2">
      <c r="B21" s="88"/>
    </row>
    <row r="22" spans="2:2" ht="15" x14ac:dyDescent="0.2">
      <c r="B22" s="88"/>
    </row>
    <row r="23" spans="2:2" ht="15" x14ac:dyDescent="0.2">
      <c r="B23" s="88"/>
    </row>
    <row r="24" spans="2:2" ht="15" x14ac:dyDescent="0.2">
      <c r="B24" s="88"/>
    </row>
    <row r="25" spans="2:2" ht="15" x14ac:dyDescent="0.2">
      <c r="B25" s="88"/>
    </row>
    <row r="26" spans="2:2" ht="15.75" x14ac:dyDescent="0.2">
      <c r="B26" s="89"/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62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7" t="s">
        <v>27</v>
      </c>
      <c r="AZ1" s="7" t="s">
        <v>28</v>
      </c>
      <c r="BA1" s="7" t="s">
        <v>29</v>
      </c>
      <c r="BB1" s="7" t="s">
        <v>28</v>
      </c>
      <c r="BT1" s="7" t="s">
        <v>30</v>
      </c>
      <c r="BU1" s="7" t="s">
        <v>30</v>
      </c>
      <c r="BV1" s="7" t="s">
        <v>31</v>
      </c>
    </row>
    <row r="2" spans="1:74" ht="36.950000000000003" customHeight="1" x14ac:dyDescent="0.2">
      <c r="AR2" s="273" t="s">
        <v>32</v>
      </c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8" t="s">
        <v>33</v>
      </c>
      <c r="BT2" s="8" t="s">
        <v>34</v>
      </c>
    </row>
    <row r="3" spans="1:74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33</v>
      </c>
      <c r="BT3" s="8" t="s">
        <v>34</v>
      </c>
    </row>
    <row r="4" spans="1:74" ht="24.95" customHeight="1" x14ac:dyDescent="0.2">
      <c r="B4" s="11"/>
      <c r="D4" s="12" t="s">
        <v>35</v>
      </c>
      <c r="AR4" s="11"/>
      <c r="AS4" s="13" t="s">
        <v>36</v>
      </c>
      <c r="BS4" s="8" t="s">
        <v>37</v>
      </c>
    </row>
    <row r="5" spans="1:74" ht="12" customHeight="1" x14ac:dyDescent="0.2">
      <c r="B5" s="11"/>
      <c r="D5" s="14" t="s">
        <v>38</v>
      </c>
      <c r="K5" s="285" t="s">
        <v>39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11"/>
      <c r="BS5" s="8" t="s">
        <v>33</v>
      </c>
    </row>
    <row r="6" spans="1:74" ht="36.950000000000003" customHeight="1" x14ac:dyDescent="0.2">
      <c r="B6" s="11"/>
      <c r="D6" s="16" t="s">
        <v>40</v>
      </c>
      <c r="K6" s="286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11"/>
      <c r="BS6" s="8" t="s">
        <v>33</v>
      </c>
    </row>
    <row r="7" spans="1:74" ht="12" customHeight="1" x14ac:dyDescent="0.2">
      <c r="B7" s="11"/>
      <c r="D7" s="17" t="s">
        <v>41</v>
      </c>
      <c r="K7" s="15" t="s">
        <v>28</v>
      </c>
      <c r="AK7" s="17" t="s">
        <v>42</v>
      </c>
      <c r="AN7" s="15" t="s">
        <v>28</v>
      </c>
      <c r="AR7" s="11"/>
      <c r="BS7" s="8" t="s">
        <v>33</v>
      </c>
    </row>
    <row r="8" spans="1:74" ht="12" customHeight="1" x14ac:dyDescent="0.2">
      <c r="B8" s="11"/>
      <c r="D8" s="17" t="s">
        <v>43</v>
      </c>
      <c r="K8" s="15" t="s">
        <v>44</v>
      </c>
      <c r="AK8" s="17" t="s">
        <v>45</v>
      </c>
      <c r="AN8" s="15"/>
      <c r="AR8" s="11"/>
      <c r="BS8" s="8" t="s">
        <v>33</v>
      </c>
    </row>
    <row r="9" spans="1:74" ht="14.45" customHeight="1" x14ac:dyDescent="0.2">
      <c r="B9" s="11"/>
      <c r="AR9" s="11"/>
      <c r="BS9" s="8" t="s">
        <v>33</v>
      </c>
    </row>
    <row r="10" spans="1:74" ht="12" customHeight="1" x14ac:dyDescent="0.2">
      <c r="B10" s="11"/>
      <c r="D10" s="17" t="s">
        <v>46</v>
      </c>
      <c r="AK10" s="17" t="s">
        <v>3</v>
      </c>
      <c r="AN10" s="15" t="s">
        <v>28</v>
      </c>
      <c r="AR10" s="11"/>
      <c r="BS10" s="8" t="s">
        <v>33</v>
      </c>
    </row>
    <row r="11" spans="1:74" ht="18.399999999999999" customHeight="1" x14ac:dyDescent="0.2">
      <c r="B11" s="11"/>
      <c r="E11" s="15" t="s">
        <v>44</v>
      </c>
      <c r="AK11" s="17" t="s">
        <v>4</v>
      </c>
      <c r="AN11" s="15" t="s">
        <v>28</v>
      </c>
      <c r="AR11" s="11"/>
      <c r="BS11" s="8" t="s">
        <v>33</v>
      </c>
    </row>
    <row r="12" spans="1:74" ht="6.95" customHeight="1" x14ac:dyDescent="0.2">
      <c r="B12" s="11"/>
      <c r="AR12" s="11"/>
      <c r="BS12" s="8" t="s">
        <v>33</v>
      </c>
    </row>
    <row r="13" spans="1:74" ht="12" customHeight="1" x14ac:dyDescent="0.2">
      <c r="B13" s="11"/>
      <c r="D13" s="17" t="s">
        <v>47</v>
      </c>
      <c r="AK13" s="17" t="s">
        <v>3</v>
      </c>
      <c r="AN13" s="15" t="s">
        <v>28</v>
      </c>
      <c r="AR13" s="11"/>
      <c r="BS13" s="8" t="s">
        <v>33</v>
      </c>
    </row>
    <row r="14" spans="1:74" ht="12.75" x14ac:dyDescent="0.2">
      <c r="B14" s="11"/>
      <c r="E14" s="15" t="s">
        <v>44</v>
      </c>
      <c r="AK14" s="17" t="s">
        <v>4</v>
      </c>
      <c r="AN14" s="15" t="s">
        <v>28</v>
      </c>
      <c r="AR14" s="11"/>
      <c r="BS14" s="8" t="s">
        <v>33</v>
      </c>
    </row>
    <row r="15" spans="1:74" ht="6.95" customHeight="1" x14ac:dyDescent="0.2">
      <c r="B15" s="11"/>
      <c r="AR15" s="11"/>
      <c r="BS15" s="8" t="s">
        <v>30</v>
      </c>
    </row>
    <row r="16" spans="1:74" ht="12" customHeight="1" x14ac:dyDescent="0.2">
      <c r="B16" s="11"/>
      <c r="D16" s="17" t="s">
        <v>48</v>
      </c>
      <c r="AK16" s="17" t="s">
        <v>3</v>
      </c>
      <c r="AN16" s="15" t="s">
        <v>28</v>
      </c>
      <c r="AR16" s="11"/>
      <c r="BS16" s="8" t="s">
        <v>30</v>
      </c>
    </row>
    <row r="17" spans="2:71" ht="18.399999999999999" customHeight="1" x14ac:dyDescent="0.2">
      <c r="B17" s="11"/>
      <c r="E17" s="15" t="s">
        <v>44</v>
      </c>
      <c r="AK17" s="17" t="s">
        <v>4</v>
      </c>
      <c r="AN17" s="15" t="s">
        <v>28</v>
      </c>
      <c r="AR17" s="11"/>
      <c r="BS17" s="8" t="s">
        <v>30</v>
      </c>
    </row>
    <row r="18" spans="2:71" ht="6.95" customHeight="1" x14ac:dyDescent="0.2">
      <c r="B18" s="11"/>
      <c r="AR18" s="11"/>
      <c r="BS18" s="8" t="s">
        <v>33</v>
      </c>
    </row>
    <row r="19" spans="2:71" ht="12" customHeight="1" x14ac:dyDescent="0.2">
      <c r="B19" s="11"/>
      <c r="D19" s="17" t="s">
        <v>49</v>
      </c>
      <c r="AK19" s="17" t="s">
        <v>3</v>
      </c>
      <c r="AN19" s="15" t="s">
        <v>28</v>
      </c>
      <c r="AR19" s="11"/>
      <c r="BS19" s="8" t="s">
        <v>33</v>
      </c>
    </row>
    <row r="20" spans="2:71" ht="18.399999999999999" customHeight="1" x14ac:dyDescent="0.2">
      <c r="B20" s="11"/>
      <c r="E20" s="15" t="s">
        <v>44</v>
      </c>
      <c r="AK20" s="17" t="s">
        <v>4</v>
      </c>
      <c r="AN20" s="15" t="s">
        <v>28</v>
      </c>
      <c r="AR20" s="11"/>
      <c r="BS20" s="8" t="s">
        <v>50</v>
      </c>
    </row>
    <row r="21" spans="2:71" ht="6.95" customHeight="1" x14ac:dyDescent="0.2">
      <c r="B21" s="11"/>
      <c r="AR21" s="11"/>
    </row>
    <row r="22" spans="2:71" ht="12" customHeight="1" x14ac:dyDescent="0.2">
      <c r="B22" s="11"/>
      <c r="D22" s="17" t="s">
        <v>51</v>
      </c>
      <c r="AR22" s="11"/>
    </row>
    <row r="23" spans="2:71" ht="16.5" customHeight="1" x14ac:dyDescent="0.2">
      <c r="B23" s="11"/>
      <c r="E23" s="287" t="s">
        <v>28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R23" s="11"/>
    </row>
    <row r="24" spans="2:71" ht="6.95" customHeight="1" x14ac:dyDescent="0.2">
      <c r="B24" s="11"/>
      <c r="AR24" s="11"/>
    </row>
    <row r="25" spans="2:71" ht="6.95" customHeight="1" x14ac:dyDescent="0.2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s="1" customFormat="1" ht="25.9" customHeight="1" x14ac:dyDescent="0.2">
      <c r="B26" s="19"/>
      <c r="D26" s="20" t="s">
        <v>52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88">
        <f>ROUND(AG94,2)</f>
        <v>0</v>
      </c>
      <c r="AL26" s="289"/>
      <c r="AM26" s="289"/>
      <c r="AN26" s="289"/>
      <c r="AO26" s="289"/>
      <c r="AR26" s="19"/>
    </row>
    <row r="27" spans="2:71" s="1" customFormat="1" ht="6.95" customHeight="1" x14ac:dyDescent="0.2">
      <c r="B27" s="19"/>
      <c r="AR27" s="19"/>
    </row>
    <row r="28" spans="2:71" s="1" customFormat="1" ht="12.75" x14ac:dyDescent="0.2">
      <c r="B28" s="19"/>
      <c r="L28" s="290" t="s">
        <v>53</v>
      </c>
      <c r="M28" s="290"/>
      <c r="N28" s="290"/>
      <c r="O28" s="290"/>
      <c r="P28" s="290"/>
      <c r="W28" s="290" t="s">
        <v>54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55</v>
      </c>
      <c r="AL28" s="290"/>
      <c r="AM28" s="290"/>
      <c r="AN28" s="290"/>
      <c r="AO28" s="290"/>
      <c r="AR28" s="19"/>
    </row>
    <row r="29" spans="2:71" s="2" customFormat="1" ht="14.45" customHeight="1" x14ac:dyDescent="0.2">
      <c r="B29" s="22"/>
      <c r="D29" s="17" t="s">
        <v>56</v>
      </c>
      <c r="F29" s="23" t="s">
        <v>57</v>
      </c>
      <c r="L29" s="275">
        <v>0.23</v>
      </c>
      <c r="M29" s="276"/>
      <c r="N29" s="276"/>
      <c r="O29" s="276"/>
      <c r="P29" s="276"/>
      <c r="Q29" s="24"/>
      <c r="R29" s="24"/>
      <c r="S29" s="24"/>
      <c r="T29" s="24"/>
      <c r="U29" s="24"/>
      <c r="V29" s="24"/>
      <c r="W29" s="277">
        <f>ROUND(AZ94, 2)</f>
        <v>0</v>
      </c>
      <c r="X29" s="276"/>
      <c r="Y29" s="276"/>
      <c r="Z29" s="276"/>
      <c r="AA29" s="276"/>
      <c r="AB29" s="276"/>
      <c r="AC29" s="276"/>
      <c r="AD29" s="276"/>
      <c r="AE29" s="276"/>
      <c r="AF29" s="24"/>
      <c r="AG29" s="24"/>
      <c r="AH29" s="24"/>
      <c r="AI29" s="24"/>
      <c r="AJ29" s="24"/>
      <c r="AK29" s="277">
        <f>ROUND(AV94, 2)</f>
        <v>0</v>
      </c>
      <c r="AL29" s="276"/>
      <c r="AM29" s="276"/>
      <c r="AN29" s="276"/>
      <c r="AO29" s="276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</row>
    <row r="30" spans="2:71" s="2" customFormat="1" ht="14.45" customHeight="1" x14ac:dyDescent="0.2">
      <c r="B30" s="22"/>
      <c r="F30" s="23" t="s">
        <v>58</v>
      </c>
      <c r="L30" s="284">
        <v>0.23</v>
      </c>
      <c r="M30" s="283"/>
      <c r="N30" s="283"/>
      <c r="O30" s="283"/>
      <c r="P30" s="283"/>
      <c r="W30" s="282">
        <f>ROUND(BA94,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ROUND(AW94, 2)</f>
        <v>0</v>
      </c>
      <c r="AL30" s="283"/>
      <c r="AM30" s="283"/>
      <c r="AN30" s="283"/>
      <c r="AO30" s="283"/>
      <c r="AR30" s="22"/>
    </row>
    <row r="31" spans="2:71" s="2" customFormat="1" ht="14.45" hidden="1" customHeight="1" x14ac:dyDescent="0.2">
      <c r="B31" s="22"/>
      <c r="F31" s="17" t="s">
        <v>59</v>
      </c>
      <c r="L31" s="284">
        <v>0.23</v>
      </c>
      <c r="M31" s="283"/>
      <c r="N31" s="283"/>
      <c r="O31" s="283"/>
      <c r="P31" s="283"/>
      <c r="W31" s="282">
        <f>ROUND(BB94,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22"/>
    </row>
    <row r="32" spans="2:71" s="2" customFormat="1" ht="14.45" hidden="1" customHeight="1" x14ac:dyDescent="0.2">
      <c r="B32" s="22"/>
      <c r="F32" s="17" t="s">
        <v>60</v>
      </c>
      <c r="L32" s="284">
        <v>0.23</v>
      </c>
      <c r="M32" s="283"/>
      <c r="N32" s="283"/>
      <c r="O32" s="283"/>
      <c r="P32" s="283"/>
      <c r="W32" s="282">
        <f>ROUND(BC94,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22"/>
    </row>
    <row r="33" spans="2:52" s="2" customFormat="1" ht="14.45" hidden="1" customHeight="1" x14ac:dyDescent="0.2">
      <c r="B33" s="22"/>
      <c r="F33" s="23" t="s">
        <v>61</v>
      </c>
      <c r="L33" s="275">
        <v>0</v>
      </c>
      <c r="M33" s="276"/>
      <c r="N33" s="276"/>
      <c r="O33" s="276"/>
      <c r="P33" s="276"/>
      <c r="Q33" s="24"/>
      <c r="R33" s="24"/>
      <c r="S33" s="24"/>
      <c r="T33" s="24"/>
      <c r="U33" s="24"/>
      <c r="V33" s="24"/>
      <c r="W33" s="277">
        <f>ROUND(BD94, 2)</f>
        <v>0</v>
      </c>
      <c r="X33" s="276"/>
      <c r="Y33" s="276"/>
      <c r="Z33" s="276"/>
      <c r="AA33" s="276"/>
      <c r="AB33" s="276"/>
      <c r="AC33" s="276"/>
      <c r="AD33" s="276"/>
      <c r="AE33" s="276"/>
      <c r="AF33" s="24"/>
      <c r="AG33" s="24"/>
      <c r="AH33" s="24"/>
      <c r="AI33" s="24"/>
      <c r="AJ33" s="24"/>
      <c r="AK33" s="277">
        <v>0</v>
      </c>
      <c r="AL33" s="276"/>
      <c r="AM33" s="276"/>
      <c r="AN33" s="276"/>
      <c r="AO33" s="276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</row>
    <row r="34" spans="2:52" s="1" customFormat="1" ht="6.95" customHeight="1" x14ac:dyDescent="0.2">
      <c r="B34" s="19"/>
      <c r="AR34" s="19"/>
    </row>
    <row r="35" spans="2:52" s="1" customFormat="1" ht="25.9" customHeight="1" x14ac:dyDescent="0.2">
      <c r="B35" s="19"/>
      <c r="C35" s="26"/>
      <c r="D35" s="27" t="s">
        <v>62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63</v>
      </c>
      <c r="U35" s="28"/>
      <c r="V35" s="28"/>
      <c r="W35" s="28"/>
      <c r="X35" s="281" t="s">
        <v>64</v>
      </c>
      <c r="Y35" s="279"/>
      <c r="Z35" s="279"/>
      <c r="AA35" s="279"/>
      <c r="AB35" s="279"/>
      <c r="AC35" s="28"/>
      <c r="AD35" s="28"/>
      <c r="AE35" s="28"/>
      <c r="AF35" s="28"/>
      <c r="AG35" s="28"/>
      <c r="AH35" s="28"/>
      <c r="AI35" s="28"/>
      <c r="AJ35" s="28"/>
      <c r="AK35" s="278">
        <f>SUM(AK26:AK33)</f>
        <v>0</v>
      </c>
      <c r="AL35" s="279"/>
      <c r="AM35" s="279"/>
      <c r="AN35" s="279"/>
      <c r="AO35" s="280"/>
      <c r="AP35" s="26"/>
      <c r="AQ35" s="26"/>
      <c r="AR35" s="19"/>
    </row>
    <row r="36" spans="2:52" s="1" customFormat="1" ht="6.95" customHeight="1" x14ac:dyDescent="0.2">
      <c r="B36" s="19"/>
      <c r="AR36" s="19"/>
    </row>
    <row r="37" spans="2:52" s="1" customFormat="1" ht="14.45" customHeight="1" x14ac:dyDescent="0.2">
      <c r="B37" s="19"/>
      <c r="AR37" s="19"/>
    </row>
    <row r="38" spans="2:52" ht="14.45" customHeight="1" x14ac:dyDescent="0.2">
      <c r="B38" s="11"/>
      <c r="AR38" s="11"/>
    </row>
    <row r="39" spans="2:52" ht="14.45" customHeight="1" x14ac:dyDescent="0.2">
      <c r="B39" s="11"/>
      <c r="AR39" s="11"/>
    </row>
    <row r="40" spans="2:52" ht="14.45" customHeight="1" x14ac:dyDescent="0.2">
      <c r="B40" s="11"/>
      <c r="AR40" s="11"/>
    </row>
    <row r="41" spans="2:52" ht="14.45" customHeight="1" x14ac:dyDescent="0.2">
      <c r="B41" s="11"/>
      <c r="AR41" s="11"/>
    </row>
    <row r="42" spans="2:52" ht="14.45" customHeight="1" x14ac:dyDescent="0.2">
      <c r="B42" s="11"/>
      <c r="AR42" s="11"/>
    </row>
    <row r="43" spans="2:52" ht="14.45" customHeight="1" x14ac:dyDescent="0.2">
      <c r="B43" s="11"/>
      <c r="AR43" s="11"/>
    </row>
    <row r="44" spans="2:52" ht="14.45" customHeight="1" x14ac:dyDescent="0.2">
      <c r="B44" s="11"/>
      <c r="AR44" s="11"/>
    </row>
    <row r="45" spans="2:52" ht="14.45" customHeight="1" x14ac:dyDescent="0.2">
      <c r="B45" s="11"/>
      <c r="AR45" s="11"/>
    </row>
    <row r="46" spans="2:52" ht="14.45" customHeight="1" x14ac:dyDescent="0.2">
      <c r="B46" s="11"/>
      <c r="AR46" s="11"/>
    </row>
    <row r="47" spans="2:52" ht="14.45" customHeight="1" x14ac:dyDescent="0.2">
      <c r="B47" s="11"/>
      <c r="AR47" s="11"/>
    </row>
    <row r="48" spans="2:52" ht="14.45" customHeight="1" x14ac:dyDescent="0.2">
      <c r="B48" s="11"/>
      <c r="AR48" s="11"/>
    </row>
    <row r="49" spans="2:44" s="1" customFormat="1" ht="14.45" customHeight="1" x14ac:dyDescent="0.2">
      <c r="B49" s="19"/>
      <c r="D49" s="30" t="s">
        <v>65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66</v>
      </c>
      <c r="AI49" s="31"/>
      <c r="AJ49" s="31"/>
      <c r="AK49" s="31"/>
      <c r="AL49" s="31"/>
      <c r="AM49" s="31"/>
      <c r="AN49" s="31"/>
      <c r="AO49" s="31"/>
      <c r="AR49" s="19"/>
    </row>
    <row r="50" spans="2:44" x14ac:dyDescent="0.2">
      <c r="B50" s="11"/>
      <c r="AR50" s="11"/>
    </row>
    <row r="51" spans="2:44" x14ac:dyDescent="0.2">
      <c r="B51" s="11"/>
      <c r="AR51" s="11"/>
    </row>
    <row r="52" spans="2:44" x14ac:dyDescent="0.2">
      <c r="B52" s="11"/>
      <c r="AR52" s="11"/>
    </row>
    <row r="53" spans="2:44" x14ac:dyDescent="0.2">
      <c r="B53" s="11"/>
      <c r="AR53" s="11"/>
    </row>
    <row r="54" spans="2:44" x14ac:dyDescent="0.2">
      <c r="B54" s="11"/>
      <c r="AR54" s="11"/>
    </row>
    <row r="55" spans="2:44" x14ac:dyDescent="0.2">
      <c r="B55" s="11"/>
      <c r="AR55" s="11"/>
    </row>
    <row r="56" spans="2:44" x14ac:dyDescent="0.2">
      <c r="B56" s="11"/>
      <c r="AR56" s="11"/>
    </row>
    <row r="57" spans="2:44" x14ac:dyDescent="0.2">
      <c r="B57" s="11"/>
      <c r="AR57" s="11"/>
    </row>
    <row r="58" spans="2:44" x14ac:dyDescent="0.2">
      <c r="B58" s="11"/>
      <c r="AR58" s="11"/>
    </row>
    <row r="59" spans="2:44" x14ac:dyDescent="0.2">
      <c r="B59" s="11"/>
      <c r="AR59" s="11"/>
    </row>
    <row r="60" spans="2:44" s="1" customFormat="1" ht="12.75" x14ac:dyDescent="0.2">
      <c r="B60" s="19"/>
      <c r="D60" s="32" t="s">
        <v>67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2" t="s">
        <v>68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2" t="s">
        <v>67</v>
      </c>
      <c r="AI60" s="21"/>
      <c r="AJ60" s="21"/>
      <c r="AK60" s="21"/>
      <c r="AL60" s="21"/>
      <c r="AM60" s="32" t="s">
        <v>68</v>
      </c>
      <c r="AN60" s="21"/>
      <c r="AO60" s="21"/>
      <c r="AR60" s="19"/>
    </row>
    <row r="61" spans="2:44" x14ac:dyDescent="0.2">
      <c r="B61" s="11"/>
      <c r="AR61" s="11"/>
    </row>
    <row r="62" spans="2:44" x14ac:dyDescent="0.2">
      <c r="B62" s="11"/>
      <c r="AR62" s="11"/>
    </row>
    <row r="63" spans="2:44" x14ac:dyDescent="0.2">
      <c r="B63" s="11"/>
      <c r="AR63" s="11"/>
    </row>
    <row r="64" spans="2:44" s="1" customFormat="1" ht="12.75" x14ac:dyDescent="0.2">
      <c r="B64" s="19"/>
      <c r="D64" s="30" t="s">
        <v>69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70</v>
      </c>
      <c r="AI64" s="31"/>
      <c r="AJ64" s="31"/>
      <c r="AK64" s="31"/>
      <c r="AL64" s="31"/>
      <c r="AM64" s="31"/>
      <c r="AN64" s="31"/>
      <c r="AO64" s="31"/>
      <c r="AR64" s="19"/>
    </row>
    <row r="65" spans="2:44" x14ac:dyDescent="0.2">
      <c r="B65" s="11"/>
      <c r="AR65" s="11"/>
    </row>
    <row r="66" spans="2:44" x14ac:dyDescent="0.2">
      <c r="B66" s="11"/>
      <c r="AR66" s="11"/>
    </row>
    <row r="67" spans="2:44" x14ac:dyDescent="0.2">
      <c r="B67" s="11"/>
      <c r="AR67" s="11"/>
    </row>
    <row r="68" spans="2:44" x14ac:dyDescent="0.2">
      <c r="B68" s="11"/>
      <c r="AR68" s="11"/>
    </row>
    <row r="69" spans="2:44" x14ac:dyDescent="0.2">
      <c r="B69" s="11"/>
      <c r="AR69" s="11"/>
    </row>
    <row r="70" spans="2:44" x14ac:dyDescent="0.2">
      <c r="B70" s="11"/>
      <c r="AR70" s="11"/>
    </row>
    <row r="71" spans="2:44" x14ac:dyDescent="0.2">
      <c r="B71" s="11"/>
      <c r="AR71" s="11"/>
    </row>
    <row r="72" spans="2:44" x14ac:dyDescent="0.2">
      <c r="B72" s="11"/>
      <c r="AR72" s="11"/>
    </row>
    <row r="73" spans="2:44" x14ac:dyDescent="0.2">
      <c r="B73" s="11"/>
      <c r="AR73" s="11"/>
    </row>
    <row r="74" spans="2:44" x14ac:dyDescent="0.2">
      <c r="B74" s="11"/>
      <c r="AR74" s="11"/>
    </row>
    <row r="75" spans="2:44" s="1" customFormat="1" ht="12.75" x14ac:dyDescent="0.2">
      <c r="B75" s="19"/>
      <c r="D75" s="32" t="s">
        <v>67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2" t="s">
        <v>68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2" t="s">
        <v>67</v>
      </c>
      <c r="AI75" s="21"/>
      <c r="AJ75" s="21"/>
      <c r="AK75" s="21"/>
      <c r="AL75" s="21"/>
      <c r="AM75" s="32" t="s">
        <v>68</v>
      </c>
      <c r="AN75" s="21"/>
      <c r="AO75" s="21"/>
      <c r="AR75" s="19"/>
    </row>
    <row r="76" spans="2:44" s="1" customFormat="1" x14ac:dyDescent="0.2">
      <c r="B76" s="19"/>
      <c r="AR76" s="19"/>
    </row>
    <row r="77" spans="2:44" s="1" customFormat="1" ht="6.95" customHeight="1" x14ac:dyDescent="0.2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9"/>
    </row>
    <row r="81" spans="1:91" s="1" customFormat="1" ht="6.95" customHeight="1" x14ac:dyDescent="0.2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9"/>
    </row>
    <row r="82" spans="1:91" s="1" customFormat="1" ht="24.95" customHeight="1" x14ac:dyDescent="0.2">
      <c r="B82" s="19"/>
      <c r="C82" s="12" t="s">
        <v>71</v>
      </c>
      <c r="AR82" s="19"/>
    </row>
    <row r="83" spans="1:91" s="1" customFormat="1" ht="6.95" customHeight="1" x14ac:dyDescent="0.2">
      <c r="B83" s="19"/>
      <c r="AR83" s="19"/>
    </row>
    <row r="84" spans="1:91" s="3" customFormat="1" ht="12" customHeight="1" x14ac:dyDescent="0.2">
      <c r="B84" s="37"/>
      <c r="C84" s="17" t="s">
        <v>38</v>
      </c>
      <c r="L84" s="3" t="str">
        <f>K5</f>
        <v>06(1)</v>
      </c>
      <c r="AR84" s="37"/>
    </row>
    <row r="85" spans="1:91" s="4" customFormat="1" ht="36.950000000000003" customHeight="1" x14ac:dyDescent="0.2">
      <c r="B85" s="38"/>
      <c r="C85" s="39" t="s">
        <v>40</v>
      </c>
      <c r="L85" s="301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R85" s="38"/>
    </row>
    <row r="86" spans="1:91" s="1" customFormat="1" ht="6.95" customHeight="1" x14ac:dyDescent="0.2">
      <c r="B86" s="19"/>
      <c r="AR86" s="19"/>
    </row>
    <row r="87" spans="1:91" s="1" customFormat="1" ht="12" customHeight="1" x14ac:dyDescent="0.2">
      <c r="B87" s="19"/>
      <c r="C87" s="17" t="s">
        <v>43</v>
      </c>
      <c r="L87" s="40" t="str">
        <f>IF(K8="","",K8)</f>
        <v xml:space="preserve"> </v>
      </c>
      <c r="AI87" s="17" t="s">
        <v>45</v>
      </c>
      <c r="AM87" s="303"/>
      <c r="AN87" s="303"/>
      <c r="AR87" s="19"/>
    </row>
    <row r="88" spans="1:91" s="1" customFormat="1" ht="6.95" customHeight="1" x14ac:dyDescent="0.2">
      <c r="B88" s="19"/>
      <c r="AR88" s="19"/>
    </row>
    <row r="89" spans="1:91" s="1" customFormat="1" ht="15.2" customHeight="1" x14ac:dyDescent="0.2">
      <c r="B89" s="19"/>
      <c r="C89" s="17" t="s">
        <v>46</v>
      </c>
      <c r="L89" s="3" t="str">
        <f>IF(E11= "","",E11)</f>
        <v xml:space="preserve"> </v>
      </c>
      <c r="AI89" s="17" t="s">
        <v>48</v>
      </c>
      <c r="AM89" s="304" t="str">
        <f>IF(E17="","",E17)</f>
        <v xml:space="preserve"> </v>
      </c>
      <c r="AN89" s="305"/>
      <c r="AO89" s="305"/>
      <c r="AP89" s="305"/>
      <c r="AR89" s="19"/>
      <c r="AS89" s="306" t="s">
        <v>72</v>
      </c>
      <c r="AT89" s="307"/>
      <c r="AU89" s="41"/>
      <c r="AV89" s="41"/>
      <c r="AW89" s="41"/>
      <c r="AX89" s="41"/>
      <c r="AY89" s="41"/>
      <c r="AZ89" s="41"/>
      <c r="BA89" s="41"/>
      <c r="BB89" s="41"/>
      <c r="BC89" s="41"/>
      <c r="BD89" s="42"/>
    </row>
    <row r="90" spans="1:91" s="1" customFormat="1" ht="15.2" customHeight="1" x14ac:dyDescent="0.2">
      <c r="B90" s="19"/>
      <c r="C90" s="17" t="s">
        <v>47</v>
      </c>
      <c r="L90" s="3" t="str">
        <f>IF(E14="","",E14)</f>
        <v xml:space="preserve"> </v>
      </c>
      <c r="AI90" s="17" t="s">
        <v>49</v>
      </c>
      <c r="AM90" s="304" t="str">
        <f>IF(E20="","",E20)</f>
        <v xml:space="preserve"> </v>
      </c>
      <c r="AN90" s="305"/>
      <c r="AO90" s="305"/>
      <c r="AP90" s="305"/>
      <c r="AR90" s="19"/>
      <c r="AS90" s="308"/>
      <c r="AT90" s="309"/>
      <c r="BD90" s="43"/>
    </row>
    <row r="91" spans="1:91" s="1" customFormat="1" ht="10.9" customHeight="1" x14ac:dyDescent="0.2">
      <c r="B91" s="19"/>
      <c r="AR91" s="19"/>
      <c r="AS91" s="308"/>
      <c r="AT91" s="309"/>
      <c r="BD91" s="43"/>
    </row>
    <row r="92" spans="1:91" s="1" customFormat="1" ht="29.25" customHeight="1" x14ac:dyDescent="0.2">
      <c r="B92" s="19"/>
      <c r="C92" s="294" t="s">
        <v>73</v>
      </c>
      <c r="D92" s="295"/>
      <c r="E92" s="295"/>
      <c r="F92" s="295"/>
      <c r="G92" s="295"/>
      <c r="H92" s="44"/>
      <c r="I92" s="296" t="s">
        <v>74</v>
      </c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8" t="s">
        <v>75</v>
      </c>
      <c r="AH92" s="295"/>
      <c r="AI92" s="295"/>
      <c r="AJ92" s="295"/>
      <c r="AK92" s="295"/>
      <c r="AL92" s="295"/>
      <c r="AM92" s="295"/>
      <c r="AN92" s="296" t="s">
        <v>76</v>
      </c>
      <c r="AO92" s="295"/>
      <c r="AP92" s="297"/>
      <c r="AQ92" s="45" t="s">
        <v>77</v>
      </c>
      <c r="AR92" s="19"/>
      <c r="AS92" s="46" t="s">
        <v>78</v>
      </c>
      <c r="AT92" s="47" t="s">
        <v>79</v>
      </c>
      <c r="AU92" s="47" t="s">
        <v>80</v>
      </c>
      <c r="AV92" s="47" t="s">
        <v>81</v>
      </c>
      <c r="AW92" s="47" t="s">
        <v>82</v>
      </c>
      <c r="AX92" s="47" t="s">
        <v>83</v>
      </c>
      <c r="AY92" s="47" t="s">
        <v>84</v>
      </c>
      <c r="AZ92" s="47" t="s">
        <v>85</v>
      </c>
      <c r="BA92" s="47" t="s">
        <v>86</v>
      </c>
      <c r="BB92" s="47" t="s">
        <v>87</v>
      </c>
      <c r="BC92" s="47" t="s">
        <v>88</v>
      </c>
      <c r="BD92" s="48" t="s">
        <v>89</v>
      </c>
    </row>
    <row r="93" spans="1:91" s="1" customFormat="1" ht="10.9" customHeight="1" x14ac:dyDescent="0.2">
      <c r="B93" s="19"/>
      <c r="AR93" s="19"/>
      <c r="AS93" s="49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2"/>
    </row>
    <row r="94" spans="1:91" s="5" customFormat="1" ht="32.450000000000003" customHeight="1" x14ac:dyDescent="0.2">
      <c r="B94" s="50"/>
      <c r="C94" s="51" t="s">
        <v>90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299">
        <f>ROUND(SUM(AG95:AG99),2)</f>
        <v>0</v>
      </c>
      <c r="AH94" s="299"/>
      <c r="AI94" s="299"/>
      <c r="AJ94" s="299"/>
      <c r="AK94" s="299"/>
      <c r="AL94" s="299"/>
      <c r="AM94" s="299"/>
      <c r="AN94" s="300">
        <f t="shared" ref="AN94:AN99" si="0">SUM(AG94,AT94)</f>
        <v>0</v>
      </c>
      <c r="AO94" s="300"/>
      <c r="AP94" s="300"/>
      <c r="AQ94" s="53" t="s">
        <v>28</v>
      </c>
      <c r="AR94" s="50"/>
      <c r="AS94" s="54">
        <f>ROUND(SUM(AS95:AS99),2)</f>
        <v>0</v>
      </c>
      <c r="AT94" s="55">
        <f t="shared" ref="AT94:AT99" si="1">ROUND(SUM(AV94:AW94),2)</f>
        <v>0</v>
      </c>
      <c r="AU94" s="56">
        <f>ROUND(SUM(AU95:AU99),5)</f>
        <v>11520.84571</v>
      </c>
      <c r="AV94" s="55">
        <f>ROUND(AZ94*L29,2)</f>
        <v>0</v>
      </c>
      <c r="AW94" s="55">
        <f>ROUND(BA94*L30,2)</f>
        <v>0</v>
      </c>
      <c r="AX94" s="55">
        <f>ROUND(BB94*L29,2)</f>
        <v>0</v>
      </c>
      <c r="AY94" s="55">
        <f>ROUND(BC94*L30,2)</f>
        <v>0</v>
      </c>
      <c r="AZ94" s="55">
        <f>ROUND(SUM(AZ95:AZ99),2)</f>
        <v>0</v>
      </c>
      <c r="BA94" s="55">
        <f>ROUND(SUM(BA95:BA99),2)</f>
        <v>0</v>
      </c>
      <c r="BB94" s="55">
        <f>ROUND(SUM(BB95:BB99),2)</f>
        <v>0</v>
      </c>
      <c r="BC94" s="55">
        <f>ROUND(SUM(BC95:BC99),2)</f>
        <v>0</v>
      </c>
      <c r="BD94" s="57">
        <f>ROUND(SUM(BD95:BD99),2)</f>
        <v>0</v>
      </c>
      <c r="BS94" s="58" t="s">
        <v>91</v>
      </c>
      <c r="BT94" s="58" t="s">
        <v>92</v>
      </c>
      <c r="BU94" s="59" t="s">
        <v>93</v>
      </c>
      <c r="BV94" s="58" t="s">
        <v>94</v>
      </c>
      <c r="BW94" s="58" t="s">
        <v>31</v>
      </c>
      <c r="BX94" s="58" t="s">
        <v>95</v>
      </c>
      <c r="CL94" s="58" t="s">
        <v>28</v>
      </c>
    </row>
    <row r="95" spans="1:91" s="6" customFormat="1" ht="16.5" customHeight="1" x14ac:dyDescent="0.2">
      <c r="A95" s="60" t="s">
        <v>96</v>
      </c>
      <c r="B95" s="61"/>
      <c r="C95" s="62"/>
      <c r="D95" s="293" t="s">
        <v>97</v>
      </c>
      <c r="E95" s="293"/>
      <c r="F95" s="293"/>
      <c r="G95" s="293"/>
      <c r="H95" s="293"/>
      <c r="I95" s="63"/>
      <c r="J95" s="293" t="s">
        <v>98</v>
      </c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1">
        <f>'Objekt1 - 01-1.1 Cesta'!J30</f>
        <v>0</v>
      </c>
      <c r="AH95" s="292"/>
      <c r="AI95" s="292"/>
      <c r="AJ95" s="292"/>
      <c r="AK95" s="292"/>
      <c r="AL95" s="292"/>
      <c r="AM95" s="292"/>
      <c r="AN95" s="291">
        <f t="shared" si="0"/>
        <v>0</v>
      </c>
      <c r="AO95" s="292"/>
      <c r="AP95" s="292"/>
      <c r="AQ95" s="64" t="s">
        <v>99</v>
      </c>
      <c r="AR95" s="61"/>
      <c r="AS95" s="65">
        <v>0</v>
      </c>
      <c r="AT95" s="66">
        <f t="shared" si="1"/>
        <v>0</v>
      </c>
      <c r="AU95" s="67">
        <f>'Objekt1 - 01-1.1 Cesta'!P128</f>
        <v>8906.8182276499992</v>
      </c>
      <c r="AV95" s="66">
        <f>'Objekt1 - 01-1.1 Cesta'!J33</f>
        <v>0</v>
      </c>
      <c r="AW95" s="66">
        <f>'Objekt1 - 01-1.1 Cesta'!J34</f>
        <v>0</v>
      </c>
      <c r="AX95" s="66">
        <f>'Objekt1 - 01-1.1 Cesta'!J35</f>
        <v>0</v>
      </c>
      <c r="AY95" s="66">
        <f>'Objekt1 - 01-1.1 Cesta'!J36</f>
        <v>0</v>
      </c>
      <c r="AZ95" s="66">
        <f>'Objekt1 - 01-1.1 Cesta'!F33</f>
        <v>0</v>
      </c>
      <c r="BA95" s="66">
        <f>'Objekt1 - 01-1.1 Cesta'!F34</f>
        <v>0</v>
      </c>
      <c r="BB95" s="66">
        <f>'Objekt1 - 01-1.1 Cesta'!F35</f>
        <v>0</v>
      </c>
      <c r="BC95" s="66">
        <f>'Objekt1 - 01-1.1 Cesta'!F36</f>
        <v>0</v>
      </c>
      <c r="BD95" s="68">
        <f>'Objekt1 - 01-1.1 Cesta'!F37</f>
        <v>0</v>
      </c>
      <c r="BT95" s="69" t="s">
        <v>100</v>
      </c>
      <c r="BV95" s="69" t="s">
        <v>94</v>
      </c>
      <c r="BW95" s="69" t="s">
        <v>101</v>
      </c>
      <c r="BX95" s="69" t="s">
        <v>31</v>
      </c>
      <c r="CL95" s="69" t="s">
        <v>28</v>
      </c>
      <c r="CM95" s="69" t="s">
        <v>100</v>
      </c>
    </row>
    <row r="96" spans="1:91" s="6" customFormat="1" ht="16.5" customHeight="1" x14ac:dyDescent="0.2">
      <c r="A96" s="60" t="s">
        <v>96</v>
      </c>
      <c r="B96" s="61"/>
      <c r="C96" s="62"/>
      <c r="D96" s="293" t="s">
        <v>102</v>
      </c>
      <c r="E96" s="293"/>
      <c r="F96" s="293"/>
      <c r="G96" s="293"/>
      <c r="H96" s="293"/>
      <c r="I96" s="63"/>
      <c r="J96" s="293" t="s">
        <v>103</v>
      </c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1">
        <f>'Objekt2 - 03.1 Ochrana ro...'!J30</f>
        <v>0</v>
      </c>
      <c r="AH96" s="292"/>
      <c r="AI96" s="292"/>
      <c r="AJ96" s="292"/>
      <c r="AK96" s="292"/>
      <c r="AL96" s="292"/>
      <c r="AM96" s="292"/>
      <c r="AN96" s="291">
        <f t="shared" si="0"/>
        <v>0</v>
      </c>
      <c r="AO96" s="292"/>
      <c r="AP96" s="292"/>
      <c r="AQ96" s="64" t="s">
        <v>99</v>
      </c>
      <c r="AR96" s="61"/>
      <c r="AS96" s="65">
        <v>0</v>
      </c>
      <c r="AT96" s="66">
        <f t="shared" si="1"/>
        <v>0</v>
      </c>
      <c r="AU96" s="67">
        <f>'Objekt2 - 03.1 Ochrana ro...'!P121</f>
        <v>2122.3413944000004</v>
      </c>
      <c r="AV96" s="66">
        <f>'Objekt2 - 03.1 Ochrana ro...'!J33</f>
        <v>0</v>
      </c>
      <c r="AW96" s="66">
        <f>'Objekt2 - 03.1 Ochrana ro...'!J34</f>
        <v>0</v>
      </c>
      <c r="AX96" s="66">
        <f>'Objekt2 - 03.1 Ochrana ro...'!J35</f>
        <v>0</v>
      </c>
      <c r="AY96" s="66">
        <f>'Objekt2 - 03.1 Ochrana ro...'!J36</f>
        <v>0</v>
      </c>
      <c r="AZ96" s="66">
        <f>'Objekt2 - 03.1 Ochrana ro...'!F33</f>
        <v>0</v>
      </c>
      <c r="BA96" s="66">
        <f>'Objekt2 - 03.1 Ochrana ro...'!F34</f>
        <v>0</v>
      </c>
      <c r="BB96" s="66">
        <f>'Objekt2 - 03.1 Ochrana ro...'!F35</f>
        <v>0</v>
      </c>
      <c r="BC96" s="66">
        <f>'Objekt2 - 03.1 Ochrana ro...'!F36</f>
        <v>0</v>
      </c>
      <c r="BD96" s="68">
        <f>'Objekt2 - 03.1 Ochrana ro...'!F37</f>
        <v>0</v>
      </c>
      <c r="BT96" s="69" t="s">
        <v>100</v>
      </c>
      <c r="BV96" s="69" t="s">
        <v>94</v>
      </c>
      <c r="BW96" s="69" t="s">
        <v>104</v>
      </c>
      <c r="BX96" s="69" t="s">
        <v>31</v>
      </c>
      <c r="CL96" s="69" t="s">
        <v>28</v>
      </c>
      <c r="CM96" s="69" t="s">
        <v>100</v>
      </c>
    </row>
    <row r="97" spans="1:91" s="6" customFormat="1" ht="16.5" customHeight="1" x14ac:dyDescent="0.2">
      <c r="A97" s="60" t="s">
        <v>96</v>
      </c>
      <c r="B97" s="61"/>
      <c r="C97" s="62"/>
      <c r="D97" s="293" t="s">
        <v>105</v>
      </c>
      <c r="E97" s="293"/>
      <c r="F97" s="293"/>
      <c r="G97" s="293"/>
      <c r="H97" s="293"/>
      <c r="I97" s="63"/>
      <c r="J97" s="293" t="s">
        <v>106</v>
      </c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1">
        <f>'Objekt3 - 05.1 Verejne os...'!J30</f>
        <v>0</v>
      </c>
      <c r="AH97" s="292"/>
      <c r="AI97" s="292"/>
      <c r="AJ97" s="292"/>
      <c r="AK97" s="292"/>
      <c r="AL97" s="292"/>
      <c r="AM97" s="292"/>
      <c r="AN97" s="291">
        <f t="shared" si="0"/>
        <v>0</v>
      </c>
      <c r="AO97" s="292"/>
      <c r="AP97" s="292"/>
      <c r="AQ97" s="64" t="s">
        <v>99</v>
      </c>
      <c r="AR97" s="61"/>
      <c r="AS97" s="65">
        <v>0</v>
      </c>
      <c r="AT97" s="66">
        <f t="shared" si="1"/>
        <v>0</v>
      </c>
      <c r="AU97" s="67">
        <f>'Objekt3 - 05.1 Verejne os...'!P122</f>
        <v>0</v>
      </c>
      <c r="AV97" s="66">
        <f>'Objekt3 - 05.1 Verejne os...'!J33</f>
        <v>0</v>
      </c>
      <c r="AW97" s="66">
        <f>'Objekt3 - 05.1 Verejne os...'!J34</f>
        <v>0</v>
      </c>
      <c r="AX97" s="66">
        <f>'Objekt3 - 05.1 Verejne os...'!J35</f>
        <v>0</v>
      </c>
      <c r="AY97" s="66">
        <f>'Objekt3 - 05.1 Verejne os...'!J36</f>
        <v>0</v>
      </c>
      <c r="AZ97" s="66">
        <f>'Objekt3 - 05.1 Verejne os...'!F33</f>
        <v>0</v>
      </c>
      <c r="BA97" s="66">
        <f>'Objekt3 - 05.1 Verejne os...'!F34</f>
        <v>0</v>
      </c>
      <c r="BB97" s="66">
        <f>'Objekt3 - 05.1 Verejne os...'!F35</f>
        <v>0</v>
      </c>
      <c r="BC97" s="66">
        <f>'Objekt3 - 05.1 Verejne os...'!F36</f>
        <v>0</v>
      </c>
      <c r="BD97" s="68">
        <f>'Objekt3 - 05.1 Verejne os...'!F37</f>
        <v>0</v>
      </c>
      <c r="BT97" s="69" t="s">
        <v>100</v>
      </c>
      <c r="BV97" s="69" t="s">
        <v>94</v>
      </c>
      <c r="BW97" s="69" t="s">
        <v>107</v>
      </c>
      <c r="BX97" s="69" t="s">
        <v>31</v>
      </c>
      <c r="CL97" s="69" t="s">
        <v>28</v>
      </c>
      <c r="CM97" s="69" t="s">
        <v>100</v>
      </c>
    </row>
    <row r="98" spans="1:91" s="6" customFormat="1" ht="16.5" customHeight="1" x14ac:dyDescent="0.2">
      <c r="A98" s="60" t="s">
        <v>96</v>
      </c>
      <c r="B98" s="61"/>
      <c r="C98" s="62"/>
      <c r="D98" s="293" t="s">
        <v>108</v>
      </c>
      <c r="E98" s="293"/>
      <c r="F98" s="293"/>
      <c r="G98" s="293"/>
      <c r="H98" s="293"/>
      <c r="I98" s="63"/>
      <c r="J98" s="293" t="s">
        <v>109</v>
      </c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1">
        <f>'Objekt4 - 7.1 Sadove upravy'!J30</f>
        <v>0</v>
      </c>
      <c r="AH98" s="292"/>
      <c r="AI98" s="292"/>
      <c r="AJ98" s="292"/>
      <c r="AK98" s="292"/>
      <c r="AL98" s="292"/>
      <c r="AM98" s="292"/>
      <c r="AN98" s="291">
        <f t="shared" si="0"/>
        <v>0</v>
      </c>
      <c r="AO98" s="292"/>
      <c r="AP98" s="292"/>
      <c r="AQ98" s="64" t="s">
        <v>99</v>
      </c>
      <c r="AR98" s="61"/>
      <c r="AS98" s="65">
        <v>0</v>
      </c>
      <c r="AT98" s="66">
        <f t="shared" si="1"/>
        <v>0</v>
      </c>
      <c r="AU98" s="67">
        <f>'Objekt4 - 7.1 Sadove upravy'!P118</f>
        <v>288.50661000000002</v>
      </c>
      <c r="AV98" s="66">
        <f>'Objekt4 - 7.1 Sadove upravy'!J33</f>
        <v>0</v>
      </c>
      <c r="AW98" s="66">
        <f>'Objekt4 - 7.1 Sadove upravy'!J34</f>
        <v>0</v>
      </c>
      <c r="AX98" s="66">
        <f>'Objekt4 - 7.1 Sadove upravy'!J35</f>
        <v>0</v>
      </c>
      <c r="AY98" s="66">
        <f>'Objekt4 - 7.1 Sadove upravy'!J36</f>
        <v>0</v>
      </c>
      <c r="AZ98" s="66">
        <f>'Objekt4 - 7.1 Sadove upravy'!F33</f>
        <v>0</v>
      </c>
      <c r="BA98" s="66">
        <f>'Objekt4 - 7.1 Sadove upravy'!F34</f>
        <v>0</v>
      </c>
      <c r="BB98" s="66">
        <f>'Objekt4 - 7.1 Sadove upravy'!F35</f>
        <v>0</v>
      </c>
      <c r="BC98" s="66">
        <f>'Objekt4 - 7.1 Sadove upravy'!F36</f>
        <v>0</v>
      </c>
      <c r="BD98" s="68">
        <f>'Objekt4 - 7.1 Sadove upravy'!F37</f>
        <v>0</v>
      </c>
      <c r="BT98" s="69" t="s">
        <v>100</v>
      </c>
      <c r="BV98" s="69" t="s">
        <v>94</v>
      </c>
      <c r="BW98" s="69" t="s">
        <v>110</v>
      </c>
      <c r="BX98" s="69" t="s">
        <v>31</v>
      </c>
      <c r="CL98" s="69" t="s">
        <v>28</v>
      </c>
      <c r="CM98" s="69" t="s">
        <v>100</v>
      </c>
    </row>
    <row r="99" spans="1:91" s="6" customFormat="1" ht="16.5" customHeight="1" x14ac:dyDescent="0.2">
      <c r="A99" s="60" t="s">
        <v>96</v>
      </c>
      <c r="B99" s="61"/>
      <c r="C99" s="62"/>
      <c r="D99" s="293" t="s">
        <v>111</v>
      </c>
      <c r="E99" s="293"/>
      <c r="F99" s="293"/>
      <c r="G99" s="293"/>
      <c r="H99" s="293"/>
      <c r="I99" s="63"/>
      <c r="J99" s="293" t="s">
        <v>112</v>
      </c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1">
        <f>'Objekt5 - 08.1 Demolacie'!J30</f>
        <v>0</v>
      </c>
      <c r="AH99" s="292"/>
      <c r="AI99" s="292"/>
      <c r="AJ99" s="292"/>
      <c r="AK99" s="292"/>
      <c r="AL99" s="292"/>
      <c r="AM99" s="292"/>
      <c r="AN99" s="291">
        <f t="shared" si="0"/>
        <v>0</v>
      </c>
      <c r="AO99" s="292"/>
      <c r="AP99" s="292"/>
      <c r="AQ99" s="64" t="s">
        <v>99</v>
      </c>
      <c r="AR99" s="61"/>
      <c r="AS99" s="70">
        <v>0</v>
      </c>
      <c r="AT99" s="71">
        <f t="shared" si="1"/>
        <v>0</v>
      </c>
      <c r="AU99" s="72">
        <f>'Objekt5 - 08.1 Demolacie'!P119</f>
        <v>203.17947599999999</v>
      </c>
      <c r="AV99" s="71">
        <f>'Objekt5 - 08.1 Demolacie'!J33</f>
        <v>0</v>
      </c>
      <c r="AW99" s="71">
        <f>'Objekt5 - 08.1 Demolacie'!J34</f>
        <v>0</v>
      </c>
      <c r="AX99" s="71">
        <f>'Objekt5 - 08.1 Demolacie'!J35</f>
        <v>0</v>
      </c>
      <c r="AY99" s="71">
        <f>'Objekt5 - 08.1 Demolacie'!J36</f>
        <v>0</v>
      </c>
      <c r="AZ99" s="71">
        <f>'Objekt5 - 08.1 Demolacie'!F33</f>
        <v>0</v>
      </c>
      <c r="BA99" s="71">
        <f>'Objekt5 - 08.1 Demolacie'!F34</f>
        <v>0</v>
      </c>
      <c r="BB99" s="71">
        <f>'Objekt5 - 08.1 Demolacie'!F35</f>
        <v>0</v>
      </c>
      <c r="BC99" s="71">
        <f>'Objekt5 - 08.1 Demolacie'!F36</f>
        <v>0</v>
      </c>
      <c r="BD99" s="73">
        <f>'Objekt5 - 08.1 Demolacie'!F37</f>
        <v>0</v>
      </c>
      <c r="BT99" s="69" t="s">
        <v>100</v>
      </c>
      <c r="BV99" s="69" t="s">
        <v>94</v>
      </c>
      <c r="BW99" s="69" t="s">
        <v>113</v>
      </c>
      <c r="BX99" s="69" t="s">
        <v>31</v>
      </c>
      <c r="CL99" s="69" t="s">
        <v>28</v>
      </c>
      <c r="CM99" s="69" t="s">
        <v>100</v>
      </c>
    </row>
    <row r="100" spans="1:91" s="1" customFormat="1" ht="30" customHeight="1" x14ac:dyDescent="0.2">
      <c r="B100" s="19"/>
      <c r="AR100" s="19"/>
    </row>
    <row r="101" spans="1:91" s="1" customFormat="1" ht="6.95" customHeight="1" x14ac:dyDescent="0.2"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19"/>
    </row>
  </sheetData>
  <sheetProtection algorithmName="SHA-512" hashValue="sM7paI+56ydtS0N/WselR1MLQ7TKvEL9M8Vp+0za4i1mGs+l4PYkuzU87inEjj3rBxP3dF6WENAEr4/h4BdrFg==" saltValue="beoYJ3qRWrDcJiyZ7iO11Q==" spinCount="100000" sheet="1" selectLockedCells="1"/>
  <mergeCells count="56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Objekt1 - 01-1.1 Cesta'!C2" display="/" xr:uid="{00000000-0004-0000-0000-000000000000}"/>
    <hyperlink ref="A96" location="'Objekt2 - 03.1 Ochrana ro...'!C2" display="/" xr:uid="{00000000-0004-0000-0000-000001000000}"/>
    <hyperlink ref="A97" location="'Objekt3 - 05.1 Verejne os...'!C2" display="/" xr:uid="{00000000-0004-0000-0000-000002000000}"/>
    <hyperlink ref="A98" location="'Objekt4 - 7.1 Sadove upravy'!C2" display="/" xr:uid="{00000000-0004-0000-0000-000003000000}"/>
    <hyperlink ref="A99" location="'Objekt5 - 08.1 Demolacie'!C2" display="/" xr:uid="{00000000-0004-0000-0000-000004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6"/>
  <sheetViews>
    <sheetView showGridLines="0" topLeftCell="A130" zoomScaleNormal="100" workbookViewId="0">
      <selection activeCell="I140" sqref="I140"/>
    </sheetView>
  </sheetViews>
  <sheetFormatPr defaultColWidth="8.83203125" defaultRowHeight="11.25" x14ac:dyDescent="0.2"/>
  <cols>
    <col min="1" max="1" width="8.33203125" style="94" customWidth="1"/>
    <col min="2" max="2" width="1.1640625" style="94" customWidth="1"/>
    <col min="3" max="3" width="4.1640625" style="94" customWidth="1"/>
    <col min="4" max="4" width="4.33203125" style="94" customWidth="1"/>
    <col min="5" max="5" width="17.1640625" style="94" customWidth="1"/>
    <col min="6" max="6" width="50.83203125" style="94" customWidth="1"/>
    <col min="7" max="7" width="7.5" style="94" customWidth="1"/>
    <col min="8" max="8" width="14" style="94" customWidth="1"/>
    <col min="9" max="9" width="15.83203125" style="94" customWidth="1"/>
    <col min="10" max="10" width="22.33203125" style="94" customWidth="1"/>
    <col min="11" max="11" width="22.33203125" style="94" hidden="1" customWidth="1"/>
    <col min="12" max="12" width="9.33203125" style="94" customWidth="1"/>
    <col min="13" max="13" width="10.83203125" style="94" hidden="1" customWidth="1"/>
    <col min="14" max="14" width="9.33203125" style="94" hidden="1"/>
    <col min="15" max="20" width="14.1640625" style="94" hidden="1" customWidth="1"/>
    <col min="21" max="21" width="16.33203125" style="94" hidden="1" customWidth="1"/>
    <col min="22" max="22" width="12.33203125" style="94" customWidth="1"/>
    <col min="23" max="23" width="16.33203125" style="94" customWidth="1"/>
    <col min="24" max="24" width="12.33203125" style="94" customWidth="1"/>
    <col min="25" max="25" width="15" style="94" customWidth="1"/>
    <col min="26" max="26" width="11" style="94" customWidth="1"/>
    <col min="27" max="27" width="15" style="94" customWidth="1"/>
    <col min="28" max="28" width="16.33203125" style="94" customWidth="1"/>
    <col min="29" max="29" width="11" style="94" customWidth="1"/>
    <col min="30" max="30" width="15" style="94" customWidth="1"/>
    <col min="31" max="31" width="16.33203125" style="94" customWidth="1"/>
    <col min="32" max="43" width="8.83203125" style="94"/>
    <col min="44" max="65" width="9.33203125" style="94" hidden="1"/>
    <col min="66" max="16384" width="8.83203125" style="94"/>
  </cols>
  <sheetData>
    <row r="2" spans="2:46" ht="36.950000000000003" customHeight="1" x14ac:dyDescent="0.2">
      <c r="L2" s="314" t="s">
        <v>32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95" t="s">
        <v>101</v>
      </c>
    </row>
    <row r="3" spans="2:46" ht="6.95" hidden="1" customHeight="1" x14ac:dyDescent="0.2">
      <c r="B3" s="96"/>
      <c r="C3" s="97"/>
      <c r="D3" s="97"/>
      <c r="E3" s="97"/>
      <c r="F3" s="97"/>
      <c r="G3" s="97"/>
      <c r="H3" s="97"/>
      <c r="I3" s="97"/>
      <c r="J3" s="97"/>
      <c r="K3" s="97"/>
      <c r="L3" s="98"/>
      <c r="AT3" s="95" t="s">
        <v>100</v>
      </c>
    </row>
    <row r="4" spans="2:46" ht="24.95" hidden="1" customHeight="1" x14ac:dyDescent="0.2">
      <c r="B4" s="98"/>
      <c r="D4" s="99" t="s">
        <v>114</v>
      </c>
      <c r="L4" s="98"/>
      <c r="M4" s="100" t="s">
        <v>36</v>
      </c>
      <c r="AT4" s="95" t="s">
        <v>30</v>
      </c>
    </row>
    <row r="5" spans="2:46" ht="6.95" hidden="1" customHeight="1" x14ac:dyDescent="0.2">
      <c r="B5" s="98"/>
      <c r="L5" s="98"/>
    </row>
    <row r="6" spans="2:46" ht="12" hidden="1" customHeight="1" x14ac:dyDescent="0.2">
      <c r="B6" s="98"/>
      <c r="D6" s="101" t="s">
        <v>40</v>
      </c>
      <c r="L6" s="98"/>
    </row>
    <row r="7" spans="2:46" ht="16.5" hidden="1" customHeight="1" x14ac:dyDescent="0.2">
      <c r="B7" s="98"/>
      <c r="E7" s="312">
        <f>'Rekapitulácia stavby'!K6</f>
        <v>0</v>
      </c>
      <c r="F7" s="313"/>
      <c r="G7" s="313"/>
      <c r="H7" s="313"/>
      <c r="L7" s="98"/>
    </row>
    <row r="8" spans="2:46" s="103" customFormat="1" ht="12" hidden="1" customHeight="1" x14ac:dyDescent="0.2">
      <c r="B8" s="102"/>
      <c r="D8" s="101" t="s">
        <v>115</v>
      </c>
      <c r="L8" s="102"/>
    </row>
    <row r="9" spans="2:46" s="103" customFormat="1" ht="16.5" hidden="1" customHeight="1" x14ac:dyDescent="0.2">
      <c r="B9" s="102"/>
      <c r="E9" s="310" t="s">
        <v>116</v>
      </c>
      <c r="F9" s="311"/>
      <c r="G9" s="311"/>
      <c r="H9" s="311"/>
      <c r="L9" s="102"/>
    </row>
    <row r="10" spans="2:46" s="103" customFormat="1" hidden="1" x14ac:dyDescent="0.2">
      <c r="B10" s="102"/>
      <c r="L10" s="102"/>
    </row>
    <row r="11" spans="2:46" s="103" customFormat="1" ht="12" hidden="1" customHeight="1" x14ac:dyDescent="0.2">
      <c r="B11" s="102"/>
      <c r="D11" s="101" t="s">
        <v>41</v>
      </c>
      <c r="F11" s="104" t="s">
        <v>28</v>
      </c>
      <c r="I11" s="101" t="s">
        <v>42</v>
      </c>
      <c r="J11" s="104" t="s">
        <v>28</v>
      </c>
      <c r="L11" s="102"/>
    </row>
    <row r="12" spans="2:46" s="103" customFormat="1" ht="12" hidden="1" customHeight="1" x14ac:dyDescent="0.2">
      <c r="B12" s="102"/>
      <c r="D12" s="101" t="s">
        <v>43</v>
      </c>
      <c r="F12" s="104" t="s">
        <v>44</v>
      </c>
      <c r="I12" s="101" t="s">
        <v>45</v>
      </c>
      <c r="J12" s="105">
        <f>'Rekapitulácia stavby'!AN8</f>
        <v>0</v>
      </c>
      <c r="L12" s="102"/>
    </row>
    <row r="13" spans="2:46" s="103" customFormat="1" ht="10.9" hidden="1" customHeight="1" x14ac:dyDescent="0.2">
      <c r="B13" s="102"/>
      <c r="L13" s="102"/>
    </row>
    <row r="14" spans="2:46" s="103" customFormat="1" ht="12" hidden="1" customHeight="1" x14ac:dyDescent="0.2">
      <c r="B14" s="102"/>
      <c r="D14" s="101" t="s">
        <v>46</v>
      </c>
      <c r="I14" s="101" t="s">
        <v>3</v>
      </c>
      <c r="J14" s="104" t="str">
        <f>IF('Rekapitulácia stavby'!AN10="","",'Rekapitulácia stavby'!AN10)</f>
        <v/>
      </c>
      <c r="L14" s="102"/>
    </row>
    <row r="15" spans="2:46" s="103" customFormat="1" ht="18" hidden="1" customHeight="1" x14ac:dyDescent="0.2">
      <c r="B15" s="102"/>
      <c r="E15" s="104" t="str">
        <f>IF('Rekapitulácia stavby'!E11="","",'Rekapitulácia stavby'!E11)</f>
        <v xml:space="preserve"> </v>
      </c>
      <c r="I15" s="101" t="s">
        <v>4</v>
      </c>
      <c r="J15" s="104" t="str">
        <f>IF('Rekapitulácia stavby'!AN11="","",'Rekapitulácia stavby'!AN11)</f>
        <v/>
      </c>
      <c r="L15" s="102"/>
    </row>
    <row r="16" spans="2:46" s="103" customFormat="1" ht="6.95" hidden="1" customHeight="1" x14ac:dyDescent="0.2">
      <c r="B16" s="102"/>
      <c r="L16" s="102"/>
    </row>
    <row r="17" spans="2:12" s="103" customFormat="1" ht="12" hidden="1" customHeight="1" x14ac:dyDescent="0.2">
      <c r="B17" s="102"/>
      <c r="D17" s="101" t="s">
        <v>47</v>
      </c>
      <c r="I17" s="101" t="s">
        <v>3</v>
      </c>
      <c r="J17" s="104" t="str">
        <f>'Rekapitulácia stavby'!AN13</f>
        <v/>
      </c>
      <c r="L17" s="102"/>
    </row>
    <row r="18" spans="2:12" s="103" customFormat="1" ht="18" hidden="1" customHeight="1" x14ac:dyDescent="0.2">
      <c r="B18" s="102"/>
      <c r="E18" s="316" t="str">
        <f>'Rekapitulácia stavby'!E14</f>
        <v xml:space="preserve"> </v>
      </c>
      <c r="F18" s="316"/>
      <c r="G18" s="316"/>
      <c r="H18" s="316"/>
      <c r="I18" s="101" t="s">
        <v>4</v>
      </c>
      <c r="J18" s="104" t="str">
        <f>'Rekapitulácia stavby'!AN14</f>
        <v/>
      </c>
      <c r="L18" s="102"/>
    </row>
    <row r="19" spans="2:12" s="103" customFormat="1" ht="6.95" hidden="1" customHeight="1" x14ac:dyDescent="0.2">
      <c r="B19" s="102"/>
      <c r="L19" s="102"/>
    </row>
    <row r="20" spans="2:12" s="103" customFormat="1" ht="12" hidden="1" customHeight="1" x14ac:dyDescent="0.2">
      <c r="B20" s="102"/>
      <c r="D20" s="101" t="s">
        <v>48</v>
      </c>
      <c r="I20" s="101" t="s">
        <v>3</v>
      </c>
      <c r="J20" s="104" t="str">
        <f>IF('Rekapitulácia stavby'!AN16="","",'Rekapitulácia stavby'!AN16)</f>
        <v/>
      </c>
      <c r="L20" s="102"/>
    </row>
    <row r="21" spans="2:12" s="103" customFormat="1" ht="18" hidden="1" customHeight="1" x14ac:dyDescent="0.2">
      <c r="B21" s="102"/>
      <c r="E21" s="104" t="str">
        <f>IF('Rekapitulácia stavby'!E17="","",'Rekapitulácia stavby'!E17)</f>
        <v xml:space="preserve"> </v>
      </c>
      <c r="I21" s="101" t="s">
        <v>4</v>
      </c>
      <c r="J21" s="104" t="str">
        <f>IF('Rekapitulácia stavby'!AN17="","",'Rekapitulácia stavby'!AN17)</f>
        <v/>
      </c>
      <c r="L21" s="102"/>
    </row>
    <row r="22" spans="2:12" s="103" customFormat="1" ht="6.95" hidden="1" customHeight="1" x14ac:dyDescent="0.2">
      <c r="B22" s="102"/>
      <c r="L22" s="102"/>
    </row>
    <row r="23" spans="2:12" s="103" customFormat="1" ht="12" hidden="1" customHeight="1" x14ac:dyDescent="0.2">
      <c r="B23" s="102"/>
      <c r="D23" s="101" t="s">
        <v>49</v>
      </c>
      <c r="I23" s="101" t="s">
        <v>3</v>
      </c>
      <c r="J23" s="104" t="str">
        <f>IF('Rekapitulácia stavby'!AN19="","",'Rekapitulácia stavby'!AN19)</f>
        <v/>
      </c>
      <c r="L23" s="102"/>
    </row>
    <row r="24" spans="2:12" s="103" customFormat="1" ht="18" hidden="1" customHeight="1" x14ac:dyDescent="0.2">
      <c r="B24" s="102"/>
      <c r="E24" s="104" t="str">
        <f>IF('Rekapitulácia stavby'!E20="","",'Rekapitulácia stavby'!E20)</f>
        <v xml:space="preserve"> </v>
      </c>
      <c r="I24" s="101" t="s">
        <v>4</v>
      </c>
      <c r="J24" s="104" t="str">
        <f>IF('Rekapitulácia stavby'!AN20="","",'Rekapitulácia stavby'!AN20)</f>
        <v/>
      </c>
      <c r="L24" s="102"/>
    </row>
    <row r="25" spans="2:12" s="103" customFormat="1" ht="6.95" hidden="1" customHeight="1" x14ac:dyDescent="0.2">
      <c r="B25" s="102"/>
      <c r="L25" s="102"/>
    </row>
    <row r="26" spans="2:12" s="103" customFormat="1" ht="12" hidden="1" customHeight="1" x14ac:dyDescent="0.2">
      <c r="B26" s="102"/>
      <c r="D26" s="101" t="s">
        <v>51</v>
      </c>
      <c r="L26" s="102"/>
    </row>
    <row r="27" spans="2:12" s="107" customFormat="1" ht="16.5" hidden="1" customHeight="1" x14ac:dyDescent="0.2">
      <c r="B27" s="106"/>
      <c r="E27" s="317" t="s">
        <v>28</v>
      </c>
      <c r="F27" s="317"/>
      <c r="G27" s="317"/>
      <c r="H27" s="317"/>
      <c r="L27" s="106"/>
    </row>
    <row r="28" spans="2:12" s="103" customFormat="1" ht="6.95" hidden="1" customHeight="1" x14ac:dyDescent="0.2">
      <c r="B28" s="102"/>
      <c r="L28" s="102"/>
    </row>
    <row r="29" spans="2:12" s="103" customFormat="1" ht="6.95" hidden="1" customHeight="1" x14ac:dyDescent="0.2">
      <c r="B29" s="102"/>
      <c r="D29" s="109"/>
      <c r="E29" s="109"/>
      <c r="F29" s="109"/>
      <c r="G29" s="109"/>
      <c r="H29" s="109"/>
      <c r="I29" s="109"/>
      <c r="J29" s="109"/>
      <c r="K29" s="109"/>
      <c r="L29" s="102"/>
    </row>
    <row r="30" spans="2:12" s="103" customFormat="1" ht="25.35" hidden="1" customHeight="1" x14ac:dyDescent="0.2">
      <c r="B30" s="102"/>
      <c r="D30" s="110" t="s">
        <v>52</v>
      </c>
      <c r="J30" s="111">
        <f>ROUND(J128, 2)</f>
        <v>0</v>
      </c>
      <c r="L30" s="102"/>
    </row>
    <row r="31" spans="2:12" s="103" customFormat="1" ht="6.95" hidden="1" customHeight="1" x14ac:dyDescent="0.2">
      <c r="B31" s="102"/>
      <c r="D31" s="109"/>
      <c r="E31" s="109"/>
      <c r="F31" s="109"/>
      <c r="G31" s="109"/>
      <c r="H31" s="109"/>
      <c r="I31" s="109"/>
      <c r="J31" s="109"/>
      <c r="K31" s="109"/>
      <c r="L31" s="102"/>
    </row>
    <row r="32" spans="2:12" s="103" customFormat="1" ht="14.45" hidden="1" customHeight="1" x14ac:dyDescent="0.2">
      <c r="B32" s="102"/>
      <c r="F32" s="112" t="s">
        <v>54</v>
      </c>
      <c r="I32" s="112" t="s">
        <v>53</v>
      </c>
      <c r="J32" s="112" t="s">
        <v>55</v>
      </c>
      <c r="L32" s="102"/>
    </row>
    <row r="33" spans="2:12" s="103" customFormat="1" ht="14.45" hidden="1" customHeight="1" x14ac:dyDescent="0.2">
      <c r="B33" s="102"/>
      <c r="D33" s="113" t="s">
        <v>56</v>
      </c>
      <c r="E33" s="114" t="s">
        <v>57</v>
      </c>
      <c r="F33" s="115">
        <f>ROUND((SUM(BE128:BE313)),  2)</f>
        <v>0</v>
      </c>
      <c r="G33" s="116"/>
      <c r="H33" s="116"/>
      <c r="I33" s="117">
        <v>0.23</v>
      </c>
      <c r="J33" s="115">
        <f>ROUND(((SUM(BE128:BE313))*I33),  2)</f>
        <v>0</v>
      </c>
      <c r="L33" s="102"/>
    </row>
    <row r="34" spans="2:12" s="103" customFormat="1" ht="14.45" hidden="1" customHeight="1" x14ac:dyDescent="0.2">
      <c r="B34" s="102"/>
      <c r="E34" s="114" t="s">
        <v>58</v>
      </c>
      <c r="F34" s="118">
        <f>ROUND((SUM(BF128:BF313)),  2)</f>
        <v>0</v>
      </c>
      <c r="I34" s="119">
        <v>0.23</v>
      </c>
      <c r="J34" s="118">
        <f>ROUND(((SUM(BF128:BF313))*I34),  2)</f>
        <v>0</v>
      </c>
      <c r="L34" s="102"/>
    </row>
    <row r="35" spans="2:12" s="103" customFormat="1" ht="14.45" hidden="1" customHeight="1" x14ac:dyDescent="0.2">
      <c r="B35" s="102"/>
      <c r="E35" s="101" t="s">
        <v>59</v>
      </c>
      <c r="F35" s="118">
        <f>ROUND((SUM(BG128:BG313)),  2)</f>
        <v>0</v>
      </c>
      <c r="I35" s="119">
        <v>0.23</v>
      </c>
      <c r="J35" s="118">
        <f>0</f>
        <v>0</v>
      </c>
      <c r="L35" s="102"/>
    </row>
    <row r="36" spans="2:12" s="103" customFormat="1" ht="14.45" hidden="1" customHeight="1" x14ac:dyDescent="0.2">
      <c r="B36" s="102"/>
      <c r="E36" s="101" t="s">
        <v>60</v>
      </c>
      <c r="F36" s="118">
        <f>ROUND((SUM(BH128:BH313)),  2)</f>
        <v>0</v>
      </c>
      <c r="I36" s="119">
        <v>0.23</v>
      </c>
      <c r="J36" s="118">
        <f>0</f>
        <v>0</v>
      </c>
      <c r="L36" s="102"/>
    </row>
    <row r="37" spans="2:12" s="103" customFormat="1" ht="14.45" hidden="1" customHeight="1" x14ac:dyDescent="0.2">
      <c r="B37" s="102"/>
      <c r="E37" s="114" t="s">
        <v>61</v>
      </c>
      <c r="F37" s="115">
        <f>ROUND((SUM(BI128:BI313)),  2)</f>
        <v>0</v>
      </c>
      <c r="G37" s="116"/>
      <c r="H37" s="116"/>
      <c r="I37" s="117">
        <v>0</v>
      </c>
      <c r="J37" s="115">
        <f>0</f>
        <v>0</v>
      </c>
      <c r="L37" s="102"/>
    </row>
    <row r="38" spans="2:12" s="103" customFormat="1" ht="6.95" hidden="1" customHeight="1" x14ac:dyDescent="0.2">
      <c r="B38" s="102"/>
      <c r="L38" s="102"/>
    </row>
    <row r="39" spans="2:12" s="103" customFormat="1" ht="25.35" hidden="1" customHeight="1" x14ac:dyDescent="0.2">
      <c r="B39" s="102"/>
      <c r="C39" s="120"/>
      <c r="D39" s="121" t="s">
        <v>62</v>
      </c>
      <c r="E39" s="122"/>
      <c r="F39" s="122"/>
      <c r="G39" s="123" t="s">
        <v>63</v>
      </c>
      <c r="H39" s="124" t="s">
        <v>64</v>
      </c>
      <c r="I39" s="122"/>
      <c r="J39" s="125">
        <f>SUM(J30:J37)</f>
        <v>0</v>
      </c>
      <c r="K39" s="126"/>
      <c r="L39" s="102"/>
    </row>
    <row r="40" spans="2:12" s="103" customFormat="1" ht="14.45" hidden="1" customHeight="1" x14ac:dyDescent="0.2">
      <c r="B40" s="102"/>
      <c r="L40" s="102"/>
    </row>
    <row r="41" spans="2:12" ht="14.45" hidden="1" customHeight="1" x14ac:dyDescent="0.2">
      <c r="B41" s="98"/>
      <c r="L41" s="98"/>
    </row>
    <row r="42" spans="2:12" ht="14.45" hidden="1" customHeight="1" x14ac:dyDescent="0.2">
      <c r="B42" s="98"/>
      <c r="L42" s="98"/>
    </row>
    <row r="43" spans="2:12" ht="14.45" hidden="1" customHeight="1" x14ac:dyDescent="0.2">
      <c r="B43" s="98"/>
      <c r="L43" s="98"/>
    </row>
    <row r="44" spans="2:12" ht="14.45" hidden="1" customHeight="1" x14ac:dyDescent="0.2">
      <c r="B44" s="98"/>
      <c r="L44" s="98"/>
    </row>
    <row r="45" spans="2:12" ht="14.45" hidden="1" customHeight="1" x14ac:dyDescent="0.2">
      <c r="B45" s="98"/>
      <c r="L45" s="98"/>
    </row>
    <row r="46" spans="2:12" ht="14.45" hidden="1" customHeight="1" x14ac:dyDescent="0.2">
      <c r="B46" s="98"/>
      <c r="L46" s="98"/>
    </row>
    <row r="47" spans="2:12" ht="14.45" hidden="1" customHeight="1" x14ac:dyDescent="0.2">
      <c r="B47" s="98"/>
      <c r="L47" s="98"/>
    </row>
    <row r="48" spans="2:12" ht="14.45" hidden="1" customHeight="1" x14ac:dyDescent="0.2">
      <c r="B48" s="98"/>
      <c r="L48" s="98"/>
    </row>
    <row r="49" spans="2:12" ht="14.45" hidden="1" customHeight="1" x14ac:dyDescent="0.2">
      <c r="B49" s="98"/>
      <c r="L49" s="98"/>
    </row>
    <row r="50" spans="2:12" s="103" customFormat="1" ht="14.45" hidden="1" customHeight="1" x14ac:dyDescent="0.2">
      <c r="B50" s="102"/>
      <c r="D50" s="127" t="s">
        <v>65</v>
      </c>
      <c r="E50" s="128"/>
      <c r="F50" s="128"/>
      <c r="G50" s="127" t="s">
        <v>66</v>
      </c>
      <c r="H50" s="128"/>
      <c r="I50" s="128"/>
      <c r="J50" s="128"/>
      <c r="K50" s="128"/>
      <c r="L50" s="102"/>
    </row>
    <row r="51" spans="2:12" hidden="1" x14ac:dyDescent="0.2">
      <c r="B51" s="98"/>
      <c r="L51" s="98"/>
    </row>
    <row r="52" spans="2:12" hidden="1" x14ac:dyDescent="0.2">
      <c r="B52" s="98"/>
      <c r="L52" s="98"/>
    </row>
    <row r="53" spans="2:12" hidden="1" x14ac:dyDescent="0.2">
      <c r="B53" s="98"/>
      <c r="L53" s="98"/>
    </row>
    <row r="54" spans="2:12" hidden="1" x14ac:dyDescent="0.2">
      <c r="B54" s="98"/>
      <c r="L54" s="98"/>
    </row>
    <row r="55" spans="2:12" hidden="1" x14ac:dyDescent="0.2">
      <c r="B55" s="98"/>
      <c r="L55" s="98"/>
    </row>
    <row r="56" spans="2:12" hidden="1" x14ac:dyDescent="0.2">
      <c r="B56" s="98"/>
      <c r="L56" s="98"/>
    </row>
    <row r="57" spans="2:12" hidden="1" x14ac:dyDescent="0.2">
      <c r="B57" s="98"/>
      <c r="L57" s="98"/>
    </row>
    <row r="58" spans="2:12" hidden="1" x14ac:dyDescent="0.2">
      <c r="B58" s="98"/>
      <c r="L58" s="98"/>
    </row>
    <row r="59" spans="2:12" hidden="1" x14ac:dyDescent="0.2">
      <c r="B59" s="98"/>
      <c r="L59" s="98"/>
    </row>
    <row r="60" spans="2:12" hidden="1" x14ac:dyDescent="0.2">
      <c r="B60" s="98"/>
      <c r="L60" s="98"/>
    </row>
    <row r="61" spans="2:12" s="103" customFormat="1" ht="12.75" hidden="1" x14ac:dyDescent="0.2">
      <c r="B61" s="102"/>
      <c r="D61" s="129" t="s">
        <v>67</v>
      </c>
      <c r="E61" s="130"/>
      <c r="F61" s="131" t="s">
        <v>68</v>
      </c>
      <c r="G61" s="129" t="s">
        <v>67</v>
      </c>
      <c r="H61" s="130"/>
      <c r="I61" s="130"/>
      <c r="J61" s="132" t="s">
        <v>68</v>
      </c>
      <c r="K61" s="130"/>
      <c r="L61" s="102"/>
    </row>
    <row r="62" spans="2:12" hidden="1" x14ac:dyDescent="0.2">
      <c r="B62" s="98"/>
      <c r="L62" s="98"/>
    </row>
    <row r="63" spans="2:12" hidden="1" x14ac:dyDescent="0.2">
      <c r="B63" s="98"/>
      <c r="L63" s="98"/>
    </row>
    <row r="64" spans="2:12" hidden="1" x14ac:dyDescent="0.2">
      <c r="B64" s="98"/>
      <c r="L64" s="98"/>
    </row>
    <row r="65" spans="2:12" s="103" customFormat="1" ht="12.75" hidden="1" x14ac:dyDescent="0.2">
      <c r="B65" s="102"/>
      <c r="D65" s="127" t="s">
        <v>69</v>
      </c>
      <c r="E65" s="128"/>
      <c r="F65" s="128"/>
      <c r="G65" s="127" t="s">
        <v>70</v>
      </c>
      <c r="H65" s="128"/>
      <c r="I65" s="128"/>
      <c r="J65" s="128"/>
      <c r="K65" s="128"/>
      <c r="L65" s="102"/>
    </row>
    <row r="66" spans="2:12" hidden="1" x14ac:dyDescent="0.2">
      <c r="B66" s="98"/>
      <c r="L66" s="98"/>
    </row>
    <row r="67" spans="2:12" hidden="1" x14ac:dyDescent="0.2">
      <c r="B67" s="98"/>
      <c r="L67" s="98"/>
    </row>
    <row r="68" spans="2:12" hidden="1" x14ac:dyDescent="0.2">
      <c r="B68" s="98"/>
      <c r="L68" s="98"/>
    </row>
    <row r="69" spans="2:12" hidden="1" x14ac:dyDescent="0.2">
      <c r="B69" s="98"/>
      <c r="L69" s="98"/>
    </row>
    <row r="70" spans="2:12" hidden="1" x14ac:dyDescent="0.2">
      <c r="B70" s="98"/>
      <c r="L70" s="98"/>
    </row>
    <row r="71" spans="2:12" hidden="1" x14ac:dyDescent="0.2">
      <c r="B71" s="98"/>
      <c r="L71" s="98"/>
    </row>
    <row r="72" spans="2:12" hidden="1" x14ac:dyDescent="0.2">
      <c r="B72" s="98"/>
      <c r="L72" s="98"/>
    </row>
    <row r="73" spans="2:12" hidden="1" x14ac:dyDescent="0.2">
      <c r="B73" s="98"/>
      <c r="L73" s="98"/>
    </row>
    <row r="74" spans="2:12" hidden="1" x14ac:dyDescent="0.2">
      <c r="B74" s="98"/>
      <c r="L74" s="98"/>
    </row>
    <row r="75" spans="2:12" hidden="1" x14ac:dyDescent="0.2">
      <c r="B75" s="98"/>
      <c r="L75" s="98"/>
    </row>
    <row r="76" spans="2:12" s="103" customFormat="1" ht="12.75" hidden="1" x14ac:dyDescent="0.2">
      <c r="B76" s="102"/>
      <c r="D76" s="129" t="s">
        <v>67</v>
      </c>
      <c r="E76" s="130"/>
      <c r="F76" s="131" t="s">
        <v>68</v>
      </c>
      <c r="G76" s="129" t="s">
        <v>67</v>
      </c>
      <c r="H76" s="130"/>
      <c r="I76" s="130"/>
      <c r="J76" s="132" t="s">
        <v>68</v>
      </c>
      <c r="K76" s="130"/>
      <c r="L76" s="102"/>
    </row>
    <row r="77" spans="2:12" s="103" customFormat="1" ht="14.45" hidden="1" customHeight="1" x14ac:dyDescent="0.2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02"/>
    </row>
    <row r="78" spans="2:12" hidden="1" x14ac:dyDescent="0.2"/>
    <row r="79" spans="2:12" hidden="1" x14ac:dyDescent="0.2"/>
    <row r="80" spans="2:12" hidden="1" x14ac:dyDescent="0.2"/>
    <row r="81" spans="2:47" s="103" customFormat="1" ht="6.95" hidden="1" customHeight="1" x14ac:dyDescent="0.2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02"/>
    </row>
    <row r="82" spans="2:47" s="103" customFormat="1" ht="24.95" hidden="1" customHeight="1" x14ac:dyDescent="0.2">
      <c r="B82" s="102"/>
      <c r="C82" s="99" t="s">
        <v>117</v>
      </c>
      <c r="L82" s="102"/>
    </row>
    <row r="83" spans="2:47" s="103" customFormat="1" ht="6.95" hidden="1" customHeight="1" x14ac:dyDescent="0.2">
      <c r="B83" s="102"/>
      <c r="L83" s="102"/>
    </row>
    <row r="84" spans="2:47" s="103" customFormat="1" ht="12" hidden="1" customHeight="1" x14ac:dyDescent="0.2">
      <c r="B84" s="102"/>
      <c r="C84" s="101" t="s">
        <v>40</v>
      </c>
      <c r="L84" s="102"/>
    </row>
    <row r="85" spans="2:47" s="103" customFormat="1" ht="16.5" hidden="1" customHeight="1" x14ac:dyDescent="0.2">
      <c r="B85" s="102"/>
      <c r="E85" s="312">
        <f>E7</f>
        <v>0</v>
      </c>
      <c r="F85" s="313"/>
      <c r="G85" s="313"/>
      <c r="H85" s="313"/>
      <c r="L85" s="102"/>
    </row>
    <row r="86" spans="2:47" s="103" customFormat="1" ht="12" hidden="1" customHeight="1" x14ac:dyDescent="0.2">
      <c r="B86" s="102"/>
      <c r="C86" s="101" t="s">
        <v>115</v>
      </c>
      <c r="L86" s="102"/>
    </row>
    <row r="87" spans="2:47" s="103" customFormat="1" ht="16.5" hidden="1" customHeight="1" x14ac:dyDescent="0.2">
      <c r="B87" s="102"/>
      <c r="E87" s="310" t="str">
        <f>E9</f>
        <v>Objekt1 - 01-1.1 Cesta</v>
      </c>
      <c r="F87" s="311"/>
      <c r="G87" s="311"/>
      <c r="H87" s="311"/>
      <c r="L87" s="102"/>
    </row>
    <row r="88" spans="2:47" s="103" customFormat="1" ht="6.95" hidden="1" customHeight="1" x14ac:dyDescent="0.2">
      <c r="B88" s="102"/>
      <c r="L88" s="102"/>
    </row>
    <row r="89" spans="2:47" s="103" customFormat="1" ht="12" hidden="1" customHeight="1" x14ac:dyDescent="0.2">
      <c r="B89" s="102"/>
      <c r="C89" s="101" t="s">
        <v>43</v>
      </c>
      <c r="F89" s="104" t="str">
        <f>F12</f>
        <v xml:space="preserve"> </v>
      </c>
      <c r="I89" s="101" t="s">
        <v>45</v>
      </c>
      <c r="J89" s="105">
        <f>IF(J12="","",J12)</f>
        <v>0</v>
      </c>
      <c r="L89" s="102"/>
    </row>
    <row r="90" spans="2:47" s="103" customFormat="1" ht="6.95" hidden="1" customHeight="1" x14ac:dyDescent="0.2">
      <c r="B90" s="102"/>
      <c r="L90" s="102"/>
    </row>
    <row r="91" spans="2:47" s="103" customFormat="1" ht="15.2" hidden="1" customHeight="1" x14ac:dyDescent="0.2">
      <c r="B91" s="102"/>
      <c r="C91" s="101" t="s">
        <v>46</v>
      </c>
      <c r="F91" s="104" t="str">
        <f>E15</f>
        <v xml:space="preserve"> </v>
      </c>
      <c r="I91" s="101" t="s">
        <v>48</v>
      </c>
      <c r="J91" s="108" t="str">
        <f>E21</f>
        <v xml:space="preserve"> </v>
      </c>
      <c r="L91" s="102"/>
    </row>
    <row r="92" spans="2:47" s="103" customFormat="1" ht="15.2" hidden="1" customHeight="1" x14ac:dyDescent="0.2">
      <c r="B92" s="102"/>
      <c r="C92" s="101" t="s">
        <v>47</v>
      </c>
      <c r="F92" s="104" t="str">
        <f>IF(E18="","",E18)</f>
        <v xml:space="preserve"> </v>
      </c>
      <c r="I92" s="101" t="s">
        <v>49</v>
      </c>
      <c r="J92" s="108" t="str">
        <f>E24</f>
        <v xml:space="preserve"> </v>
      </c>
      <c r="L92" s="102"/>
    </row>
    <row r="93" spans="2:47" s="103" customFormat="1" ht="10.35" hidden="1" customHeight="1" x14ac:dyDescent="0.2">
      <c r="B93" s="102"/>
      <c r="L93" s="102"/>
    </row>
    <row r="94" spans="2:47" s="103" customFormat="1" ht="29.25" hidden="1" customHeight="1" x14ac:dyDescent="0.2">
      <c r="B94" s="102"/>
      <c r="C94" s="137" t="s">
        <v>118</v>
      </c>
      <c r="D94" s="120"/>
      <c r="E94" s="120"/>
      <c r="F94" s="120"/>
      <c r="G94" s="120"/>
      <c r="H94" s="120"/>
      <c r="I94" s="120"/>
      <c r="J94" s="138" t="s">
        <v>119</v>
      </c>
      <c r="K94" s="120"/>
      <c r="L94" s="102"/>
    </row>
    <row r="95" spans="2:47" s="103" customFormat="1" ht="10.35" hidden="1" customHeight="1" x14ac:dyDescent="0.2">
      <c r="B95" s="102"/>
      <c r="L95" s="102"/>
    </row>
    <row r="96" spans="2:47" s="103" customFormat="1" ht="22.9" hidden="1" customHeight="1" x14ac:dyDescent="0.2">
      <c r="B96" s="102"/>
      <c r="C96" s="139" t="s">
        <v>120</v>
      </c>
      <c r="J96" s="111">
        <f>J128</f>
        <v>0</v>
      </c>
      <c r="L96" s="102"/>
      <c r="AU96" s="95" t="s">
        <v>121</v>
      </c>
    </row>
    <row r="97" spans="2:12" s="141" customFormat="1" ht="24.95" hidden="1" customHeight="1" x14ac:dyDescent="0.2">
      <c r="B97" s="140"/>
      <c r="D97" s="142" t="s">
        <v>122</v>
      </c>
      <c r="E97" s="143"/>
      <c r="F97" s="143"/>
      <c r="G97" s="143"/>
      <c r="H97" s="143"/>
      <c r="I97" s="143"/>
      <c r="J97" s="144">
        <f>J129</f>
        <v>0</v>
      </c>
      <c r="L97" s="140"/>
    </row>
    <row r="98" spans="2:12" s="146" customFormat="1" ht="19.899999999999999" hidden="1" customHeight="1" x14ac:dyDescent="0.2">
      <c r="B98" s="145"/>
      <c r="D98" s="147" t="s">
        <v>123</v>
      </c>
      <c r="E98" s="148"/>
      <c r="F98" s="148"/>
      <c r="G98" s="148"/>
      <c r="H98" s="148"/>
      <c r="I98" s="148"/>
      <c r="J98" s="149">
        <f>J130</f>
        <v>0</v>
      </c>
      <c r="L98" s="145"/>
    </row>
    <row r="99" spans="2:12" s="146" customFormat="1" ht="19.899999999999999" hidden="1" customHeight="1" x14ac:dyDescent="0.2">
      <c r="B99" s="145"/>
      <c r="D99" s="147" t="s">
        <v>124</v>
      </c>
      <c r="E99" s="148"/>
      <c r="F99" s="148"/>
      <c r="G99" s="148"/>
      <c r="H99" s="148"/>
      <c r="I99" s="148"/>
      <c r="J99" s="149">
        <f>J196</f>
        <v>0</v>
      </c>
      <c r="L99" s="145"/>
    </row>
    <row r="100" spans="2:12" s="146" customFormat="1" ht="19.899999999999999" hidden="1" customHeight="1" x14ac:dyDescent="0.2">
      <c r="B100" s="145"/>
      <c r="D100" s="147" t="s">
        <v>125</v>
      </c>
      <c r="E100" s="148"/>
      <c r="F100" s="148"/>
      <c r="G100" s="148"/>
      <c r="H100" s="148"/>
      <c r="I100" s="148"/>
      <c r="J100" s="149">
        <f>J210</f>
        <v>0</v>
      </c>
      <c r="L100" s="145"/>
    </row>
    <row r="101" spans="2:12" s="146" customFormat="1" ht="19.899999999999999" hidden="1" customHeight="1" x14ac:dyDescent="0.2">
      <c r="B101" s="145"/>
      <c r="D101" s="147" t="s">
        <v>126</v>
      </c>
      <c r="E101" s="148"/>
      <c r="F101" s="148"/>
      <c r="G101" s="148"/>
      <c r="H101" s="148"/>
      <c r="I101" s="148"/>
      <c r="J101" s="149">
        <f>J219</f>
        <v>0</v>
      </c>
      <c r="L101" s="145"/>
    </row>
    <row r="102" spans="2:12" s="146" customFormat="1" ht="19.899999999999999" hidden="1" customHeight="1" x14ac:dyDescent="0.2">
      <c r="B102" s="145"/>
      <c r="D102" s="147" t="s">
        <v>127</v>
      </c>
      <c r="E102" s="148"/>
      <c r="F102" s="148"/>
      <c r="G102" s="148"/>
      <c r="H102" s="148"/>
      <c r="I102" s="148"/>
      <c r="J102" s="149">
        <f>J249</f>
        <v>0</v>
      </c>
      <c r="L102" s="145"/>
    </row>
    <row r="103" spans="2:12" s="146" customFormat="1" ht="19.899999999999999" hidden="1" customHeight="1" x14ac:dyDescent="0.2">
      <c r="B103" s="145"/>
      <c r="D103" s="147" t="s">
        <v>128</v>
      </c>
      <c r="E103" s="148"/>
      <c r="F103" s="148"/>
      <c r="G103" s="148"/>
      <c r="H103" s="148"/>
      <c r="I103" s="148"/>
      <c r="J103" s="149">
        <f>J262</f>
        <v>0</v>
      </c>
      <c r="L103" s="145"/>
    </row>
    <row r="104" spans="2:12" s="146" customFormat="1" ht="19.899999999999999" hidden="1" customHeight="1" x14ac:dyDescent="0.2">
      <c r="B104" s="145"/>
      <c r="D104" s="147" t="s">
        <v>129</v>
      </c>
      <c r="E104" s="148"/>
      <c r="F104" s="148"/>
      <c r="G104" s="148"/>
      <c r="H104" s="148"/>
      <c r="I104" s="148"/>
      <c r="J104" s="149">
        <f>J296</f>
        <v>0</v>
      </c>
      <c r="L104" s="145"/>
    </row>
    <row r="105" spans="2:12" s="141" customFormat="1" ht="24.95" hidden="1" customHeight="1" x14ac:dyDescent="0.2">
      <c r="B105" s="140"/>
      <c r="D105" s="142" t="s">
        <v>130</v>
      </c>
      <c r="E105" s="143"/>
      <c r="F105" s="143"/>
      <c r="G105" s="143"/>
      <c r="H105" s="143"/>
      <c r="I105" s="143"/>
      <c r="J105" s="144">
        <f>J300</f>
        <v>0</v>
      </c>
      <c r="L105" s="140"/>
    </row>
    <row r="106" spans="2:12" s="146" customFormat="1" ht="19.899999999999999" hidden="1" customHeight="1" x14ac:dyDescent="0.2">
      <c r="B106" s="145"/>
      <c r="D106" s="147" t="s">
        <v>131</v>
      </c>
      <c r="E106" s="148"/>
      <c r="F106" s="148"/>
      <c r="G106" s="148"/>
      <c r="H106" s="148"/>
      <c r="I106" s="148"/>
      <c r="J106" s="149">
        <f>J301</f>
        <v>0</v>
      </c>
      <c r="L106" s="145"/>
    </row>
    <row r="107" spans="2:12" s="146" customFormat="1" ht="19.899999999999999" hidden="1" customHeight="1" x14ac:dyDescent="0.2">
      <c r="B107" s="145"/>
      <c r="D107" s="147" t="s">
        <v>132</v>
      </c>
      <c r="E107" s="148"/>
      <c r="F107" s="148"/>
      <c r="G107" s="148"/>
      <c r="H107" s="148"/>
      <c r="I107" s="148"/>
      <c r="J107" s="149">
        <f>J305</f>
        <v>0</v>
      </c>
      <c r="L107" s="145"/>
    </row>
    <row r="108" spans="2:12" s="141" customFormat="1" ht="24.95" hidden="1" customHeight="1" x14ac:dyDescent="0.2">
      <c r="B108" s="140"/>
      <c r="D108" s="142" t="s">
        <v>133</v>
      </c>
      <c r="E108" s="143"/>
      <c r="F108" s="143"/>
      <c r="G108" s="143"/>
      <c r="H108" s="143"/>
      <c r="I108" s="143"/>
      <c r="J108" s="144">
        <f>J309</f>
        <v>0</v>
      </c>
      <c r="L108" s="140"/>
    </row>
    <row r="109" spans="2:12" s="103" customFormat="1" ht="21.75" hidden="1" customHeight="1" x14ac:dyDescent="0.2">
      <c r="B109" s="102"/>
      <c r="L109" s="102"/>
    </row>
    <row r="110" spans="2:12" s="103" customFormat="1" ht="6.95" hidden="1" customHeight="1" x14ac:dyDescent="0.2">
      <c r="B110" s="133"/>
      <c r="C110" s="134"/>
      <c r="D110" s="134"/>
      <c r="E110" s="134"/>
      <c r="F110" s="134"/>
      <c r="G110" s="134"/>
      <c r="H110" s="134"/>
      <c r="I110" s="134"/>
      <c r="J110" s="134"/>
      <c r="K110" s="134"/>
      <c r="L110" s="102"/>
    </row>
    <row r="111" spans="2:12" hidden="1" x14ac:dyDescent="0.2"/>
    <row r="112" spans="2:12" hidden="1" x14ac:dyDescent="0.2"/>
    <row r="113" spans="2:63" hidden="1" x14ac:dyDescent="0.2"/>
    <row r="114" spans="2:63" s="103" customFormat="1" ht="6.95" customHeight="1" x14ac:dyDescent="0.2">
      <c r="B114" s="135"/>
      <c r="C114" s="136"/>
      <c r="D114" s="136"/>
      <c r="E114" s="136"/>
      <c r="F114" s="136"/>
      <c r="G114" s="136"/>
      <c r="H114" s="136"/>
      <c r="I114" s="136"/>
      <c r="J114" s="136"/>
      <c r="K114" s="136"/>
      <c r="L114" s="102"/>
    </row>
    <row r="115" spans="2:63" s="103" customFormat="1" ht="24.95" customHeight="1" x14ac:dyDescent="0.2">
      <c r="B115" s="102"/>
      <c r="C115" s="99" t="s">
        <v>134</v>
      </c>
      <c r="L115" s="102"/>
    </row>
    <row r="116" spans="2:63" s="103" customFormat="1" ht="6.95" customHeight="1" x14ac:dyDescent="0.2">
      <c r="B116" s="102"/>
      <c r="L116" s="102"/>
    </row>
    <row r="117" spans="2:63" s="103" customFormat="1" ht="12" customHeight="1" x14ac:dyDescent="0.2">
      <c r="B117" s="102"/>
      <c r="C117" s="101" t="s">
        <v>40</v>
      </c>
      <c r="L117" s="102"/>
    </row>
    <row r="118" spans="2:63" s="103" customFormat="1" ht="16.5" customHeight="1" x14ac:dyDescent="0.2">
      <c r="B118" s="102"/>
      <c r="E118" s="312">
        <f>E7</f>
        <v>0</v>
      </c>
      <c r="F118" s="313"/>
      <c r="G118" s="313"/>
      <c r="H118" s="313"/>
      <c r="L118" s="102"/>
    </row>
    <row r="119" spans="2:63" s="103" customFormat="1" ht="12" customHeight="1" x14ac:dyDescent="0.2">
      <c r="B119" s="102"/>
      <c r="C119" s="101" t="s">
        <v>115</v>
      </c>
      <c r="L119" s="102"/>
    </row>
    <row r="120" spans="2:63" s="103" customFormat="1" ht="16.5" customHeight="1" x14ac:dyDescent="0.2">
      <c r="B120" s="102"/>
      <c r="E120" s="310" t="str">
        <f>E9</f>
        <v>Objekt1 - 01-1.1 Cesta</v>
      </c>
      <c r="F120" s="311"/>
      <c r="G120" s="311"/>
      <c r="H120" s="311"/>
      <c r="L120" s="102"/>
    </row>
    <row r="121" spans="2:63" s="103" customFormat="1" ht="6.95" customHeight="1" x14ac:dyDescent="0.2">
      <c r="B121" s="102"/>
      <c r="L121" s="102"/>
    </row>
    <row r="122" spans="2:63" s="103" customFormat="1" ht="12" customHeight="1" x14ac:dyDescent="0.2">
      <c r="B122" s="102"/>
      <c r="C122" s="101" t="s">
        <v>43</v>
      </c>
      <c r="F122" s="104" t="str">
        <f>F12</f>
        <v xml:space="preserve"> </v>
      </c>
      <c r="I122" s="101" t="s">
        <v>45</v>
      </c>
      <c r="J122" s="105"/>
      <c r="L122" s="102"/>
    </row>
    <row r="123" spans="2:63" s="103" customFormat="1" ht="6.95" customHeight="1" x14ac:dyDescent="0.2">
      <c r="B123" s="102"/>
      <c r="L123" s="102"/>
    </row>
    <row r="124" spans="2:63" s="103" customFormat="1" ht="15.2" customHeight="1" x14ac:dyDescent="0.2">
      <c r="B124" s="102"/>
      <c r="C124" s="101" t="s">
        <v>46</v>
      </c>
      <c r="F124" s="104" t="str">
        <f>E15</f>
        <v xml:space="preserve"> </v>
      </c>
      <c r="I124" s="101" t="s">
        <v>48</v>
      </c>
      <c r="J124" s="108" t="str">
        <f>E21</f>
        <v xml:space="preserve"> </v>
      </c>
      <c r="L124" s="102"/>
    </row>
    <row r="125" spans="2:63" s="103" customFormat="1" ht="15.2" customHeight="1" x14ac:dyDescent="0.2">
      <c r="B125" s="102"/>
      <c r="C125" s="101" t="s">
        <v>47</v>
      </c>
      <c r="F125" s="104" t="str">
        <f>IF(E18="","",E18)</f>
        <v xml:space="preserve"> </v>
      </c>
      <c r="I125" s="101" t="s">
        <v>49</v>
      </c>
      <c r="J125" s="108" t="str">
        <f>E24</f>
        <v xml:space="preserve"> </v>
      </c>
      <c r="L125" s="102"/>
    </row>
    <row r="126" spans="2:63" s="103" customFormat="1" ht="10.35" customHeight="1" x14ac:dyDescent="0.2">
      <c r="B126" s="102"/>
      <c r="L126" s="102"/>
    </row>
    <row r="127" spans="2:63" s="158" customFormat="1" ht="29.25" customHeight="1" x14ac:dyDescent="0.2">
      <c r="B127" s="150"/>
      <c r="C127" s="151" t="s">
        <v>135</v>
      </c>
      <c r="D127" s="152" t="s">
        <v>77</v>
      </c>
      <c r="E127" s="152" t="s">
        <v>73</v>
      </c>
      <c r="F127" s="152" t="s">
        <v>74</v>
      </c>
      <c r="G127" s="152" t="s">
        <v>136</v>
      </c>
      <c r="H127" s="152" t="s">
        <v>137</v>
      </c>
      <c r="I127" s="152" t="s">
        <v>138</v>
      </c>
      <c r="J127" s="153" t="s">
        <v>119</v>
      </c>
      <c r="K127" s="154" t="s">
        <v>139</v>
      </c>
      <c r="L127" s="150"/>
      <c r="M127" s="155" t="s">
        <v>28</v>
      </c>
      <c r="N127" s="156" t="s">
        <v>56</v>
      </c>
      <c r="O127" s="156" t="s">
        <v>140</v>
      </c>
      <c r="P127" s="156" t="s">
        <v>141</v>
      </c>
      <c r="Q127" s="156" t="s">
        <v>142</v>
      </c>
      <c r="R127" s="156" t="s">
        <v>143</v>
      </c>
      <c r="S127" s="156" t="s">
        <v>144</v>
      </c>
      <c r="T127" s="157" t="s">
        <v>145</v>
      </c>
    </row>
    <row r="128" spans="2:63" s="103" customFormat="1" ht="22.9" customHeight="1" x14ac:dyDescent="0.25">
      <c r="B128" s="102"/>
      <c r="C128" s="159" t="s">
        <v>120</v>
      </c>
      <c r="J128" s="160">
        <f>BK128</f>
        <v>0</v>
      </c>
      <c r="L128" s="102"/>
      <c r="M128" s="161"/>
      <c r="N128" s="109"/>
      <c r="O128" s="109"/>
      <c r="P128" s="162">
        <f>P129+P300+P309</f>
        <v>8906.8182276499992</v>
      </c>
      <c r="Q128" s="109"/>
      <c r="R128" s="162">
        <f>R129+R300+R309</f>
        <v>10796.062719760201</v>
      </c>
      <c r="S128" s="109"/>
      <c r="T128" s="163">
        <f>T129+T300+T309</f>
        <v>1073.8170000000002</v>
      </c>
      <c r="AT128" s="95" t="s">
        <v>91</v>
      </c>
      <c r="AU128" s="95" t="s">
        <v>121</v>
      </c>
      <c r="BK128" s="164">
        <f>BK129+BK300+BK309</f>
        <v>0</v>
      </c>
    </row>
    <row r="129" spans="2:65" s="166" customFormat="1" ht="25.9" customHeight="1" x14ac:dyDescent="0.2">
      <c r="B129" s="165"/>
      <c r="D129" s="167" t="s">
        <v>91</v>
      </c>
      <c r="E129" s="168" t="s">
        <v>146</v>
      </c>
      <c r="F129" s="168" t="s">
        <v>147</v>
      </c>
      <c r="J129" s="169">
        <f>BK129</f>
        <v>0</v>
      </c>
      <c r="L129" s="165"/>
      <c r="M129" s="170"/>
      <c r="P129" s="171">
        <f>P130+P196+P210+P219+P249+P262+P296</f>
        <v>8865.5242276499994</v>
      </c>
      <c r="R129" s="171">
        <f>R130+R196+R210+R219+R249+R262+R296</f>
        <v>10796.062719760201</v>
      </c>
      <c r="T129" s="172">
        <f>T130+T196+T210+T219+T249+T262+T296</f>
        <v>1073.8170000000002</v>
      </c>
      <c r="AR129" s="167" t="s">
        <v>100</v>
      </c>
      <c r="AT129" s="173" t="s">
        <v>91</v>
      </c>
      <c r="AU129" s="173" t="s">
        <v>92</v>
      </c>
      <c r="AY129" s="167" t="s">
        <v>148</v>
      </c>
      <c r="BK129" s="174">
        <f>BK130+BK196+BK210+BK219+BK249+BK262+BK296</f>
        <v>0</v>
      </c>
    </row>
    <row r="130" spans="2:65" s="166" customFormat="1" ht="22.9" customHeight="1" x14ac:dyDescent="0.2">
      <c r="B130" s="165"/>
      <c r="D130" s="167" t="s">
        <v>91</v>
      </c>
      <c r="E130" s="175" t="s">
        <v>100</v>
      </c>
      <c r="F130" s="175" t="s">
        <v>149</v>
      </c>
      <c r="J130" s="176">
        <f>BK130</f>
        <v>0</v>
      </c>
      <c r="L130" s="165"/>
      <c r="M130" s="170"/>
      <c r="P130" s="171">
        <f>SUM(P131:P195)</f>
        <v>2960.4481397</v>
      </c>
      <c r="R130" s="171">
        <f>SUM(R131:R195)</f>
        <v>5647.4165574832004</v>
      </c>
      <c r="T130" s="172">
        <f>SUM(T131:T195)</f>
        <v>1073.8120000000001</v>
      </c>
      <c r="AR130" s="167" t="s">
        <v>100</v>
      </c>
      <c r="AT130" s="173" t="s">
        <v>91</v>
      </c>
      <c r="AU130" s="173" t="s">
        <v>100</v>
      </c>
      <c r="AY130" s="167" t="s">
        <v>148</v>
      </c>
      <c r="BK130" s="174">
        <f>SUM(BK131:BK195)</f>
        <v>0</v>
      </c>
    </row>
    <row r="131" spans="2:65" s="103" customFormat="1" ht="44.25" customHeight="1" x14ac:dyDescent="0.2">
      <c r="B131" s="102"/>
      <c r="C131" s="177" t="s">
        <v>100</v>
      </c>
      <c r="D131" s="177" t="s">
        <v>150</v>
      </c>
      <c r="E131" s="178" t="s">
        <v>151</v>
      </c>
      <c r="F131" s="179" t="s">
        <v>152</v>
      </c>
      <c r="G131" s="180" t="s">
        <v>153</v>
      </c>
      <c r="H131" s="181">
        <v>4478</v>
      </c>
      <c r="I131" s="209">
        <v>0</v>
      </c>
      <c r="J131" s="182">
        <f>ROUND(I131*H131,2)</f>
        <v>0</v>
      </c>
      <c r="K131" s="183"/>
      <c r="L131" s="102"/>
      <c r="M131" s="184" t="s">
        <v>28</v>
      </c>
      <c r="N131" s="185" t="s">
        <v>58</v>
      </c>
      <c r="O131" s="186">
        <v>0</v>
      </c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154</v>
      </c>
      <c r="AT131" s="188" t="s">
        <v>150</v>
      </c>
      <c r="AU131" s="188" t="s">
        <v>155</v>
      </c>
      <c r="AY131" s="95" t="s">
        <v>148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95" t="s">
        <v>155</v>
      </c>
      <c r="BK131" s="189">
        <f>ROUND(I131*H131,2)</f>
        <v>0</v>
      </c>
      <c r="BL131" s="95" t="s">
        <v>154</v>
      </c>
      <c r="BM131" s="188" t="s">
        <v>155</v>
      </c>
    </row>
    <row r="132" spans="2:65" s="103" customFormat="1" ht="37.9" customHeight="1" x14ac:dyDescent="0.2">
      <c r="B132" s="102"/>
      <c r="C132" s="177" t="s">
        <v>155</v>
      </c>
      <c r="D132" s="177" t="s">
        <v>150</v>
      </c>
      <c r="E132" s="178" t="s">
        <v>156</v>
      </c>
      <c r="F132" s="179" t="s">
        <v>157</v>
      </c>
      <c r="G132" s="180" t="s">
        <v>153</v>
      </c>
      <c r="H132" s="181">
        <v>84</v>
      </c>
      <c r="I132" s="209">
        <v>0</v>
      </c>
      <c r="J132" s="182">
        <f>ROUND(I132*H132,2)</f>
        <v>0</v>
      </c>
      <c r="K132" s="183"/>
      <c r="L132" s="102"/>
      <c r="M132" s="184" t="s">
        <v>28</v>
      </c>
      <c r="N132" s="185" t="s">
        <v>58</v>
      </c>
      <c r="O132" s="186">
        <v>6.0999999999999999E-2</v>
      </c>
      <c r="P132" s="186">
        <f>O132*H132</f>
        <v>5.1239999999999997</v>
      </c>
      <c r="Q132" s="186">
        <v>0</v>
      </c>
      <c r="R132" s="186">
        <f>Q132*H132</f>
        <v>0</v>
      </c>
      <c r="S132" s="186">
        <v>0.40799999999999997</v>
      </c>
      <c r="T132" s="187">
        <f>S132*H132</f>
        <v>34.271999999999998</v>
      </c>
      <c r="AR132" s="188" t="s">
        <v>154</v>
      </c>
      <c r="AT132" s="188" t="s">
        <v>150</v>
      </c>
      <c r="AU132" s="188" t="s">
        <v>155</v>
      </c>
      <c r="AY132" s="95" t="s">
        <v>148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95" t="s">
        <v>155</v>
      </c>
      <c r="BK132" s="189">
        <f>ROUND(I132*H132,2)</f>
        <v>0</v>
      </c>
      <c r="BL132" s="95" t="s">
        <v>154</v>
      </c>
      <c r="BM132" s="188" t="s">
        <v>154</v>
      </c>
    </row>
    <row r="133" spans="2:65" s="191" customFormat="1" x14ac:dyDescent="0.2">
      <c r="B133" s="190"/>
      <c r="D133" s="192" t="s">
        <v>158</v>
      </c>
      <c r="E133" s="193" t="s">
        <v>28</v>
      </c>
      <c r="F133" s="194" t="s">
        <v>159</v>
      </c>
      <c r="H133" s="195">
        <v>84</v>
      </c>
      <c r="L133" s="190"/>
      <c r="M133" s="196"/>
      <c r="T133" s="197"/>
      <c r="Y133" s="103"/>
      <c r="AT133" s="193" t="s">
        <v>158</v>
      </c>
      <c r="AU133" s="193" t="s">
        <v>155</v>
      </c>
      <c r="AV133" s="191" t="s">
        <v>155</v>
      </c>
      <c r="AW133" s="191" t="s">
        <v>50</v>
      </c>
      <c r="AX133" s="191" t="s">
        <v>92</v>
      </c>
      <c r="AY133" s="193" t="s">
        <v>148</v>
      </c>
    </row>
    <row r="134" spans="2:65" s="199" customFormat="1" x14ac:dyDescent="0.2">
      <c r="B134" s="198"/>
      <c r="D134" s="192" t="s">
        <v>158</v>
      </c>
      <c r="E134" s="200" t="s">
        <v>28</v>
      </c>
      <c r="F134" s="201" t="s">
        <v>160</v>
      </c>
      <c r="H134" s="202">
        <v>84</v>
      </c>
      <c r="L134" s="198"/>
      <c r="M134" s="203"/>
      <c r="T134" s="204"/>
      <c r="Y134" s="103"/>
      <c r="AT134" s="200" t="s">
        <v>158</v>
      </c>
      <c r="AU134" s="200" t="s">
        <v>155</v>
      </c>
      <c r="AV134" s="199" t="s">
        <v>154</v>
      </c>
      <c r="AW134" s="199" t="s">
        <v>50</v>
      </c>
      <c r="AX134" s="199" t="s">
        <v>100</v>
      </c>
      <c r="AY134" s="200" t="s">
        <v>148</v>
      </c>
    </row>
    <row r="135" spans="2:65" s="103" customFormat="1" ht="37.9" customHeight="1" x14ac:dyDescent="0.2">
      <c r="B135" s="102"/>
      <c r="C135" s="177" t="s">
        <v>161</v>
      </c>
      <c r="D135" s="177" t="s">
        <v>150</v>
      </c>
      <c r="E135" s="178" t="s">
        <v>162</v>
      </c>
      <c r="F135" s="179" t="s">
        <v>163</v>
      </c>
      <c r="G135" s="180" t="s">
        <v>153</v>
      </c>
      <c r="H135" s="181">
        <v>3088</v>
      </c>
      <c r="I135" s="209">
        <v>0</v>
      </c>
      <c r="J135" s="182">
        <f>ROUND(I135*H135,2)</f>
        <v>0</v>
      </c>
      <c r="K135" s="183"/>
      <c r="L135" s="102"/>
      <c r="M135" s="184" t="s">
        <v>28</v>
      </c>
      <c r="N135" s="185" t="s">
        <v>58</v>
      </c>
      <c r="O135" s="186">
        <v>3.6200000000000003E-2</v>
      </c>
      <c r="P135" s="186">
        <f>O135*H135</f>
        <v>111.7856</v>
      </c>
      <c r="Q135" s="186">
        <v>1.9472639999999999E-4</v>
      </c>
      <c r="R135" s="186">
        <f>Q135*H135</f>
        <v>0.60131512320000002</v>
      </c>
      <c r="S135" s="186">
        <v>0.25</v>
      </c>
      <c r="T135" s="187">
        <f>S135*H135</f>
        <v>772</v>
      </c>
      <c r="AR135" s="188" t="s">
        <v>154</v>
      </c>
      <c r="AT135" s="188" t="s">
        <v>150</v>
      </c>
      <c r="AU135" s="188" t="s">
        <v>155</v>
      </c>
      <c r="AY135" s="95" t="s">
        <v>148</v>
      </c>
      <c r="BE135" s="189">
        <f>IF(N135="základná",J135,0)</f>
        <v>0</v>
      </c>
      <c r="BF135" s="189">
        <f>IF(N135="znížená",J135,0)</f>
        <v>0</v>
      </c>
      <c r="BG135" s="189">
        <f>IF(N135="zákl. prenesená",J135,0)</f>
        <v>0</v>
      </c>
      <c r="BH135" s="189">
        <f>IF(N135="zníž. prenesená",J135,0)</f>
        <v>0</v>
      </c>
      <c r="BI135" s="189">
        <f>IF(N135="nulová",J135,0)</f>
        <v>0</v>
      </c>
      <c r="BJ135" s="95" t="s">
        <v>155</v>
      </c>
      <c r="BK135" s="189">
        <f>ROUND(I135*H135,2)</f>
        <v>0</v>
      </c>
      <c r="BL135" s="95" t="s">
        <v>154</v>
      </c>
      <c r="BM135" s="188" t="s">
        <v>164</v>
      </c>
    </row>
    <row r="136" spans="2:65" s="103" customFormat="1" ht="37.9" customHeight="1" x14ac:dyDescent="0.2">
      <c r="B136" s="102"/>
      <c r="C136" s="177" t="s">
        <v>165</v>
      </c>
      <c r="D136" s="177" t="s">
        <v>150</v>
      </c>
      <c r="E136" s="178" t="s">
        <v>166</v>
      </c>
      <c r="F136" s="179" t="s">
        <v>167</v>
      </c>
      <c r="G136" s="180" t="s">
        <v>153</v>
      </c>
      <c r="H136" s="181">
        <v>2058</v>
      </c>
      <c r="I136" s="209">
        <v>0</v>
      </c>
      <c r="J136" s="182">
        <f>ROUND(I136*H136,2)</f>
        <v>0</v>
      </c>
      <c r="K136" s="183"/>
      <c r="L136" s="102"/>
      <c r="M136" s="184" t="s">
        <v>28</v>
      </c>
      <c r="N136" s="185" t="s">
        <v>58</v>
      </c>
      <c r="O136" s="186">
        <v>8.4000000000000005E-2</v>
      </c>
      <c r="P136" s="186">
        <f>O136*H136</f>
        <v>172.87200000000001</v>
      </c>
      <c r="Q136" s="186">
        <v>0</v>
      </c>
      <c r="R136" s="186">
        <f>Q136*H136</f>
        <v>0</v>
      </c>
      <c r="S136" s="186">
        <v>0.13</v>
      </c>
      <c r="T136" s="187">
        <f>S136*H136</f>
        <v>267.54000000000002</v>
      </c>
      <c r="AR136" s="188" t="s">
        <v>154</v>
      </c>
      <c r="AT136" s="188" t="s">
        <v>150</v>
      </c>
      <c r="AU136" s="188" t="s">
        <v>155</v>
      </c>
      <c r="AY136" s="95" t="s">
        <v>148</v>
      </c>
      <c r="BE136" s="189">
        <f>IF(N136="základná",J136,0)</f>
        <v>0</v>
      </c>
      <c r="BF136" s="189">
        <f>IF(N136="znížená",J136,0)</f>
        <v>0</v>
      </c>
      <c r="BG136" s="189">
        <f>IF(N136="zákl. prenesená",J136,0)</f>
        <v>0</v>
      </c>
      <c r="BH136" s="189">
        <f>IF(N136="zníž. prenesená",J136,0)</f>
        <v>0</v>
      </c>
      <c r="BI136" s="189">
        <f>IF(N136="nulová",J136,0)</f>
        <v>0</v>
      </c>
      <c r="BJ136" s="95" t="s">
        <v>155</v>
      </c>
      <c r="BK136" s="189">
        <f>ROUND(I136*H136,2)</f>
        <v>0</v>
      </c>
      <c r="BL136" s="95" t="s">
        <v>154</v>
      </c>
      <c r="BM136" s="188" t="s">
        <v>168</v>
      </c>
    </row>
    <row r="137" spans="2:65" s="191" customFormat="1" x14ac:dyDescent="0.2">
      <c r="B137" s="190"/>
      <c r="D137" s="192" t="s">
        <v>158</v>
      </c>
      <c r="E137" s="193" t="s">
        <v>28</v>
      </c>
      <c r="F137" s="194" t="s">
        <v>169</v>
      </c>
      <c r="H137" s="195">
        <v>2058</v>
      </c>
      <c r="L137" s="190"/>
      <c r="M137" s="196"/>
      <c r="T137" s="197"/>
      <c r="Y137" s="103"/>
      <c r="AT137" s="193" t="s">
        <v>158</v>
      </c>
      <c r="AU137" s="193" t="s">
        <v>155</v>
      </c>
      <c r="AV137" s="191" t="s">
        <v>155</v>
      </c>
      <c r="AW137" s="191" t="s">
        <v>50</v>
      </c>
      <c r="AX137" s="191" t="s">
        <v>92</v>
      </c>
      <c r="AY137" s="193" t="s">
        <v>148</v>
      </c>
    </row>
    <row r="138" spans="2:65" s="199" customFormat="1" x14ac:dyDescent="0.2">
      <c r="B138" s="198"/>
      <c r="D138" s="192" t="s">
        <v>158</v>
      </c>
      <c r="E138" s="200" t="s">
        <v>28</v>
      </c>
      <c r="F138" s="201" t="s">
        <v>160</v>
      </c>
      <c r="H138" s="202">
        <v>2058</v>
      </c>
      <c r="L138" s="198"/>
      <c r="M138" s="203"/>
      <c r="T138" s="204"/>
      <c r="Y138" s="103"/>
      <c r="AT138" s="200" t="s">
        <v>158</v>
      </c>
      <c r="AU138" s="200" t="s">
        <v>155</v>
      </c>
      <c r="AV138" s="199" t="s">
        <v>154</v>
      </c>
      <c r="AW138" s="199" t="s">
        <v>50</v>
      </c>
      <c r="AX138" s="199" t="s">
        <v>100</v>
      </c>
      <c r="AY138" s="200" t="s">
        <v>148</v>
      </c>
    </row>
    <row r="139" spans="2:65" s="103" customFormat="1" ht="24.2" customHeight="1" x14ac:dyDescent="0.2">
      <c r="B139" s="102"/>
      <c r="C139" s="177" t="s">
        <v>170</v>
      </c>
      <c r="D139" s="177" t="s">
        <v>150</v>
      </c>
      <c r="E139" s="178" t="s">
        <v>171</v>
      </c>
      <c r="F139" s="179" t="s">
        <v>172</v>
      </c>
      <c r="G139" s="180" t="s">
        <v>153</v>
      </c>
      <c r="H139" s="181">
        <v>4094</v>
      </c>
      <c r="I139" s="209">
        <v>0</v>
      </c>
      <c r="J139" s="182">
        <f>ROUND(I139*H139,2)</f>
        <v>0</v>
      </c>
      <c r="K139" s="183"/>
      <c r="L139" s="102"/>
      <c r="M139" s="184" t="s">
        <v>28</v>
      </c>
      <c r="N139" s="185" t="s">
        <v>58</v>
      </c>
      <c r="O139" s="186">
        <v>0.01</v>
      </c>
      <c r="P139" s="186">
        <f>O139*H139</f>
        <v>40.94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154</v>
      </c>
      <c r="AT139" s="188" t="s">
        <v>150</v>
      </c>
      <c r="AU139" s="188" t="s">
        <v>155</v>
      </c>
      <c r="AY139" s="95" t="s">
        <v>148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95" t="s">
        <v>155</v>
      </c>
      <c r="BK139" s="189">
        <f>ROUND(I139*H139,2)</f>
        <v>0</v>
      </c>
      <c r="BL139" s="95" t="s">
        <v>154</v>
      </c>
      <c r="BM139" s="188" t="s">
        <v>173</v>
      </c>
    </row>
    <row r="140" spans="2:65" s="103" customFormat="1" ht="33" customHeight="1" x14ac:dyDescent="0.2">
      <c r="B140" s="102"/>
      <c r="C140" s="177" t="s">
        <v>164</v>
      </c>
      <c r="D140" s="177" t="s">
        <v>150</v>
      </c>
      <c r="E140" s="178" t="s">
        <v>174</v>
      </c>
      <c r="F140" s="179" t="s">
        <v>175</v>
      </c>
      <c r="G140" s="180" t="s">
        <v>176</v>
      </c>
      <c r="H140" s="181">
        <v>411.6</v>
      </c>
      <c r="I140" s="209">
        <v>0</v>
      </c>
      <c r="J140" s="182">
        <f>ROUND(I140*H140,2)</f>
        <v>0</v>
      </c>
      <c r="K140" s="183"/>
      <c r="L140" s="102"/>
      <c r="M140" s="184" t="s">
        <v>28</v>
      </c>
      <c r="N140" s="185" t="s">
        <v>58</v>
      </c>
      <c r="O140" s="186">
        <v>1.0999999999999999E-2</v>
      </c>
      <c r="P140" s="186">
        <f>O140*H140</f>
        <v>4.5275999999999996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154</v>
      </c>
      <c r="AT140" s="188" t="s">
        <v>150</v>
      </c>
      <c r="AU140" s="188" t="s">
        <v>155</v>
      </c>
      <c r="AY140" s="95" t="s">
        <v>148</v>
      </c>
      <c r="BE140" s="189">
        <f>IF(N140="základná",J140,0)</f>
        <v>0</v>
      </c>
      <c r="BF140" s="189">
        <f>IF(N140="znížená",J140,0)</f>
        <v>0</v>
      </c>
      <c r="BG140" s="189">
        <f>IF(N140="zákl. prenesená",J140,0)</f>
        <v>0</v>
      </c>
      <c r="BH140" s="189">
        <f>IF(N140="zníž. prenesená",J140,0)</f>
        <v>0</v>
      </c>
      <c r="BI140" s="189">
        <f>IF(N140="nulová",J140,0)</f>
        <v>0</v>
      </c>
      <c r="BJ140" s="95" t="s">
        <v>155</v>
      </c>
      <c r="BK140" s="189">
        <f>ROUND(I140*H140,2)</f>
        <v>0</v>
      </c>
      <c r="BL140" s="95" t="s">
        <v>154</v>
      </c>
      <c r="BM140" s="188" t="s">
        <v>177</v>
      </c>
    </row>
    <row r="141" spans="2:65" s="191" customFormat="1" x14ac:dyDescent="0.2">
      <c r="B141" s="190"/>
      <c r="D141" s="192" t="s">
        <v>158</v>
      </c>
      <c r="E141" s="193" t="s">
        <v>28</v>
      </c>
      <c r="F141" s="194" t="s">
        <v>178</v>
      </c>
      <c r="H141" s="195">
        <v>411.6</v>
      </c>
      <c r="L141" s="190"/>
      <c r="M141" s="196"/>
      <c r="T141" s="197"/>
      <c r="Y141" s="103"/>
      <c r="AT141" s="193" t="s">
        <v>158</v>
      </c>
      <c r="AU141" s="193" t="s">
        <v>155</v>
      </c>
      <c r="AV141" s="191" t="s">
        <v>155</v>
      </c>
      <c r="AW141" s="191" t="s">
        <v>50</v>
      </c>
      <c r="AX141" s="191" t="s">
        <v>92</v>
      </c>
      <c r="AY141" s="193" t="s">
        <v>148</v>
      </c>
    </row>
    <row r="142" spans="2:65" s="199" customFormat="1" x14ac:dyDescent="0.2">
      <c r="B142" s="198"/>
      <c r="D142" s="192" t="s">
        <v>158</v>
      </c>
      <c r="E142" s="200" t="s">
        <v>28</v>
      </c>
      <c r="F142" s="201" t="s">
        <v>160</v>
      </c>
      <c r="H142" s="202">
        <v>411.6</v>
      </c>
      <c r="L142" s="198"/>
      <c r="M142" s="203"/>
      <c r="T142" s="204"/>
      <c r="Y142" s="103"/>
      <c r="AT142" s="200" t="s">
        <v>158</v>
      </c>
      <c r="AU142" s="200" t="s">
        <v>155</v>
      </c>
      <c r="AV142" s="199" t="s">
        <v>154</v>
      </c>
      <c r="AW142" s="199" t="s">
        <v>50</v>
      </c>
      <c r="AX142" s="199" t="s">
        <v>100</v>
      </c>
      <c r="AY142" s="200" t="s">
        <v>148</v>
      </c>
    </row>
    <row r="143" spans="2:65" s="103" customFormat="1" ht="24.2" customHeight="1" x14ac:dyDescent="0.2">
      <c r="B143" s="102"/>
      <c r="C143" s="177" t="s">
        <v>179</v>
      </c>
      <c r="D143" s="177" t="s">
        <v>150</v>
      </c>
      <c r="E143" s="178" t="s">
        <v>180</v>
      </c>
      <c r="F143" s="179" t="s">
        <v>181</v>
      </c>
      <c r="G143" s="180" t="s">
        <v>176</v>
      </c>
      <c r="H143" s="181">
        <v>2129.7629999999999</v>
      </c>
      <c r="I143" s="209">
        <v>0</v>
      </c>
      <c r="J143" s="182">
        <f>ROUND(I143*H143,2)</f>
        <v>0</v>
      </c>
      <c r="K143" s="183"/>
      <c r="L143" s="102"/>
      <c r="M143" s="184" t="s">
        <v>28</v>
      </c>
      <c r="N143" s="185" t="s">
        <v>58</v>
      </c>
      <c r="O143" s="186">
        <v>0.20699999999999999</v>
      </c>
      <c r="P143" s="186">
        <f>O143*H143</f>
        <v>440.86094099999997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154</v>
      </c>
      <c r="AT143" s="188" t="s">
        <v>150</v>
      </c>
      <c r="AU143" s="188" t="s">
        <v>155</v>
      </c>
      <c r="AY143" s="95" t="s">
        <v>148</v>
      </c>
      <c r="BE143" s="189">
        <f>IF(N143="základná",J143,0)</f>
        <v>0</v>
      </c>
      <c r="BF143" s="189">
        <f>IF(N143="znížená",J143,0)</f>
        <v>0</v>
      </c>
      <c r="BG143" s="189">
        <f>IF(N143="zákl. prenesená",J143,0)</f>
        <v>0</v>
      </c>
      <c r="BH143" s="189">
        <f>IF(N143="zníž. prenesená",J143,0)</f>
        <v>0</v>
      </c>
      <c r="BI143" s="189">
        <f>IF(N143="nulová",J143,0)</f>
        <v>0</v>
      </c>
      <c r="BJ143" s="95" t="s">
        <v>155</v>
      </c>
      <c r="BK143" s="189">
        <f>ROUND(I143*H143,2)</f>
        <v>0</v>
      </c>
      <c r="BL143" s="95" t="s">
        <v>154</v>
      </c>
      <c r="BM143" s="188" t="s">
        <v>182</v>
      </c>
    </row>
    <row r="144" spans="2:65" s="103" customFormat="1" ht="21.75" customHeight="1" x14ac:dyDescent="0.2">
      <c r="B144" s="102"/>
      <c r="C144" s="177" t="s">
        <v>168</v>
      </c>
      <c r="D144" s="177" t="s">
        <v>150</v>
      </c>
      <c r="E144" s="178" t="s">
        <v>183</v>
      </c>
      <c r="F144" s="179" t="s">
        <v>184</v>
      </c>
      <c r="G144" s="180" t="s">
        <v>176</v>
      </c>
      <c r="H144" s="181">
        <v>49.92</v>
      </c>
      <c r="I144" s="209">
        <v>0</v>
      </c>
      <c r="J144" s="182">
        <f>ROUND(I144*H144,2)</f>
        <v>0</v>
      </c>
      <c r="K144" s="183"/>
      <c r="L144" s="102"/>
      <c r="M144" s="184" t="s">
        <v>28</v>
      </c>
      <c r="N144" s="185" t="s">
        <v>58</v>
      </c>
      <c r="O144" s="186">
        <v>4.2</v>
      </c>
      <c r="P144" s="186">
        <f>O144*H144</f>
        <v>209.66400000000002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154</v>
      </c>
      <c r="AT144" s="188" t="s">
        <v>150</v>
      </c>
      <c r="AU144" s="188" t="s">
        <v>155</v>
      </c>
      <c r="AY144" s="95" t="s">
        <v>148</v>
      </c>
      <c r="BE144" s="189">
        <f>IF(N144="základná",J144,0)</f>
        <v>0</v>
      </c>
      <c r="BF144" s="189">
        <f>IF(N144="znížená",J144,0)</f>
        <v>0</v>
      </c>
      <c r="BG144" s="189">
        <f>IF(N144="zákl. prenesená",J144,0)</f>
        <v>0</v>
      </c>
      <c r="BH144" s="189">
        <f>IF(N144="zníž. prenesená",J144,0)</f>
        <v>0</v>
      </c>
      <c r="BI144" s="189">
        <f>IF(N144="nulová",J144,0)</f>
        <v>0</v>
      </c>
      <c r="BJ144" s="95" t="s">
        <v>155</v>
      </c>
      <c r="BK144" s="189">
        <f>ROUND(I144*H144,2)</f>
        <v>0</v>
      </c>
      <c r="BL144" s="95" t="s">
        <v>154</v>
      </c>
      <c r="BM144" s="188" t="s">
        <v>185</v>
      </c>
    </row>
    <row r="145" spans="2:65" s="191" customFormat="1" x14ac:dyDescent="0.2">
      <c r="B145" s="190"/>
      <c r="D145" s="192" t="s">
        <v>158</v>
      </c>
      <c r="E145" s="193" t="s">
        <v>28</v>
      </c>
      <c r="F145" s="194" t="s">
        <v>186</v>
      </c>
      <c r="H145" s="195">
        <v>49.92</v>
      </c>
      <c r="L145" s="190"/>
      <c r="M145" s="196"/>
      <c r="T145" s="197"/>
      <c r="Y145" s="103"/>
      <c r="AT145" s="193" t="s">
        <v>158</v>
      </c>
      <c r="AU145" s="193" t="s">
        <v>155</v>
      </c>
      <c r="AV145" s="191" t="s">
        <v>155</v>
      </c>
      <c r="AW145" s="191" t="s">
        <v>50</v>
      </c>
      <c r="AX145" s="191" t="s">
        <v>92</v>
      </c>
      <c r="AY145" s="193" t="s">
        <v>148</v>
      </c>
    </row>
    <row r="146" spans="2:65" s="199" customFormat="1" x14ac:dyDescent="0.2">
      <c r="B146" s="198"/>
      <c r="D146" s="192" t="s">
        <v>158</v>
      </c>
      <c r="E146" s="200" t="s">
        <v>28</v>
      </c>
      <c r="F146" s="201" t="s">
        <v>160</v>
      </c>
      <c r="H146" s="202">
        <v>49.92</v>
      </c>
      <c r="L146" s="198"/>
      <c r="M146" s="203"/>
      <c r="T146" s="204"/>
      <c r="Y146" s="103"/>
      <c r="AT146" s="200" t="s">
        <v>158</v>
      </c>
      <c r="AU146" s="200" t="s">
        <v>155</v>
      </c>
      <c r="AV146" s="199" t="s">
        <v>154</v>
      </c>
      <c r="AW146" s="199" t="s">
        <v>50</v>
      </c>
      <c r="AX146" s="199" t="s">
        <v>100</v>
      </c>
      <c r="AY146" s="200" t="s">
        <v>148</v>
      </c>
    </row>
    <row r="147" spans="2:65" s="103" customFormat="1" ht="21.75" customHeight="1" x14ac:dyDescent="0.2">
      <c r="B147" s="102"/>
      <c r="C147" s="177" t="s">
        <v>187</v>
      </c>
      <c r="D147" s="177" t="s">
        <v>150</v>
      </c>
      <c r="E147" s="178" t="s">
        <v>188</v>
      </c>
      <c r="F147" s="179" t="s">
        <v>189</v>
      </c>
      <c r="G147" s="180" t="s">
        <v>176</v>
      </c>
      <c r="H147" s="181">
        <v>146.84899999999999</v>
      </c>
      <c r="I147" s="209">
        <v>0</v>
      </c>
      <c r="J147" s="182">
        <f>ROUND(I147*H147,2)</f>
        <v>0</v>
      </c>
      <c r="K147" s="183"/>
      <c r="L147" s="102"/>
      <c r="M147" s="184" t="s">
        <v>28</v>
      </c>
      <c r="N147" s="185" t="s">
        <v>58</v>
      </c>
      <c r="O147" s="186">
        <v>2.2210000000000001</v>
      </c>
      <c r="P147" s="186">
        <f>O147*H147</f>
        <v>326.15162900000001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154</v>
      </c>
      <c r="AT147" s="188" t="s">
        <v>150</v>
      </c>
      <c r="AU147" s="188" t="s">
        <v>155</v>
      </c>
      <c r="AY147" s="95" t="s">
        <v>148</v>
      </c>
      <c r="BE147" s="189">
        <f>IF(N147="základná",J147,0)</f>
        <v>0</v>
      </c>
      <c r="BF147" s="189">
        <f>IF(N147="znížená",J147,0)</f>
        <v>0</v>
      </c>
      <c r="BG147" s="189">
        <f>IF(N147="zákl. prenesená",J147,0)</f>
        <v>0</v>
      </c>
      <c r="BH147" s="189">
        <f>IF(N147="zníž. prenesená",J147,0)</f>
        <v>0</v>
      </c>
      <c r="BI147" s="189">
        <f>IF(N147="nulová",J147,0)</f>
        <v>0</v>
      </c>
      <c r="BJ147" s="95" t="s">
        <v>155</v>
      </c>
      <c r="BK147" s="189">
        <f>ROUND(I147*H147,2)</f>
        <v>0</v>
      </c>
      <c r="BL147" s="95" t="s">
        <v>154</v>
      </c>
      <c r="BM147" s="188" t="s">
        <v>190</v>
      </c>
    </row>
    <row r="148" spans="2:65" s="191" customFormat="1" x14ac:dyDescent="0.2">
      <c r="B148" s="190"/>
      <c r="D148" s="192" t="s">
        <v>158</v>
      </c>
      <c r="E148" s="193" t="s">
        <v>28</v>
      </c>
      <c r="F148" s="194" t="s">
        <v>191</v>
      </c>
      <c r="H148" s="195">
        <v>16</v>
      </c>
      <c r="L148" s="190"/>
      <c r="M148" s="196"/>
      <c r="T148" s="197"/>
      <c r="Y148" s="103"/>
      <c r="AT148" s="193" t="s">
        <v>158</v>
      </c>
      <c r="AU148" s="193" t="s">
        <v>155</v>
      </c>
      <c r="AV148" s="191" t="s">
        <v>155</v>
      </c>
      <c r="AW148" s="191" t="s">
        <v>50</v>
      </c>
      <c r="AX148" s="191" t="s">
        <v>92</v>
      </c>
      <c r="AY148" s="193" t="s">
        <v>148</v>
      </c>
    </row>
    <row r="149" spans="2:65" s="191" customFormat="1" x14ac:dyDescent="0.2">
      <c r="B149" s="190"/>
      <c r="D149" s="192" t="s">
        <v>158</v>
      </c>
      <c r="E149" s="193" t="s">
        <v>28</v>
      </c>
      <c r="F149" s="194" t="s">
        <v>192</v>
      </c>
      <c r="H149" s="195">
        <v>11</v>
      </c>
      <c r="L149" s="190"/>
      <c r="M149" s="196"/>
      <c r="T149" s="197"/>
      <c r="Y149" s="103"/>
      <c r="AT149" s="193" t="s">
        <v>158</v>
      </c>
      <c r="AU149" s="193" t="s">
        <v>155</v>
      </c>
      <c r="AV149" s="191" t="s">
        <v>155</v>
      </c>
      <c r="AW149" s="191" t="s">
        <v>50</v>
      </c>
      <c r="AX149" s="191" t="s">
        <v>92</v>
      </c>
      <c r="AY149" s="193" t="s">
        <v>148</v>
      </c>
    </row>
    <row r="150" spans="2:65" s="191" customFormat="1" ht="22.5" x14ac:dyDescent="0.2">
      <c r="B150" s="190"/>
      <c r="D150" s="192" t="s">
        <v>158</v>
      </c>
      <c r="E150" s="193" t="s">
        <v>28</v>
      </c>
      <c r="F150" s="194" t="s">
        <v>193</v>
      </c>
      <c r="H150" s="195">
        <v>40.424999999999997</v>
      </c>
      <c r="L150" s="190"/>
      <c r="M150" s="196"/>
      <c r="T150" s="197"/>
      <c r="Y150" s="103"/>
      <c r="AT150" s="193" t="s">
        <v>158</v>
      </c>
      <c r="AU150" s="193" t="s">
        <v>155</v>
      </c>
      <c r="AV150" s="191" t="s">
        <v>155</v>
      </c>
      <c r="AW150" s="191" t="s">
        <v>50</v>
      </c>
      <c r="AX150" s="191" t="s">
        <v>92</v>
      </c>
      <c r="AY150" s="193" t="s">
        <v>148</v>
      </c>
    </row>
    <row r="151" spans="2:65" s="191" customFormat="1" x14ac:dyDescent="0.2">
      <c r="B151" s="190"/>
      <c r="D151" s="192" t="s">
        <v>158</v>
      </c>
      <c r="E151" s="193" t="s">
        <v>28</v>
      </c>
      <c r="F151" s="194" t="s">
        <v>194</v>
      </c>
      <c r="H151" s="195">
        <v>35.423999999999992</v>
      </c>
      <c r="L151" s="190"/>
      <c r="M151" s="196"/>
      <c r="T151" s="197"/>
      <c r="Y151" s="103"/>
      <c r="AT151" s="193" t="s">
        <v>158</v>
      </c>
      <c r="AU151" s="193" t="s">
        <v>155</v>
      </c>
      <c r="AV151" s="191" t="s">
        <v>155</v>
      </c>
      <c r="AW151" s="191" t="s">
        <v>50</v>
      </c>
      <c r="AX151" s="191" t="s">
        <v>92</v>
      </c>
      <c r="AY151" s="193" t="s">
        <v>148</v>
      </c>
    </row>
    <row r="152" spans="2:65" s="191" customFormat="1" x14ac:dyDescent="0.2">
      <c r="B152" s="190"/>
      <c r="D152" s="192" t="s">
        <v>158</v>
      </c>
      <c r="E152" s="193" t="s">
        <v>28</v>
      </c>
      <c r="F152" s="194" t="s">
        <v>195</v>
      </c>
      <c r="H152" s="195">
        <v>44</v>
      </c>
      <c r="L152" s="190"/>
      <c r="M152" s="196"/>
      <c r="T152" s="197"/>
      <c r="Y152" s="103"/>
      <c r="AT152" s="193" t="s">
        <v>158</v>
      </c>
      <c r="AU152" s="193" t="s">
        <v>155</v>
      </c>
      <c r="AV152" s="191" t="s">
        <v>155</v>
      </c>
      <c r="AW152" s="191" t="s">
        <v>50</v>
      </c>
      <c r="AX152" s="191" t="s">
        <v>92</v>
      </c>
      <c r="AY152" s="193" t="s">
        <v>148</v>
      </c>
    </row>
    <row r="153" spans="2:65" s="199" customFormat="1" x14ac:dyDescent="0.2">
      <c r="B153" s="198"/>
      <c r="D153" s="192" t="s">
        <v>158</v>
      </c>
      <c r="E153" s="200" t="s">
        <v>28</v>
      </c>
      <c r="F153" s="201" t="s">
        <v>196</v>
      </c>
      <c r="H153" s="202">
        <v>146.84899999999999</v>
      </c>
      <c r="L153" s="198"/>
      <c r="M153" s="203"/>
      <c r="T153" s="204"/>
      <c r="Y153" s="103"/>
      <c r="AT153" s="200" t="s">
        <v>158</v>
      </c>
      <c r="AU153" s="200" t="s">
        <v>155</v>
      </c>
      <c r="AV153" s="199" t="s">
        <v>154</v>
      </c>
      <c r="AW153" s="199" t="s">
        <v>50</v>
      </c>
      <c r="AX153" s="199" t="s">
        <v>100</v>
      </c>
      <c r="AY153" s="200" t="s">
        <v>148</v>
      </c>
    </row>
    <row r="154" spans="2:65" s="103" customFormat="1" ht="24.2" customHeight="1" x14ac:dyDescent="0.2">
      <c r="B154" s="102"/>
      <c r="C154" s="177" t="s">
        <v>197</v>
      </c>
      <c r="D154" s="177" t="s">
        <v>150</v>
      </c>
      <c r="E154" s="178" t="s">
        <v>198</v>
      </c>
      <c r="F154" s="179" t="s">
        <v>199</v>
      </c>
      <c r="G154" s="180" t="s">
        <v>153</v>
      </c>
      <c r="H154" s="181">
        <v>192.94</v>
      </c>
      <c r="I154" s="209">
        <v>0</v>
      </c>
      <c r="J154" s="182">
        <f>ROUND(I154*H154,2)</f>
        <v>0</v>
      </c>
      <c r="K154" s="183"/>
      <c r="L154" s="102"/>
      <c r="M154" s="184" t="s">
        <v>28</v>
      </c>
      <c r="N154" s="185" t="s">
        <v>58</v>
      </c>
      <c r="O154" s="186">
        <v>0.48299999999999998</v>
      </c>
      <c r="P154" s="186">
        <f>O154*H154</f>
        <v>93.19001999999999</v>
      </c>
      <c r="Q154" s="186">
        <v>2.6144000000000001E-2</v>
      </c>
      <c r="R154" s="186">
        <f>Q154*H154</f>
        <v>5.0442233600000002</v>
      </c>
      <c r="S154" s="186">
        <v>0</v>
      </c>
      <c r="T154" s="187">
        <f>S154*H154</f>
        <v>0</v>
      </c>
      <c r="AR154" s="188" t="s">
        <v>154</v>
      </c>
      <c r="AT154" s="188" t="s">
        <v>150</v>
      </c>
      <c r="AU154" s="188" t="s">
        <v>155</v>
      </c>
      <c r="AY154" s="95" t="s">
        <v>148</v>
      </c>
      <c r="BE154" s="189">
        <f>IF(N154="základná",J154,0)</f>
        <v>0</v>
      </c>
      <c r="BF154" s="189">
        <f>IF(N154="znížená",J154,0)</f>
        <v>0</v>
      </c>
      <c r="BG154" s="189">
        <f>IF(N154="zákl. prenesená",J154,0)</f>
        <v>0</v>
      </c>
      <c r="BH154" s="189">
        <f>IF(N154="zníž. prenesená",J154,0)</f>
        <v>0</v>
      </c>
      <c r="BI154" s="189">
        <f>IF(N154="nulová",J154,0)</f>
        <v>0</v>
      </c>
      <c r="BJ154" s="95" t="s">
        <v>155</v>
      </c>
      <c r="BK154" s="189">
        <f>ROUND(I154*H154,2)</f>
        <v>0</v>
      </c>
      <c r="BL154" s="95" t="s">
        <v>154</v>
      </c>
      <c r="BM154" s="188" t="s">
        <v>200</v>
      </c>
    </row>
    <row r="155" spans="2:65" s="191" customFormat="1" x14ac:dyDescent="0.2">
      <c r="B155" s="190"/>
      <c r="D155" s="192" t="s">
        <v>158</v>
      </c>
      <c r="E155" s="193" t="s">
        <v>28</v>
      </c>
      <c r="F155" s="194" t="s">
        <v>201</v>
      </c>
      <c r="H155" s="195">
        <v>59.04</v>
      </c>
      <c r="L155" s="190"/>
      <c r="M155" s="196"/>
      <c r="T155" s="197"/>
      <c r="Y155" s="103"/>
      <c r="AT155" s="193" t="s">
        <v>158</v>
      </c>
      <c r="AU155" s="193" t="s">
        <v>155</v>
      </c>
      <c r="AV155" s="191" t="s">
        <v>155</v>
      </c>
      <c r="AW155" s="191" t="s">
        <v>50</v>
      </c>
      <c r="AX155" s="191" t="s">
        <v>92</v>
      </c>
      <c r="AY155" s="193" t="s">
        <v>148</v>
      </c>
    </row>
    <row r="156" spans="2:65" s="191" customFormat="1" x14ac:dyDescent="0.2">
      <c r="B156" s="190"/>
      <c r="D156" s="192" t="s">
        <v>158</v>
      </c>
      <c r="E156" s="193" t="s">
        <v>28</v>
      </c>
      <c r="F156" s="194" t="s">
        <v>202</v>
      </c>
      <c r="H156" s="195">
        <v>53.900000000000006</v>
      </c>
      <c r="L156" s="190"/>
      <c r="M156" s="196"/>
      <c r="T156" s="197"/>
      <c r="Y156" s="103"/>
      <c r="AT156" s="193" t="s">
        <v>158</v>
      </c>
      <c r="AU156" s="193" t="s">
        <v>155</v>
      </c>
      <c r="AV156" s="191" t="s">
        <v>155</v>
      </c>
      <c r="AW156" s="191" t="s">
        <v>50</v>
      </c>
      <c r="AX156" s="191" t="s">
        <v>92</v>
      </c>
      <c r="AY156" s="193" t="s">
        <v>148</v>
      </c>
    </row>
    <row r="157" spans="2:65" s="191" customFormat="1" x14ac:dyDescent="0.2">
      <c r="B157" s="190"/>
      <c r="D157" s="192" t="s">
        <v>158</v>
      </c>
      <c r="E157" s="193" t="s">
        <v>28</v>
      </c>
      <c r="F157" s="194" t="s">
        <v>203</v>
      </c>
      <c r="H157" s="195">
        <v>80</v>
      </c>
      <c r="L157" s="190"/>
      <c r="M157" s="196"/>
      <c r="T157" s="197"/>
      <c r="Y157" s="103"/>
      <c r="AT157" s="193" t="s">
        <v>158</v>
      </c>
      <c r="AU157" s="193" t="s">
        <v>155</v>
      </c>
      <c r="AV157" s="191" t="s">
        <v>155</v>
      </c>
      <c r="AW157" s="191" t="s">
        <v>50</v>
      </c>
      <c r="AX157" s="191" t="s">
        <v>92</v>
      </c>
      <c r="AY157" s="193" t="s">
        <v>148</v>
      </c>
    </row>
    <row r="158" spans="2:65" s="199" customFormat="1" x14ac:dyDescent="0.2">
      <c r="B158" s="198"/>
      <c r="D158" s="192" t="s">
        <v>158</v>
      </c>
      <c r="E158" s="200" t="s">
        <v>28</v>
      </c>
      <c r="F158" s="201" t="s">
        <v>196</v>
      </c>
      <c r="H158" s="202">
        <v>192.94</v>
      </c>
      <c r="L158" s="198"/>
      <c r="M158" s="203"/>
      <c r="T158" s="204"/>
      <c r="Y158" s="103"/>
      <c r="AT158" s="200" t="s">
        <v>158</v>
      </c>
      <c r="AU158" s="200" t="s">
        <v>155</v>
      </c>
      <c r="AV158" s="199" t="s">
        <v>154</v>
      </c>
      <c r="AW158" s="199" t="s">
        <v>50</v>
      </c>
      <c r="AX158" s="199" t="s">
        <v>100</v>
      </c>
      <c r="AY158" s="200" t="s">
        <v>148</v>
      </c>
    </row>
    <row r="159" spans="2:65" s="103" customFormat="1" ht="24.2" customHeight="1" x14ac:dyDescent="0.2">
      <c r="B159" s="102"/>
      <c r="C159" s="177" t="s">
        <v>204</v>
      </c>
      <c r="D159" s="177" t="s">
        <v>150</v>
      </c>
      <c r="E159" s="178" t="s">
        <v>205</v>
      </c>
      <c r="F159" s="179" t="s">
        <v>206</v>
      </c>
      <c r="G159" s="180" t="s">
        <v>153</v>
      </c>
      <c r="H159" s="181">
        <v>192.94</v>
      </c>
      <c r="I159" s="209">
        <v>0</v>
      </c>
      <c r="J159" s="182">
        <f>ROUND(I159*H159,2)</f>
        <v>0</v>
      </c>
      <c r="K159" s="183"/>
      <c r="L159" s="102"/>
      <c r="M159" s="184" t="s">
        <v>28</v>
      </c>
      <c r="N159" s="185" t="s">
        <v>58</v>
      </c>
      <c r="O159" s="186">
        <v>0.31</v>
      </c>
      <c r="P159" s="186">
        <f>O159*H159</f>
        <v>59.811399999999999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154</v>
      </c>
      <c r="AT159" s="188" t="s">
        <v>150</v>
      </c>
      <c r="AU159" s="188" t="s">
        <v>155</v>
      </c>
      <c r="AY159" s="95" t="s">
        <v>148</v>
      </c>
      <c r="BE159" s="189">
        <f>IF(N159="základná",J159,0)</f>
        <v>0</v>
      </c>
      <c r="BF159" s="189">
        <f>IF(N159="znížená",J159,0)</f>
        <v>0</v>
      </c>
      <c r="BG159" s="189">
        <f>IF(N159="zákl. prenesená",J159,0)</f>
        <v>0</v>
      </c>
      <c r="BH159" s="189">
        <f>IF(N159="zníž. prenesená",J159,0)</f>
        <v>0</v>
      </c>
      <c r="BI159" s="189">
        <f>IF(N159="nulová",J159,0)</f>
        <v>0</v>
      </c>
      <c r="BJ159" s="95" t="s">
        <v>155</v>
      </c>
      <c r="BK159" s="189">
        <f>ROUND(I159*H159,2)</f>
        <v>0</v>
      </c>
      <c r="BL159" s="95" t="s">
        <v>154</v>
      </c>
      <c r="BM159" s="188" t="s">
        <v>207</v>
      </c>
    </row>
    <row r="160" spans="2:65" s="191" customFormat="1" x14ac:dyDescent="0.2">
      <c r="B160" s="190"/>
      <c r="D160" s="192" t="s">
        <v>158</v>
      </c>
      <c r="E160" s="193" t="s">
        <v>28</v>
      </c>
      <c r="F160" s="194" t="s">
        <v>201</v>
      </c>
      <c r="H160" s="195">
        <v>59.04</v>
      </c>
      <c r="L160" s="190"/>
      <c r="M160" s="196"/>
      <c r="T160" s="197"/>
      <c r="Y160" s="103"/>
      <c r="AT160" s="193" t="s">
        <v>158</v>
      </c>
      <c r="AU160" s="193" t="s">
        <v>155</v>
      </c>
      <c r="AV160" s="191" t="s">
        <v>155</v>
      </c>
      <c r="AW160" s="191" t="s">
        <v>50</v>
      </c>
      <c r="AX160" s="191" t="s">
        <v>92</v>
      </c>
      <c r="AY160" s="193" t="s">
        <v>148</v>
      </c>
    </row>
    <row r="161" spans="2:65" s="191" customFormat="1" x14ac:dyDescent="0.2">
      <c r="B161" s="190"/>
      <c r="D161" s="192" t="s">
        <v>158</v>
      </c>
      <c r="E161" s="193" t="s">
        <v>28</v>
      </c>
      <c r="F161" s="194" t="s">
        <v>202</v>
      </c>
      <c r="H161" s="195">
        <v>53.900000000000006</v>
      </c>
      <c r="L161" s="190"/>
      <c r="M161" s="196"/>
      <c r="T161" s="197"/>
      <c r="Y161" s="103"/>
      <c r="AT161" s="193" t="s">
        <v>158</v>
      </c>
      <c r="AU161" s="193" t="s">
        <v>155</v>
      </c>
      <c r="AV161" s="191" t="s">
        <v>155</v>
      </c>
      <c r="AW161" s="191" t="s">
        <v>50</v>
      </c>
      <c r="AX161" s="191" t="s">
        <v>92</v>
      </c>
      <c r="AY161" s="193" t="s">
        <v>148</v>
      </c>
    </row>
    <row r="162" spans="2:65" s="191" customFormat="1" x14ac:dyDescent="0.2">
      <c r="B162" s="190"/>
      <c r="D162" s="192" t="s">
        <v>158</v>
      </c>
      <c r="E162" s="193" t="s">
        <v>28</v>
      </c>
      <c r="F162" s="194" t="s">
        <v>203</v>
      </c>
      <c r="H162" s="195">
        <v>80</v>
      </c>
      <c r="L162" s="190"/>
      <c r="M162" s="196"/>
      <c r="T162" s="197"/>
      <c r="Y162" s="103"/>
      <c r="AT162" s="193" t="s">
        <v>158</v>
      </c>
      <c r="AU162" s="193" t="s">
        <v>155</v>
      </c>
      <c r="AV162" s="191" t="s">
        <v>155</v>
      </c>
      <c r="AW162" s="191" t="s">
        <v>50</v>
      </c>
      <c r="AX162" s="191" t="s">
        <v>92</v>
      </c>
      <c r="AY162" s="193" t="s">
        <v>148</v>
      </c>
    </row>
    <row r="163" spans="2:65" s="199" customFormat="1" x14ac:dyDescent="0.2">
      <c r="B163" s="198"/>
      <c r="D163" s="192" t="s">
        <v>158</v>
      </c>
      <c r="E163" s="200" t="s">
        <v>28</v>
      </c>
      <c r="F163" s="201" t="s">
        <v>196</v>
      </c>
      <c r="H163" s="202">
        <v>192.94</v>
      </c>
      <c r="L163" s="198"/>
      <c r="M163" s="203"/>
      <c r="T163" s="204"/>
      <c r="Y163" s="103"/>
      <c r="AT163" s="200" t="s">
        <v>158</v>
      </c>
      <c r="AU163" s="200" t="s">
        <v>155</v>
      </c>
      <c r="AV163" s="199" t="s">
        <v>154</v>
      </c>
      <c r="AW163" s="199" t="s">
        <v>50</v>
      </c>
      <c r="AX163" s="199" t="s">
        <v>100</v>
      </c>
      <c r="AY163" s="200" t="s">
        <v>148</v>
      </c>
    </row>
    <row r="164" spans="2:65" s="103" customFormat="1" ht="37.9" customHeight="1" x14ac:dyDescent="0.2">
      <c r="B164" s="102"/>
      <c r="C164" s="177" t="s">
        <v>208</v>
      </c>
      <c r="D164" s="177" t="s">
        <v>150</v>
      </c>
      <c r="E164" s="178" t="s">
        <v>209</v>
      </c>
      <c r="F164" s="179" t="s">
        <v>210</v>
      </c>
      <c r="G164" s="180" t="s">
        <v>176</v>
      </c>
      <c r="H164" s="181">
        <v>3090.4630000000002</v>
      </c>
      <c r="I164" s="209">
        <v>0</v>
      </c>
      <c r="J164" s="182">
        <f t="shared" ref="J164:J172" si="0">ROUND(I164*H164,2)</f>
        <v>0</v>
      </c>
      <c r="K164" s="183"/>
      <c r="L164" s="102"/>
      <c r="M164" s="184" t="s">
        <v>28</v>
      </c>
      <c r="N164" s="185" t="s">
        <v>58</v>
      </c>
      <c r="O164" s="186">
        <v>4.4499999999999998E-2</v>
      </c>
      <c r="P164" s="186">
        <f t="shared" ref="P164:P172" si="1">O164*H164</f>
        <v>137.52560349999999</v>
      </c>
      <c r="Q164" s="186">
        <v>0</v>
      </c>
      <c r="R164" s="186">
        <f t="shared" ref="R164:R172" si="2">Q164*H164</f>
        <v>0</v>
      </c>
      <c r="S164" s="186">
        <v>0</v>
      </c>
      <c r="T164" s="187">
        <f t="shared" ref="T164:T172" si="3">S164*H164</f>
        <v>0</v>
      </c>
      <c r="AR164" s="188" t="s">
        <v>154</v>
      </c>
      <c r="AT164" s="188" t="s">
        <v>150</v>
      </c>
      <c r="AU164" s="188" t="s">
        <v>155</v>
      </c>
      <c r="AY164" s="95" t="s">
        <v>148</v>
      </c>
      <c r="BE164" s="189">
        <f t="shared" ref="BE164:BE172" si="4">IF(N164="základná",J164,0)</f>
        <v>0</v>
      </c>
      <c r="BF164" s="189">
        <f t="shared" ref="BF164:BF172" si="5">IF(N164="znížená",J164,0)</f>
        <v>0</v>
      </c>
      <c r="BG164" s="189">
        <f t="shared" ref="BG164:BG172" si="6">IF(N164="zákl. prenesená",J164,0)</f>
        <v>0</v>
      </c>
      <c r="BH164" s="189">
        <f t="shared" ref="BH164:BH172" si="7">IF(N164="zníž. prenesená",J164,0)</f>
        <v>0</v>
      </c>
      <c r="BI164" s="189">
        <f t="shared" ref="BI164:BI172" si="8">IF(N164="nulová",J164,0)</f>
        <v>0</v>
      </c>
      <c r="BJ164" s="95" t="s">
        <v>155</v>
      </c>
      <c r="BK164" s="189">
        <f t="shared" ref="BK164:BK172" si="9">ROUND(I164*H164,2)</f>
        <v>0</v>
      </c>
      <c r="BL164" s="95" t="s">
        <v>154</v>
      </c>
      <c r="BM164" s="188" t="s">
        <v>211</v>
      </c>
    </row>
    <row r="165" spans="2:65" s="103" customFormat="1" ht="44.25" customHeight="1" x14ac:dyDescent="0.2">
      <c r="B165" s="102"/>
      <c r="C165" s="177" t="s">
        <v>212</v>
      </c>
      <c r="D165" s="177" t="s">
        <v>150</v>
      </c>
      <c r="E165" s="178" t="s">
        <v>213</v>
      </c>
      <c r="F165" s="179" t="s">
        <v>214</v>
      </c>
      <c r="G165" s="180" t="s">
        <v>176</v>
      </c>
      <c r="H165" s="181">
        <v>37085.550999999999</v>
      </c>
      <c r="I165" s="209">
        <v>0</v>
      </c>
      <c r="J165" s="182">
        <f t="shared" si="0"/>
        <v>0</v>
      </c>
      <c r="K165" s="183"/>
      <c r="L165" s="102"/>
      <c r="M165" s="184" t="s">
        <v>28</v>
      </c>
      <c r="N165" s="185" t="s">
        <v>58</v>
      </c>
      <c r="O165" s="186">
        <v>5.1999999999999998E-3</v>
      </c>
      <c r="P165" s="186">
        <f t="shared" si="1"/>
        <v>192.84486519999999</v>
      </c>
      <c r="Q165" s="186">
        <v>0</v>
      </c>
      <c r="R165" s="186">
        <f t="shared" si="2"/>
        <v>0</v>
      </c>
      <c r="S165" s="186">
        <v>0</v>
      </c>
      <c r="T165" s="187">
        <f t="shared" si="3"/>
        <v>0</v>
      </c>
      <c r="AR165" s="188" t="s">
        <v>154</v>
      </c>
      <c r="AT165" s="188" t="s">
        <v>150</v>
      </c>
      <c r="AU165" s="188" t="s">
        <v>155</v>
      </c>
      <c r="AY165" s="95" t="s">
        <v>148</v>
      </c>
      <c r="BE165" s="189">
        <f t="shared" si="4"/>
        <v>0</v>
      </c>
      <c r="BF165" s="189">
        <f t="shared" si="5"/>
        <v>0</v>
      </c>
      <c r="BG165" s="189">
        <f t="shared" si="6"/>
        <v>0</v>
      </c>
      <c r="BH165" s="189">
        <f t="shared" si="7"/>
        <v>0</v>
      </c>
      <c r="BI165" s="189">
        <f t="shared" si="8"/>
        <v>0</v>
      </c>
      <c r="BJ165" s="95" t="s">
        <v>155</v>
      </c>
      <c r="BK165" s="189">
        <f t="shared" si="9"/>
        <v>0</v>
      </c>
      <c r="BL165" s="95" t="s">
        <v>154</v>
      </c>
      <c r="BM165" s="188" t="s">
        <v>215</v>
      </c>
    </row>
    <row r="166" spans="2:65" s="103" customFormat="1" ht="16.5" customHeight="1" x14ac:dyDescent="0.2">
      <c r="B166" s="102"/>
      <c r="C166" s="177" t="s">
        <v>177</v>
      </c>
      <c r="D166" s="177" t="s">
        <v>150</v>
      </c>
      <c r="E166" s="178" t="s">
        <v>216</v>
      </c>
      <c r="F166" s="179" t="s">
        <v>217</v>
      </c>
      <c r="G166" s="180" t="s">
        <v>176</v>
      </c>
      <c r="H166" s="181">
        <v>2282.8029999999999</v>
      </c>
      <c r="I166" s="209">
        <v>0</v>
      </c>
      <c r="J166" s="182">
        <f t="shared" si="0"/>
        <v>0</v>
      </c>
      <c r="K166" s="183"/>
      <c r="L166" s="102"/>
      <c r="M166" s="184" t="s">
        <v>28</v>
      </c>
      <c r="N166" s="185" t="s">
        <v>58</v>
      </c>
      <c r="O166" s="186">
        <v>0</v>
      </c>
      <c r="P166" s="186">
        <f t="shared" si="1"/>
        <v>0</v>
      </c>
      <c r="Q166" s="186">
        <v>0</v>
      </c>
      <c r="R166" s="186">
        <f t="shared" si="2"/>
        <v>0</v>
      </c>
      <c r="S166" s="186">
        <v>0</v>
      </c>
      <c r="T166" s="187">
        <f t="shared" si="3"/>
        <v>0</v>
      </c>
      <c r="AR166" s="188" t="s">
        <v>154</v>
      </c>
      <c r="AT166" s="188" t="s">
        <v>150</v>
      </c>
      <c r="AU166" s="188" t="s">
        <v>155</v>
      </c>
      <c r="AY166" s="95" t="s">
        <v>148</v>
      </c>
      <c r="BE166" s="189">
        <f t="shared" si="4"/>
        <v>0</v>
      </c>
      <c r="BF166" s="189">
        <f t="shared" si="5"/>
        <v>0</v>
      </c>
      <c r="BG166" s="189">
        <f t="shared" si="6"/>
        <v>0</v>
      </c>
      <c r="BH166" s="189">
        <f t="shared" si="7"/>
        <v>0</v>
      </c>
      <c r="BI166" s="189">
        <f t="shared" si="8"/>
        <v>0</v>
      </c>
      <c r="BJ166" s="95" t="s">
        <v>155</v>
      </c>
      <c r="BK166" s="189">
        <f t="shared" si="9"/>
        <v>0</v>
      </c>
      <c r="BL166" s="95" t="s">
        <v>154</v>
      </c>
      <c r="BM166" s="188" t="s">
        <v>218</v>
      </c>
    </row>
    <row r="167" spans="2:65" s="103" customFormat="1" ht="16.5" customHeight="1" x14ac:dyDescent="0.2">
      <c r="B167" s="102"/>
      <c r="C167" s="210" t="s">
        <v>219</v>
      </c>
      <c r="D167" s="210" t="s">
        <v>220</v>
      </c>
      <c r="E167" s="211" t="s">
        <v>221</v>
      </c>
      <c r="F167" s="212" t="s">
        <v>222</v>
      </c>
      <c r="G167" s="213" t="s">
        <v>223</v>
      </c>
      <c r="H167" s="214">
        <v>4559.7110000000002</v>
      </c>
      <c r="I167" s="220">
        <v>0</v>
      </c>
      <c r="J167" s="215">
        <f t="shared" si="0"/>
        <v>0</v>
      </c>
      <c r="K167" s="216"/>
      <c r="L167" s="217"/>
      <c r="M167" s="218" t="s">
        <v>28</v>
      </c>
      <c r="N167" s="219" t="s">
        <v>58</v>
      </c>
      <c r="O167" s="186">
        <v>0</v>
      </c>
      <c r="P167" s="186">
        <f t="shared" si="1"/>
        <v>0</v>
      </c>
      <c r="Q167" s="186">
        <v>1</v>
      </c>
      <c r="R167" s="186">
        <f t="shared" si="2"/>
        <v>4559.7110000000002</v>
      </c>
      <c r="S167" s="186">
        <v>0</v>
      </c>
      <c r="T167" s="187">
        <f t="shared" si="3"/>
        <v>0</v>
      </c>
      <c r="AR167" s="188" t="s">
        <v>164</v>
      </c>
      <c r="AT167" s="188" t="s">
        <v>220</v>
      </c>
      <c r="AU167" s="188" t="s">
        <v>155</v>
      </c>
      <c r="AY167" s="95" t="s">
        <v>148</v>
      </c>
      <c r="BE167" s="189">
        <f t="shared" si="4"/>
        <v>0</v>
      </c>
      <c r="BF167" s="189">
        <f t="shared" si="5"/>
        <v>0</v>
      </c>
      <c r="BG167" s="189">
        <f t="shared" si="6"/>
        <v>0</v>
      </c>
      <c r="BH167" s="189">
        <f t="shared" si="7"/>
        <v>0</v>
      </c>
      <c r="BI167" s="189">
        <f t="shared" si="8"/>
        <v>0</v>
      </c>
      <c r="BJ167" s="95" t="s">
        <v>155</v>
      </c>
      <c r="BK167" s="189">
        <f t="shared" si="9"/>
        <v>0</v>
      </c>
      <c r="BL167" s="95" t="s">
        <v>154</v>
      </c>
      <c r="BM167" s="188" t="s">
        <v>224</v>
      </c>
    </row>
    <row r="168" spans="2:65" s="103" customFormat="1" ht="16.5" customHeight="1" x14ac:dyDescent="0.2">
      <c r="B168" s="102"/>
      <c r="C168" s="210" t="s">
        <v>182</v>
      </c>
      <c r="D168" s="210" t="s">
        <v>220</v>
      </c>
      <c r="E168" s="211" t="s">
        <v>225</v>
      </c>
      <c r="F168" s="212" t="s">
        <v>226</v>
      </c>
      <c r="G168" s="213" t="s">
        <v>223</v>
      </c>
      <c r="H168" s="214">
        <v>302.51</v>
      </c>
      <c r="I168" s="220">
        <v>0</v>
      </c>
      <c r="J168" s="215">
        <f t="shared" si="0"/>
        <v>0</v>
      </c>
      <c r="K168" s="216"/>
      <c r="L168" s="217"/>
      <c r="M168" s="218" t="s">
        <v>28</v>
      </c>
      <c r="N168" s="219" t="s">
        <v>58</v>
      </c>
      <c r="O168" s="186">
        <v>0</v>
      </c>
      <c r="P168" s="186">
        <f t="shared" si="1"/>
        <v>0</v>
      </c>
      <c r="Q168" s="186">
        <v>1</v>
      </c>
      <c r="R168" s="186">
        <f t="shared" si="2"/>
        <v>302.51</v>
      </c>
      <c r="S168" s="186">
        <v>0</v>
      </c>
      <c r="T168" s="187">
        <f t="shared" si="3"/>
        <v>0</v>
      </c>
      <c r="AR168" s="188" t="s">
        <v>164</v>
      </c>
      <c r="AT168" s="188" t="s">
        <v>220</v>
      </c>
      <c r="AU168" s="188" t="s">
        <v>155</v>
      </c>
      <c r="AY168" s="95" t="s">
        <v>148</v>
      </c>
      <c r="BE168" s="189">
        <f t="shared" si="4"/>
        <v>0</v>
      </c>
      <c r="BF168" s="189">
        <f t="shared" si="5"/>
        <v>0</v>
      </c>
      <c r="BG168" s="189">
        <f t="shared" si="6"/>
        <v>0</v>
      </c>
      <c r="BH168" s="189">
        <f t="shared" si="7"/>
        <v>0</v>
      </c>
      <c r="BI168" s="189">
        <f t="shared" si="8"/>
        <v>0</v>
      </c>
      <c r="BJ168" s="95" t="s">
        <v>155</v>
      </c>
      <c r="BK168" s="189">
        <f t="shared" si="9"/>
        <v>0</v>
      </c>
      <c r="BL168" s="95" t="s">
        <v>154</v>
      </c>
      <c r="BM168" s="188" t="s">
        <v>227</v>
      </c>
    </row>
    <row r="169" spans="2:65" s="103" customFormat="1" ht="21.75" customHeight="1" x14ac:dyDescent="0.2">
      <c r="B169" s="102"/>
      <c r="C169" s="177" t="s">
        <v>228</v>
      </c>
      <c r="D169" s="177" t="s">
        <v>150</v>
      </c>
      <c r="E169" s="178" t="s">
        <v>229</v>
      </c>
      <c r="F169" s="179" t="s">
        <v>230</v>
      </c>
      <c r="G169" s="180" t="s">
        <v>176</v>
      </c>
      <c r="H169" s="181">
        <v>3090.4630000000002</v>
      </c>
      <c r="I169" s="209">
        <v>0</v>
      </c>
      <c r="J169" s="182">
        <f t="shared" si="0"/>
        <v>0</v>
      </c>
      <c r="K169" s="183"/>
      <c r="L169" s="102"/>
      <c r="M169" s="184" t="s">
        <v>28</v>
      </c>
      <c r="N169" s="185" t="s">
        <v>58</v>
      </c>
      <c r="O169" s="186">
        <v>7.0000000000000001E-3</v>
      </c>
      <c r="P169" s="186">
        <f t="shared" si="1"/>
        <v>21.633241000000002</v>
      </c>
      <c r="Q169" s="186">
        <v>0</v>
      </c>
      <c r="R169" s="186">
        <f t="shared" si="2"/>
        <v>0</v>
      </c>
      <c r="S169" s="186">
        <v>0</v>
      </c>
      <c r="T169" s="187">
        <f t="shared" si="3"/>
        <v>0</v>
      </c>
      <c r="AR169" s="188" t="s">
        <v>154</v>
      </c>
      <c r="AT169" s="188" t="s">
        <v>150</v>
      </c>
      <c r="AU169" s="188" t="s">
        <v>155</v>
      </c>
      <c r="AY169" s="95" t="s">
        <v>148</v>
      </c>
      <c r="BE169" s="189">
        <f t="shared" si="4"/>
        <v>0</v>
      </c>
      <c r="BF169" s="189">
        <f t="shared" si="5"/>
        <v>0</v>
      </c>
      <c r="BG169" s="189">
        <f t="shared" si="6"/>
        <v>0</v>
      </c>
      <c r="BH169" s="189">
        <f t="shared" si="7"/>
        <v>0</v>
      </c>
      <c r="BI169" s="189">
        <f t="shared" si="8"/>
        <v>0</v>
      </c>
      <c r="BJ169" s="95" t="s">
        <v>155</v>
      </c>
      <c r="BK169" s="189">
        <f t="shared" si="9"/>
        <v>0</v>
      </c>
      <c r="BL169" s="95" t="s">
        <v>154</v>
      </c>
      <c r="BM169" s="188" t="s">
        <v>231</v>
      </c>
    </row>
    <row r="170" spans="2:65" s="103" customFormat="1" ht="24.2" customHeight="1" x14ac:dyDescent="0.2">
      <c r="B170" s="102"/>
      <c r="C170" s="177" t="s">
        <v>185</v>
      </c>
      <c r="D170" s="177" t="s">
        <v>150</v>
      </c>
      <c r="E170" s="178" t="s">
        <v>232</v>
      </c>
      <c r="F170" s="179" t="s">
        <v>233</v>
      </c>
      <c r="G170" s="180" t="s">
        <v>223</v>
      </c>
      <c r="H170" s="181">
        <v>4862.7179999999998</v>
      </c>
      <c r="I170" s="209">
        <v>0</v>
      </c>
      <c r="J170" s="182">
        <f t="shared" si="0"/>
        <v>0</v>
      </c>
      <c r="K170" s="183"/>
      <c r="L170" s="102"/>
      <c r="M170" s="184" t="s">
        <v>28</v>
      </c>
      <c r="N170" s="185" t="s">
        <v>58</v>
      </c>
      <c r="O170" s="186">
        <v>0</v>
      </c>
      <c r="P170" s="186">
        <f t="shared" si="1"/>
        <v>0</v>
      </c>
      <c r="Q170" s="186">
        <v>0</v>
      </c>
      <c r="R170" s="186">
        <f t="shared" si="2"/>
        <v>0</v>
      </c>
      <c r="S170" s="186">
        <v>0</v>
      </c>
      <c r="T170" s="187">
        <f t="shared" si="3"/>
        <v>0</v>
      </c>
      <c r="AR170" s="188" t="s">
        <v>154</v>
      </c>
      <c r="AT170" s="188" t="s">
        <v>150</v>
      </c>
      <c r="AU170" s="188" t="s">
        <v>155</v>
      </c>
      <c r="AY170" s="95" t="s">
        <v>148</v>
      </c>
      <c r="BE170" s="189">
        <f t="shared" si="4"/>
        <v>0</v>
      </c>
      <c r="BF170" s="189">
        <f t="shared" si="5"/>
        <v>0</v>
      </c>
      <c r="BG170" s="189">
        <f t="shared" si="6"/>
        <v>0</v>
      </c>
      <c r="BH170" s="189">
        <f t="shared" si="7"/>
        <v>0</v>
      </c>
      <c r="BI170" s="189">
        <f t="shared" si="8"/>
        <v>0</v>
      </c>
      <c r="BJ170" s="95" t="s">
        <v>155</v>
      </c>
      <c r="BK170" s="189">
        <f t="shared" si="9"/>
        <v>0</v>
      </c>
      <c r="BL170" s="95" t="s">
        <v>154</v>
      </c>
      <c r="BM170" s="188" t="s">
        <v>234</v>
      </c>
    </row>
    <row r="171" spans="2:65" s="103" customFormat="1" ht="24.2" customHeight="1" x14ac:dyDescent="0.2">
      <c r="B171" s="102"/>
      <c r="C171" s="177" t="s">
        <v>235</v>
      </c>
      <c r="D171" s="177" t="s">
        <v>150</v>
      </c>
      <c r="E171" s="178" t="s">
        <v>236</v>
      </c>
      <c r="F171" s="179" t="s">
        <v>237</v>
      </c>
      <c r="G171" s="180" t="s">
        <v>176</v>
      </c>
      <c r="H171" s="181">
        <v>29.1</v>
      </c>
      <c r="I171" s="209">
        <v>0</v>
      </c>
      <c r="J171" s="182">
        <f t="shared" si="0"/>
        <v>0</v>
      </c>
      <c r="K171" s="183"/>
      <c r="L171" s="102"/>
      <c r="M171" s="184" t="s">
        <v>28</v>
      </c>
      <c r="N171" s="185" t="s">
        <v>58</v>
      </c>
      <c r="O171" s="186">
        <v>1.5009999999999999</v>
      </c>
      <c r="P171" s="186">
        <f t="shared" si="1"/>
        <v>43.679099999999998</v>
      </c>
      <c r="Q171" s="186">
        <v>0</v>
      </c>
      <c r="R171" s="186">
        <f t="shared" si="2"/>
        <v>0</v>
      </c>
      <c r="S171" s="186">
        <v>0</v>
      </c>
      <c r="T171" s="187">
        <f t="shared" si="3"/>
        <v>0</v>
      </c>
      <c r="AR171" s="188" t="s">
        <v>154</v>
      </c>
      <c r="AT171" s="188" t="s">
        <v>150</v>
      </c>
      <c r="AU171" s="188" t="s">
        <v>155</v>
      </c>
      <c r="AY171" s="95" t="s">
        <v>148</v>
      </c>
      <c r="BE171" s="189">
        <f t="shared" si="4"/>
        <v>0</v>
      </c>
      <c r="BF171" s="189">
        <f t="shared" si="5"/>
        <v>0</v>
      </c>
      <c r="BG171" s="189">
        <f t="shared" si="6"/>
        <v>0</v>
      </c>
      <c r="BH171" s="189">
        <f t="shared" si="7"/>
        <v>0</v>
      </c>
      <c r="BI171" s="189">
        <f t="shared" si="8"/>
        <v>0</v>
      </c>
      <c r="BJ171" s="95" t="s">
        <v>155</v>
      </c>
      <c r="BK171" s="189">
        <f t="shared" si="9"/>
        <v>0</v>
      </c>
      <c r="BL171" s="95" t="s">
        <v>154</v>
      </c>
      <c r="BM171" s="188" t="s">
        <v>238</v>
      </c>
    </row>
    <row r="172" spans="2:65" s="103" customFormat="1" ht="24.2" customHeight="1" x14ac:dyDescent="0.2">
      <c r="B172" s="102"/>
      <c r="C172" s="177" t="s">
        <v>190</v>
      </c>
      <c r="D172" s="177" t="s">
        <v>150</v>
      </c>
      <c r="E172" s="178" t="s">
        <v>239</v>
      </c>
      <c r="F172" s="179" t="s">
        <v>240</v>
      </c>
      <c r="G172" s="180" t="s">
        <v>176</v>
      </c>
      <c r="H172" s="181">
        <v>93.215000000000003</v>
      </c>
      <c r="I172" s="209">
        <v>0</v>
      </c>
      <c r="J172" s="182">
        <f t="shared" si="0"/>
        <v>0</v>
      </c>
      <c r="K172" s="183"/>
      <c r="L172" s="102"/>
      <c r="M172" s="184" t="s">
        <v>28</v>
      </c>
      <c r="N172" s="185" t="s">
        <v>58</v>
      </c>
      <c r="O172" s="186">
        <v>2.0760000000000001</v>
      </c>
      <c r="P172" s="186">
        <f t="shared" si="1"/>
        <v>193.51434</v>
      </c>
      <c r="Q172" s="186">
        <v>0</v>
      </c>
      <c r="R172" s="186">
        <f t="shared" si="2"/>
        <v>0</v>
      </c>
      <c r="S172" s="186">
        <v>0</v>
      </c>
      <c r="T172" s="187">
        <f t="shared" si="3"/>
        <v>0</v>
      </c>
      <c r="AR172" s="188" t="s">
        <v>154</v>
      </c>
      <c r="AT172" s="188" t="s">
        <v>150</v>
      </c>
      <c r="AU172" s="188" t="s">
        <v>155</v>
      </c>
      <c r="AY172" s="95" t="s">
        <v>148</v>
      </c>
      <c r="BE172" s="189">
        <f t="shared" si="4"/>
        <v>0</v>
      </c>
      <c r="BF172" s="189">
        <f t="shared" si="5"/>
        <v>0</v>
      </c>
      <c r="BG172" s="189">
        <f t="shared" si="6"/>
        <v>0</v>
      </c>
      <c r="BH172" s="189">
        <f t="shared" si="7"/>
        <v>0</v>
      </c>
      <c r="BI172" s="189">
        <f t="shared" si="8"/>
        <v>0</v>
      </c>
      <c r="BJ172" s="95" t="s">
        <v>155</v>
      </c>
      <c r="BK172" s="189">
        <f t="shared" si="9"/>
        <v>0</v>
      </c>
      <c r="BL172" s="95" t="s">
        <v>154</v>
      </c>
      <c r="BM172" s="188" t="s">
        <v>241</v>
      </c>
    </row>
    <row r="173" spans="2:65" s="191" customFormat="1" x14ac:dyDescent="0.2">
      <c r="B173" s="190"/>
      <c r="D173" s="192" t="s">
        <v>158</v>
      </c>
      <c r="E173" s="193" t="s">
        <v>28</v>
      </c>
      <c r="F173" s="194" t="s">
        <v>242</v>
      </c>
      <c r="H173" s="195">
        <v>20.52</v>
      </c>
      <c r="L173" s="190"/>
      <c r="M173" s="196"/>
      <c r="T173" s="197"/>
      <c r="Y173" s="103"/>
      <c r="AT173" s="193" t="s">
        <v>158</v>
      </c>
      <c r="AU173" s="193" t="s">
        <v>155</v>
      </c>
      <c r="AV173" s="191" t="s">
        <v>155</v>
      </c>
      <c r="AW173" s="191" t="s">
        <v>50</v>
      </c>
      <c r="AX173" s="191" t="s">
        <v>92</v>
      </c>
      <c r="AY173" s="193" t="s">
        <v>148</v>
      </c>
    </row>
    <row r="174" spans="2:65" s="191" customFormat="1" x14ac:dyDescent="0.2">
      <c r="B174" s="190"/>
      <c r="D174" s="192" t="s">
        <v>158</v>
      </c>
      <c r="E174" s="193" t="s">
        <v>28</v>
      </c>
      <c r="F174" s="194" t="s">
        <v>243</v>
      </c>
      <c r="H174" s="195">
        <v>23.924999999999997</v>
      </c>
      <c r="L174" s="190"/>
      <c r="M174" s="196"/>
      <c r="T174" s="197"/>
      <c r="Y174" s="103"/>
      <c r="AT174" s="193" t="s">
        <v>158</v>
      </c>
      <c r="AU174" s="193" t="s">
        <v>155</v>
      </c>
      <c r="AV174" s="191" t="s">
        <v>155</v>
      </c>
      <c r="AW174" s="191" t="s">
        <v>50</v>
      </c>
      <c r="AX174" s="191" t="s">
        <v>92</v>
      </c>
      <c r="AY174" s="193" t="s">
        <v>148</v>
      </c>
    </row>
    <row r="175" spans="2:65" s="191" customFormat="1" x14ac:dyDescent="0.2">
      <c r="B175" s="190"/>
      <c r="D175" s="192" t="s">
        <v>158</v>
      </c>
      <c r="E175" s="193" t="s">
        <v>28</v>
      </c>
      <c r="F175" s="194" t="s">
        <v>244</v>
      </c>
      <c r="H175" s="195">
        <v>32.86</v>
      </c>
      <c r="L175" s="190"/>
      <c r="M175" s="196"/>
      <c r="T175" s="197"/>
      <c r="Y175" s="103"/>
      <c r="AT175" s="193" t="s">
        <v>158</v>
      </c>
      <c r="AU175" s="193" t="s">
        <v>155</v>
      </c>
      <c r="AV175" s="191" t="s">
        <v>155</v>
      </c>
      <c r="AW175" s="191" t="s">
        <v>50</v>
      </c>
      <c r="AX175" s="191" t="s">
        <v>92</v>
      </c>
      <c r="AY175" s="193" t="s">
        <v>148</v>
      </c>
    </row>
    <row r="176" spans="2:65" s="191" customFormat="1" x14ac:dyDescent="0.2">
      <c r="B176" s="190"/>
      <c r="D176" s="192" t="s">
        <v>158</v>
      </c>
      <c r="E176" s="193" t="s">
        <v>28</v>
      </c>
      <c r="F176" s="194" t="s">
        <v>245</v>
      </c>
      <c r="H176" s="195">
        <v>15.91</v>
      </c>
      <c r="L176" s="190"/>
      <c r="M176" s="196"/>
      <c r="T176" s="197"/>
      <c r="Y176" s="103"/>
      <c r="AT176" s="193" t="s">
        <v>158</v>
      </c>
      <c r="AU176" s="193" t="s">
        <v>155</v>
      </c>
      <c r="AV176" s="191" t="s">
        <v>155</v>
      </c>
      <c r="AW176" s="191" t="s">
        <v>50</v>
      </c>
      <c r="AX176" s="191" t="s">
        <v>92</v>
      </c>
      <c r="AY176" s="193" t="s">
        <v>148</v>
      </c>
    </row>
    <row r="177" spans="2:65" s="199" customFormat="1" x14ac:dyDescent="0.2">
      <c r="B177" s="198"/>
      <c r="D177" s="192" t="s">
        <v>158</v>
      </c>
      <c r="E177" s="200" t="s">
        <v>28</v>
      </c>
      <c r="F177" s="201" t="s">
        <v>196</v>
      </c>
      <c r="H177" s="202">
        <v>93.214999999999989</v>
      </c>
      <c r="L177" s="198"/>
      <c r="M177" s="203"/>
      <c r="T177" s="204"/>
      <c r="Y177" s="103"/>
      <c r="AT177" s="200" t="s">
        <v>158</v>
      </c>
      <c r="AU177" s="200" t="s">
        <v>155</v>
      </c>
      <c r="AV177" s="199" t="s">
        <v>154</v>
      </c>
      <c r="AW177" s="199" t="s">
        <v>50</v>
      </c>
      <c r="AX177" s="199" t="s">
        <v>100</v>
      </c>
      <c r="AY177" s="200" t="s">
        <v>148</v>
      </c>
    </row>
    <row r="178" spans="2:65" s="103" customFormat="1" ht="24.2" customHeight="1" x14ac:dyDescent="0.2">
      <c r="B178" s="102"/>
      <c r="C178" s="177" t="s">
        <v>34</v>
      </c>
      <c r="D178" s="177" t="s">
        <v>150</v>
      </c>
      <c r="E178" s="178" t="s">
        <v>246</v>
      </c>
      <c r="F178" s="179" t="s">
        <v>247</v>
      </c>
      <c r="G178" s="180" t="s">
        <v>153</v>
      </c>
      <c r="H178" s="181">
        <v>2783.8</v>
      </c>
      <c r="I178" s="209">
        <v>0</v>
      </c>
      <c r="J178" s="182">
        <f>ROUND(I178*H178,2)</f>
        <v>0</v>
      </c>
      <c r="K178" s="183"/>
      <c r="L178" s="102"/>
      <c r="M178" s="184" t="s">
        <v>28</v>
      </c>
      <c r="N178" s="185" t="s">
        <v>58</v>
      </c>
      <c r="O178" s="186">
        <v>9.7000000000000003E-2</v>
      </c>
      <c r="P178" s="186">
        <f>O178*H178</f>
        <v>270.02860000000004</v>
      </c>
      <c r="Q178" s="186">
        <v>0</v>
      </c>
      <c r="R178" s="186">
        <f>Q178*H178</f>
        <v>0</v>
      </c>
      <c r="S178" s="186">
        <v>0</v>
      </c>
      <c r="T178" s="187">
        <f>S178*H178</f>
        <v>0</v>
      </c>
      <c r="AR178" s="188" t="s">
        <v>154</v>
      </c>
      <c r="AT178" s="188" t="s">
        <v>150</v>
      </c>
      <c r="AU178" s="188" t="s">
        <v>155</v>
      </c>
      <c r="AY178" s="95" t="s">
        <v>148</v>
      </c>
      <c r="BE178" s="189">
        <f>IF(N178="základná",J178,0)</f>
        <v>0</v>
      </c>
      <c r="BF178" s="189">
        <f>IF(N178="znížená",J178,0)</f>
        <v>0</v>
      </c>
      <c r="BG178" s="189">
        <f>IF(N178="zákl. prenesená",J178,0)</f>
        <v>0</v>
      </c>
      <c r="BH178" s="189">
        <f>IF(N178="zníž. prenesená",J178,0)</f>
        <v>0</v>
      </c>
      <c r="BI178" s="189">
        <f>IF(N178="nulová",J178,0)</f>
        <v>0</v>
      </c>
      <c r="BJ178" s="95" t="s">
        <v>155</v>
      </c>
      <c r="BK178" s="189">
        <f>ROUND(I178*H178,2)</f>
        <v>0</v>
      </c>
      <c r="BL178" s="95" t="s">
        <v>154</v>
      </c>
      <c r="BM178" s="188" t="s">
        <v>248</v>
      </c>
    </row>
    <row r="179" spans="2:65" s="191" customFormat="1" x14ac:dyDescent="0.2">
      <c r="B179" s="190"/>
      <c r="D179" s="192" t="s">
        <v>158</v>
      </c>
      <c r="E179" s="193" t="s">
        <v>28</v>
      </c>
      <c r="F179" s="194" t="s">
        <v>249</v>
      </c>
      <c r="H179" s="195">
        <v>1616.4</v>
      </c>
      <c r="L179" s="190"/>
      <c r="M179" s="196"/>
      <c r="T179" s="197"/>
      <c r="Y179" s="103"/>
      <c r="AT179" s="193" t="s">
        <v>158</v>
      </c>
      <c r="AU179" s="193" t="s">
        <v>155</v>
      </c>
      <c r="AV179" s="191" t="s">
        <v>155</v>
      </c>
      <c r="AW179" s="191" t="s">
        <v>50</v>
      </c>
      <c r="AX179" s="191" t="s">
        <v>92</v>
      </c>
      <c r="AY179" s="193" t="s">
        <v>148</v>
      </c>
    </row>
    <row r="180" spans="2:65" s="191" customFormat="1" x14ac:dyDescent="0.2">
      <c r="B180" s="190"/>
      <c r="D180" s="192" t="s">
        <v>158</v>
      </c>
      <c r="E180" s="193" t="s">
        <v>28</v>
      </c>
      <c r="F180" s="194" t="s">
        <v>250</v>
      </c>
      <c r="H180" s="195">
        <v>1167.4000000000001</v>
      </c>
      <c r="L180" s="190"/>
      <c r="M180" s="196"/>
      <c r="T180" s="197"/>
      <c r="Y180" s="103"/>
      <c r="AT180" s="193" t="s">
        <v>158</v>
      </c>
      <c r="AU180" s="193" t="s">
        <v>155</v>
      </c>
      <c r="AV180" s="191" t="s">
        <v>155</v>
      </c>
      <c r="AW180" s="191" t="s">
        <v>50</v>
      </c>
      <c r="AX180" s="191" t="s">
        <v>92</v>
      </c>
      <c r="AY180" s="193" t="s">
        <v>148</v>
      </c>
    </row>
    <row r="181" spans="2:65" s="199" customFormat="1" x14ac:dyDescent="0.2">
      <c r="B181" s="198"/>
      <c r="D181" s="192" t="s">
        <v>158</v>
      </c>
      <c r="E181" s="200" t="s">
        <v>28</v>
      </c>
      <c r="F181" s="201" t="s">
        <v>196</v>
      </c>
      <c r="H181" s="202">
        <v>2783.8</v>
      </c>
      <c r="L181" s="198"/>
      <c r="M181" s="203"/>
      <c r="T181" s="204"/>
      <c r="Y181" s="103"/>
      <c r="AT181" s="200" t="s">
        <v>158</v>
      </c>
      <c r="AU181" s="200" t="s">
        <v>155</v>
      </c>
      <c r="AV181" s="199" t="s">
        <v>154</v>
      </c>
      <c r="AW181" s="199" t="s">
        <v>50</v>
      </c>
      <c r="AX181" s="199" t="s">
        <v>100</v>
      </c>
      <c r="AY181" s="200" t="s">
        <v>148</v>
      </c>
    </row>
    <row r="182" spans="2:65" s="103" customFormat="1" ht="16.5" customHeight="1" x14ac:dyDescent="0.2">
      <c r="B182" s="102"/>
      <c r="C182" s="210" t="s">
        <v>200</v>
      </c>
      <c r="D182" s="210" t="s">
        <v>220</v>
      </c>
      <c r="E182" s="211" t="s">
        <v>251</v>
      </c>
      <c r="F182" s="212" t="s">
        <v>252</v>
      </c>
      <c r="G182" s="213" t="s">
        <v>253</v>
      </c>
      <c r="H182" s="214">
        <v>86.019000000000005</v>
      </c>
      <c r="I182" s="220">
        <v>0</v>
      </c>
      <c r="J182" s="215">
        <f>ROUND(I182*H182,2)</f>
        <v>0</v>
      </c>
      <c r="K182" s="216"/>
      <c r="L182" s="217"/>
      <c r="M182" s="218" t="s">
        <v>28</v>
      </c>
      <c r="N182" s="219" t="s">
        <v>58</v>
      </c>
      <c r="O182" s="186">
        <v>0</v>
      </c>
      <c r="P182" s="186">
        <f>O182*H182</f>
        <v>0</v>
      </c>
      <c r="Q182" s="186">
        <v>1E-3</v>
      </c>
      <c r="R182" s="186">
        <f>Q182*H182</f>
        <v>8.6019000000000012E-2</v>
      </c>
      <c r="S182" s="186">
        <v>0</v>
      </c>
      <c r="T182" s="187">
        <f>S182*H182</f>
        <v>0</v>
      </c>
      <c r="AR182" s="188" t="s">
        <v>164</v>
      </c>
      <c r="AT182" s="188" t="s">
        <v>220</v>
      </c>
      <c r="AU182" s="188" t="s">
        <v>155</v>
      </c>
      <c r="AY182" s="95" t="s">
        <v>148</v>
      </c>
      <c r="BE182" s="189">
        <f>IF(N182="základná",J182,0)</f>
        <v>0</v>
      </c>
      <c r="BF182" s="189">
        <f>IF(N182="znížená",J182,0)</f>
        <v>0</v>
      </c>
      <c r="BG182" s="189">
        <f>IF(N182="zákl. prenesená",J182,0)</f>
        <v>0</v>
      </c>
      <c r="BH182" s="189">
        <f>IF(N182="zníž. prenesená",J182,0)</f>
        <v>0</v>
      </c>
      <c r="BI182" s="189">
        <f>IF(N182="nulová",J182,0)</f>
        <v>0</v>
      </c>
      <c r="BJ182" s="95" t="s">
        <v>155</v>
      </c>
      <c r="BK182" s="189">
        <f>ROUND(I182*H182,2)</f>
        <v>0</v>
      </c>
      <c r="BL182" s="95" t="s">
        <v>154</v>
      </c>
      <c r="BM182" s="188" t="s">
        <v>254</v>
      </c>
    </row>
    <row r="183" spans="2:65" s="103" customFormat="1" ht="16.5" customHeight="1" x14ac:dyDescent="0.2">
      <c r="B183" s="102"/>
      <c r="C183" s="177" t="s">
        <v>255</v>
      </c>
      <c r="D183" s="177" t="s">
        <v>150</v>
      </c>
      <c r="E183" s="178" t="s">
        <v>256</v>
      </c>
      <c r="F183" s="179" t="s">
        <v>257</v>
      </c>
      <c r="G183" s="180" t="s">
        <v>153</v>
      </c>
      <c r="H183" s="181">
        <v>4674.9579999999996</v>
      </c>
      <c r="I183" s="209">
        <v>0</v>
      </c>
      <c r="J183" s="182">
        <f>ROUND(I183*H183,2)</f>
        <v>0</v>
      </c>
      <c r="K183" s="183"/>
      <c r="L183" s="102"/>
      <c r="M183" s="184" t="s">
        <v>28</v>
      </c>
      <c r="N183" s="185" t="s">
        <v>58</v>
      </c>
      <c r="O183" s="186">
        <v>0</v>
      </c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AR183" s="188" t="s">
        <v>154</v>
      </c>
      <c r="AT183" s="188" t="s">
        <v>150</v>
      </c>
      <c r="AU183" s="188" t="s">
        <v>155</v>
      </c>
      <c r="AY183" s="95" t="s">
        <v>148</v>
      </c>
      <c r="BE183" s="189">
        <f>IF(N183="základná",J183,0)</f>
        <v>0</v>
      </c>
      <c r="BF183" s="189">
        <f>IF(N183="znížená",J183,0)</f>
        <v>0</v>
      </c>
      <c r="BG183" s="189">
        <f>IF(N183="zákl. prenesená",J183,0)</f>
        <v>0</v>
      </c>
      <c r="BH183" s="189">
        <f>IF(N183="zníž. prenesená",J183,0)</f>
        <v>0</v>
      </c>
      <c r="BI183" s="189">
        <f>IF(N183="nulová",J183,0)</f>
        <v>0</v>
      </c>
      <c r="BJ183" s="95" t="s">
        <v>155</v>
      </c>
      <c r="BK183" s="189">
        <f>ROUND(I183*H183,2)</f>
        <v>0</v>
      </c>
      <c r="BL183" s="95" t="s">
        <v>154</v>
      </c>
      <c r="BM183" s="188" t="s">
        <v>258</v>
      </c>
    </row>
    <row r="184" spans="2:65" s="103" customFormat="1" ht="24.2" customHeight="1" x14ac:dyDescent="0.2">
      <c r="B184" s="102"/>
      <c r="C184" s="177" t="s">
        <v>259</v>
      </c>
      <c r="D184" s="177" t="s">
        <v>150</v>
      </c>
      <c r="E184" s="178" t="s">
        <v>260</v>
      </c>
      <c r="F184" s="179" t="s">
        <v>261</v>
      </c>
      <c r="G184" s="180" t="s">
        <v>153</v>
      </c>
      <c r="H184" s="181">
        <v>2058</v>
      </c>
      <c r="I184" s="209">
        <v>0</v>
      </c>
      <c r="J184" s="182">
        <f>ROUND(I184*H184,2)</f>
        <v>0</v>
      </c>
      <c r="K184" s="183"/>
      <c r="L184" s="102"/>
      <c r="M184" s="184" t="s">
        <v>28</v>
      </c>
      <c r="N184" s="185" t="s">
        <v>58</v>
      </c>
      <c r="O184" s="186">
        <v>2.8000000000000001E-2</v>
      </c>
      <c r="P184" s="186">
        <f>O184*H184</f>
        <v>57.624000000000002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AR184" s="188" t="s">
        <v>154</v>
      </c>
      <c r="AT184" s="188" t="s">
        <v>150</v>
      </c>
      <c r="AU184" s="188" t="s">
        <v>155</v>
      </c>
      <c r="AY184" s="95" t="s">
        <v>148</v>
      </c>
      <c r="BE184" s="189">
        <f>IF(N184="základná",J184,0)</f>
        <v>0</v>
      </c>
      <c r="BF184" s="189">
        <f>IF(N184="znížená",J184,0)</f>
        <v>0</v>
      </c>
      <c r="BG184" s="189">
        <f>IF(N184="zákl. prenesená",J184,0)</f>
        <v>0</v>
      </c>
      <c r="BH184" s="189">
        <f>IF(N184="zníž. prenesená",J184,0)</f>
        <v>0</v>
      </c>
      <c r="BI184" s="189">
        <f>IF(N184="nulová",J184,0)</f>
        <v>0</v>
      </c>
      <c r="BJ184" s="95" t="s">
        <v>155</v>
      </c>
      <c r="BK184" s="189">
        <f>ROUND(I184*H184,2)</f>
        <v>0</v>
      </c>
      <c r="BL184" s="95" t="s">
        <v>154</v>
      </c>
      <c r="BM184" s="188" t="s">
        <v>262</v>
      </c>
    </row>
    <row r="185" spans="2:65" s="191" customFormat="1" x14ac:dyDescent="0.2">
      <c r="B185" s="190"/>
      <c r="D185" s="192" t="s">
        <v>158</v>
      </c>
      <c r="E185" s="193" t="s">
        <v>28</v>
      </c>
      <c r="F185" s="194" t="s">
        <v>263</v>
      </c>
      <c r="H185" s="195">
        <v>2058</v>
      </c>
      <c r="L185" s="190"/>
      <c r="M185" s="196"/>
      <c r="T185" s="197"/>
      <c r="Y185" s="103"/>
      <c r="AT185" s="193" t="s">
        <v>158</v>
      </c>
      <c r="AU185" s="193" t="s">
        <v>155</v>
      </c>
      <c r="AV185" s="191" t="s">
        <v>155</v>
      </c>
      <c r="AW185" s="191" t="s">
        <v>50</v>
      </c>
      <c r="AX185" s="191" t="s">
        <v>92</v>
      </c>
      <c r="AY185" s="193" t="s">
        <v>148</v>
      </c>
    </row>
    <row r="186" spans="2:65" s="199" customFormat="1" x14ac:dyDescent="0.2">
      <c r="B186" s="198"/>
      <c r="D186" s="192" t="s">
        <v>158</v>
      </c>
      <c r="E186" s="200" t="s">
        <v>28</v>
      </c>
      <c r="F186" s="201" t="s">
        <v>160</v>
      </c>
      <c r="H186" s="202">
        <v>2058</v>
      </c>
      <c r="L186" s="198"/>
      <c r="M186" s="203"/>
      <c r="T186" s="204"/>
      <c r="Y186" s="103"/>
      <c r="AT186" s="200" t="s">
        <v>158</v>
      </c>
      <c r="AU186" s="200" t="s">
        <v>155</v>
      </c>
      <c r="AV186" s="199" t="s">
        <v>154</v>
      </c>
      <c r="AW186" s="199" t="s">
        <v>50</v>
      </c>
      <c r="AX186" s="199" t="s">
        <v>100</v>
      </c>
      <c r="AY186" s="200" t="s">
        <v>148</v>
      </c>
    </row>
    <row r="187" spans="2:65" s="103" customFormat="1" ht="24.2" customHeight="1" x14ac:dyDescent="0.2">
      <c r="B187" s="102"/>
      <c r="C187" s="177" t="s">
        <v>211</v>
      </c>
      <c r="D187" s="177" t="s">
        <v>150</v>
      </c>
      <c r="E187" s="178" t="s">
        <v>264</v>
      </c>
      <c r="F187" s="179" t="s">
        <v>265</v>
      </c>
      <c r="G187" s="180" t="s">
        <v>153</v>
      </c>
      <c r="H187" s="181">
        <v>1616.4</v>
      </c>
      <c r="I187" s="209">
        <v>0</v>
      </c>
      <c r="J187" s="182">
        <f>ROUND(I187*H187,2)</f>
        <v>0</v>
      </c>
      <c r="K187" s="183"/>
      <c r="L187" s="102"/>
      <c r="M187" s="184" t="s">
        <v>28</v>
      </c>
      <c r="N187" s="185" t="s">
        <v>58</v>
      </c>
      <c r="O187" s="186">
        <v>0.11700000000000001</v>
      </c>
      <c r="P187" s="186">
        <f>O187*H187</f>
        <v>189.11880000000002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AR187" s="188" t="s">
        <v>154</v>
      </c>
      <c r="AT187" s="188" t="s">
        <v>150</v>
      </c>
      <c r="AU187" s="188" t="s">
        <v>155</v>
      </c>
      <c r="AY187" s="95" t="s">
        <v>148</v>
      </c>
      <c r="BE187" s="189">
        <f>IF(N187="základná",J187,0)</f>
        <v>0</v>
      </c>
      <c r="BF187" s="189">
        <f>IF(N187="znížená",J187,0)</f>
        <v>0</v>
      </c>
      <c r="BG187" s="189">
        <f>IF(N187="zákl. prenesená",J187,0)</f>
        <v>0</v>
      </c>
      <c r="BH187" s="189">
        <f>IF(N187="zníž. prenesená",J187,0)</f>
        <v>0</v>
      </c>
      <c r="BI187" s="189">
        <f>IF(N187="nulová",J187,0)</f>
        <v>0</v>
      </c>
      <c r="BJ187" s="95" t="s">
        <v>155</v>
      </c>
      <c r="BK187" s="189">
        <f>ROUND(I187*H187,2)</f>
        <v>0</v>
      </c>
      <c r="BL187" s="95" t="s">
        <v>154</v>
      </c>
      <c r="BM187" s="188" t="s">
        <v>266</v>
      </c>
    </row>
    <row r="188" spans="2:65" s="103" customFormat="1" ht="16.5" customHeight="1" x14ac:dyDescent="0.2">
      <c r="B188" s="102"/>
      <c r="C188" s="177" t="s">
        <v>267</v>
      </c>
      <c r="D188" s="177" t="s">
        <v>150</v>
      </c>
      <c r="E188" s="178" t="s">
        <v>268</v>
      </c>
      <c r="F188" s="179" t="s">
        <v>269</v>
      </c>
      <c r="G188" s="180" t="s">
        <v>153</v>
      </c>
      <c r="H188" s="181">
        <v>1167.4000000000001</v>
      </c>
      <c r="I188" s="209">
        <v>0</v>
      </c>
      <c r="J188" s="182">
        <f>ROUND(I188*H188,2)</f>
        <v>0</v>
      </c>
      <c r="K188" s="183"/>
      <c r="L188" s="102"/>
      <c r="M188" s="184" t="s">
        <v>28</v>
      </c>
      <c r="N188" s="185" t="s">
        <v>58</v>
      </c>
      <c r="O188" s="186">
        <v>0.1</v>
      </c>
      <c r="P188" s="186">
        <f>O188*H188</f>
        <v>116.74000000000001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AR188" s="188" t="s">
        <v>154</v>
      </c>
      <c r="AT188" s="188" t="s">
        <v>150</v>
      </c>
      <c r="AU188" s="188" t="s">
        <v>155</v>
      </c>
      <c r="AY188" s="95" t="s">
        <v>148</v>
      </c>
      <c r="BE188" s="189">
        <f>IF(N188="základná",J188,0)</f>
        <v>0</v>
      </c>
      <c r="BF188" s="189">
        <f>IF(N188="znížená",J188,0)</f>
        <v>0</v>
      </c>
      <c r="BG188" s="189">
        <f>IF(N188="zákl. prenesená",J188,0)</f>
        <v>0</v>
      </c>
      <c r="BH188" s="189">
        <f>IF(N188="zníž. prenesená",J188,0)</f>
        <v>0</v>
      </c>
      <c r="BI188" s="189">
        <f>IF(N188="nulová",J188,0)</f>
        <v>0</v>
      </c>
      <c r="BJ188" s="95" t="s">
        <v>155</v>
      </c>
      <c r="BK188" s="189">
        <f>ROUND(I188*H188,2)</f>
        <v>0</v>
      </c>
      <c r="BL188" s="95" t="s">
        <v>154</v>
      </c>
      <c r="BM188" s="188" t="s">
        <v>270</v>
      </c>
    </row>
    <row r="189" spans="2:65" s="103" customFormat="1" ht="33" customHeight="1" x14ac:dyDescent="0.2">
      <c r="B189" s="102"/>
      <c r="C189" s="177" t="s">
        <v>215</v>
      </c>
      <c r="D189" s="177" t="s">
        <v>150</v>
      </c>
      <c r="E189" s="178" t="s">
        <v>271</v>
      </c>
      <c r="F189" s="179" t="s">
        <v>272</v>
      </c>
      <c r="G189" s="180" t="s">
        <v>153</v>
      </c>
      <c r="H189" s="181">
        <v>2783.8</v>
      </c>
      <c r="I189" s="209">
        <v>0</v>
      </c>
      <c r="J189" s="182">
        <f>ROUND(I189*H189,2)</f>
        <v>0</v>
      </c>
      <c r="K189" s="183"/>
      <c r="L189" s="102"/>
      <c r="M189" s="184" t="s">
        <v>28</v>
      </c>
      <c r="N189" s="185" t="s">
        <v>58</v>
      </c>
      <c r="O189" s="186">
        <v>9.8000000000000004E-2</v>
      </c>
      <c r="P189" s="186">
        <f>O189*H189</f>
        <v>272.81240000000003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AR189" s="188" t="s">
        <v>154</v>
      </c>
      <c r="AT189" s="188" t="s">
        <v>150</v>
      </c>
      <c r="AU189" s="188" t="s">
        <v>155</v>
      </c>
      <c r="AY189" s="95" t="s">
        <v>148</v>
      </c>
      <c r="BE189" s="189">
        <f>IF(N189="základná",J189,0)</f>
        <v>0</v>
      </c>
      <c r="BF189" s="189">
        <f>IF(N189="znížená",J189,0)</f>
        <v>0</v>
      </c>
      <c r="BG189" s="189">
        <f>IF(N189="zákl. prenesená",J189,0)</f>
        <v>0</v>
      </c>
      <c r="BH189" s="189">
        <f>IF(N189="zníž. prenesená",J189,0)</f>
        <v>0</v>
      </c>
      <c r="BI189" s="189">
        <f>IF(N189="nulová",J189,0)</f>
        <v>0</v>
      </c>
      <c r="BJ189" s="95" t="s">
        <v>155</v>
      </c>
      <c r="BK189" s="189">
        <f>ROUND(I189*H189,2)</f>
        <v>0</v>
      </c>
      <c r="BL189" s="95" t="s">
        <v>154</v>
      </c>
      <c r="BM189" s="188" t="s">
        <v>273</v>
      </c>
    </row>
    <row r="190" spans="2:65" s="191" customFormat="1" x14ac:dyDescent="0.2">
      <c r="B190" s="190"/>
      <c r="D190" s="192" t="s">
        <v>158</v>
      </c>
      <c r="E190" s="193" t="s">
        <v>28</v>
      </c>
      <c r="F190" s="194" t="s">
        <v>274</v>
      </c>
      <c r="H190" s="195">
        <v>2783.8</v>
      </c>
      <c r="L190" s="190"/>
      <c r="M190" s="196"/>
      <c r="T190" s="197"/>
      <c r="Y190" s="103"/>
      <c r="AT190" s="193" t="s">
        <v>158</v>
      </c>
      <c r="AU190" s="193" t="s">
        <v>155</v>
      </c>
      <c r="AV190" s="191" t="s">
        <v>155</v>
      </c>
      <c r="AW190" s="191" t="s">
        <v>50</v>
      </c>
      <c r="AX190" s="191" t="s">
        <v>92</v>
      </c>
      <c r="AY190" s="193" t="s">
        <v>148</v>
      </c>
    </row>
    <row r="191" spans="2:65" s="199" customFormat="1" x14ac:dyDescent="0.2">
      <c r="B191" s="198"/>
      <c r="D191" s="192" t="s">
        <v>158</v>
      </c>
      <c r="E191" s="200" t="s">
        <v>28</v>
      </c>
      <c r="F191" s="201" t="s">
        <v>160</v>
      </c>
      <c r="H191" s="202">
        <v>2783.8</v>
      </c>
      <c r="L191" s="198"/>
      <c r="M191" s="203"/>
      <c r="T191" s="204"/>
      <c r="Y191" s="103"/>
      <c r="AT191" s="200" t="s">
        <v>158</v>
      </c>
      <c r="AU191" s="200" t="s">
        <v>155</v>
      </c>
      <c r="AV191" s="199" t="s">
        <v>154</v>
      </c>
      <c r="AW191" s="199" t="s">
        <v>50</v>
      </c>
      <c r="AX191" s="199" t="s">
        <v>100</v>
      </c>
      <c r="AY191" s="200" t="s">
        <v>148</v>
      </c>
    </row>
    <row r="192" spans="2:65" s="103" customFormat="1" ht="16.5" customHeight="1" x14ac:dyDescent="0.2">
      <c r="B192" s="102"/>
      <c r="C192" s="210" t="s">
        <v>275</v>
      </c>
      <c r="D192" s="210" t="s">
        <v>220</v>
      </c>
      <c r="E192" s="211" t="s">
        <v>276</v>
      </c>
      <c r="F192" s="212" t="s">
        <v>277</v>
      </c>
      <c r="G192" s="213" t="s">
        <v>223</v>
      </c>
      <c r="H192" s="214">
        <v>779.46400000000006</v>
      </c>
      <c r="I192" s="220">
        <v>0</v>
      </c>
      <c r="J192" s="215">
        <f>ROUND(I192*H192,2)</f>
        <v>0</v>
      </c>
      <c r="K192" s="216"/>
      <c r="L192" s="217"/>
      <c r="M192" s="218" t="s">
        <v>28</v>
      </c>
      <c r="N192" s="219" t="s">
        <v>58</v>
      </c>
      <c r="O192" s="186">
        <v>0</v>
      </c>
      <c r="P192" s="186">
        <f>O192*H192</f>
        <v>0</v>
      </c>
      <c r="Q192" s="186">
        <v>1</v>
      </c>
      <c r="R192" s="186">
        <f>Q192*H192</f>
        <v>779.46400000000006</v>
      </c>
      <c r="S192" s="186">
        <v>0</v>
      </c>
      <c r="T192" s="187">
        <f>S192*H192</f>
        <v>0</v>
      </c>
      <c r="AR192" s="188" t="s">
        <v>164</v>
      </c>
      <c r="AT192" s="188" t="s">
        <v>220</v>
      </c>
      <c r="AU192" s="188" t="s">
        <v>155</v>
      </c>
      <c r="AY192" s="95" t="s">
        <v>148</v>
      </c>
      <c r="BE192" s="189">
        <f>IF(N192="základná",J192,0)</f>
        <v>0</v>
      </c>
      <c r="BF192" s="189">
        <f>IF(N192="znížená",J192,0)</f>
        <v>0</v>
      </c>
      <c r="BG192" s="189">
        <f>IF(N192="zákl. prenesená",J192,0)</f>
        <v>0</v>
      </c>
      <c r="BH192" s="189">
        <f>IF(N192="zníž. prenesená",J192,0)</f>
        <v>0</v>
      </c>
      <c r="BI192" s="189">
        <f>IF(N192="nulová",J192,0)</f>
        <v>0</v>
      </c>
      <c r="BJ192" s="95" t="s">
        <v>155</v>
      </c>
      <c r="BK192" s="189">
        <f>ROUND(I192*H192,2)</f>
        <v>0</v>
      </c>
      <c r="BL192" s="95" t="s">
        <v>154</v>
      </c>
      <c r="BM192" s="188" t="s">
        <v>278</v>
      </c>
    </row>
    <row r="193" spans="2:65" s="191" customFormat="1" x14ac:dyDescent="0.2">
      <c r="B193" s="190"/>
      <c r="D193" s="192" t="s">
        <v>158</v>
      </c>
      <c r="E193" s="193" t="s">
        <v>28</v>
      </c>
      <c r="F193" s="194" t="s">
        <v>279</v>
      </c>
      <c r="H193" s="195">
        <v>326.87200000000001</v>
      </c>
      <c r="L193" s="190"/>
      <c r="M193" s="196"/>
      <c r="T193" s="197"/>
      <c r="Y193" s="103"/>
      <c r="AT193" s="193" t="s">
        <v>158</v>
      </c>
      <c r="AU193" s="193" t="s">
        <v>155</v>
      </c>
      <c r="AV193" s="191" t="s">
        <v>155</v>
      </c>
      <c r="AW193" s="191" t="s">
        <v>50</v>
      </c>
      <c r="AX193" s="191" t="s">
        <v>92</v>
      </c>
      <c r="AY193" s="193" t="s">
        <v>148</v>
      </c>
    </row>
    <row r="194" spans="2:65" s="191" customFormat="1" x14ac:dyDescent="0.2">
      <c r="B194" s="190"/>
      <c r="D194" s="192" t="s">
        <v>158</v>
      </c>
      <c r="E194" s="193" t="s">
        <v>28</v>
      </c>
      <c r="F194" s="194" t="s">
        <v>280</v>
      </c>
      <c r="H194" s="195">
        <v>452.59199999999998</v>
      </c>
      <c r="L194" s="190"/>
      <c r="M194" s="196"/>
      <c r="T194" s="197"/>
      <c r="Y194" s="103"/>
      <c r="AT194" s="193" t="s">
        <v>158</v>
      </c>
      <c r="AU194" s="193" t="s">
        <v>155</v>
      </c>
      <c r="AV194" s="191" t="s">
        <v>155</v>
      </c>
      <c r="AW194" s="191" t="s">
        <v>50</v>
      </c>
      <c r="AX194" s="191" t="s">
        <v>92</v>
      </c>
      <c r="AY194" s="193" t="s">
        <v>148</v>
      </c>
    </row>
    <row r="195" spans="2:65" s="199" customFormat="1" x14ac:dyDescent="0.2">
      <c r="B195" s="198"/>
      <c r="D195" s="192" t="s">
        <v>158</v>
      </c>
      <c r="E195" s="200" t="s">
        <v>28</v>
      </c>
      <c r="F195" s="201" t="s">
        <v>196</v>
      </c>
      <c r="H195" s="202">
        <v>779.46399999999994</v>
      </c>
      <c r="L195" s="198"/>
      <c r="M195" s="203"/>
      <c r="T195" s="204"/>
      <c r="Y195" s="103"/>
      <c r="AT195" s="200" t="s">
        <v>158</v>
      </c>
      <c r="AU195" s="200" t="s">
        <v>155</v>
      </c>
      <c r="AV195" s="199" t="s">
        <v>154</v>
      </c>
      <c r="AW195" s="199" t="s">
        <v>50</v>
      </c>
      <c r="AX195" s="199" t="s">
        <v>100</v>
      </c>
      <c r="AY195" s="200" t="s">
        <v>148</v>
      </c>
    </row>
    <row r="196" spans="2:65" s="166" customFormat="1" ht="22.9" customHeight="1" x14ac:dyDescent="0.2">
      <c r="B196" s="165"/>
      <c r="D196" s="167" t="s">
        <v>91</v>
      </c>
      <c r="E196" s="175" t="s">
        <v>155</v>
      </c>
      <c r="F196" s="175" t="s">
        <v>281</v>
      </c>
      <c r="J196" s="176">
        <f>BK196</f>
        <v>0</v>
      </c>
      <c r="L196" s="165"/>
      <c r="M196" s="170"/>
      <c r="P196" s="171">
        <f>SUM(P197:P209)</f>
        <v>78.961283999999992</v>
      </c>
      <c r="R196" s="171">
        <f>SUM(R197:R209)</f>
        <v>16.601561500000003</v>
      </c>
      <c r="T196" s="172">
        <f>SUM(T197:T209)</f>
        <v>0</v>
      </c>
      <c r="Y196" s="103"/>
      <c r="AR196" s="167" t="s">
        <v>100</v>
      </c>
      <c r="AT196" s="173" t="s">
        <v>91</v>
      </c>
      <c r="AU196" s="173" t="s">
        <v>100</v>
      </c>
      <c r="AY196" s="167" t="s">
        <v>148</v>
      </c>
      <c r="BK196" s="174">
        <f>SUM(BK197:BK209)</f>
        <v>0</v>
      </c>
    </row>
    <row r="197" spans="2:65" s="103" customFormat="1" ht="33" customHeight="1" x14ac:dyDescent="0.2">
      <c r="B197" s="102"/>
      <c r="C197" s="177" t="s">
        <v>218</v>
      </c>
      <c r="D197" s="177" t="s">
        <v>150</v>
      </c>
      <c r="E197" s="178" t="s">
        <v>282</v>
      </c>
      <c r="F197" s="179" t="s">
        <v>283</v>
      </c>
      <c r="G197" s="180" t="s">
        <v>153</v>
      </c>
      <c r="H197" s="181">
        <v>416</v>
      </c>
      <c r="I197" s="209">
        <v>0</v>
      </c>
      <c r="J197" s="182">
        <f>ROUND(I197*H197,2)</f>
        <v>0</v>
      </c>
      <c r="K197" s="183"/>
      <c r="L197" s="102"/>
      <c r="M197" s="184" t="s">
        <v>28</v>
      </c>
      <c r="N197" s="185" t="s">
        <v>58</v>
      </c>
      <c r="O197" s="186">
        <v>8.5000000000000006E-2</v>
      </c>
      <c r="P197" s="186">
        <f>O197*H197</f>
        <v>35.36</v>
      </c>
      <c r="Q197" s="186">
        <v>3.5074999999999999E-4</v>
      </c>
      <c r="R197" s="186">
        <f>Q197*H197</f>
        <v>0.14591199999999999</v>
      </c>
      <c r="S197" s="186">
        <v>0</v>
      </c>
      <c r="T197" s="187">
        <f>S197*H197</f>
        <v>0</v>
      </c>
      <c r="AR197" s="188" t="s">
        <v>154</v>
      </c>
      <c r="AT197" s="188" t="s">
        <v>150</v>
      </c>
      <c r="AU197" s="188" t="s">
        <v>155</v>
      </c>
      <c r="AY197" s="95" t="s">
        <v>148</v>
      </c>
      <c r="BE197" s="189">
        <f>IF(N197="základná",J197,0)</f>
        <v>0</v>
      </c>
      <c r="BF197" s="189">
        <f>IF(N197="znížená",J197,0)</f>
        <v>0</v>
      </c>
      <c r="BG197" s="189">
        <f>IF(N197="zákl. prenesená",J197,0)</f>
        <v>0</v>
      </c>
      <c r="BH197" s="189">
        <f>IF(N197="zníž. prenesená",J197,0)</f>
        <v>0</v>
      </c>
      <c r="BI197" s="189">
        <f>IF(N197="nulová",J197,0)</f>
        <v>0</v>
      </c>
      <c r="BJ197" s="95" t="s">
        <v>155</v>
      </c>
      <c r="BK197" s="189">
        <f>ROUND(I197*H197,2)</f>
        <v>0</v>
      </c>
      <c r="BL197" s="95" t="s">
        <v>154</v>
      </c>
      <c r="BM197" s="188" t="s">
        <v>284</v>
      </c>
    </row>
    <row r="198" spans="2:65" s="191" customFormat="1" x14ac:dyDescent="0.2">
      <c r="B198" s="190"/>
      <c r="D198" s="192" t="s">
        <v>158</v>
      </c>
      <c r="E198" s="193" t="s">
        <v>28</v>
      </c>
      <c r="F198" s="194" t="s">
        <v>285</v>
      </c>
      <c r="H198" s="195">
        <v>416</v>
      </c>
      <c r="L198" s="190"/>
      <c r="M198" s="196"/>
      <c r="T198" s="197"/>
      <c r="Y198" s="103"/>
      <c r="AT198" s="193" t="s">
        <v>158</v>
      </c>
      <c r="AU198" s="193" t="s">
        <v>155</v>
      </c>
      <c r="AV198" s="191" t="s">
        <v>155</v>
      </c>
      <c r="AW198" s="191" t="s">
        <v>50</v>
      </c>
      <c r="AX198" s="191" t="s">
        <v>92</v>
      </c>
      <c r="AY198" s="193" t="s">
        <v>148</v>
      </c>
    </row>
    <row r="199" spans="2:65" s="199" customFormat="1" x14ac:dyDescent="0.2">
      <c r="B199" s="198"/>
      <c r="D199" s="192" t="s">
        <v>158</v>
      </c>
      <c r="E199" s="200" t="s">
        <v>28</v>
      </c>
      <c r="F199" s="201" t="s">
        <v>160</v>
      </c>
      <c r="H199" s="202">
        <v>416</v>
      </c>
      <c r="L199" s="198"/>
      <c r="M199" s="203"/>
      <c r="T199" s="204"/>
      <c r="Y199" s="103"/>
      <c r="AT199" s="200" t="s">
        <v>158</v>
      </c>
      <c r="AU199" s="200" t="s">
        <v>155</v>
      </c>
      <c r="AV199" s="199" t="s">
        <v>154</v>
      </c>
      <c r="AW199" s="199" t="s">
        <v>50</v>
      </c>
      <c r="AX199" s="199" t="s">
        <v>100</v>
      </c>
      <c r="AY199" s="200" t="s">
        <v>148</v>
      </c>
    </row>
    <row r="200" spans="2:65" s="103" customFormat="1" ht="16.5" customHeight="1" x14ac:dyDescent="0.2">
      <c r="B200" s="102"/>
      <c r="C200" s="210" t="s">
        <v>286</v>
      </c>
      <c r="D200" s="210" t="s">
        <v>220</v>
      </c>
      <c r="E200" s="211" t="s">
        <v>287</v>
      </c>
      <c r="F200" s="212" t="s">
        <v>288</v>
      </c>
      <c r="G200" s="213" t="s">
        <v>153</v>
      </c>
      <c r="H200" s="214">
        <v>424.32</v>
      </c>
      <c r="I200" s="220">
        <v>0</v>
      </c>
      <c r="J200" s="215">
        <f>ROUND(I200*H200,2)</f>
        <v>0</v>
      </c>
      <c r="K200" s="216"/>
      <c r="L200" s="217"/>
      <c r="M200" s="218" t="s">
        <v>28</v>
      </c>
      <c r="N200" s="219" t="s">
        <v>58</v>
      </c>
      <c r="O200" s="186">
        <v>0</v>
      </c>
      <c r="P200" s="186">
        <f>O200*H200</f>
        <v>0</v>
      </c>
      <c r="Q200" s="186">
        <v>2.0000000000000001E-4</v>
      </c>
      <c r="R200" s="186">
        <f>Q200*H200</f>
        <v>8.4864000000000009E-2</v>
      </c>
      <c r="S200" s="186">
        <v>0</v>
      </c>
      <c r="T200" s="187">
        <f>S200*H200</f>
        <v>0</v>
      </c>
      <c r="AR200" s="188" t="s">
        <v>164</v>
      </c>
      <c r="AT200" s="188" t="s">
        <v>220</v>
      </c>
      <c r="AU200" s="188" t="s">
        <v>155</v>
      </c>
      <c r="AY200" s="95" t="s">
        <v>148</v>
      </c>
      <c r="BE200" s="189">
        <f>IF(N200="základná",J200,0)</f>
        <v>0</v>
      </c>
      <c r="BF200" s="189">
        <f>IF(N200="znížená",J200,0)</f>
        <v>0</v>
      </c>
      <c r="BG200" s="189">
        <f>IF(N200="zákl. prenesená",J200,0)</f>
        <v>0</v>
      </c>
      <c r="BH200" s="189">
        <f>IF(N200="zníž. prenesená",J200,0)</f>
        <v>0</v>
      </c>
      <c r="BI200" s="189">
        <f>IF(N200="nulová",J200,0)</f>
        <v>0</v>
      </c>
      <c r="BJ200" s="95" t="s">
        <v>155</v>
      </c>
      <c r="BK200" s="189">
        <f>ROUND(I200*H200,2)</f>
        <v>0</v>
      </c>
      <c r="BL200" s="95" t="s">
        <v>154</v>
      </c>
      <c r="BM200" s="188" t="s">
        <v>289</v>
      </c>
    </row>
    <row r="201" spans="2:65" s="191" customFormat="1" x14ac:dyDescent="0.2">
      <c r="B201" s="190"/>
      <c r="D201" s="192" t="s">
        <v>158</v>
      </c>
      <c r="E201" s="193" t="s">
        <v>28</v>
      </c>
      <c r="F201" s="194" t="s">
        <v>290</v>
      </c>
      <c r="H201" s="195">
        <v>424.32</v>
      </c>
      <c r="L201" s="190"/>
      <c r="M201" s="196"/>
      <c r="T201" s="197"/>
      <c r="Y201" s="103"/>
      <c r="AT201" s="193" t="s">
        <v>158</v>
      </c>
      <c r="AU201" s="193" t="s">
        <v>155</v>
      </c>
      <c r="AV201" s="191" t="s">
        <v>155</v>
      </c>
      <c r="AW201" s="191" t="s">
        <v>50</v>
      </c>
      <c r="AX201" s="191" t="s">
        <v>92</v>
      </c>
      <c r="AY201" s="193" t="s">
        <v>148</v>
      </c>
    </row>
    <row r="202" spans="2:65" s="199" customFormat="1" x14ac:dyDescent="0.2">
      <c r="B202" s="198"/>
      <c r="D202" s="192" t="s">
        <v>158</v>
      </c>
      <c r="E202" s="200" t="s">
        <v>28</v>
      </c>
      <c r="F202" s="201" t="s">
        <v>160</v>
      </c>
      <c r="H202" s="202">
        <v>424.32</v>
      </c>
      <c r="L202" s="198"/>
      <c r="M202" s="203"/>
      <c r="T202" s="204"/>
      <c r="Y202" s="103"/>
      <c r="AT202" s="200" t="s">
        <v>158</v>
      </c>
      <c r="AU202" s="200" t="s">
        <v>155</v>
      </c>
      <c r="AV202" s="199" t="s">
        <v>154</v>
      </c>
      <c r="AW202" s="199" t="s">
        <v>50</v>
      </c>
      <c r="AX202" s="199" t="s">
        <v>100</v>
      </c>
      <c r="AY202" s="200" t="s">
        <v>148</v>
      </c>
    </row>
    <row r="203" spans="2:65" s="103" customFormat="1" ht="16.5" customHeight="1" x14ac:dyDescent="0.2">
      <c r="B203" s="102"/>
      <c r="C203" s="177" t="s">
        <v>224</v>
      </c>
      <c r="D203" s="177" t="s">
        <v>150</v>
      </c>
      <c r="E203" s="178" t="s">
        <v>291</v>
      </c>
      <c r="F203" s="179" t="s">
        <v>292</v>
      </c>
      <c r="G203" s="180" t="s">
        <v>176</v>
      </c>
      <c r="H203" s="181">
        <v>8.2910000000000004</v>
      </c>
      <c r="I203" s="209">
        <v>0</v>
      </c>
      <c r="J203" s="182">
        <f>ROUND(I203*H203,2)</f>
        <v>0</v>
      </c>
      <c r="K203" s="183"/>
      <c r="L203" s="102"/>
      <c r="M203" s="184" t="s">
        <v>28</v>
      </c>
      <c r="N203" s="185" t="s">
        <v>58</v>
      </c>
      <c r="O203" s="186">
        <v>1.1639999999999999</v>
      </c>
      <c r="P203" s="186">
        <f>O203*H203</f>
        <v>9.6507240000000003</v>
      </c>
      <c r="Q203" s="186">
        <v>1.9205000000000001</v>
      </c>
      <c r="R203" s="186">
        <f>Q203*H203</f>
        <v>15.922865500000002</v>
      </c>
      <c r="S203" s="186">
        <v>0</v>
      </c>
      <c r="T203" s="187">
        <f>S203*H203</f>
        <v>0</v>
      </c>
      <c r="AR203" s="188" t="s">
        <v>154</v>
      </c>
      <c r="AT203" s="188" t="s">
        <v>150</v>
      </c>
      <c r="AU203" s="188" t="s">
        <v>155</v>
      </c>
      <c r="AY203" s="95" t="s">
        <v>148</v>
      </c>
      <c r="BE203" s="189">
        <f>IF(N203="základná",J203,0)</f>
        <v>0</v>
      </c>
      <c r="BF203" s="189">
        <f>IF(N203="znížená",J203,0)</f>
        <v>0</v>
      </c>
      <c r="BG203" s="189">
        <f>IF(N203="zákl. prenesená",J203,0)</f>
        <v>0</v>
      </c>
      <c r="BH203" s="189">
        <f>IF(N203="zníž. prenesená",J203,0)</f>
        <v>0</v>
      </c>
      <c r="BI203" s="189">
        <f>IF(N203="nulová",J203,0)</f>
        <v>0</v>
      </c>
      <c r="BJ203" s="95" t="s">
        <v>155</v>
      </c>
      <c r="BK203" s="189">
        <f>ROUND(I203*H203,2)</f>
        <v>0</v>
      </c>
      <c r="BL203" s="95" t="s">
        <v>154</v>
      </c>
      <c r="BM203" s="188" t="s">
        <v>293</v>
      </c>
    </row>
    <row r="204" spans="2:65" s="103" customFormat="1" ht="21.75" customHeight="1" x14ac:dyDescent="0.2">
      <c r="B204" s="102"/>
      <c r="C204" s="177" t="s">
        <v>294</v>
      </c>
      <c r="D204" s="177" t="s">
        <v>150</v>
      </c>
      <c r="E204" s="178" t="s">
        <v>295</v>
      </c>
      <c r="F204" s="179" t="s">
        <v>296</v>
      </c>
      <c r="G204" s="180" t="s">
        <v>297</v>
      </c>
      <c r="H204" s="181">
        <v>208</v>
      </c>
      <c r="I204" s="209">
        <v>0</v>
      </c>
      <c r="J204" s="182">
        <f>ROUND(I204*H204,2)</f>
        <v>0</v>
      </c>
      <c r="K204" s="183"/>
      <c r="L204" s="102"/>
      <c r="M204" s="184" t="s">
        <v>28</v>
      </c>
      <c r="N204" s="185" t="s">
        <v>58</v>
      </c>
      <c r="O204" s="186">
        <v>8.7069999999999995E-2</v>
      </c>
      <c r="P204" s="186">
        <f>O204*H204</f>
        <v>18.11056</v>
      </c>
      <c r="Q204" s="186">
        <v>0</v>
      </c>
      <c r="R204" s="186">
        <f>Q204*H204</f>
        <v>0</v>
      </c>
      <c r="S204" s="186">
        <v>0</v>
      </c>
      <c r="T204" s="187">
        <f>S204*H204</f>
        <v>0</v>
      </c>
      <c r="AR204" s="188" t="s">
        <v>154</v>
      </c>
      <c r="AT204" s="188" t="s">
        <v>150</v>
      </c>
      <c r="AU204" s="188" t="s">
        <v>155</v>
      </c>
      <c r="AY204" s="95" t="s">
        <v>148</v>
      </c>
      <c r="BE204" s="189">
        <f>IF(N204="základná",J204,0)</f>
        <v>0</v>
      </c>
      <c r="BF204" s="189">
        <f>IF(N204="znížená",J204,0)</f>
        <v>0</v>
      </c>
      <c r="BG204" s="189">
        <f>IF(N204="zákl. prenesená",J204,0)</f>
        <v>0</v>
      </c>
      <c r="BH204" s="189">
        <f>IF(N204="zníž. prenesená",J204,0)</f>
        <v>0</v>
      </c>
      <c r="BI204" s="189">
        <f>IF(N204="nulová",J204,0)</f>
        <v>0</v>
      </c>
      <c r="BJ204" s="95" t="s">
        <v>155</v>
      </c>
      <c r="BK204" s="189">
        <f>ROUND(I204*H204,2)</f>
        <v>0</v>
      </c>
      <c r="BL204" s="95" t="s">
        <v>154</v>
      </c>
      <c r="BM204" s="188" t="s">
        <v>298</v>
      </c>
    </row>
    <row r="205" spans="2:65" s="191" customFormat="1" x14ac:dyDescent="0.2">
      <c r="B205" s="190"/>
      <c r="D205" s="192" t="s">
        <v>158</v>
      </c>
      <c r="E205" s="193" t="s">
        <v>28</v>
      </c>
      <c r="F205" s="194" t="s">
        <v>299</v>
      </c>
      <c r="H205" s="195">
        <v>208</v>
      </c>
      <c r="L205" s="190"/>
      <c r="M205" s="196"/>
      <c r="T205" s="197"/>
      <c r="Y205" s="103"/>
      <c r="AT205" s="193" t="s">
        <v>158</v>
      </c>
      <c r="AU205" s="193" t="s">
        <v>155</v>
      </c>
      <c r="AV205" s="191" t="s">
        <v>155</v>
      </c>
      <c r="AW205" s="191" t="s">
        <v>50</v>
      </c>
      <c r="AX205" s="191" t="s">
        <v>92</v>
      </c>
      <c r="AY205" s="193" t="s">
        <v>148</v>
      </c>
    </row>
    <row r="206" spans="2:65" s="199" customFormat="1" x14ac:dyDescent="0.2">
      <c r="B206" s="198"/>
      <c r="D206" s="192" t="s">
        <v>158</v>
      </c>
      <c r="E206" s="200" t="s">
        <v>28</v>
      </c>
      <c r="F206" s="201" t="s">
        <v>160</v>
      </c>
      <c r="H206" s="202">
        <v>208</v>
      </c>
      <c r="L206" s="198"/>
      <c r="M206" s="203"/>
      <c r="T206" s="204"/>
      <c r="Y206" s="103"/>
      <c r="AT206" s="200" t="s">
        <v>158</v>
      </c>
      <c r="AU206" s="200" t="s">
        <v>155</v>
      </c>
      <c r="AV206" s="199" t="s">
        <v>154</v>
      </c>
      <c r="AW206" s="199" t="s">
        <v>50</v>
      </c>
      <c r="AX206" s="199" t="s">
        <v>100</v>
      </c>
      <c r="AY206" s="200" t="s">
        <v>148</v>
      </c>
    </row>
    <row r="207" spans="2:65" s="103" customFormat="1" ht="21.75" customHeight="1" x14ac:dyDescent="0.2">
      <c r="B207" s="102"/>
      <c r="C207" s="210" t="s">
        <v>227</v>
      </c>
      <c r="D207" s="210" t="s">
        <v>220</v>
      </c>
      <c r="E207" s="211" t="s">
        <v>300</v>
      </c>
      <c r="F207" s="212" t="s">
        <v>301</v>
      </c>
      <c r="G207" s="213" t="s">
        <v>297</v>
      </c>
      <c r="H207" s="214">
        <v>208</v>
      </c>
      <c r="I207" s="220">
        <v>0</v>
      </c>
      <c r="J207" s="215">
        <f>ROUND(I207*H207,2)</f>
        <v>0</v>
      </c>
      <c r="K207" s="216"/>
      <c r="L207" s="217"/>
      <c r="M207" s="218" t="s">
        <v>28</v>
      </c>
      <c r="N207" s="219" t="s">
        <v>58</v>
      </c>
      <c r="O207" s="186">
        <v>0</v>
      </c>
      <c r="P207" s="186">
        <f>O207*H207</f>
        <v>0</v>
      </c>
      <c r="Q207" s="186">
        <v>9.7999999999999997E-4</v>
      </c>
      <c r="R207" s="186">
        <f>Q207*H207</f>
        <v>0.20383999999999999</v>
      </c>
      <c r="S207" s="186">
        <v>0</v>
      </c>
      <c r="T207" s="187">
        <f>S207*H207</f>
        <v>0</v>
      </c>
      <c r="AR207" s="188" t="s">
        <v>164</v>
      </c>
      <c r="AT207" s="188" t="s">
        <v>220</v>
      </c>
      <c r="AU207" s="188" t="s">
        <v>155</v>
      </c>
      <c r="AY207" s="95" t="s">
        <v>148</v>
      </c>
      <c r="BE207" s="189">
        <f>IF(N207="základná",J207,0)</f>
        <v>0</v>
      </c>
      <c r="BF207" s="189">
        <f>IF(N207="znížená",J207,0)</f>
        <v>0</v>
      </c>
      <c r="BG207" s="189">
        <f>IF(N207="zákl. prenesená",J207,0)</f>
        <v>0</v>
      </c>
      <c r="BH207" s="189">
        <f>IF(N207="zníž. prenesená",J207,0)</f>
        <v>0</v>
      </c>
      <c r="BI207" s="189">
        <f>IF(N207="nulová",J207,0)</f>
        <v>0</v>
      </c>
      <c r="BJ207" s="95" t="s">
        <v>155</v>
      </c>
      <c r="BK207" s="189">
        <f>ROUND(I207*H207,2)</f>
        <v>0</v>
      </c>
      <c r="BL207" s="95" t="s">
        <v>154</v>
      </c>
      <c r="BM207" s="188" t="s">
        <v>302</v>
      </c>
    </row>
    <row r="208" spans="2:65" s="103" customFormat="1" ht="33" customHeight="1" x14ac:dyDescent="0.2">
      <c r="B208" s="102"/>
      <c r="C208" s="177" t="s">
        <v>303</v>
      </c>
      <c r="D208" s="177" t="s">
        <v>150</v>
      </c>
      <c r="E208" s="178" t="s">
        <v>304</v>
      </c>
      <c r="F208" s="179" t="s">
        <v>305</v>
      </c>
      <c r="G208" s="180" t="s">
        <v>153</v>
      </c>
      <c r="H208" s="181">
        <v>720</v>
      </c>
      <c r="I208" s="209">
        <v>0</v>
      </c>
      <c r="J208" s="182">
        <f>ROUND(I208*H208,2)</f>
        <v>0</v>
      </c>
      <c r="K208" s="183"/>
      <c r="L208" s="102"/>
      <c r="M208" s="184" t="s">
        <v>28</v>
      </c>
      <c r="N208" s="185" t="s">
        <v>58</v>
      </c>
      <c r="O208" s="186">
        <v>2.1999999999999999E-2</v>
      </c>
      <c r="P208" s="186">
        <f>O208*H208</f>
        <v>15.84</v>
      </c>
      <c r="Q208" s="186">
        <v>3.3000000000000003E-5</v>
      </c>
      <c r="R208" s="186">
        <f>Q208*H208</f>
        <v>2.3760000000000003E-2</v>
      </c>
      <c r="S208" s="186">
        <v>0</v>
      </c>
      <c r="T208" s="187">
        <f>S208*H208</f>
        <v>0</v>
      </c>
      <c r="AR208" s="188" t="s">
        <v>154</v>
      </c>
      <c r="AT208" s="188" t="s">
        <v>150</v>
      </c>
      <c r="AU208" s="188" t="s">
        <v>155</v>
      </c>
      <c r="AY208" s="95" t="s">
        <v>148</v>
      </c>
      <c r="BE208" s="189">
        <f>IF(N208="základná",J208,0)</f>
        <v>0</v>
      </c>
      <c r="BF208" s="189">
        <f>IF(N208="znížená",J208,0)</f>
        <v>0</v>
      </c>
      <c r="BG208" s="189">
        <f>IF(N208="zákl. prenesená",J208,0)</f>
        <v>0</v>
      </c>
      <c r="BH208" s="189">
        <f>IF(N208="zníž. prenesená",J208,0)</f>
        <v>0</v>
      </c>
      <c r="BI208" s="189">
        <f>IF(N208="nulová",J208,0)</f>
        <v>0</v>
      </c>
      <c r="BJ208" s="95" t="s">
        <v>155</v>
      </c>
      <c r="BK208" s="189">
        <f>ROUND(I208*H208,2)</f>
        <v>0</v>
      </c>
      <c r="BL208" s="95" t="s">
        <v>154</v>
      </c>
      <c r="BM208" s="188" t="s">
        <v>306</v>
      </c>
    </row>
    <row r="209" spans="2:65" s="103" customFormat="1" ht="16.5" customHeight="1" x14ac:dyDescent="0.2">
      <c r="B209" s="102"/>
      <c r="C209" s="210" t="s">
        <v>231</v>
      </c>
      <c r="D209" s="210" t="s">
        <v>220</v>
      </c>
      <c r="E209" s="211" t="s">
        <v>307</v>
      </c>
      <c r="F209" s="212" t="s">
        <v>308</v>
      </c>
      <c r="G209" s="213" t="s">
        <v>153</v>
      </c>
      <c r="H209" s="214">
        <v>734.4</v>
      </c>
      <c r="I209" s="220">
        <v>0</v>
      </c>
      <c r="J209" s="215">
        <f>ROUND(I209*H209,2)</f>
        <v>0</v>
      </c>
      <c r="K209" s="216"/>
      <c r="L209" s="217"/>
      <c r="M209" s="218" t="s">
        <v>28</v>
      </c>
      <c r="N209" s="219" t="s">
        <v>58</v>
      </c>
      <c r="O209" s="186">
        <v>0</v>
      </c>
      <c r="P209" s="186">
        <f>O209*H209</f>
        <v>0</v>
      </c>
      <c r="Q209" s="186">
        <v>2.9999999999999997E-4</v>
      </c>
      <c r="R209" s="186">
        <f>Q209*H209</f>
        <v>0.22031999999999996</v>
      </c>
      <c r="S209" s="186">
        <v>0</v>
      </c>
      <c r="T209" s="187">
        <f>S209*H209</f>
        <v>0</v>
      </c>
      <c r="AR209" s="188" t="s">
        <v>164</v>
      </c>
      <c r="AT209" s="188" t="s">
        <v>220</v>
      </c>
      <c r="AU209" s="188" t="s">
        <v>155</v>
      </c>
      <c r="AY209" s="95" t="s">
        <v>148</v>
      </c>
      <c r="BE209" s="189">
        <f>IF(N209="základná",J209,0)</f>
        <v>0</v>
      </c>
      <c r="BF209" s="189">
        <f>IF(N209="znížená",J209,0)</f>
        <v>0</v>
      </c>
      <c r="BG209" s="189">
        <f>IF(N209="zákl. prenesená",J209,0)</f>
        <v>0</v>
      </c>
      <c r="BH209" s="189">
        <f>IF(N209="zníž. prenesená",J209,0)</f>
        <v>0</v>
      </c>
      <c r="BI209" s="189">
        <f>IF(N209="nulová",J209,0)</f>
        <v>0</v>
      </c>
      <c r="BJ209" s="95" t="s">
        <v>155</v>
      </c>
      <c r="BK209" s="189">
        <f>ROUND(I209*H209,2)</f>
        <v>0</v>
      </c>
      <c r="BL209" s="95" t="s">
        <v>154</v>
      </c>
      <c r="BM209" s="188" t="s">
        <v>309</v>
      </c>
    </row>
    <row r="210" spans="2:65" s="166" customFormat="1" ht="22.9" customHeight="1" x14ac:dyDescent="0.2">
      <c r="B210" s="165"/>
      <c r="D210" s="167" t="s">
        <v>91</v>
      </c>
      <c r="E210" s="175" t="s">
        <v>310</v>
      </c>
      <c r="F210" s="175" t="s">
        <v>311</v>
      </c>
      <c r="J210" s="176">
        <f>BK210</f>
        <v>0</v>
      </c>
      <c r="L210" s="165"/>
      <c r="M210" s="170"/>
      <c r="P210" s="171">
        <f>SUM(P211:P218)</f>
        <v>20.883536549999999</v>
      </c>
      <c r="R210" s="171">
        <f>SUM(R211:R218)</f>
        <v>13.331237679000001</v>
      </c>
      <c r="T210" s="172">
        <f>SUM(T211:T218)</f>
        <v>0</v>
      </c>
      <c r="Y210" s="103"/>
      <c r="AR210" s="167" t="s">
        <v>100</v>
      </c>
      <c r="AT210" s="173" t="s">
        <v>91</v>
      </c>
      <c r="AU210" s="173" t="s">
        <v>100</v>
      </c>
      <c r="AY210" s="167" t="s">
        <v>148</v>
      </c>
      <c r="BK210" s="174">
        <f>SUM(BK211:BK218)</f>
        <v>0</v>
      </c>
    </row>
    <row r="211" spans="2:65" s="103" customFormat="1" ht="24.2" customHeight="1" x14ac:dyDescent="0.2">
      <c r="B211" s="102"/>
      <c r="C211" s="177" t="s">
        <v>312</v>
      </c>
      <c r="D211" s="177" t="s">
        <v>150</v>
      </c>
      <c r="E211" s="178" t="s">
        <v>313</v>
      </c>
      <c r="F211" s="179" t="s">
        <v>314</v>
      </c>
      <c r="G211" s="180" t="s">
        <v>176</v>
      </c>
      <c r="H211" s="181">
        <v>6.0030000000000001</v>
      </c>
      <c r="I211" s="209">
        <v>0</v>
      </c>
      <c r="J211" s="182">
        <f>ROUND(I211*H211,2)</f>
        <v>0</v>
      </c>
      <c r="K211" s="183"/>
      <c r="L211" s="102"/>
      <c r="M211" s="184" t="s">
        <v>28</v>
      </c>
      <c r="N211" s="185" t="s">
        <v>58</v>
      </c>
      <c r="O211" s="186">
        <v>3.47885</v>
      </c>
      <c r="P211" s="186">
        <f>O211*H211</f>
        <v>20.883536549999999</v>
      </c>
      <c r="Q211" s="186">
        <v>2.2010930000000002</v>
      </c>
      <c r="R211" s="186">
        <f>Q211*H211</f>
        <v>13.213161279000001</v>
      </c>
      <c r="S211" s="186">
        <v>0</v>
      </c>
      <c r="T211" s="187">
        <f>S211*H211</f>
        <v>0</v>
      </c>
      <c r="AR211" s="188" t="s">
        <v>154</v>
      </c>
      <c r="AT211" s="188" t="s">
        <v>150</v>
      </c>
      <c r="AU211" s="188" t="s">
        <v>155</v>
      </c>
      <c r="AY211" s="95" t="s">
        <v>148</v>
      </c>
      <c r="BE211" s="189">
        <f>IF(N211="základná",J211,0)</f>
        <v>0</v>
      </c>
      <c r="BF211" s="189">
        <f>IF(N211="znížená",J211,0)</f>
        <v>0</v>
      </c>
      <c r="BG211" s="189">
        <f>IF(N211="zákl. prenesená",J211,0)</f>
        <v>0</v>
      </c>
      <c r="BH211" s="189">
        <f>IF(N211="zníž. prenesená",J211,0)</f>
        <v>0</v>
      </c>
      <c r="BI211" s="189">
        <f>IF(N211="nulová",J211,0)</f>
        <v>0</v>
      </c>
      <c r="BJ211" s="95" t="s">
        <v>155</v>
      </c>
      <c r="BK211" s="189">
        <f>ROUND(I211*H211,2)</f>
        <v>0</v>
      </c>
      <c r="BL211" s="95" t="s">
        <v>154</v>
      </c>
      <c r="BM211" s="188" t="s">
        <v>315</v>
      </c>
    </row>
    <row r="212" spans="2:65" s="103" customFormat="1" ht="24.2" customHeight="1" x14ac:dyDescent="0.2">
      <c r="B212" s="102"/>
      <c r="C212" s="177" t="s">
        <v>234</v>
      </c>
      <c r="D212" s="177" t="s">
        <v>150</v>
      </c>
      <c r="E212" s="178" t="s">
        <v>316</v>
      </c>
      <c r="F212" s="179" t="s">
        <v>317</v>
      </c>
      <c r="G212" s="180" t="s">
        <v>153</v>
      </c>
      <c r="H212" s="181">
        <v>22.56</v>
      </c>
      <c r="I212" s="209">
        <v>0</v>
      </c>
      <c r="J212" s="182">
        <f>ROUND(I212*H212,2)</f>
        <v>0</v>
      </c>
      <c r="K212" s="183"/>
      <c r="L212" s="102"/>
      <c r="M212" s="184" t="s">
        <v>28</v>
      </c>
      <c r="N212" s="185" t="s">
        <v>58</v>
      </c>
      <c r="O212" s="186">
        <v>0</v>
      </c>
      <c r="P212" s="186">
        <f>O212*H212</f>
        <v>0</v>
      </c>
      <c r="Q212" s="186">
        <v>3.6900000000000001E-3</v>
      </c>
      <c r="R212" s="186">
        <f>Q212*H212</f>
        <v>8.3246399999999998E-2</v>
      </c>
      <c r="S212" s="186">
        <v>0</v>
      </c>
      <c r="T212" s="187">
        <f>S212*H212</f>
        <v>0</v>
      </c>
      <c r="AR212" s="188" t="s">
        <v>154</v>
      </c>
      <c r="AT212" s="188" t="s">
        <v>150</v>
      </c>
      <c r="AU212" s="188" t="s">
        <v>155</v>
      </c>
      <c r="AY212" s="95" t="s">
        <v>148</v>
      </c>
      <c r="BE212" s="189">
        <f>IF(N212="základná",J212,0)</f>
        <v>0</v>
      </c>
      <c r="BF212" s="189">
        <f>IF(N212="znížená",J212,0)</f>
        <v>0</v>
      </c>
      <c r="BG212" s="189">
        <f>IF(N212="zákl. prenesená",J212,0)</f>
        <v>0</v>
      </c>
      <c r="BH212" s="189">
        <f>IF(N212="zníž. prenesená",J212,0)</f>
        <v>0</v>
      </c>
      <c r="BI212" s="189">
        <f>IF(N212="nulová",J212,0)</f>
        <v>0</v>
      </c>
      <c r="BJ212" s="95" t="s">
        <v>155</v>
      </c>
      <c r="BK212" s="189">
        <f>ROUND(I212*H212,2)</f>
        <v>0</v>
      </c>
      <c r="BL212" s="95" t="s">
        <v>154</v>
      </c>
      <c r="BM212" s="188" t="s">
        <v>318</v>
      </c>
    </row>
    <row r="213" spans="2:65" s="191" customFormat="1" x14ac:dyDescent="0.2">
      <c r="B213" s="190"/>
      <c r="D213" s="192" t="s">
        <v>158</v>
      </c>
      <c r="E213" s="193" t="s">
        <v>28</v>
      </c>
      <c r="F213" s="194" t="s">
        <v>319</v>
      </c>
      <c r="H213" s="195">
        <v>13.280000000000001</v>
      </c>
      <c r="L213" s="190"/>
      <c r="M213" s="196"/>
      <c r="T213" s="197"/>
      <c r="Y213" s="103"/>
      <c r="AT213" s="193" t="s">
        <v>158</v>
      </c>
      <c r="AU213" s="193" t="s">
        <v>155</v>
      </c>
      <c r="AV213" s="191" t="s">
        <v>155</v>
      </c>
      <c r="AW213" s="191" t="s">
        <v>50</v>
      </c>
      <c r="AX213" s="191" t="s">
        <v>92</v>
      </c>
      <c r="AY213" s="193" t="s">
        <v>148</v>
      </c>
    </row>
    <row r="214" spans="2:65" s="191" customFormat="1" x14ac:dyDescent="0.2">
      <c r="B214" s="190"/>
      <c r="D214" s="192" t="s">
        <v>158</v>
      </c>
      <c r="E214" s="193" t="s">
        <v>28</v>
      </c>
      <c r="F214" s="194" t="s">
        <v>320</v>
      </c>
      <c r="H214" s="195">
        <v>9.2800000000000011</v>
      </c>
      <c r="L214" s="190"/>
      <c r="M214" s="196"/>
      <c r="T214" s="197"/>
      <c r="Y214" s="103"/>
      <c r="AT214" s="193" t="s">
        <v>158</v>
      </c>
      <c r="AU214" s="193" t="s">
        <v>155</v>
      </c>
      <c r="AV214" s="191" t="s">
        <v>155</v>
      </c>
      <c r="AW214" s="191" t="s">
        <v>50</v>
      </c>
      <c r="AX214" s="191" t="s">
        <v>92</v>
      </c>
      <c r="AY214" s="193" t="s">
        <v>148</v>
      </c>
    </row>
    <row r="215" spans="2:65" s="199" customFormat="1" x14ac:dyDescent="0.2">
      <c r="B215" s="198"/>
      <c r="D215" s="192" t="s">
        <v>158</v>
      </c>
      <c r="E215" s="200" t="s">
        <v>28</v>
      </c>
      <c r="F215" s="201" t="s">
        <v>196</v>
      </c>
      <c r="H215" s="202">
        <v>22.560000000000002</v>
      </c>
      <c r="L215" s="198"/>
      <c r="M215" s="203"/>
      <c r="T215" s="204"/>
      <c r="Y215" s="103"/>
      <c r="AT215" s="200" t="s">
        <v>158</v>
      </c>
      <c r="AU215" s="200" t="s">
        <v>155</v>
      </c>
      <c r="AV215" s="199" t="s">
        <v>154</v>
      </c>
      <c r="AW215" s="199" t="s">
        <v>50</v>
      </c>
      <c r="AX215" s="199" t="s">
        <v>100</v>
      </c>
      <c r="AY215" s="200" t="s">
        <v>148</v>
      </c>
    </row>
    <row r="216" spans="2:65" s="103" customFormat="1" ht="24.2" customHeight="1" x14ac:dyDescent="0.2">
      <c r="B216" s="102"/>
      <c r="C216" s="177" t="s">
        <v>321</v>
      </c>
      <c r="D216" s="177" t="s">
        <v>150</v>
      </c>
      <c r="E216" s="178" t="s">
        <v>322</v>
      </c>
      <c r="F216" s="179" t="s">
        <v>323</v>
      </c>
      <c r="G216" s="180" t="s">
        <v>297</v>
      </c>
      <c r="H216" s="181">
        <v>27</v>
      </c>
      <c r="I216" s="209">
        <v>0</v>
      </c>
      <c r="J216" s="182">
        <f>ROUND(I216*H216,2)</f>
        <v>0</v>
      </c>
      <c r="K216" s="183"/>
      <c r="L216" s="102"/>
      <c r="M216" s="184" t="s">
        <v>28</v>
      </c>
      <c r="N216" s="185" t="s">
        <v>58</v>
      </c>
      <c r="O216" s="186">
        <v>0</v>
      </c>
      <c r="P216" s="186">
        <f>O216*H216</f>
        <v>0</v>
      </c>
      <c r="Q216" s="186">
        <v>1.2899999999999999E-3</v>
      </c>
      <c r="R216" s="186">
        <f>Q216*H216</f>
        <v>3.483E-2</v>
      </c>
      <c r="S216" s="186">
        <v>0</v>
      </c>
      <c r="T216" s="187">
        <f>S216*H216</f>
        <v>0</v>
      </c>
      <c r="AR216" s="188" t="s">
        <v>154</v>
      </c>
      <c r="AT216" s="188" t="s">
        <v>150</v>
      </c>
      <c r="AU216" s="188" t="s">
        <v>155</v>
      </c>
      <c r="AY216" s="95" t="s">
        <v>148</v>
      </c>
      <c r="BE216" s="189">
        <f>IF(N216="základná",J216,0)</f>
        <v>0</v>
      </c>
      <c r="BF216" s="189">
        <f>IF(N216="znížená",J216,0)</f>
        <v>0</v>
      </c>
      <c r="BG216" s="189">
        <f>IF(N216="zákl. prenesená",J216,0)</f>
        <v>0</v>
      </c>
      <c r="BH216" s="189">
        <f>IF(N216="zníž. prenesená",J216,0)</f>
        <v>0</v>
      </c>
      <c r="BI216" s="189">
        <f>IF(N216="nulová",J216,0)</f>
        <v>0</v>
      </c>
      <c r="BJ216" s="95" t="s">
        <v>155</v>
      </c>
      <c r="BK216" s="189">
        <f>ROUND(I216*H216,2)</f>
        <v>0</v>
      </c>
      <c r="BL216" s="95" t="s">
        <v>154</v>
      </c>
      <c r="BM216" s="188" t="s">
        <v>324</v>
      </c>
    </row>
    <row r="217" spans="2:65" s="191" customFormat="1" x14ac:dyDescent="0.2">
      <c r="B217" s="190"/>
      <c r="D217" s="192" t="s">
        <v>158</v>
      </c>
      <c r="E217" s="193" t="s">
        <v>28</v>
      </c>
      <c r="F217" s="194" t="s">
        <v>325</v>
      </c>
      <c r="H217" s="195">
        <v>27</v>
      </c>
      <c r="L217" s="190"/>
      <c r="M217" s="196"/>
      <c r="T217" s="197"/>
      <c r="Y217" s="103"/>
      <c r="AT217" s="193" t="s">
        <v>158</v>
      </c>
      <c r="AU217" s="193" t="s">
        <v>155</v>
      </c>
      <c r="AV217" s="191" t="s">
        <v>155</v>
      </c>
      <c r="AW217" s="191" t="s">
        <v>50</v>
      </c>
      <c r="AX217" s="191" t="s">
        <v>92</v>
      </c>
      <c r="AY217" s="193" t="s">
        <v>148</v>
      </c>
    </row>
    <row r="218" spans="2:65" s="199" customFormat="1" x14ac:dyDescent="0.2">
      <c r="B218" s="198"/>
      <c r="D218" s="192" t="s">
        <v>158</v>
      </c>
      <c r="E218" s="200" t="s">
        <v>28</v>
      </c>
      <c r="F218" s="201" t="s">
        <v>160</v>
      </c>
      <c r="H218" s="202">
        <v>27</v>
      </c>
      <c r="L218" s="198"/>
      <c r="M218" s="203"/>
      <c r="T218" s="204"/>
      <c r="Y218" s="103"/>
      <c r="AT218" s="200" t="s">
        <v>158</v>
      </c>
      <c r="AU218" s="200" t="s">
        <v>155</v>
      </c>
      <c r="AV218" s="199" t="s">
        <v>154</v>
      </c>
      <c r="AW218" s="199" t="s">
        <v>50</v>
      </c>
      <c r="AX218" s="199" t="s">
        <v>100</v>
      </c>
      <c r="AY218" s="200" t="s">
        <v>148</v>
      </c>
    </row>
    <row r="219" spans="2:65" s="166" customFormat="1" ht="22.9" customHeight="1" x14ac:dyDescent="0.2">
      <c r="B219" s="165"/>
      <c r="D219" s="167" t="s">
        <v>91</v>
      </c>
      <c r="E219" s="175" t="s">
        <v>165</v>
      </c>
      <c r="F219" s="175" t="s">
        <v>326</v>
      </c>
      <c r="J219" s="176">
        <f>BK219</f>
        <v>0</v>
      </c>
      <c r="L219" s="165"/>
      <c r="M219" s="170"/>
      <c r="P219" s="171">
        <f>SUM(P220:P248)</f>
        <v>1290.1627174000002</v>
      </c>
      <c r="R219" s="171">
        <f>SUM(R220:R248)</f>
        <v>5002.7354168000002</v>
      </c>
      <c r="T219" s="172">
        <f>SUM(T220:T248)</f>
        <v>0</v>
      </c>
      <c r="Y219" s="103"/>
      <c r="AR219" s="167" t="s">
        <v>100</v>
      </c>
      <c r="AT219" s="173" t="s">
        <v>91</v>
      </c>
      <c r="AU219" s="173" t="s">
        <v>100</v>
      </c>
      <c r="AY219" s="167" t="s">
        <v>148</v>
      </c>
      <c r="BK219" s="174">
        <f>SUM(BK220:BK248)</f>
        <v>0</v>
      </c>
    </row>
    <row r="220" spans="2:65" s="103" customFormat="1" ht="37.9" customHeight="1" x14ac:dyDescent="0.2">
      <c r="B220" s="102"/>
      <c r="C220" s="177" t="s">
        <v>327</v>
      </c>
      <c r="D220" s="177" t="s">
        <v>150</v>
      </c>
      <c r="E220" s="178" t="s">
        <v>328</v>
      </c>
      <c r="F220" s="179" t="s">
        <v>329</v>
      </c>
      <c r="G220" s="180" t="s">
        <v>153</v>
      </c>
      <c r="H220" s="181">
        <v>4094</v>
      </c>
      <c r="I220" s="209">
        <v>0</v>
      </c>
      <c r="J220" s="182">
        <f>ROUND(I220*H220,2)</f>
        <v>0</v>
      </c>
      <c r="K220" s="183"/>
      <c r="L220" s="102"/>
      <c r="M220" s="184" t="s">
        <v>28</v>
      </c>
      <c r="N220" s="185" t="s">
        <v>58</v>
      </c>
      <c r="O220" s="186">
        <v>3.8280000000000002E-2</v>
      </c>
      <c r="P220" s="186">
        <f>O220*H220</f>
        <v>156.71832000000001</v>
      </c>
      <c r="Q220" s="186">
        <v>0</v>
      </c>
      <c r="R220" s="186">
        <f>Q220*H220</f>
        <v>0</v>
      </c>
      <c r="S220" s="186">
        <v>0</v>
      </c>
      <c r="T220" s="187">
        <f>S220*H220</f>
        <v>0</v>
      </c>
      <c r="AR220" s="188" t="s">
        <v>154</v>
      </c>
      <c r="AT220" s="188" t="s">
        <v>150</v>
      </c>
      <c r="AU220" s="188" t="s">
        <v>155</v>
      </c>
      <c r="AY220" s="95" t="s">
        <v>148</v>
      </c>
      <c r="BE220" s="189">
        <f>IF(N220="základná",J220,0)</f>
        <v>0</v>
      </c>
      <c r="BF220" s="189">
        <f>IF(N220="znížená",J220,0)</f>
        <v>0</v>
      </c>
      <c r="BG220" s="189">
        <f>IF(N220="zákl. prenesená",J220,0)</f>
        <v>0</v>
      </c>
      <c r="BH220" s="189">
        <f>IF(N220="zníž. prenesená",J220,0)</f>
        <v>0</v>
      </c>
      <c r="BI220" s="189">
        <f>IF(N220="nulová",J220,0)</f>
        <v>0</v>
      </c>
      <c r="BJ220" s="95" t="s">
        <v>155</v>
      </c>
      <c r="BK220" s="189">
        <f>ROUND(I220*H220,2)</f>
        <v>0</v>
      </c>
      <c r="BL220" s="95" t="s">
        <v>154</v>
      </c>
      <c r="BM220" s="188" t="s">
        <v>330</v>
      </c>
    </row>
    <row r="221" spans="2:65" s="103" customFormat="1" ht="24.2" customHeight="1" x14ac:dyDescent="0.2">
      <c r="B221" s="102"/>
      <c r="C221" s="210" t="s">
        <v>331</v>
      </c>
      <c r="D221" s="210" t="s">
        <v>220</v>
      </c>
      <c r="E221" s="211" t="s">
        <v>332</v>
      </c>
      <c r="F221" s="212" t="s">
        <v>333</v>
      </c>
      <c r="G221" s="213" t="s">
        <v>223</v>
      </c>
      <c r="H221" s="214">
        <v>83.680999999999997</v>
      </c>
      <c r="I221" s="220">
        <v>0</v>
      </c>
      <c r="J221" s="215">
        <f>ROUND(I221*H221,2)</f>
        <v>0</v>
      </c>
      <c r="K221" s="216"/>
      <c r="L221" s="217"/>
      <c r="M221" s="218" t="s">
        <v>28</v>
      </c>
      <c r="N221" s="219" t="s">
        <v>58</v>
      </c>
      <c r="O221" s="186">
        <v>0</v>
      </c>
      <c r="P221" s="186">
        <f>O221*H221</f>
        <v>0</v>
      </c>
      <c r="Q221" s="186">
        <v>1</v>
      </c>
      <c r="R221" s="186">
        <f>Q221*H221</f>
        <v>83.680999999999997</v>
      </c>
      <c r="S221" s="186">
        <v>0</v>
      </c>
      <c r="T221" s="187">
        <f>S221*H221</f>
        <v>0</v>
      </c>
      <c r="AR221" s="188" t="s">
        <v>164</v>
      </c>
      <c r="AT221" s="188" t="s">
        <v>220</v>
      </c>
      <c r="AU221" s="188" t="s">
        <v>155</v>
      </c>
      <c r="AY221" s="95" t="s">
        <v>148</v>
      </c>
      <c r="BE221" s="189">
        <f>IF(N221="základná",J221,0)</f>
        <v>0</v>
      </c>
      <c r="BF221" s="189">
        <f>IF(N221="znížená",J221,0)</f>
        <v>0</v>
      </c>
      <c r="BG221" s="189">
        <f>IF(N221="zákl. prenesená",J221,0)</f>
        <v>0</v>
      </c>
      <c r="BH221" s="189">
        <f>IF(N221="zníž. prenesená",J221,0)</f>
        <v>0</v>
      </c>
      <c r="BI221" s="189">
        <f>IF(N221="nulová",J221,0)</f>
        <v>0</v>
      </c>
      <c r="BJ221" s="95" t="s">
        <v>155</v>
      </c>
      <c r="BK221" s="189">
        <f>ROUND(I221*H221,2)</f>
        <v>0</v>
      </c>
      <c r="BL221" s="95" t="s">
        <v>154</v>
      </c>
      <c r="BM221" s="188" t="s">
        <v>334</v>
      </c>
    </row>
    <row r="222" spans="2:65" s="103" customFormat="1" ht="16.5" customHeight="1" x14ac:dyDescent="0.2">
      <c r="B222" s="102"/>
      <c r="C222" s="210" t="s">
        <v>335</v>
      </c>
      <c r="D222" s="210" t="s">
        <v>220</v>
      </c>
      <c r="E222" s="211" t="s">
        <v>336</v>
      </c>
      <c r="F222" s="212" t="s">
        <v>337</v>
      </c>
      <c r="G222" s="213" t="s">
        <v>223</v>
      </c>
      <c r="H222" s="214">
        <v>310.73500000000001</v>
      </c>
      <c r="I222" s="220">
        <v>0</v>
      </c>
      <c r="J222" s="215">
        <f>ROUND(I222*H222,2)</f>
        <v>0</v>
      </c>
      <c r="K222" s="216"/>
      <c r="L222" s="217"/>
      <c r="M222" s="218" t="s">
        <v>28</v>
      </c>
      <c r="N222" s="219" t="s">
        <v>58</v>
      </c>
      <c r="O222" s="186">
        <v>0</v>
      </c>
      <c r="P222" s="186">
        <f>O222*H222</f>
        <v>0</v>
      </c>
      <c r="Q222" s="186">
        <v>1</v>
      </c>
      <c r="R222" s="186">
        <f>Q222*H222</f>
        <v>310.73500000000001</v>
      </c>
      <c r="S222" s="186">
        <v>0</v>
      </c>
      <c r="T222" s="187">
        <f>S222*H222</f>
        <v>0</v>
      </c>
      <c r="AR222" s="188" t="s">
        <v>164</v>
      </c>
      <c r="AT222" s="188" t="s">
        <v>220</v>
      </c>
      <c r="AU222" s="188" t="s">
        <v>155</v>
      </c>
      <c r="AY222" s="95" t="s">
        <v>148</v>
      </c>
      <c r="BE222" s="189">
        <f>IF(N222="základná",J222,0)</f>
        <v>0</v>
      </c>
      <c r="BF222" s="189">
        <f>IF(N222="znížená",J222,0)</f>
        <v>0</v>
      </c>
      <c r="BG222" s="189">
        <f>IF(N222="zákl. prenesená",J222,0)</f>
        <v>0</v>
      </c>
      <c r="BH222" s="189">
        <f>IF(N222="zníž. prenesená",J222,0)</f>
        <v>0</v>
      </c>
      <c r="BI222" s="189">
        <f>IF(N222="nulová",J222,0)</f>
        <v>0</v>
      </c>
      <c r="BJ222" s="95" t="s">
        <v>155</v>
      </c>
      <c r="BK222" s="189">
        <f>ROUND(I222*H222,2)</f>
        <v>0</v>
      </c>
      <c r="BL222" s="95" t="s">
        <v>154</v>
      </c>
      <c r="BM222" s="188" t="s">
        <v>338</v>
      </c>
    </row>
    <row r="223" spans="2:65" s="103" customFormat="1" ht="16.5" customHeight="1" x14ac:dyDescent="0.2">
      <c r="B223" s="102"/>
      <c r="C223" s="210" t="s">
        <v>339</v>
      </c>
      <c r="D223" s="210" t="s">
        <v>220</v>
      </c>
      <c r="E223" s="211" t="s">
        <v>340</v>
      </c>
      <c r="F223" s="212" t="s">
        <v>341</v>
      </c>
      <c r="G223" s="213" t="s">
        <v>223</v>
      </c>
      <c r="H223" s="214">
        <v>156</v>
      </c>
      <c r="I223" s="220">
        <v>0</v>
      </c>
      <c r="J223" s="215">
        <f>ROUND(I223*H223,2)</f>
        <v>0</v>
      </c>
      <c r="K223" s="216"/>
      <c r="L223" s="217"/>
      <c r="M223" s="218" t="s">
        <v>28</v>
      </c>
      <c r="N223" s="219" t="s">
        <v>58</v>
      </c>
      <c r="O223" s="186">
        <v>0</v>
      </c>
      <c r="P223" s="186">
        <f>O223*H223</f>
        <v>0</v>
      </c>
      <c r="Q223" s="186">
        <v>1</v>
      </c>
      <c r="R223" s="186">
        <f>Q223*H223</f>
        <v>156</v>
      </c>
      <c r="S223" s="186">
        <v>0</v>
      </c>
      <c r="T223" s="187">
        <f>S223*H223</f>
        <v>0</v>
      </c>
      <c r="AR223" s="188" t="s">
        <v>164</v>
      </c>
      <c r="AT223" s="188" t="s">
        <v>220</v>
      </c>
      <c r="AU223" s="188" t="s">
        <v>155</v>
      </c>
      <c r="AY223" s="95" t="s">
        <v>148</v>
      </c>
      <c r="BE223" s="189">
        <f>IF(N223="základná",J223,0)</f>
        <v>0</v>
      </c>
      <c r="BF223" s="189">
        <f>IF(N223="znížená",J223,0)</f>
        <v>0</v>
      </c>
      <c r="BG223" s="189">
        <f>IF(N223="zákl. prenesená",J223,0)</f>
        <v>0</v>
      </c>
      <c r="BH223" s="189">
        <f>IF(N223="zníž. prenesená",J223,0)</f>
        <v>0</v>
      </c>
      <c r="BI223" s="189">
        <f>IF(N223="nulová",J223,0)</f>
        <v>0</v>
      </c>
      <c r="BJ223" s="95" t="s">
        <v>155</v>
      </c>
      <c r="BK223" s="189">
        <f>ROUND(I223*H223,2)</f>
        <v>0</v>
      </c>
      <c r="BL223" s="95" t="s">
        <v>154</v>
      </c>
      <c r="BM223" s="188" t="s">
        <v>342</v>
      </c>
    </row>
    <row r="224" spans="2:65" s="103" customFormat="1" ht="24.2" customHeight="1" x14ac:dyDescent="0.2">
      <c r="B224" s="102"/>
      <c r="C224" s="177" t="s">
        <v>238</v>
      </c>
      <c r="D224" s="177" t="s">
        <v>150</v>
      </c>
      <c r="E224" s="178" t="s">
        <v>343</v>
      </c>
      <c r="F224" s="179" t="s">
        <v>344</v>
      </c>
      <c r="G224" s="180" t="s">
        <v>153</v>
      </c>
      <c r="H224" s="181">
        <v>2058</v>
      </c>
      <c r="I224" s="209">
        <v>0</v>
      </c>
      <c r="J224" s="182">
        <f>ROUND(I224*H224,2)</f>
        <v>0</v>
      </c>
      <c r="K224" s="183"/>
      <c r="L224" s="102"/>
      <c r="M224" s="184" t="s">
        <v>28</v>
      </c>
      <c r="N224" s="185" t="s">
        <v>58</v>
      </c>
      <c r="O224" s="186">
        <v>3.3119999999999997E-2</v>
      </c>
      <c r="P224" s="186">
        <f>O224*H224</f>
        <v>68.160959999999989</v>
      </c>
      <c r="Q224" s="186">
        <v>0.23</v>
      </c>
      <c r="R224" s="186">
        <f>Q224*H224</f>
        <v>473.34000000000003</v>
      </c>
      <c r="S224" s="186">
        <v>0</v>
      </c>
      <c r="T224" s="187">
        <f>S224*H224</f>
        <v>0</v>
      </c>
      <c r="AR224" s="188" t="s">
        <v>154</v>
      </c>
      <c r="AT224" s="188" t="s">
        <v>150</v>
      </c>
      <c r="AU224" s="188" t="s">
        <v>155</v>
      </c>
      <c r="AY224" s="95" t="s">
        <v>148</v>
      </c>
      <c r="BE224" s="189">
        <f>IF(N224="základná",J224,0)</f>
        <v>0</v>
      </c>
      <c r="BF224" s="189">
        <f>IF(N224="znížená",J224,0)</f>
        <v>0</v>
      </c>
      <c r="BG224" s="189">
        <f>IF(N224="zákl. prenesená",J224,0)</f>
        <v>0</v>
      </c>
      <c r="BH224" s="189">
        <f>IF(N224="zníž. prenesená",J224,0)</f>
        <v>0</v>
      </c>
      <c r="BI224" s="189">
        <f>IF(N224="nulová",J224,0)</f>
        <v>0</v>
      </c>
      <c r="BJ224" s="95" t="s">
        <v>155</v>
      </c>
      <c r="BK224" s="189">
        <f>ROUND(I224*H224,2)</f>
        <v>0</v>
      </c>
      <c r="BL224" s="95" t="s">
        <v>154</v>
      </c>
      <c r="BM224" s="188" t="s">
        <v>345</v>
      </c>
    </row>
    <row r="225" spans="2:65" s="191" customFormat="1" x14ac:dyDescent="0.2">
      <c r="B225" s="190"/>
      <c r="D225" s="192" t="s">
        <v>158</v>
      </c>
      <c r="E225" s="193" t="s">
        <v>28</v>
      </c>
      <c r="F225" s="194" t="s">
        <v>346</v>
      </c>
      <c r="H225" s="195">
        <v>2058</v>
      </c>
      <c r="L225" s="190"/>
      <c r="M225" s="196"/>
      <c r="T225" s="197"/>
      <c r="Y225" s="103"/>
      <c r="AT225" s="193" t="s">
        <v>158</v>
      </c>
      <c r="AU225" s="193" t="s">
        <v>155</v>
      </c>
      <c r="AV225" s="191" t="s">
        <v>155</v>
      </c>
      <c r="AW225" s="191" t="s">
        <v>50</v>
      </c>
      <c r="AX225" s="191" t="s">
        <v>92</v>
      </c>
      <c r="AY225" s="193" t="s">
        <v>148</v>
      </c>
    </row>
    <row r="226" spans="2:65" s="199" customFormat="1" x14ac:dyDescent="0.2">
      <c r="B226" s="198"/>
      <c r="D226" s="192" t="s">
        <v>158</v>
      </c>
      <c r="E226" s="200" t="s">
        <v>28</v>
      </c>
      <c r="F226" s="201" t="s">
        <v>160</v>
      </c>
      <c r="H226" s="202">
        <v>2058</v>
      </c>
      <c r="L226" s="198"/>
      <c r="M226" s="203"/>
      <c r="T226" s="204"/>
      <c r="Y226" s="103"/>
      <c r="AT226" s="200" t="s">
        <v>158</v>
      </c>
      <c r="AU226" s="200" t="s">
        <v>155</v>
      </c>
      <c r="AV226" s="199" t="s">
        <v>154</v>
      </c>
      <c r="AW226" s="199" t="s">
        <v>50</v>
      </c>
      <c r="AX226" s="199" t="s">
        <v>100</v>
      </c>
      <c r="AY226" s="200" t="s">
        <v>148</v>
      </c>
    </row>
    <row r="227" spans="2:65" s="103" customFormat="1" ht="24.2" customHeight="1" x14ac:dyDescent="0.2">
      <c r="B227" s="102"/>
      <c r="C227" s="177" t="s">
        <v>347</v>
      </c>
      <c r="D227" s="177" t="s">
        <v>150</v>
      </c>
      <c r="E227" s="178" t="s">
        <v>348</v>
      </c>
      <c r="F227" s="179" t="s">
        <v>349</v>
      </c>
      <c r="G227" s="180" t="s">
        <v>153</v>
      </c>
      <c r="H227" s="181">
        <v>3552.77</v>
      </c>
      <c r="I227" s="209">
        <v>0</v>
      </c>
      <c r="J227" s="182">
        <f>ROUND(I227*H227,2)</f>
        <v>0</v>
      </c>
      <c r="K227" s="183"/>
      <c r="L227" s="102"/>
      <c r="M227" s="184" t="s">
        <v>28</v>
      </c>
      <c r="N227" s="185" t="s">
        <v>58</v>
      </c>
      <c r="O227" s="186">
        <v>3.8120000000000001E-2</v>
      </c>
      <c r="P227" s="186">
        <f>O227*H227</f>
        <v>135.4315924</v>
      </c>
      <c r="Q227" s="186">
        <v>0.57499999999999996</v>
      </c>
      <c r="R227" s="186">
        <f>Q227*H227</f>
        <v>2042.8427499999998</v>
      </c>
      <c r="S227" s="186">
        <v>0</v>
      </c>
      <c r="T227" s="187">
        <f>S227*H227</f>
        <v>0</v>
      </c>
      <c r="AR227" s="188" t="s">
        <v>154</v>
      </c>
      <c r="AT227" s="188" t="s">
        <v>150</v>
      </c>
      <c r="AU227" s="188" t="s">
        <v>155</v>
      </c>
      <c r="AY227" s="95" t="s">
        <v>148</v>
      </c>
      <c r="BE227" s="189">
        <f>IF(N227="základná",J227,0)</f>
        <v>0</v>
      </c>
      <c r="BF227" s="189">
        <f>IF(N227="znížená",J227,0)</f>
        <v>0</v>
      </c>
      <c r="BG227" s="189">
        <f>IF(N227="zákl. prenesená",J227,0)</f>
        <v>0</v>
      </c>
      <c r="BH227" s="189">
        <f>IF(N227="zníž. prenesená",J227,0)</f>
        <v>0</v>
      </c>
      <c r="BI227" s="189">
        <f>IF(N227="nulová",J227,0)</f>
        <v>0</v>
      </c>
      <c r="BJ227" s="95" t="s">
        <v>155</v>
      </c>
      <c r="BK227" s="189">
        <f>ROUND(I227*H227,2)</f>
        <v>0</v>
      </c>
      <c r="BL227" s="95" t="s">
        <v>154</v>
      </c>
      <c r="BM227" s="188" t="s">
        <v>350</v>
      </c>
    </row>
    <row r="228" spans="2:65" s="103" customFormat="1" ht="33" customHeight="1" x14ac:dyDescent="0.2">
      <c r="B228" s="102"/>
      <c r="C228" s="177" t="s">
        <v>351</v>
      </c>
      <c r="D228" s="177" t="s">
        <v>150</v>
      </c>
      <c r="E228" s="178" t="s">
        <v>352</v>
      </c>
      <c r="F228" s="179" t="s">
        <v>353</v>
      </c>
      <c r="G228" s="180" t="s">
        <v>153</v>
      </c>
      <c r="H228" s="181">
        <v>4094</v>
      </c>
      <c r="I228" s="209">
        <v>0</v>
      </c>
      <c r="J228" s="182">
        <f>ROUND(I228*H228,2)</f>
        <v>0</v>
      </c>
      <c r="K228" s="183"/>
      <c r="L228" s="102"/>
      <c r="M228" s="184" t="s">
        <v>28</v>
      </c>
      <c r="N228" s="185" t="s">
        <v>58</v>
      </c>
      <c r="O228" s="186">
        <v>5.1999999999999998E-2</v>
      </c>
      <c r="P228" s="186">
        <f>O228*H228</f>
        <v>212.88799999999998</v>
      </c>
      <c r="Q228" s="186">
        <v>0.15826000000000001</v>
      </c>
      <c r="R228" s="186">
        <f>Q228*H228</f>
        <v>647.91644000000008</v>
      </c>
      <c r="S228" s="186">
        <v>0</v>
      </c>
      <c r="T228" s="187">
        <f>S228*H228</f>
        <v>0</v>
      </c>
      <c r="AR228" s="188" t="s">
        <v>154</v>
      </c>
      <c r="AT228" s="188" t="s">
        <v>150</v>
      </c>
      <c r="AU228" s="188" t="s">
        <v>155</v>
      </c>
      <c r="AY228" s="95" t="s">
        <v>148</v>
      </c>
      <c r="BE228" s="189">
        <f>IF(N228="základná",J228,0)</f>
        <v>0</v>
      </c>
      <c r="BF228" s="189">
        <f>IF(N228="znížená",J228,0)</f>
        <v>0</v>
      </c>
      <c r="BG228" s="189">
        <f>IF(N228="zákl. prenesená",J228,0)</f>
        <v>0</v>
      </c>
      <c r="BH228" s="189">
        <f>IF(N228="zníž. prenesená",J228,0)</f>
        <v>0</v>
      </c>
      <c r="BI228" s="189">
        <f>IF(N228="nulová",J228,0)</f>
        <v>0</v>
      </c>
      <c r="BJ228" s="95" t="s">
        <v>155</v>
      </c>
      <c r="BK228" s="189">
        <f>ROUND(I228*H228,2)</f>
        <v>0</v>
      </c>
      <c r="BL228" s="95" t="s">
        <v>154</v>
      </c>
      <c r="BM228" s="188" t="s">
        <v>354</v>
      </c>
    </row>
    <row r="229" spans="2:65" s="103" customFormat="1" ht="24.2" customHeight="1" x14ac:dyDescent="0.2">
      <c r="B229" s="102"/>
      <c r="C229" s="177" t="s">
        <v>248</v>
      </c>
      <c r="D229" s="177" t="s">
        <v>150</v>
      </c>
      <c r="E229" s="178" t="s">
        <v>355</v>
      </c>
      <c r="F229" s="179" t="s">
        <v>356</v>
      </c>
      <c r="G229" s="180" t="s">
        <v>153</v>
      </c>
      <c r="H229" s="181">
        <v>815.43</v>
      </c>
      <c r="I229" s="209">
        <v>0</v>
      </c>
      <c r="J229" s="182">
        <f>ROUND(I229*H229,2)</f>
        <v>0</v>
      </c>
      <c r="K229" s="183"/>
      <c r="L229" s="102"/>
      <c r="M229" s="184" t="s">
        <v>28</v>
      </c>
      <c r="N229" s="185" t="s">
        <v>58</v>
      </c>
      <c r="O229" s="186">
        <v>5.1499999999999997E-2</v>
      </c>
      <c r="P229" s="186">
        <f>O229*H229</f>
        <v>41.994644999999998</v>
      </c>
      <c r="Q229" s="186">
        <v>0.18776000000000001</v>
      </c>
      <c r="R229" s="186">
        <f>Q229*H229</f>
        <v>153.1051368</v>
      </c>
      <c r="S229" s="186">
        <v>0</v>
      </c>
      <c r="T229" s="187">
        <f>S229*H229</f>
        <v>0</v>
      </c>
      <c r="AR229" s="188" t="s">
        <v>154</v>
      </c>
      <c r="AT229" s="188" t="s">
        <v>150</v>
      </c>
      <c r="AU229" s="188" t="s">
        <v>155</v>
      </c>
      <c r="AY229" s="95" t="s">
        <v>148</v>
      </c>
      <c r="BE229" s="189">
        <f>IF(N229="základná",J229,0)</f>
        <v>0</v>
      </c>
      <c r="BF229" s="189">
        <f>IF(N229="znížená",J229,0)</f>
        <v>0</v>
      </c>
      <c r="BG229" s="189">
        <f>IF(N229="zákl. prenesená",J229,0)</f>
        <v>0</v>
      </c>
      <c r="BH229" s="189">
        <f>IF(N229="zníž. prenesená",J229,0)</f>
        <v>0</v>
      </c>
      <c r="BI229" s="189">
        <f>IF(N229="nulová",J229,0)</f>
        <v>0</v>
      </c>
      <c r="BJ229" s="95" t="s">
        <v>155</v>
      </c>
      <c r="BK229" s="189">
        <f>ROUND(I229*H229,2)</f>
        <v>0</v>
      </c>
      <c r="BL229" s="95" t="s">
        <v>154</v>
      </c>
      <c r="BM229" s="188" t="s">
        <v>357</v>
      </c>
    </row>
    <row r="230" spans="2:65" s="191" customFormat="1" x14ac:dyDescent="0.2">
      <c r="B230" s="190"/>
      <c r="D230" s="192" t="s">
        <v>158</v>
      </c>
      <c r="E230" s="193" t="s">
        <v>28</v>
      </c>
      <c r="F230" s="194" t="s">
        <v>358</v>
      </c>
      <c r="H230" s="195">
        <v>30.75</v>
      </c>
      <c r="L230" s="190"/>
      <c r="M230" s="196"/>
      <c r="T230" s="197"/>
      <c r="Y230" s="103"/>
      <c r="AT230" s="193" t="s">
        <v>158</v>
      </c>
      <c r="AU230" s="193" t="s">
        <v>155</v>
      </c>
      <c r="AV230" s="191" t="s">
        <v>155</v>
      </c>
      <c r="AW230" s="191" t="s">
        <v>50</v>
      </c>
      <c r="AX230" s="191" t="s">
        <v>92</v>
      </c>
      <c r="AY230" s="193" t="s">
        <v>148</v>
      </c>
    </row>
    <row r="231" spans="2:65" s="191" customFormat="1" x14ac:dyDescent="0.2">
      <c r="B231" s="190"/>
      <c r="D231" s="192" t="s">
        <v>158</v>
      </c>
      <c r="E231" s="193" t="s">
        <v>28</v>
      </c>
      <c r="F231" s="194" t="s">
        <v>359</v>
      </c>
      <c r="H231" s="195">
        <v>784.68000000000006</v>
      </c>
      <c r="L231" s="190"/>
      <c r="M231" s="196"/>
      <c r="T231" s="197"/>
      <c r="Y231" s="103"/>
      <c r="AT231" s="193" t="s">
        <v>158</v>
      </c>
      <c r="AU231" s="193" t="s">
        <v>155</v>
      </c>
      <c r="AV231" s="191" t="s">
        <v>155</v>
      </c>
      <c r="AW231" s="191" t="s">
        <v>50</v>
      </c>
      <c r="AX231" s="191" t="s">
        <v>92</v>
      </c>
      <c r="AY231" s="193" t="s">
        <v>148</v>
      </c>
    </row>
    <row r="232" spans="2:65" s="199" customFormat="1" x14ac:dyDescent="0.2">
      <c r="B232" s="198"/>
      <c r="D232" s="192" t="s">
        <v>158</v>
      </c>
      <c r="E232" s="200" t="s">
        <v>28</v>
      </c>
      <c r="F232" s="201" t="s">
        <v>196</v>
      </c>
      <c r="H232" s="202">
        <v>815.43000000000006</v>
      </c>
      <c r="L232" s="198"/>
      <c r="M232" s="203"/>
      <c r="T232" s="204"/>
      <c r="Y232" s="103"/>
      <c r="AT232" s="200" t="s">
        <v>158</v>
      </c>
      <c r="AU232" s="200" t="s">
        <v>155</v>
      </c>
      <c r="AV232" s="199" t="s">
        <v>154</v>
      </c>
      <c r="AW232" s="199" t="s">
        <v>50</v>
      </c>
      <c r="AX232" s="199" t="s">
        <v>100</v>
      </c>
      <c r="AY232" s="200" t="s">
        <v>148</v>
      </c>
    </row>
    <row r="233" spans="2:65" s="103" customFormat="1" ht="33" customHeight="1" x14ac:dyDescent="0.2">
      <c r="B233" s="102"/>
      <c r="C233" s="177" t="s">
        <v>360</v>
      </c>
      <c r="D233" s="177" t="s">
        <v>150</v>
      </c>
      <c r="E233" s="178" t="s">
        <v>361</v>
      </c>
      <c r="F233" s="179" t="s">
        <v>362</v>
      </c>
      <c r="G233" s="180" t="s">
        <v>153</v>
      </c>
      <c r="H233" s="181">
        <v>4094</v>
      </c>
      <c r="I233" s="209">
        <v>0</v>
      </c>
      <c r="J233" s="182">
        <f>ROUND(I233*H233,2)</f>
        <v>0</v>
      </c>
      <c r="K233" s="183"/>
      <c r="L233" s="102"/>
      <c r="M233" s="184" t="s">
        <v>28</v>
      </c>
      <c r="N233" s="185" t="s">
        <v>58</v>
      </c>
      <c r="O233" s="186">
        <v>6.3E-2</v>
      </c>
      <c r="P233" s="186">
        <f>O233*H233</f>
        <v>257.92200000000003</v>
      </c>
      <c r="Q233" s="186">
        <v>6.5199999999999998E-3</v>
      </c>
      <c r="R233" s="186">
        <f>Q233*H233</f>
        <v>26.692879999999999</v>
      </c>
      <c r="S233" s="186">
        <v>0</v>
      </c>
      <c r="T233" s="187">
        <f>S233*H233</f>
        <v>0</v>
      </c>
      <c r="AR233" s="188" t="s">
        <v>154</v>
      </c>
      <c r="AT233" s="188" t="s">
        <v>150</v>
      </c>
      <c r="AU233" s="188" t="s">
        <v>155</v>
      </c>
      <c r="AY233" s="95" t="s">
        <v>148</v>
      </c>
      <c r="BE233" s="189">
        <f>IF(N233="základná",J233,0)</f>
        <v>0</v>
      </c>
      <c r="BF233" s="189">
        <f>IF(N233="znížená",J233,0)</f>
        <v>0</v>
      </c>
      <c r="BG233" s="189">
        <f>IF(N233="zákl. prenesená",J233,0)</f>
        <v>0</v>
      </c>
      <c r="BH233" s="189">
        <f>IF(N233="zníž. prenesená",J233,0)</f>
        <v>0</v>
      </c>
      <c r="BI233" s="189">
        <f>IF(N233="nulová",J233,0)</f>
        <v>0</v>
      </c>
      <c r="BJ233" s="95" t="s">
        <v>155</v>
      </c>
      <c r="BK233" s="189">
        <f>ROUND(I233*H233,2)</f>
        <v>0</v>
      </c>
      <c r="BL233" s="95" t="s">
        <v>154</v>
      </c>
      <c r="BM233" s="188" t="s">
        <v>363</v>
      </c>
    </row>
    <row r="234" spans="2:65" s="103" customFormat="1" ht="33" customHeight="1" x14ac:dyDescent="0.2">
      <c r="B234" s="102"/>
      <c r="C234" s="177" t="s">
        <v>254</v>
      </c>
      <c r="D234" s="177" t="s">
        <v>150</v>
      </c>
      <c r="E234" s="178" t="s">
        <v>364</v>
      </c>
      <c r="F234" s="179" t="s">
        <v>365</v>
      </c>
      <c r="G234" s="180" t="s">
        <v>153</v>
      </c>
      <c r="H234" s="181">
        <v>8188</v>
      </c>
      <c r="I234" s="209">
        <v>0</v>
      </c>
      <c r="J234" s="182">
        <f>ROUND(I234*H234,2)</f>
        <v>0</v>
      </c>
      <c r="K234" s="183"/>
      <c r="L234" s="102"/>
      <c r="M234" s="184" t="s">
        <v>28</v>
      </c>
      <c r="N234" s="185" t="s">
        <v>58</v>
      </c>
      <c r="O234" s="186">
        <v>2.3999999999999998E-3</v>
      </c>
      <c r="P234" s="186">
        <f>O234*H234</f>
        <v>19.651199999999999</v>
      </c>
      <c r="Q234" s="186">
        <v>5.1000000000000004E-4</v>
      </c>
      <c r="R234" s="186">
        <f>Q234*H234</f>
        <v>4.1758800000000003</v>
      </c>
      <c r="S234" s="186">
        <v>0</v>
      </c>
      <c r="T234" s="187">
        <f>S234*H234</f>
        <v>0</v>
      </c>
      <c r="AR234" s="188" t="s">
        <v>154</v>
      </c>
      <c r="AT234" s="188" t="s">
        <v>150</v>
      </c>
      <c r="AU234" s="188" t="s">
        <v>155</v>
      </c>
      <c r="AY234" s="95" t="s">
        <v>148</v>
      </c>
      <c r="BE234" s="189">
        <f>IF(N234="základná",J234,0)</f>
        <v>0</v>
      </c>
      <c r="BF234" s="189">
        <f>IF(N234="znížená",J234,0)</f>
        <v>0</v>
      </c>
      <c r="BG234" s="189">
        <f>IF(N234="zákl. prenesená",J234,0)</f>
        <v>0</v>
      </c>
      <c r="BH234" s="189">
        <f>IF(N234="zníž. prenesená",J234,0)</f>
        <v>0</v>
      </c>
      <c r="BI234" s="189">
        <f>IF(N234="nulová",J234,0)</f>
        <v>0</v>
      </c>
      <c r="BJ234" s="95" t="s">
        <v>155</v>
      </c>
      <c r="BK234" s="189">
        <f>ROUND(I234*H234,2)</f>
        <v>0</v>
      </c>
      <c r="BL234" s="95" t="s">
        <v>154</v>
      </c>
      <c r="BM234" s="188" t="s">
        <v>366</v>
      </c>
    </row>
    <row r="235" spans="2:65" s="103" customFormat="1" ht="33" customHeight="1" x14ac:dyDescent="0.2">
      <c r="B235" s="102"/>
      <c r="C235" s="177" t="s">
        <v>367</v>
      </c>
      <c r="D235" s="177" t="s">
        <v>150</v>
      </c>
      <c r="E235" s="178" t="s">
        <v>368</v>
      </c>
      <c r="F235" s="179" t="s">
        <v>369</v>
      </c>
      <c r="G235" s="180" t="s">
        <v>153</v>
      </c>
      <c r="H235" s="181">
        <v>4094</v>
      </c>
      <c r="I235" s="209">
        <v>0</v>
      </c>
      <c r="J235" s="182">
        <f>ROUND(I235*H235,2)</f>
        <v>0</v>
      </c>
      <c r="K235" s="183"/>
      <c r="L235" s="102"/>
      <c r="M235" s="184" t="s">
        <v>28</v>
      </c>
      <c r="N235" s="185" t="s">
        <v>58</v>
      </c>
      <c r="O235" s="186">
        <v>4.5999999999999999E-2</v>
      </c>
      <c r="P235" s="186">
        <f>O235*H235</f>
        <v>188.32399999999998</v>
      </c>
      <c r="Q235" s="186">
        <v>0.12966</v>
      </c>
      <c r="R235" s="186">
        <f>Q235*H235</f>
        <v>530.82803999999999</v>
      </c>
      <c r="S235" s="186">
        <v>0</v>
      </c>
      <c r="T235" s="187">
        <f>S235*H235</f>
        <v>0</v>
      </c>
      <c r="AR235" s="188" t="s">
        <v>154</v>
      </c>
      <c r="AT235" s="188" t="s">
        <v>150</v>
      </c>
      <c r="AU235" s="188" t="s">
        <v>155</v>
      </c>
      <c r="AY235" s="95" t="s">
        <v>148</v>
      </c>
      <c r="BE235" s="189">
        <f>IF(N235="základná",J235,0)</f>
        <v>0</v>
      </c>
      <c r="BF235" s="189">
        <f>IF(N235="znížená",J235,0)</f>
        <v>0</v>
      </c>
      <c r="BG235" s="189">
        <f>IF(N235="zákl. prenesená",J235,0)</f>
        <v>0</v>
      </c>
      <c r="BH235" s="189">
        <f>IF(N235="zníž. prenesená",J235,0)</f>
        <v>0</v>
      </c>
      <c r="BI235" s="189">
        <f>IF(N235="nulová",J235,0)</f>
        <v>0</v>
      </c>
      <c r="BJ235" s="95" t="s">
        <v>155</v>
      </c>
      <c r="BK235" s="189">
        <f>ROUND(I235*H235,2)</f>
        <v>0</v>
      </c>
      <c r="BL235" s="95" t="s">
        <v>154</v>
      </c>
      <c r="BM235" s="188" t="s">
        <v>370</v>
      </c>
    </row>
    <row r="236" spans="2:65" s="103" customFormat="1" ht="37.9" customHeight="1" x14ac:dyDescent="0.2">
      <c r="B236" s="102"/>
      <c r="C236" s="177" t="s">
        <v>258</v>
      </c>
      <c r="D236" s="177" t="s">
        <v>150</v>
      </c>
      <c r="E236" s="178" t="s">
        <v>371</v>
      </c>
      <c r="F236" s="179" t="s">
        <v>372</v>
      </c>
      <c r="G236" s="180" t="s">
        <v>153</v>
      </c>
      <c r="H236" s="181">
        <v>4094</v>
      </c>
      <c r="I236" s="209">
        <v>0</v>
      </c>
      <c r="J236" s="182">
        <f>ROUND(I236*H236,2)</f>
        <v>0</v>
      </c>
      <c r="K236" s="183"/>
      <c r="L236" s="102"/>
      <c r="M236" s="184" t="s">
        <v>28</v>
      </c>
      <c r="N236" s="185" t="s">
        <v>58</v>
      </c>
      <c r="O236" s="186">
        <v>4.5999999999999999E-2</v>
      </c>
      <c r="P236" s="186">
        <f>O236*H236</f>
        <v>188.32399999999998</v>
      </c>
      <c r="Q236" s="186">
        <v>0.12966</v>
      </c>
      <c r="R236" s="186">
        <f>Q236*H236</f>
        <v>530.82803999999999</v>
      </c>
      <c r="S236" s="186">
        <v>0</v>
      </c>
      <c r="T236" s="187">
        <f>S236*H236</f>
        <v>0</v>
      </c>
      <c r="AR236" s="188" t="s">
        <v>154</v>
      </c>
      <c r="AT236" s="188" t="s">
        <v>150</v>
      </c>
      <c r="AU236" s="188" t="s">
        <v>155</v>
      </c>
      <c r="AY236" s="95" t="s">
        <v>148</v>
      </c>
      <c r="BE236" s="189">
        <f>IF(N236="základná",J236,0)</f>
        <v>0</v>
      </c>
      <c r="BF236" s="189">
        <f>IF(N236="znížená",J236,0)</f>
        <v>0</v>
      </c>
      <c r="BG236" s="189">
        <f>IF(N236="zákl. prenesená",J236,0)</f>
        <v>0</v>
      </c>
      <c r="BH236" s="189">
        <f>IF(N236="zníž. prenesená",J236,0)</f>
        <v>0</v>
      </c>
      <c r="BI236" s="189">
        <f>IF(N236="nulová",J236,0)</f>
        <v>0</v>
      </c>
      <c r="BJ236" s="95" t="s">
        <v>155</v>
      </c>
      <c r="BK236" s="189">
        <f>ROUND(I236*H236,2)</f>
        <v>0</v>
      </c>
      <c r="BL236" s="95" t="s">
        <v>154</v>
      </c>
      <c r="BM236" s="188" t="s">
        <v>373</v>
      </c>
    </row>
    <row r="237" spans="2:65" s="191" customFormat="1" x14ac:dyDescent="0.2">
      <c r="B237" s="190"/>
      <c r="D237" s="192" t="s">
        <v>158</v>
      </c>
      <c r="E237" s="193" t="s">
        <v>28</v>
      </c>
      <c r="F237" s="194" t="s">
        <v>374</v>
      </c>
      <c r="H237" s="195">
        <v>3779</v>
      </c>
      <c r="L237" s="190"/>
      <c r="M237" s="196"/>
      <c r="T237" s="197"/>
      <c r="Y237" s="103"/>
      <c r="AT237" s="193" t="s">
        <v>158</v>
      </c>
      <c r="AU237" s="193" t="s">
        <v>155</v>
      </c>
      <c r="AV237" s="191" t="s">
        <v>155</v>
      </c>
      <c r="AW237" s="191" t="s">
        <v>50</v>
      </c>
      <c r="AX237" s="191" t="s">
        <v>92</v>
      </c>
      <c r="AY237" s="193" t="s">
        <v>148</v>
      </c>
    </row>
    <row r="238" spans="2:65" s="191" customFormat="1" x14ac:dyDescent="0.2">
      <c r="B238" s="190"/>
      <c r="D238" s="192" t="s">
        <v>158</v>
      </c>
      <c r="E238" s="193" t="s">
        <v>28</v>
      </c>
      <c r="F238" s="194" t="s">
        <v>375</v>
      </c>
      <c r="H238" s="195">
        <v>315</v>
      </c>
      <c r="L238" s="190"/>
      <c r="M238" s="196"/>
      <c r="T238" s="197"/>
      <c r="Y238" s="103"/>
      <c r="AT238" s="193" t="s">
        <v>158</v>
      </c>
      <c r="AU238" s="193" t="s">
        <v>155</v>
      </c>
      <c r="AV238" s="191" t="s">
        <v>155</v>
      </c>
      <c r="AW238" s="191" t="s">
        <v>50</v>
      </c>
      <c r="AX238" s="191" t="s">
        <v>92</v>
      </c>
      <c r="AY238" s="193" t="s">
        <v>148</v>
      </c>
    </row>
    <row r="239" spans="2:65" s="199" customFormat="1" x14ac:dyDescent="0.2">
      <c r="B239" s="198"/>
      <c r="D239" s="192" t="s">
        <v>158</v>
      </c>
      <c r="E239" s="200" t="s">
        <v>28</v>
      </c>
      <c r="F239" s="201" t="s">
        <v>196</v>
      </c>
      <c r="H239" s="202">
        <v>4094</v>
      </c>
      <c r="L239" s="198"/>
      <c r="M239" s="203"/>
      <c r="T239" s="204"/>
      <c r="Y239" s="103"/>
      <c r="AT239" s="200" t="s">
        <v>158</v>
      </c>
      <c r="AU239" s="200" t="s">
        <v>155</v>
      </c>
      <c r="AV239" s="199" t="s">
        <v>154</v>
      </c>
      <c r="AW239" s="199" t="s">
        <v>50</v>
      </c>
      <c r="AX239" s="199" t="s">
        <v>100</v>
      </c>
      <c r="AY239" s="200" t="s">
        <v>148</v>
      </c>
    </row>
    <row r="240" spans="2:65" s="103" customFormat="1" ht="33" customHeight="1" x14ac:dyDescent="0.2">
      <c r="B240" s="102"/>
      <c r="C240" s="177" t="s">
        <v>376</v>
      </c>
      <c r="D240" s="177" t="s">
        <v>150</v>
      </c>
      <c r="E240" s="178" t="s">
        <v>377</v>
      </c>
      <c r="F240" s="179" t="s">
        <v>378</v>
      </c>
      <c r="G240" s="180" t="s">
        <v>153</v>
      </c>
      <c r="H240" s="181">
        <v>84</v>
      </c>
      <c r="I240" s="209">
        <v>0</v>
      </c>
      <c r="J240" s="182">
        <f>ROUND(I240*H240,2)</f>
        <v>0</v>
      </c>
      <c r="K240" s="183"/>
      <c r="L240" s="102"/>
      <c r="M240" s="184" t="s">
        <v>28</v>
      </c>
      <c r="N240" s="185" t="s">
        <v>58</v>
      </c>
      <c r="O240" s="186">
        <v>0.247</v>
      </c>
      <c r="P240" s="186">
        <f>O240*H240</f>
        <v>20.748000000000001</v>
      </c>
      <c r="Q240" s="186">
        <v>8.3500000000000005E-2</v>
      </c>
      <c r="R240" s="186">
        <f>Q240*H240</f>
        <v>7.0140000000000002</v>
      </c>
      <c r="S240" s="186">
        <v>0</v>
      </c>
      <c r="T240" s="187">
        <f>S240*H240</f>
        <v>0</v>
      </c>
      <c r="AR240" s="188" t="s">
        <v>154</v>
      </c>
      <c r="AT240" s="188" t="s">
        <v>150</v>
      </c>
      <c r="AU240" s="188" t="s">
        <v>155</v>
      </c>
      <c r="AY240" s="95" t="s">
        <v>148</v>
      </c>
      <c r="BE240" s="189">
        <f>IF(N240="základná",J240,0)</f>
        <v>0</v>
      </c>
      <c r="BF240" s="189">
        <f>IF(N240="znížená",J240,0)</f>
        <v>0</v>
      </c>
      <c r="BG240" s="189">
        <f>IF(N240="zákl. prenesená",J240,0)</f>
        <v>0</v>
      </c>
      <c r="BH240" s="189">
        <f>IF(N240="zníž. prenesená",J240,0)</f>
        <v>0</v>
      </c>
      <c r="BI240" s="189">
        <f>IF(N240="nulová",J240,0)</f>
        <v>0</v>
      </c>
      <c r="BJ240" s="95" t="s">
        <v>155</v>
      </c>
      <c r="BK240" s="189">
        <f>ROUND(I240*H240,2)</f>
        <v>0</v>
      </c>
      <c r="BL240" s="95" t="s">
        <v>154</v>
      </c>
      <c r="BM240" s="188" t="s">
        <v>379</v>
      </c>
    </row>
    <row r="241" spans="2:65" s="191" customFormat="1" x14ac:dyDescent="0.2">
      <c r="B241" s="190"/>
      <c r="D241" s="192" t="s">
        <v>158</v>
      </c>
      <c r="E241" s="193" t="s">
        <v>28</v>
      </c>
      <c r="F241" s="194" t="s">
        <v>380</v>
      </c>
      <c r="H241" s="195">
        <v>84</v>
      </c>
      <c r="L241" s="190"/>
      <c r="M241" s="196"/>
      <c r="T241" s="197"/>
      <c r="Y241" s="103"/>
      <c r="AT241" s="193" t="s">
        <v>158</v>
      </c>
      <c r="AU241" s="193" t="s">
        <v>155</v>
      </c>
      <c r="AV241" s="191" t="s">
        <v>155</v>
      </c>
      <c r="AW241" s="191" t="s">
        <v>50</v>
      </c>
      <c r="AX241" s="191" t="s">
        <v>92</v>
      </c>
      <c r="AY241" s="193" t="s">
        <v>148</v>
      </c>
    </row>
    <row r="242" spans="2:65" s="199" customFormat="1" x14ac:dyDescent="0.2">
      <c r="B242" s="198"/>
      <c r="D242" s="192" t="s">
        <v>158</v>
      </c>
      <c r="E242" s="200" t="s">
        <v>28</v>
      </c>
      <c r="F242" s="201" t="s">
        <v>160</v>
      </c>
      <c r="H242" s="202">
        <v>84</v>
      </c>
      <c r="L242" s="198"/>
      <c r="M242" s="203"/>
      <c r="T242" s="204"/>
      <c r="Y242" s="103"/>
      <c r="AT242" s="200" t="s">
        <v>158</v>
      </c>
      <c r="AU242" s="200" t="s">
        <v>155</v>
      </c>
      <c r="AV242" s="199" t="s">
        <v>154</v>
      </c>
      <c r="AW242" s="199" t="s">
        <v>50</v>
      </c>
      <c r="AX242" s="199" t="s">
        <v>100</v>
      </c>
      <c r="AY242" s="200" t="s">
        <v>148</v>
      </c>
    </row>
    <row r="243" spans="2:65" s="103" customFormat="1" ht="24.2" customHeight="1" x14ac:dyDescent="0.2">
      <c r="B243" s="102"/>
      <c r="C243" s="210" t="s">
        <v>381</v>
      </c>
      <c r="D243" s="210" t="s">
        <v>220</v>
      </c>
      <c r="E243" s="211" t="s">
        <v>382</v>
      </c>
      <c r="F243" s="212" t="s">
        <v>383</v>
      </c>
      <c r="G243" s="213" t="s">
        <v>384</v>
      </c>
      <c r="H243" s="214">
        <v>14</v>
      </c>
      <c r="I243" s="220">
        <v>0</v>
      </c>
      <c r="J243" s="215">
        <f>ROUND(I243*H243,2)</f>
        <v>0</v>
      </c>
      <c r="K243" s="216"/>
      <c r="L243" s="217"/>
      <c r="M243" s="218" t="s">
        <v>28</v>
      </c>
      <c r="N243" s="219" t="s">
        <v>58</v>
      </c>
      <c r="O243" s="186">
        <v>0</v>
      </c>
      <c r="P243" s="186">
        <f>O243*H243</f>
        <v>0</v>
      </c>
      <c r="Q243" s="186">
        <v>2.25</v>
      </c>
      <c r="R243" s="186">
        <f>Q243*H243</f>
        <v>31.5</v>
      </c>
      <c r="S243" s="186">
        <v>0</v>
      </c>
      <c r="T243" s="187">
        <f>S243*H243</f>
        <v>0</v>
      </c>
      <c r="AR243" s="188" t="s">
        <v>164</v>
      </c>
      <c r="AT243" s="188" t="s">
        <v>220</v>
      </c>
      <c r="AU243" s="188" t="s">
        <v>155</v>
      </c>
      <c r="AY243" s="95" t="s">
        <v>148</v>
      </c>
      <c r="BE243" s="189">
        <f>IF(N243="základná",J243,0)</f>
        <v>0</v>
      </c>
      <c r="BF243" s="189">
        <f>IF(N243="znížená",J243,0)</f>
        <v>0</v>
      </c>
      <c r="BG243" s="189">
        <f>IF(N243="zákl. prenesená",J243,0)</f>
        <v>0</v>
      </c>
      <c r="BH243" s="189">
        <f>IF(N243="zníž. prenesená",J243,0)</f>
        <v>0</v>
      </c>
      <c r="BI243" s="189">
        <f>IF(N243="nulová",J243,0)</f>
        <v>0</v>
      </c>
      <c r="BJ243" s="95" t="s">
        <v>155</v>
      </c>
      <c r="BK243" s="189">
        <f>ROUND(I243*H243,2)</f>
        <v>0</v>
      </c>
      <c r="BL243" s="95" t="s">
        <v>154</v>
      </c>
      <c r="BM243" s="188" t="s">
        <v>170</v>
      </c>
    </row>
    <row r="244" spans="2:65" s="191" customFormat="1" x14ac:dyDescent="0.2">
      <c r="B244" s="190"/>
      <c r="D244" s="192" t="s">
        <v>158</v>
      </c>
      <c r="E244" s="193" t="s">
        <v>28</v>
      </c>
      <c r="F244" s="194" t="s">
        <v>385</v>
      </c>
      <c r="H244" s="195">
        <v>14</v>
      </c>
      <c r="L244" s="190"/>
      <c r="M244" s="196"/>
      <c r="T244" s="197"/>
      <c r="Y244" s="103"/>
      <c r="AT244" s="193" t="s">
        <v>158</v>
      </c>
      <c r="AU244" s="193" t="s">
        <v>155</v>
      </c>
      <c r="AV244" s="191" t="s">
        <v>155</v>
      </c>
      <c r="AW244" s="191" t="s">
        <v>50</v>
      </c>
      <c r="AX244" s="191" t="s">
        <v>92</v>
      </c>
      <c r="AY244" s="193" t="s">
        <v>148</v>
      </c>
    </row>
    <row r="245" spans="2:65" s="199" customFormat="1" x14ac:dyDescent="0.2">
      <c r="B245" s="198"/>
      <c r="D245" s="192" t="s">
        <v>158</v>
      </c>
      <c r="E245" s="200" t="s">
        <v>28</v>
      </c>
      <c r="F245" s="201" t="s">
        <v>160</v>
      </c>
      <c r="H245" s="202">
        <v>14</v>
      </c>
      <c r="L245" s="198"/>
      <c r="M245" s="203"/>
      <c r="T245" s="204"/>
      <c r="Y245" s="103"/>
      <c r="AT245" s="200" t="s">
        <v>158</v>
      </c>
      <c r="AU245" s="200" t="s">
        <v>155</v>
      </c>
      <c r="AV245" s="199" t="s">
        <v>154</v>
      </c>
      <c r="AW245" s="199" t="s">
        <v>50</v>
      </c>
      <c r="AX245" s="199" t="s">
        <v>100</v>
      </c>
      <c r="AY245" s="200" t="s">
        <v>148</v>
      </c>
    </row>
    <row r="246" spans="2:65" s="103" customFormat="1" ht="24.2" customHeight="1" x14ac:dyDescent="0.2">
      <c r="B246" s="102"/>
      <c r="C246" s="177" t="s">
        <v>386</v>
      </c>
      <c r="D246" s="177" t="s">
        <v>150</v>
      </c>
      <c r="E246" s="178" t="s">
        <v>387</v>
      </c>
      <c r="F246" s="179" t="s">
        <v>388</v>
      </c>
      <c r="G246" s="180" t="s">
        <v>297</v>
      </c>
      <c r="H246" s="181">
        <v>271.75</v>
      </c>
      <c r="I246" s="209">
        <v>0</v>
      </c>
      <c r="J246" s="182">
        <f>ROUND(I246*H246,2)</f>
        <v>0</v>
      </c>
      <c r="K246" s="183"/>
      <c r="L246" s="102"/>
      <c r="M246" s="184" t="s">
        <v>28</v>
      </c>
      <c r="N246" s="185" t="s">
        <v>58</v>
      </c>
      <c r="O246" s="186">
        <v>0</v>
      </c>
      <c r="P246" s="186">
        <f>O246*H246</f>
        <v>0</v>
      </c>
      <c r="Q246" s="186">
        <v>1.4999999999999999E-2</v>
      </c>
      <c r="R246" s="186">
        <f>Q246*H246</f>
        <v>4.0762499999999999</v>
      </c>
      <c r="S246" s="186">
        <v>0</v>
      </c>
      <c r="T246" s="187">
        <f>S246*H246</f>
        <v>0</v>
      </c>
      <c r="AR246" s="188" t="s">
        <v>154</v>
      </c>
      <c r="AT246" s="188" t="s">
        <v>150</v>
      </c>
      <c r="AU246" s="188" t="s">
        <v>155</v>
      </c>
      <c r="AY246" s="95" t="s">
        <v>148</v>
      </c>
      <c r="BE246" s="189">
        <f>IF(N246="základná",J246,0)</f>
        <v>0</v>
      </c>
      <c r="BF246" s="189">
        <f>IF(N246="znížená",J246,0)</f>
        <v>0</v>
      </c>
      <c r="BG246" s="189">
        <f>IF(N246="zákl. prenesená",J246,0)</f>
        <v>0</v>
      </c>
      <c r="BH246" s="189">
        <f>IF(N246="zníž. prenesená",J246,0)</f>
        <v>0</v>
      </c>
      <c r="BI246" s="189">
        <f>IF(N246="nulová",J246,0)</f>
        <v>0</v>
      </c>
      <c r="BJ246" s="95" t="s">
        <v>155</v>
      </c>
      <c r="BK246" s="189">
        <f>ROUND(I246*H246,2)</f>
        <v>0</v>
      </c>
      <c r="BL246" s="95" t="s">
        <v>154</v>
      </c>
      <c r="BM246" s="188" t="s">
        <v>351</v>
      </c>
    </row>
    <row r="247" spans="2:65" s="191" customFormat="1" x14ac:dyDescent="0.2">
      <c r="B247" s="190"/>
      <c r="D247" s="192" t="s">
        <v>158</v>
      </c>
      <c r="E247" s="193" t="s">
        <v>28</v>
      </c>
      <c r="F247" s="194" t="s">
        <v>389</v>
      </c>
      <c r="H247" s="195">
        <v>271.75</v>
      </c>
      <c r="L247" s="190"/>
      <c r="M247" s="196"/>
      <c r="T247" s="197"/>
      <c r="Y247" s="103"/>
      <c r="AT247" s="193" t="s">
        <v>158</v>
      </c>
      <c r="AU247" s="193" t="s">
        <v>155</v>
      </c>
      <c r="AV247" s="191" t="s">
        <v>155</v>
      </c>
      <c r="AW247" s="191" t="s">
        <v>50</v>
      </c>
      <c r="AX247" s="191" t="s">
        <v>92</v>
      </c>
      <c r="AY247" s="193" t="s">
        <v>148</v>
      </c>
    </row>
    <row r="248" spans="2:65" s="199" customFormat="1" x14ac:dyDescent="0.2">
      <c r="B248" s="198"/>
      <c r="D248" s="192" t="s">
        <v>158</v>
      </c>
      <c r="E248" s="200" t="s">
        <v>28</v>
      </c>
      <c r="F248" s="201" t="s">
        <v>160</v>
      </c>
      <c r="H248" s="202">
        <v>271.75</v>
      </c>
      <c r="L248" s="198"/>
      <c r="M248" s="203"/>
      <c r="T248" s="204"/>
      <c r="Y248" s="103"/>
      <c r="AT248" s="200" t="s">
        <v>158</v>
      </c>
      <c r="AU248" s="200" t="s">
        <v>155</v>
      </c>
      <c r="AV248" s="199" t="s">
        <v>154</v>
      </c>
      <c r="AW248" s="199" t="s">
        <v>50</v>
      </c>
      <c r="AX248" s="199" t="s">
        <v>100</v>
      </c>
      <c r="AY248" s="200" t="s">
        <v>148</v>
      </c>
    </row>
    <row r="249" spans="2:65" s="166" customFormat="1" ht="22.9" customHeight="1" x14ac:dyDescent="0.2">
      <c r="B249" s="165"/>
      <c r="D249" s="167" t="s">
        <v>91</v>
      </c>
      <c r="E249" s="175" t="s">
        <v>164</v>
      </c>
      <c r="F249" s="175" t="s">
        <v>390</v>
      </c>
      <c r="J249" s="176">
        <f>BK249</f>
        <v>0</v>
      </c>
      <c r="L249" s="165"/>
      <c r="M249" s="170"/>
      <c r="P249" s="171">
        <f>SUM(P250:P261)</f>
        <v>1.7399999999999998</v>
      </c>
      <c r="R249" s="171">
        <f>SUM(R250:R261)</f>
        <v>0</v>
      </c>
      <c r="T249" s="172">
        <f>SUM(T250:T261)</f>
        <v>0</v>
      </c>
      <c r="Y249" s="103"/>
      <c r="AR249" s="167" t="s">
        <v>100</v>
      </c>
      <c r="AT249" s="173" t="s">
        <v>91</v>
      </c>
      <c r="AU249" s="173" t="s">
        <v>100</v>
      </c>
      <c r="AY249" s="167" t="s">
        <v>148</v>
      </c>
      <c r="BK249" s="174">
        <f>SUM(BK250:BK261)</f>
        <v>0</v>
      </c>
    </row>
    <row r="250" spans="2:65" s="103" customFormat="1" ht="16.5" customHeight="1" x14ac:dyDescent="0.2">
      <c r="B250" s="102"/>
      <c r="C250" s="177" t="s">
        <v>262</v>
      </c>
      <c r="D250" s="177" t="s">
        <v>150</v>
      </c>
      <c r="E250" s="178" t="s">
        <v>391</v>
      </c>
      <c r="F250" s="179" t="s">
        <v>392</v>
      </c>
      <c r="G250" s="180" t="s">
        <v>297</v>
      </c>
      <c r="H250" s="181">
        <v>20</v>
      </c>
      <c r="I250" s="209">
        <v>0</v>
      </c>
      <c r="J250" s="182">
        <f t="shared" ref="J250:J261" si="10">ROUND(I250*H250,2)</f>
        <v>0</v>
      </c>
      <c r="K250" s="183"/>
      <c r="L250" s="102"/>
      <c r="M250" s="184" t="s">
        <v>28</v>
      </c>
      <c r="N250" s="185" t="s">
        <v>58</v>
      </c>
      <c r="O250" s="186">
        <v>8.6999999999999994E-2</v>
      </c>
      <c r="P250" s="186">
        <f t="shared" ref="P250:P261" si="11">O250*H250</f>
        <v>1.7399999999999998</v>
      </c>
      <c r="Q250" s="186">
        <v>0</v>
      </c>
      <c r="R250" s="186">
        <f t="shared" ref="R250:R261" si="12">Q250*H250</f>
        <v>0</v>
      </c>
      <c r="S250" s="186">
        <v>0</v>
      </c>
      <c r="T250" s="187">
        <f t="shared" ref="T250:T261" si="13">S250*H250</f>
        <v>0</v>
      </c>
      <c r="AR250" s="188" t="s">
        <v>154</v>
      </c>
      <c r="AT250" s="188" t="s">
        <v>150</v>
      </c>
      <c r="AU250" s="188" t="s">
        <v>155</v>
      </c>
      <c r="AY250" s="95" t="s">
        <v>148</v>
      </c>
      <c r="BE250" s="189">
        <f t="shared" ref="BE250:BE261" si="14">IF(N250="základná",J250,0)</f>
        <v>0</v>
      </c>
      <c r="BF250" s="189">
        <f t="shared" ref="BF250:BF261" si="15">IF(N250="znížená",J250,0)</f>
        <v>0</v>
      </c>
      <c r="BG250" s="189">
        <f t="shared" ref="BG250:BG261" si="16">IF(N250="zákl. prenesená",J250,0)</f>
        <v>0</v>
      </c>
      <c r="BH250" s="189">
        <f t="shared" ref="BH250:BH261" si="17">IF(N250="zníž. prenesená",J250,0)</f>
        <v>0</v>
      </c>
      <c r="BI250" s="189">
        <f t="shared" ref="BI250:BI261" si="18">IF(N250="nulová",J250,0)</f>
        <v>0</v>
      </c>
      <c r="BJ250" s="95" t="s">
        <v>155</v>
      </c>
      <c r="BK250" s="189">
        <f t="shared" ref="BK250:BK261" si="19">ROUND(I250*H250,2)</f>
        <v>0</v>
      </c>
      <c r="BL250" s="95" t="s">
        <v>154</v>
      </c>
      <c r="BM250" s="188" t="s">
        <v>331</v>
      </c>
    </row>
    <row r="251" spans="2:65" s="103" customFormat="1" ht="33" customHeight="1" x14ac:dyDescent="0.2">
      <c r="B251" s="102"/>
      <c r="C251" s="177" t="s">
        <v>393</v>
      </c>
      <c r="D251" s="177" t="s">
        <v>150</v>
      </c>
      <c r="E251" s="178" t="s">
        <v>394</v>
      </c>
      <c r="F251" s="179" t="s">
        <v>395</v>
      </c>
      <c r="G251" s="180" t="s">
        <v>297</v>
      </c>
      <c r="H251" s="181">
        <v>18</v>
      </c>
      <c r="I251" s="209">
        <v>0</v>
      </c>
      <c r="J251" s="182">
        <f t="shared" si="10"/>
        <v>0</v>
      </c>
      <c r="K251" s="183"/>
      <c r="L251" s="102"/>
      <c r="M251" s="184" t="s">
        <v>28</v>
      </c>
      <c r="N251" s="185" t="s">
        <v>58</v>
      </c>
      <c r="O251" s="186">
        <v>0</v>
      </c>
      <c r="P251" s="186">
        <f t="shared" si="11"/>
        <v>0</v>
      </c>
      <c r="Q251" s="186">
        <v>0</v>
      </c>
      <c r="R251" s="186">
        <f t="shared" si="12"/>
        <v>0</v>
      </c>
      <c r="S251" s="186">
        <v>0</v>
      </c>
      <c r="T251" s="187">
        <f t="shared" si="13"/>
        <v>0</v>
      </c>
      <c r="AR251" s="188" t="s">
        <v>154</v>
      </c>
      <c r="AT251" s="188" t="s">
        <v>150</v>
      </c>
      <c r="AU251" s="188" t="s">
        <v>155</v>
      </c>
      <c r="AY251" s="95" t="s">
        <v>148</v>
      </c>
      <c r="BE251" s="189">
        <f t="shared" si="14"/>
        <v>0</v>
      </c>
      <c r="BF251" s="189">
        <f t="shared" si="15"/>
        <v>0</v>
      </c>
      <c r="BG251" s="189">
        <f t="shared" si="16"/>
        <v>0</v>
      </c>
      <c r="BH251" s="189">
        <f t="shared" si="17"/>
        <v>0</v>
      </c>
      <c r="BI251" s="189">
        <f t="shared" si="18"/>
        <v>0</v>
      </c>
      <c r="BJ251" s="95" t="s">
        <v>155</v>
      </c>
      <c r="BK251" s="189">
        <f t="shared" si="19"/>
        <v>0</v>
      </c>
      <c r="BL251" s="95" t="s">
        <v>154</v>
      </c>
      <c r="BM251" s="188" t="s">
        <v>339</v>
      </c>
    </row>
    <row r="252" spans="2:65" s="103" customFormat="1" ht="24.2" customHeight="1" x14ac:dyDescent="0.2">
      <c r="B252" s="102"/>
      <c r="C252" s="177" t="s">
        <v>266</v>
      </c>
      <c r="D252" s="177" t="s">
        <v>150</v>
      </c>
      <c r="E252" s="178" t="s">
        <v>396</v>
      </c>
      <c r="F252" s="179" t="s">
        <v>397</v>
      </c>
      <c r="G252" s="180" t="s">
        <v>384</v>
      </c>
      <c r="H252" s="181">
        <v>13</v>
      </c>
      <c r="I252" s="209">
        <v>0</v>
      </c>
      <c r="J252" s="182">
        <f t="shared" si="10"/>
        <v>0</v>
      </c>
      <c r="K252" s="183"/>
      <c r="L252" s="102"/>
      <c r="M252" s="184" t="s">
        <v>28</v>
      </c>
      <c r="N252" s="185" t="s">
        <v>58</v>
      </c>
      <c r="O252" s="186">
        <v>0</v>
      </c>
      <c r="P252" s="186">
        <f t="shared" si="11"/>
        <v>0</v>
      </c>
      <c r="Q252" s="186">
        <v>0</v>
      </c>
      <c r="R252" s="186">
        <f t="shared" si="12"/>
        <v>0</v>
      </c>
      <c r="S252" s="186">
        <v>0</v>
      </c>
      <c r="T252" s="187">
        <f t="shared" si="13"/>
        <v>0</v>
      </c>
      <c r="AR252" s="188" t="s">
        <v>154</v>
      </c>
      <c r="AT252" s="188" t="s">
        <v>150</v>
      </c>
      <c r="AU252" s="188" t="s">
        <v>155</v>
      </c>
      <c r="AY252" s="95" t="s">
        <v>148</v>
      </c>
      <c r="BE252" s="189">
        <f t="shared" si="14"/>
        <v>0</v>
      </c>
      <c r="BF252" s="189">
        <f t="shared" si="15"/>
        <v>0</v>
      </c>
      <c r="BG252" s="189">
        <f t="shared" si="16"/>
        <v>0</v>
      </c>
      <c r="BH252" s="189">
        <f t="shared" si="17"/>
        <v>0</v>
      </c>
      <c r="BI252" s="189">
        <f t="shared" si="18"/>
        <v>0</v>
      </c>
      <c r="BJ252" s="95" t="s">
        <v>155</v>
      </c>
      <c r="BK252" s="189">
        <f t="shared" si="19"/>
        <v>0</v>
      </c>
      <c r="BL252" s="95" t="s">
        <v>154</v>
      </c>
      <c r="BM252" s="188" t="s">
        <v>398</v>
      </c>
    </row>
    <row r="253" spans="2:65" s="103" customFormat="1" ht="24.2" customHeight="1" x14ac:dyDescent="0.2">
      <c r="B253" s="102"/>
      <c r="C253" s="177" t="s">
        <v>399</v>
      </c>
      <c r="D253" s="177" t="s">
        <v>150</v>
      </c>
      <c r="E253" s="178" t="s">
        <v>400</v>
      </c>
      <c r="F253" s="179" t="s">
        <v>401</v>
      </c>
      <c r="G253" s="180" t="s">
        <v>384</v>
      </c>
      <c r="H253" s="181">
        <v>2</v>
      </c>
      <c r="I253" s="209">
        <v>0</v>
      </c>
      <c r="J253" s="182">
        <f t="shared" si="10"/>
        <v>0</v>
      </c>
      <c r="K253" s="183"/>
      <c r="L253" s="102"/>
      <c r="M253" s="184" t="s">
        <v>28</v>
      </c>
      <c r="N253" s="185" t="s">
        <v>58</v>
      </c>
      <c r="O253" s="186">
        <v>0</v>
      </c>
      <c r="P253" s="186">
        <f t="shared" si="11"/>
        <v>0</v>
      </c>
      <c r="Q253" s="186">
        <v>0</v>
      </c>
      <c r="R253" s="186">
        <f t="shared" si="12"/>
        <v>0</v>
      </c>
      <c r="S253" s="186">
        <v>0</v>
      </c>
      <c r="T253" s="187">
        <f t="shared" si="13"/>
        <v>0</v>
      </c>
      <c r="AR253" s="188" t="s">
        <v>154</v>
      </c>
      <c r="AT253" s="188" t="s">
        <v>150</v>
      </c>
      <c r="AU253" s="188" t="s">
        <v>155</v>
      </c>
      <c r="AY253" s="95" t="s">
        <v>148</v>
      </c>
      <c r="BE253" s="189">
        <f t="shared" si="14"/>
        <v>0</v>
      </c>
      <c r="BF253" s="189">
        <f t="shared" si="15"/>
        <v>0</v>
      </c>
      <c r="BG253" s="189">
        <f t="shared" si="16"/>
        <v>0</v>
      </c>
      <c r="BH253" s="189">
        <f t="shared" si="17"/>
        <v>0</v>
      </c>
      <c r="BI253" s="189">
        <f t="shared" si="18"/>
        <v>0</v>
      </c>
      <c r="BJ253" s="95" t="s">
        <v>155</v>
      </c>
      <c r="BK253" s="189">
        <f t="shared" si="19"/>
        <v>0</v>
      </c>
      <c r="BL253" s="95" t="s">
        <v>154</v>
      </c>
      <c r="BM253" s="188" t="s">
        <v>402</v>
      </c>
    </row>
    <row r="254" spans="2:65" s="103" customFormat="1" ht="16.5" customHeight="1" x14ac:dyDescent="0.2">
      <c r="B254" s="102"/>
      <c r="C254" s="177" t="s">
        <v>270</v>
      </c>
      <c r="D254" s="177" t="s">
        <v>150</v>
      </c>
      <c r="E254" s="178" t="s">
        <v>403</v>
      </c>
      <c r="F254" s="179" t="s">
        <v>404</v>
      </c>
      <c r="G254" s="180" t="s">
        <v>297</v>
      </c>
      <c r="H254" s="181">
        <v>18</v>
      </c>
      <c r="I254" s="209">
        <v>0</v>
      </c>
      <c r="J254" s="182">
        <f t="shared" si="10"/>
        <v>0</v>
      </c>
      <c r="K254" s="183"/>
      <c r="L254" s="102"/>
      <c r="M254" s="184" t="s">
        <v>28</v>
      </c>
      <c r="N254" s="185" t="s">
        <v>58</v>
      </c>
      <c r="O254" s="186">
        <v>0</v>
      </c>
      <c r="P254" s="186">
        <f t="shared" si="11"/>
        <v>0</v>
      </c>
      <c r="Q254" s="186">
        <v>0</v>
      </c>
      <c r="R254" s="186">
        <f t="shared" si="12"/>
        <v>0</v>
      </c>
      <c r="S254" s="186">
        <v>0</v>
      </c>
      <c r="T254" s="187">
        <f t="shared" si="13"/>
        <v>0</v>
      </c>
      <c r="AR254" s="188" t="s">
        <v>154</v>
      </c>
      <c r="AT254" s="188" t="s">
        <v>150</v>
      </c>
      <c r="AU254" s="188" t="s">
        <v>155</v>
      </c>
      <c r="AY254" s="95" t="s">
        <v>148</v>
      </c>
      <c r="BE254" s="189">
        <f t="shared" si="14"/>
        <v>0</v>
      </c>
      <c r="BF254" s="189">
        <f t="shared" si="15"/>
        <v>0</v>
      </c>
      <c r="BG254" s="189">
        <f t="shared" si="16"/>
        <v>0</v>
      </c>
      <c r="BH254" s="189">
        <f t="shared" si="17"/>
        <v>0</v>
      </c>
      <c r="BI254" s="189">
        <f t="shared" si="18"/>
        <v>0</v>
      </c>
      <c r="BJ254" s="95" t="s">
        <v>155</v>
      </c>
      <c r="BK254" s="189">
        <f t="shared" si="19"/>
        <v>0</v>
      </c>
      <c r="BL254" s="95" t="s">
        <v>154</v>
      </c>
      <c r="BM254" s="188" t="s">
        <v>405</v>
      </c>
    </row>
    <row r="255" spans="2:65" s="103" customFormat="1" ht="24.2" customHeight="1" x14ac:dyDescent="0.2">
      <c r="B255" s="102"/>
      <c r="C255" s="177" t="s">
        <v>406</v>
      </c>
      <c r="D255" s="177" t="s">
        <v>150</v>
      </c>
      <c r="E255" s="178" t="s">
        <v>407</v>
      </c>
      <c r="F255" s="179" t="s">
        <v>408</v>
      </c>
      <c r="G255" s="180" t="s">
        <v>297</v>
      </c>
      <c r="H255" s="181">
        <v>14.5</v>
      </c>
      <c r="I255" s="209">
        <v>0</v>
      </c>
      <c r="J255" s="182">
        <f t="shared" si="10"/>
        <v>0</v>
      </c>
      <c r="K255" s="183"/>
      <c r="L255" s="102"/>
      <c r="M255" s="184" t="s">
        <v>28</v>
      </c>
      <c r="N255" s="185" t="s">
        <v>58</v>
      </c>
      <c r="O255" s="186">
        <v>0</v>
      </c>
      <c r="P255" s="186">
        <f t="shared" si="11"/>
        <v>0</v>
      </c>
      <c r="Q255" s="186">
        <v>0</v>
      </c>
      <c r="R255" s="186">
        <f t="shared" si="12"/>
        <v>0</v>
      </c>
      <c r="S255" s="186">
        <v>0</v>
      </c>
      <c r="T255" s="187">
        <f t="shared" si="13"/>
        <v>0</v>
      </c>
      <c r="AR255" s="188" t="s">
        <v>154</v>
      </c>
      <c r="AT255" s="188" t="s">
        <v>150</v>
      </c>
      <c r="AU255" s="188" t="s">
        <v>155</v>
      </c>
      <c r="AY255" s="95" t="s">
        <v>148</v>
      </c>
      <c r="BE255" s="189">
        <f t="shared" si="14"/>
        <v>0</v>
      </c>
      <c r="BF255" s="189">
        <f t="shared" si="15"/>
        <v>0</v>
      </c>
      <c r="BG255" s="189">
        <f t="shared" si="16"/>
        <v>0</v>
      </c>
      <c r="BH255" s="189">
        <f t="shared" si="17"/>
        <v>0</v>
      </c>
      <c r="BI255" s="189">
        <f t="shared" si="18"/>
        <v>0</v>
      </c>
      <c r="BJ255" s="95" t="s">
        <v>155</v>
      </c>
      <c r="BK255" s="189">
        <f t="shared" si="19"/>
        <v>0</v>
      </c>
      <c r="BL255" s="95" t="s">
        <v>154</v>
      </c>
      <c r="BM255" s="188" t="s">
        <v>409</v>
      </c>
    </row>
    <row r="256" spans="2:65" s="103" customFormat="1" ht="24.2" customHeight="1" x14ac:dyDescent="0.2">
      <c r="B256" s="102"/>
      <c r="C256" s="177" t="s">
        <v>273</v>
      </c>
      <c r="D256" s="177" t="s">
        <v>150</v>
      </c>
      <c r="E256" s="178" t="s">
        <v>410</v>
      </c>
      <c r="F256" s="179" t="s">
        <v>411</v>
      </c>
      <c r="G256" s="180" t="s">
        <v>297</v>
      </c>
      <c r="H256" s="181">
        <v>20</v>
      </c>
      <c r="I256" s="209">
        <v>0</v>
      </c>
      <c r="J256" s="182">
        <f t="shared" si="10"/>
        <v>0</v>
      </c>
      <c r="K256" s="183"/>
      <c r="L256" s="102"/>
      <c r="M256" s="184" t="s">
        <v>28</v>
      </c>
      <c r="N256" s="185" t="s">
        <v>58</v>
      </c>
      <c r="O256" s="186">
        <v>0</v>
      </c>
      <c r="P256" s="186">
        <f t="shared" si="11"/>
        <v>0</v>
      </c>
      <c r="Q256" s="186">
        <v>0</v>
      </c>
      <c r="R256" s="186">
        <f t="shared" si="12"/>
        <v>0</v>
      </c>
      <c r="S256" s="186">
        <v>0</v>
      </c>
      <c r="T256" s="187">
        <f t="shared" si="13"/>
        <v>0</v>
      </c>
      <c r="AR256" s="188" t="s">
        <v>154</v>
      </c>
      <c r="AT256" s="188" t="s">
        <v>150</v>
      </c>
      <c r="AU256" s="188" t="s">
        <v>155</v>
      </c>
      <c r="AY256" s="95" t="s">
        <v>148</v>
      </c>
      <c r="BE256" s="189">
        <f t="shared" si="14"/>
        <v>0</v>
      </c>
      <c r="BF256" s="189">
        <f t="shared" si="15"/>
        <v>0</v>
      </c>
      <c r="BG256" s="189">
        <f t="shared" si="16"/>
        <v>0</v>
      </c>
      <c r="BH256" s="189">
        <f t="shared" si="17"/>
        <v>0</v>
      </c>
      <c r="BI256" s="189">
        <f t="shared" si="18"/>
        <v>0</v>
      </c>
      <c r="BJ256" s="95" t="s">
        <v>155</v>
      </c>
      <c r="BK256" s="189">
        <f t="shared" si="19"/>
        <v>0</v>
      </c>
      <c r="BL256" s="95" t="s">
        <v>154</v>
      </c>
      <c r="BM256" s="188" t="s">
        <v>412</v>
      </c>
    </row>
    <row r="257" spans="2:65" s="103" customFormat="1" ht="16.5" customHeight="1" x14ac:dyDescent="0.2">
      <c r="B257" s="102"/>
      <c r="C257" s="177" t="s">
        <v>413</v>
      </c>
      <c r="D257" s="177" t="s">
        <v>150</v>
      </c>
      <c r="E257" s="178" t="s">
        <v>414</v>
      </c>
      <c r="F257" s="179" t="s">
        <v>415</v>
      </c>
      <c r="G257" s="180" t="s">
        <v>384</v>
      </c>
      <c r="H257" s="181">
        <v>2</v>
      </c>
      <c r="I257" s="209">
        <v>0</v>
      </c>
      <c r="J257" s="182">
        <f t="shared" si="10"/>
        <v>0</v>
      </c>
      <c r="K257" s="183"/>
      <c r="L257" s="102"/>
      <c r="M257" s="184" t="s">
        <v>28</v>
      </c>
      <c r="N257" s="185" t="s">
        <v>58</v>
      </c>
      <c r="O257" s="186">
        <v>0</v>
      </c>
      <c r="P257" s="186">
        <f t="shared" si="11"/>
        <v>0</v>
      </c>
      <c r="Q257" s="186">
        <v>0</v>
      </c>
      <c r="R257" s="186">
        <f t="shared" si="12"/>
        <v>0</v>
      </c>
      <c r="S257" s="186">
        <v>0</v>
      </c>
      <c r="T257" s="187">
        <f t="shared" si="13"/>
        <v>0</v>
      </c>
      <c r="AR257" s="188" t="s">
        <v>154</v>
      </c>
      <c r="AT257" s="188" t="s">
        <v>150</v>
      </c>
      <c r="AU257" s="188" t="s">
        <v>155</v>
      </c>
      <c r="AY257" s="95" t="s">
        <v>148</v>
      </c>
      <c r="BE257" s="189">
        <f t="shared" si="14"/>
        <v>0</v>
      </c>
      <c r="BF257" s="189">
        <f t="shared" si="15"/>
        <v>0</v>
      </c>
      <c r="BG257" s="189">
        <f t="shared" si="16"/>
        <v>0</v>
      </c>
      <c r="BH257" s="189">
        <f t="shared" si="17"/>
        <v>0</v>
      </c>
      <c r="BI257" s="189">
        <f t="shared" si="18"/>
        <v>0</v>
      </c>
      <c r="BJ257" s="95" t="s">
        <v>155</v>
      </c>
      <c r="BK257" s="189">
        <f t="shared" si="19"/>
        <v>0</v>
      </c>
      <c r="BL257" s="95" t="s">
        <v>154</v>
      </c>
      <c r="BM257" s="188" t="s">
        <v>416</v>
      </c>
    </row>
    <row r="258" spans="2:65" s="103" customFormat="1" ht="24.2" customHeight="1" x14ac:dyDescent="0.2">
      <c r="B258" s="102"/>
      <c r="C258" s="177" t="s">
        <v>278</v>
      </c>
      <c r="D258" s="177" t="s">
        <v>150</v>
      </c>
      <c r="E258" s="178" t="s">
        <v>417</v>
      </c>
      <c r="F258" s="179" t="s">
        <v>418</v>
      </c>
      <c r="G258" s="180" t="s">
        <v>384</v>
      </c>
      <c r="H258" s="181">
        <v>11</v>
      </c>
      <c r="I258" s="209">
        <v>0</v>
      </c>
      <c r="J258" s="182">
        <f t="shared" si="10"/>
        <v>0</v>
      </c>
      <c r="K258" s="183"/>
      <c r="L258" s="102"/>
      <c r="M258" s="184" t="s">
        <v>28</v>
      </c>
      <c r="N258" s="185" t="s">
        <v>58</v>
      </c>
      <c r="O258" s="186">
        <v>0</v>
      </c>
      <c r="P258" s="186">
        <f t="shared" si="11"/>
        <v>0</v>
      </c>
      <c r="Q258" s="186">
        <v>0</v>
      </c>
      <c r="R258" s="186">
        <f t="shared" si="12"/>
        <v>0</v>
      </c>
      <c r="S258" s="186">
        <v>0</v>
      </c>
      <c r="T258" s="187">
        <f t="shared" si="13"/>
        <v>0</v>
      </c>
      <c r="AR258" s="188" t="s">
        <v>154</v>
      </c>
      <c r="AT258" s="188" t="s">
        <v>150</v>
      </c>
      <c r="AU258" s="188" t="s">
        <v>155</v>
      </c>
      <c r="AY258" s="95" t="s">
        <v>148</v>
      </c>
      <c r="BE258" s="189">
        <f t="shared" si="14"/>
        <v>0</v>
      </c>
      <c r="BF258" s="189">
        <f t="shared" si="15"/>
        <v>0</v>
      </c>
      <c r="BG258" s="189">
        <f t="shared" si="16"/>
        <v>0</v>
      </c>
      <c r="BH258" s="189">
        <f t="shared" si="17"/>
        <v>0</v>
      </c>
      <c r="BI258" s="189">
        <f t="shared" si="18"/>
        <v>0</v>
      </c>
      <c r="BJ258" s="95" t="s">
        <v>155</v>
      </c>
      <c r="BK258" s="189">
        <f t="shared" si="19"/>
        <v>0</v>
      </c>
      <c r="BL258" s="95" t="s">
        <v>154</v>
      </c>
      <c r="BM258" s="188" t="s">
        <v>419</v>
      </c>
    </row>
    <row r="259" spans="2:65" s="103" customFormat="1" ht="24.2" customHeight="1" x14ac:dyDescent="0.2">
      <c r="B259" s="102"/>
      <c r="C259" s="177" t="s">
        <v>420</v>
      </c>
      <c r="D259" s="177" t="s">
        <v>150</v>
      </c>
      <c r="E259" s="178" t="s">
        <v>421</v>
      </c>
      <c r="F259" s="179" t="s">
        <v>422</v>
      </c>
      <c r="G259" s="180" t="s">
        <v>384</v>
      </c>
      <c r="H259" s="181">
        <v>2</v>
      </c>
      <c r="I259" s="209">
        <v>0</v>
      </c>
      <c r="J259" s="182">
        <f t="shared" si="10"/>
        <v>0</v>
      </c>
      <c r="K259" s="183"/>
      <c r="L259" s="102"/>
      <c r="M259" s="184" t="s">
        <v>28</v>
      </c>
      <c r="N259" s="185" t="s">
        <v>58</v>
      </c>
      <c r="O259" s="186">
        <v>0</v>
      </c>
      <c r="P259" s="186">
        <f t="shared" si="11"/>
        <v>0</v>
      </c>
      <c r="Q259" s="186">
        <v>0</v>
      </c>
      <c r="R259" s="186">
        <f t="shared" si="12"/>
        <v>0</v>
      </c>
      <c r="S259" s="186">
        <v>0</v>
      </c>
      <c r="T259" s="187">
        <f t="shared" si="13"/>
        <v>0</v>
      </c>
      <c r="AR259" s="188" t="s">
        <v>154</v>
      </c>
      <c r="AT259" s="188" t="s">
        <v>150</v>
      </c>
      <c r="AU259" s="188" t="s">
        <v>155</v>
      </c>
      <c r="AY259" s="95" t="s">
        <v>148</v>
      </c>
      <c r="BE259" s="189">
        <f t="shared" si="14"/>
        <v>0</v>
      </c>
      <c r="BF259" s="189">
        <f t="shared" si="15"/>
        <v>0</v>
      </c>
      <c r="BG259" s="189">
        <f t="shared" si="16"/>
        <v>0</v>
      </c>
      <c r="BH259" s="189">
        <f t="shared" si="17"/>
        <v>0</v>
      </c>
      <c r="BI259" s="189">
        <f t="shared" si="18"/>
        <v>0</v>
      </c>
      <c r="BJ259" s="95" t="s">
        <v>155</v>
      </c>
      <c r="BK259" s="189">
        <f t="shared" si="19"/>
        <v>0</v>
      </c>
      <c r="BL259" s="95" t="s">
        <v>154</v>
      </c>
      <c r="BM259" s="188" t="s">
        <v>423</v>
      </c>
    </row>
    <row r="260" spans="2:65" s="103" customFormat="1" ht="24.2" customHeight="1" x14ac:dyDescent="0.2">
      <c r="B260" s="102"/>
      <c r="C260" s="177" t="s">
        <v>284</v>
      </c>
      <c r="D260" s="177" t="s">
        <v>150</v>
      </c>
      <c r="E260" s="178" t="s">
        <v>424</v>
      </c>
      <c r="F260" s="179" t="s">
        <v>425</v>
      </c>
      <c r="G260" s="180" t="s">
        <v>297</v>
      </c>
      <c r="H260" s="181">
        <v>20</v>
      </c>
      <c r="I260" s="209">
        <v>0</v>
      </c>
      <c r="J260" s="182">
        <f t="shared" si="10"/>
        <v>0</v>
      </c>
      <c r="K260" s="183"/>
      <c r="L260" s="102"/>
      <c r="M260" s="184" t="s">
        <v>28</v>
      </c>
      <c r="N260" s="185" t="s">
        <v>58</v>
      </c>
      <c r="O260" s="186">
        <v>0</v>
      </c>
      <c r="P260" s="186">
        <f t="shared" si="11"/>
        <v>0</v>
      </c>
      <c r="Q260" s="186">
        <v>0</v>
      </c>
      <c r="R260" s="186">
        <f t="shared" si="12"/>
        <v>0</v>
      </c>
      <c r="S260" s="186">
        <v>0</v>
      </c>
      <c r="T260" s="187">
        <f t="shared" si="13"/>
        <v>0</v>
      </c>
      <c r="AR260" s="188" t="s">
        <v>154</v>
      </c>
      <c r="AT260" s="188" t="s">
        <v>150</v>
      </c>
      <c r="AU260" s="188" t="s">
        <v>155</v>
      </c>
      <c r="AY260" s="95" t="s">
        <v>148</v>
      </c>
      <c r="BE260" s="189">
        <f t="shared" si="14"/>
        <v>0</v>
      </c>
      <c r="BF260" s="189">
        <f t="shared" si="15"/>
        <v>0</v>
      </c>
      <c r="BG260" s="189">
        <f t="shared" si="16"/>
        <v>0</v>
      </c>
      <c r="BH260" s="189">
        <f t="shared" si="17"/>
        <v>0</v>
      </c>
      <c r="BI260" s="189">
        <f t="shared" si="18"/>
        <v>0</v>
      </c>
      <c r="BJ260" s="95" t="s">
        <v>155</v>
      </c>
      <c r="BK260" s="189">
        <f t="shared" si="19"/>
        <v>0</v>
      </c>
      <c r="BL260" s="95" t="s">
        <v>154</v>
      </c>
      <c r="BM260" s="188" t="s">
        <v>426</v>
      </c>
    </row>
    <row r="261" spans="2:65" s="103" customFormat="1" ht="16.5" customHeight="1" x14ac:dyDescent="0.2">
      <c r="B261" s="102"/>
      <c r="C261" s="177" t="s">
        <v>427</v>
      </c>
      <c r="D261" s="177" t="s">
        <v>150</v>
      </c>
      <c r="E261" s="178" t="s">
        <v>428</v>
      </c>
      <c r="F261" s="179" t="s">
        <v>429</v>
      </c>
      <c r="G261" s="180" t="s">
        <v>297</v>
      </c>
      <c r="H261" s="181">
        <v>20</v>
      </c>
      <c r="I261" s="209">
        <v>0</v>
      </c>
      <c r="J261" s="182">
        <f t="shared" si="10"/>
        <v>0</v>
      </c>
      <c r="K261" s="183"/>
      <c r="L261" s="102"/>
      <c r="M261" s="184" t="s">
        <v>28</v>
      </c>
      <c r="N261" s="185" t="s">
        <v>58</v>
      </c>
      <c r="O261" s="186">
        <v>0</v>
      </c>
      <c r="P261" s="186">
        <f t="shared" si="11"/>
        <v>0</v>
      </c>
      <c r="Q261" s="186">
        <v>0</v>
      </c>
      <c r="R261" s="186">
        <f t="shared" si="12"/>
        <v>0</v>
      </c>
      <c r="S261" s="186">
        <v>0</v>
      </c>
      <c r="T261" s="187">
        <f t="shared" si="13"/>
        <v>0</v>
      </c>
      <c r="AR261" s="188" t="s">
        <v>154</v>
      </c>
      <c r="AT261" s="188" t="s">
        <v>150</v>
      </c>
      <c r="AU261" s="188" t="s">
        <v>155</v>
      </c>
      <c r="AY261" s="95" t="s">
        <v>148</v>
      </c>
      <c r="BE261" s="189">
        <f t="shared" si="14"/>
        <v>0</v>
      </c>
      <c r="BF261" s="189">
        <f t="shared" si="15"/>
        <v>0</v>
      </c>
      <c r="BG261" s="189">
        <f t="shared" si="16"/>
        <v>0</v>
      </c>
      <c r="BH261" s="189">
        <f t="shared" si="17"/>
        <v>0</v>
      </c>
      <c r="BI261" s="189">
        <f t="shared" si="18"/>
        <v>0</v>
      </c>
      <c r="BJ261" s="95" t="s">
        <v>155</v>
      </c>
      <c r="BK261" s="189">
        <f t="shared" si="19"/>
        <v>0</v>
      </c>
      <c r="BL261" s="95" t="s">
        <v>154</v>
      </c>
      <c r="BM261" s="188" t="s">
        <v>430</v>
      </c>
    </row>
    <row r="262" spans="2:65" s="166" customFormat="1" ht="22.9" customHeight="1" x14ac:dyDescent="0.2">
      <c r="B262" s="165"/>
      <c r="D262" s="167" t="s">
        <v>91</v>
      </c>
      <c r="E262" s="175" t="s">
        <v>179</v>
      </c>
      <c r="F262" s="175" t="s">
        <v>431</v>
      </c>
      <c r="J262" s="176">
        <f>BK262</f>
        <v>0</v>
      </c>
      <c r="L262" s="165"/>
      <c r="M262" s="170"/>
      <c r="P262" s="171">
        <f>SUM(P263:P295)</f>
        <v>3475.5342999999993</v>
      </c>
      <c r="R262" s="171">
        <f>SUM(R263:R295)</f>
        <v>115.97794629800001</v>
      </c>
      <c r="T262" s="172">
        <f>SUM(T263:T295)</f>
        <v>5.0000000000000001E-3</v>
      </c>
      <c r="Y262" s="103"/>
      <c r="AR262" s="167" t="s">
        <v>100</v>
      </c>
      <c r="AT262" s="173" t="s">
        <v>91</v>
      </c>
      <c r="AU262" s="173" t="s">
        <v>100</v>
      </c>
      <c r="AY262" s="167" t="s">
        <v>148</v>
      </c>
      <c r="BK262" s="174">
        <f>SUM(BK263:BK295)</f>
        <v>0</v>
      </c>
    </row>
    <row r="263" spans="2:65" s="103" customFormat="1" ht="24.2" customHeight="1" x14ac:dyDescent="0.2">
      <c r="B263" s="102"/>
      <c r="C263" s="177" t="s">
        <v>289</v>
      </c>
      <c r="D263" s="177" t="s">
        <v>150</v>
      </c>
      <c r="E263" s="178" t="s">
        <v>432</v>
      </c>
      <c r="F263" s="179" t="s">
        <v>433</v>
      </c>
      <c r="G263" s="180" t="s">
        <v>384</v>
      </c>
      <c r="H263" s="181">
        <v>2</v>
      </c>
      <c r="I263" s="209">
        <v>0</v>
      </c>
      <c r="J263" s="182">
        <f t="shared" ref="J263:J275" si="20">ROUND(I263*H263,2)</f>
        <v>0</v>
      </c>
      <c r="K263" s="183"/>
      <c r="L263" s="102"/>
      <c r="M263" s="184" t="s">
        <v>28</v>
      </c>
      <c r="N263" s="185" t="s">
        <v>58</v>
      </c>
      <c r="O263" s="186">
        <v>0.746</v>
      </c>
      <c r="P263" s="186">
        <f t="shared" ref="P263:P275" si="21">O263*H263</f>
        <v>1.492</v>
      </c>
      <c r="Q263" s="186">
        <v>0.22133</v>
      </c>
      <c r="R263" s="186">
        <f t="shared" ref="R263:R275" si="22">Q263*H263</f>
        <v>0.44266</v>
      </c>
      <c r="S263" s="186">
        <v>0</v>
      </c>
      <c r="T263" s="187">
        <f t="shared" ref="T263:T275" si="23">S263*H263</f>
        <v>0</v>
      </c>
      <c r="AR263" s="188" t="s">
        <v>154</v>
      </c>
      <c r="AT263" s="188" t="s">
        <v>150</v>
      </c>
      <c r="AU263" s="188" t="s">
        <v>155</v>
      </c>
      <c r="AY263" s="95" t="s">
        <v>148</v>
      </c>
      <c r="BE263" s="189">
        <f t="shared" ref="BE263:BE275" si="24">IF(N263="základná",J263,0)</f>
        <v>0</v>
      </c>
      <c r="BF263" s="189">
        <f t="shared" ref="BF263:BF275" si="25">IF(N263="znížená",J263,0)</f>
        <v>0</v>
      </c>
      <c r="BG263" s="189">
        <f t="shared" ref="BG263:BG275" si="26">IF(N263="zákl. prenesená",J263,0)</f>
        <v>0</v>
      </c>
      <c r="BH263" s="189">
        <f t="shared" ref="BH263:BH275" si="27">IF(N263="zníž. prenesená",J263,0)</f>
        <v>0</v>
      </c>
      <c r="BI263" s="189">
        <f t="shared" ref="BI263:BI275" si="28">IF(N263="nulová",J263,0)</f>
        <v>0</v>
      </c>
      <c r="BJ263" s="95" t="s">
        <v>155</v>
      </c>
      <c r="BK263" s="189">
        <f t="shared" ref="BK263:BK275" si="29">ROUND(I263*H263,2)</f>
        <v>0</v>
      </c>
      <c r="BL263" s="95" t="s">
        <v>154</v>
      </c>
      <c r="BM263" s="188" t="s">
        <v>434</v>
      </c>
    </row>
    <row r="264" spans="2:65" s="103" customFormat="1" ht="24.2" customHeight="1" x14ac:dyDescent="0.2">
      <c r="B264" s="102"/>
      <c r="C264" s="210" t="s">
        <v>435</v>
      </c>
      <c r="D264" s="210" t="s">
        <v>220</v>
      </c>
      <c r="E264" s="211" t="s">
        <v>436</v>
      </c>
      <c r="F264" s="212" t="s">
        <v>437</v>
      </c>
      <c r="G264" s="213" t="s">
        <v>384</v>
      </c>
      <c r="H264" s="214">
        <v>2</v>
      </c>
      <c r="I264" s="220">
        <v>0</v>
      </c>
      <c r="J264" s="215">
        <f t="shared" si="20"/>
        <v>0</v>
      </c>
      <c r="K264" s="216"/>
      <c r="L264" s="217"/>
      <c r="M264" s="218" t="s">
        <v>28</v>
      </c>
      <c r="N264" s="219" t="s">
        <v>58</v>
      </c>
      <c r="O264" s="186">
        <v>0</v>
      </c>
      <c r="P264" s="186">
        <f t="shared" si="21"/>
        <v>0</v>
      </c>
      <c r="Q264" s="186">
        <v>9.3000000000000005E-4</v>
      </c>
      <c r="R264" s="186">
        <f t="shared" si="22"/>
        <v>1.8600000000000001E-3</v>
      </c>
      <c r="S264" s="186">
        <v>0</v>
      </c>
      <c r="T264" s="187">
        <f t="shared" si="23"/>
        <v>0</v>
      </c>
      <c r="AR264" s="188" t="s">
        <v>164</v>
      </c>
      <c r="AT264" s="188" t="s">
        <v>220</v>
      </c>
      <c r="AU264" s="188" t="s">
        <v>155</v>
      </c>
      <c r="AY264" s="95" t="s">
        <v>148</v>
      </c>
      <c r="BE264" s="189">
        <f t="shared" si="24"/>
        <v>0</v>
      </c>
      <c r="BF264" s="189">
        <f t="shared" si="25"/>
        <v>0</v>
      </c>
      <c r="BG264" s="189">
        <f t="shared" si="26"/>
        <v>0</v>
      </c>
      <c r="BH264" s="189">
        <f t="shared" si="27"/>
        <v>0</v>
      </c>
      <c r="BI264" s="189">
        <f t="shared" si="28"/>
        <v>0</v>
      </c>
      <c r="BJ264" s="95" t="s">
        <v>155</v>
      </c>
      <c r="BK264" s="189">
        <f t="shared" si="29"/>
        <v>0</v>
      </c>
      <c r="BL264" s="95" t="s">
        <v>154</v>
      </c>
      <c r="BM264" s="188" t="s">
        <v>438</v>
      </c>
    </row>
    <row r="265" spans="2:65" s="103" customFormat="1" ht="33" customHeight="1" x14ac:dyDescent="0.2">
      <c r="B265" s="102"/>
      <c r="C265" s="177" t="s">
        <v>293</v>
      </c>
      <c r="D265" s="177" t="s">
        <v>150</v>
      </c>
      <c r="E265" s="178" t="s">
        <v>439</v>
      </c>
      <c r="F265" s="179" t="s">
        <v>440</v>
      </c>
      <c r="G265" s="180" t="s">
        <v>384</v>
      </c>
      <c r="H265" s="181">
        <v>2</v>
      </c>
      <c r="I265" s="209">
        <v>0</v>
      </c>
      <c r="J265" s="182">
        <f t="shared" si="20"/>
        <v>0</v>
      </c>
      <c r="K265" s="183"/>
      <c r="L265" s="102"/>
      <c r="M265" s="184" t="s">
        <v>28</v>
      </c>
      <c r="N265" s="185" t="s">
        <v>58</v>
      </c>
      <c r="O265" s="186">
        <v>0.22</v>
      </c>
      <c r="P265" s="186">
        <f t="shared" si="21"/>
        <v>0.44</v>
      </c>
      <c r="Q265" s="186">
        <v>2.0000000000000002E-5</v>
      </c>
      <c r="R265" s="186">
        <f t="shared" si="22"/>
        <v>4.0000000000000003E-5</v>
      </c>
      <c r="S265" s="186">
        <v>0</v>
      </c>
      <c r="T265" s="187">
        <f t="shared" si="23"/>
        <v>0</v>
      </c>
      <c r="AR265" s="188" t="s">
        <v>154</v>
      </c>
      <c r="AT265" s="188" t="s">
        <v>150</v>
      </c>
      <c r="AU265" s="188" t="s">
        <v>155</v>
      </c>
      <c r="AY265" s="95" t="s">
        <v>148</v>
      </c>
      <c r="BE265" s="189">
        <f t="shared" si="24"/>
        <v>0</v>
      </c>
      <c r="BF265" s="189">
        <f t="shared" si="25"/>
        <v>0</v>
      </c>
      <c r="BG265" s="189">
        <f t="shared" si="26"/>
        <v>0</v>
      </c>
      <c r="BH265" s="189">
        <f t="shared" si="27"/>
        <v>0</v>
      </c>
      <c r="BI265" s="189">
        <f t="shared" si="28"/>
        <v>0</v>
      </c>
      <c r="BJ265" s="95" t="s">
        <v>155</v>
      </c>
      <c r="BK265" s="189">
        <f t="shared" si="29"/>
        <v>0</v>
      </c>
      <c r="BL265" s="95" t="s">
        <v>154</v>
      </c>
      <c r="BM265" s="188" t="s">
        <v>441</v>
      </c>
    </row>
    <row r="266" spans="2:65" s="103" customFormat="1" ht="24.2" customHeight="1" x14ac:dyDescent="0.2">
      <c r="B266" s="102"/>
      <c r="C266" s="177" t="s">
        <v>442</v>
      </c>
      <c r="D266" s="177" t="s">
        <v>150</v>
      </c>
      <c r="E266" s="178" t="s">
        <v>443</v>
      </c>
      <c r="F266" s="179" t="s">
        <v>444</v>
      </c>
      <c r="G266" s="180" t="s">
        <v>384</v>
      </c>
      <c r="H266" s="181">
        <v>2</v>
      </c>
      <c r="I266" s="209">
        <v>0</v>
      </c>
      <c r="J266" s="182">
        <f t="shared" si="20"/>
        <v>0</v>
      </c>
      <c r="K266" s="183"/>
      <c r="L266" s="102"/>
      <c r="M266" s="184" t="s">
        <v>28</v>
      </c>
      <c r="N266" s="185" t="s">
        <v>58</v>
      </c>
      <c r="O266" s="186">
        <v>0.42</v>
      </c>
      <c r="P266" s="186">
        <f t="shared" si="21"/>
        <v>0.84</v>
      </c>
      <c r="Q266" s="186">
        <v>0.119575</v>
      </c>
      <c r="R266" s="186">
        <f t="shared" si="22"/>
        <v>0.23915</v>
      </c>
      <c r="S266" s="186">
        <v>0</v>
      </c>
      <c r="T266" s="187">
        <f t="shared" si="23"/>
        <v>0</v>
      </c>
      <c r="AR266" s="188" t="s">
        <v>154</v>
      </c>
      <c r="AT266" s="188" t="s">
        <v>150</v>
      </c>
      <c r="AU266" s="188" t="s">
        <v>155</v>
      </c>
      <c r="AY266" s="95" t="s">
        <v>148</v>
      </c>
      <c r="BE266" s="189">
        <f t="shared" si="24"/>
        <v>0</v>
      </c>
      <c r="BF266" s="189">
        <f t="shared" si="25"/>
        <v>0</v>
      </c>
      <c r="BG266" s="189">
        <f t="shared" si="26"/>
        <v>0</v>
      </c>
      <c r="BH266" s="189">
        <f t="shared" si="27"/>
        <v>0</v>
      </c>
      <c r="BI266" s="189">
        <f t="shared" si="28"/>
        <v>0</v>
      </c>
      <c r="BJ266" s="95" t="s">
        <v>155</v>
      </c>
      <c r="BK266" s="189">
        <f t="shared" si="29"/>
        <v>0</v>
      </c>
      <c r="BL266" s="95" t="s">
        <v>154</v>
      </c>
      <c r="BM266" s="188" t="s">
        <v>445</v>
      </c>
    </row>
    <row r="267" spans="2:65" s="103" customFormat="1" ht="16.5" customHeight="1" x14ac:dyDescent="0.2">
      <c r="B267" s="102"/>
      <c r="C267" s="210" t="s">
        <v>298</v>
      </c>
      <c r="D267" s="210" t="s">
        <v>220</v>
      </c>
      <c r="E267" s="211" t="s">
        <v>446</v>
      </c>
      <c r="F267" s="212" t="s">
        <v>447</v>
      </c>
      <c r="G267" s="213" t="s">
        <v>384</v>
      </c>
      <c r="H267" s="214">
        <v>2</v>
      </c>
      <c r="I267" s="220">
        <v>0</v>
      </c>
      <c r="J267" s="215">
        <f t="shared" si="20"/>
        <v>0</v>
      </c>
      <c r="K267" s="216"/>
      <c r="L267" s="217"/>
      <c r="M267" s="218" t="s">
        <v>28</v>
      </c>
      <c r="N267" s="219" t="s">
        <v>58</v>
      </c>
      <c r="O267" s="186">
        <v>0</v>
      </c>
      <c r="P267" s="186">
        <f t="shared" si="21"/>
        <v>0</v>
      </c>
      <c r="Q267" s="186">
        <v>1.4E-3</v>
      </c>
      <c r="R267" s="186">
        <f t="shared" si="22"/>
        <v>2.8E-3</v>
      </c>
      <c r="S267" s="186">
        <v>0</v>
      </c>
      <c r="T267" s="187">
        <f t="shared" si="23"/>
        <v>0</v>
      </c>
      <c r="AR267" s="188" t="s">
        <v>164</v>
      </c>
      <c r="AT267" s="188" t="s">
        <v>220</v>
      </c>
      <c r="AU267" s="188" t="s">
        <v>155</v>
      </c>
      <c r="AY267" s="95" t="s">
        <v>148</v>
      </c>
      <c r="BE267" s="189">
        <f t="shared" si="24"/>
        <v>0</v>
      </c>
      <c r="BF267" s="189">
        <f t="shared" si="25"/>
        <v>0</v>
      </c>
      <c r="BG267" s="189">
        <f t="shared" si="26"/>
        <v>0</v>
      </c>
      <c r="BH267" s="189">
        <f t="shared" si="27"/>
        <v>0</v>
      </c>
      <c r="BI267" s="189">
        <f t="shared" si="28"/>
        <v>0</v>
      </c>
      <c r="BJ267" s="95" t="s">
        <v>155</v>
      </c>
      <c r="BK267" s="189">
        <f t="shared" si="29"/>
        <v>0</v>
      </c>
      <c r="BL267" s="95" t="s">
        <v>154</v>
      </c>
      <c r="BM267" s="188" t="s">
        <v>448</v>
      </c>
    </row>
    <row r="268" spans="2:65" s="103" customFormat="1" ht="62.65" customHeight="1" x14ac:dyDescent="0.2">
      <c r="B268" s="102"/>
      <c r="C268" s="177" t="s">
        <v>449</v>
      </c>
      <c r="D268" s="177" t="s">
        <v>150</v>
      </c>
      <c r="E268" s="178" t="s">
        <v>450</v>
      </c>
      <c r="F268" s="179" t="s">
        <v>451</v>
      </c>
      <c r="G268" s="180" t="s">
        <v>452</v>
      </c>
      <c r="H268" s="181">
        <v>1</v>
      </c>
      <c r="I268" s="209">
        <v>0</v>
      </c>
      <c r="J268" s="182">
        <f t="shared" si="20"/>
        <v>0</v>
      </c>
      <c r="K268" s="183"/>
      <c r="L268" s="102"/>
      <c r="M268" s="184" t="s">
        <v>28</v>
      </c>
      <c r="N268" s="185" t="s">
        <v>58</v>
      </c>
      <c r="O268" s="186">
        <v>0</v>
      </c>
      <c r="P268" s="186">
        <f t="shared" si="21"/>
        <v>0</v>
      </c>
      <c r="Q268" s="186">
        <v>0</v>
      </c>
      <c r="R268" s="186">
        <f t="shared" si="22"/>
        <v>0</v>
      </c>
      <c r="S268" s="186">
        <v>0</v>
      </c>
      <c r="T268" s="187">
        <f t="shared" si="23"/>
        <v>0</v>
      </c>
      <c r="AR268" s="188" t="s">
        <v>154</v>
      </c>
      <c r="AT268" s="188" t="s">
        <v>150</v>
      </c>
      <c r="AU268" s="188" t="s">
        <v>155</v>
      </c>
      <c r="AY268" s="95" t="s">
        <v>148</v>
      </c>
      <c r="BE268" s="189">
        <f t="shared" si="24"/>
        <v>0</v>
      </c>
      <c r="BF268" s="189">
        <f t="shared" si="25"/>
        <v>0</v>
      </c>
      <c r="BG268" s="189">
        <f t="shared" si="26"/>
        <v>0</v>
      </c>
      <c r="BH268" s="189">
        <f t="shared" si="27"/>
        <v>0</v>
      </c>
      <c r="BI268" s="189">
        <f t="shared" si="28"/>
        <v>0</v>
      </c>
      <c r="BJ268" s="95" t="s">
        <v>155</v>
      </c>
      <c r="BK268" s="189">
        <f t="shared" si="29"/>
        <v>0</v>
      </c>
      <c r="BL268" s="95" t="s">
        <v>154</v>
      </c>
      <c r="BM268" s="188" t="s">
        <v>453</v>
      </c>
    </row>
    <row r="269" spans="2:65" s="103" customFormat="1" ht="37.9" customHeight="1" x14ac:dyDescent="0.2">
      <c r="B269" s="102"/>
      <c r="C269" s="177" t="s">
        <v>302</v>
      </c>
      <c r="D269" s="177" t="s">
        <v>150</v>
      </c>
      <c r="E269" s="178" t="s">
        <v>454</v>
      </c>
      <c r="F269" s="179" t="s">
        <v>455</v>
      </c>
      <c r="G269" s="180" t="s">
        <v>297</v>
      </c>
      <c r="H269" s="181">
        <v>125</v>
      </c>
      <c r="I269" s="209">
        <v>0</v>
      </c>
      <c r="J269" s="182">
        <f t="shared" si="20"/>
        <v>0</v>
      </c>
      <c r="K269" s="183"/>
      <c r="L269" s="102"/>
      <c r="M269" s="184" t="s">
        <v>28</v>
      </c>
      <c r="N269" s="185" t="s">
        <v>58</v>
      </c>
      <c r="O269" s="186">
        <v>2.9000000000000001E-2</v>
      </c>
      <c r="P269" s="186">
        <f t="shared" si="21"/>
        <v>3.625</v>
      </c>
      <c r="Q269" s="186">
        <v>3.5100000000000002E-4</v>
      </c>
      <c r="R269" s="186">
        <f t="shared" si="22"/>
        <v>4.3875000000000004E-2</v>
      </c>
      <c r="S269" s="186">
        <v>0</v>
      </c>
      <c r="T269" s="187">
        <f t="shared" si="23"/>
        <v>0</v>
      </c>
      <c r="AR269" s="188" t="s">
        <v>154</v>
      </c>
      <c r="AT269" s="188" t="s">
        <v>150</v>
      </c>
      <c r="AU269" s="188" t="s">
        <v>155</v>
      </c>
      <c r="AY269" s="95" t="s">
        <v>148</v>
      </c>
      <c r="BE269" s="189">
        <f t="shared" si="24"/>
        <v>0</v>
      </c>
      <c r="BF269" s="189">
        <f t="shared" si="25"/>
        <v>0</v>
      </c>
      <c r="BG269" s="189">
        <f t="shared" si="26"/>
        <v>0</v>
      </c>
      <c r="BH269" s="189">
        <f t="shared" si="27"/>
        <v>0</v>
      </c>
      <c r="BI269" s="189">
        <f t="shared" si="28"/>
        <v>0</v>
      </c>
      <c r="BJ269" s="95" t="s">
        <v>155</v>
      </c>
      <c r="BK269" s="189">
        <f t="shared" si="29"/>
        <v>0</v>
      </c>
      <c r="BL269" s="95" t="s">
        <v>154</v>
      </c>
      <c r="BM269" s="188" t="s">
        <v>456</v>
      </c>
    </row>
    <row r="270" spans="2:65" s="103" customFormat="1" ht="37.9" customHeight="1" x14ac:dyDescent="0.2">
      <c r="B270" s="102"/>
      <c r="C270" s="177" t="s">
        <v>457</v>
      </c>
      <c r="D270" s="177" t="s">
        <v>150</v>
      </c>
      <c r="E270" s="178" t="s">
        <v>458</v>
      </c>
      <c r="F270" s="179" t="s">
        <v>459</v>
      </c>
      <c r="G270" s="180" t="s">
        <v>297</v>
      </c>
      <c r="H270" s="181">
        <v>992</v>
      </c>
      <c r="I270" s="209">
        <v>0</v>
      </c>
      <c r="J270" s="182">
        <f t="shared" si="20"/>
        <v>0</v>
      </c>
      <c r="K270" s="183"/>
      <c r="L270" s="102"/>
      <c r="M270" s="184" t="s">
        <v>28</v>
      </c>
      <c r="N270" s="185" t="s">
        <v>58</v>
      </c>
      <c r="O270" s="186">
        <v>3.7999999999999999E-2</v>
      </c>
      <c r="P270" s="186">
        <f t="shared" si="21"/>
        <v>37.695999999999998</v>
      </c>
      <c r="Q270" s="186">
        <v>7.3125000000000002E-4</v>
      </c>
      <c r="R270" s="186">
        <f t="shared" si="22"/>
        <v>0.72540000000000004</v>
      </c>
      <c r="S270" s="186">
        <v>0</v>
      </c>
      <c r="T270" s="187">
        <f t="shared" si="23"/>
        <v>0</v>
      </c>
      <c r="AR270" s="188" t="s">
        <v>154</v>
      </c>
      <c r="AT270" s="188" t="s">
        <v>150</v>
      </c>
      <c r="AU270" s="188" t="s">
        <v>155</v>
      </c>
      <c r="AY270" s="95" t="s">
        <v>148</v>
      </c>
      <c r="BE270" s="189">
        <f t="shared" si="24"/>
        <v>0</v>
      </c>
      <c r="BF270" s="189">
        <f t="shared" si="25"/>
        <v>0</v>
      </c>
      <c r="BG270" s="189">
        <f t="shared" si="26"/>
        <v>0</v>
      </c>
      <c r="BH270" s="189">
        <f t="shared" si="27"/>
        <v>0</v>
      </c>
      <c r="BI270" s="189">
        <f t="shared" si="28"/>
        <v>0</v>
      </c>
      <c r="BJ270" s="95" t="s">
        <v>155</v>
      </c>
      <c r="BK270" s="189">
        <f t="shared" si="29"/>
        <v>0</v>
      </c>
      <c r="BL270" s="95" t="s">
        <v>154</v>
      </c>
      <c r="BM270" s="188" t="s">
        <v>460</v>
      </c>
    </row>
    <row r="271" spans="2:65" s="103" customFormat="1" ht="37.9" customHeight="1" x14ac:dyDescent="0.2">
      <c r="B271" s="102"/>
      <c r="C271" s="177" t="s">
        <v>306</v>
      </c>
      <c r="D271" s="177" t="s">
        <v>150</v>
      </c>
      <c r="E271" s="178" t="s">
        <v>461</v>
      </c>
      <c r="F271" s="179" t="s">
        <v>462</v>
      </c>
      <c r="G271" s="180" t="s">
        <v>297</v>
      </c>
      <c r="H271" s="181">
        <v>386</v>
      </c>
      <c r="I271" s="209">
        <v>0</v>
      </c>
      <c r="J271" s="182">
        <f t="shared" si="20"/>
        <v>0</v>
      </c>
      <c r="K271" s="183"/>
      <c r="L271" s="102"/>
      <c r="M271" s="184" t="s">
        <v>28</v>
      </c>
      <c r="N271" s="185" t="s">
        <v>58</v>
      </c>
      <c r="O271" s="186">
        <v>2.5000000000000001E-2</v>
      </c>
      <c r="P271" s="186">
        <f t="shared" si="21"/>
        <v>9.65</v>
      </c>
      <c r="Q271" s="186">
        <v>1.17522E-4</v>
      </c>
      <c r="R271" s="186">
        <f t="shared" si="22"/>
        <v>4.5363491999999998E-2</v>
      </c>
      <c r="S271" s="186">
        <v>0</v>
      </c>
      <c r="T271" s="187">
        <f t="shared" si="23"/>
        <v>0</v>
      </c>
      <c r="AR271" s="188" t="s">
        <v>154</v>
      </c>
      <c r="AT271" s="188" t="s">
        <v>150</v>
      </c>
      <c r="AU271" s="188" t="s">
        <v>155</v>
      </c>
      <c r="AY271" s="95" t="s">
        <v>148</v>
      </c>
      <c r="BE271" s="189">
        <f t="shared" si="24"/>
        <v>0</v>
      </c>
      <c r="BF271" s="189">
        <f t="shared" si="25"/>
        <v>0</v>
      </c>
      <c r="BG271" s="189">
        <f t="shared" si="26"/>
        <v>0</v>
      </c>
      <c r="BH271" s="189">
        <f t="shared" si="27"/>
        <v>0</v>
      </c>
      <c r="BI271" s="189">
        <f t="shared" si="28"/>
        <v>0</v>
      </c>
      <c r="BJ271" s="95" t="s">
        <v>155</v>
      </c>
      <c r="BK271" s="189">
        <f t="shared" si="29"/>
        <v>0</v>
      </c>
      <c r="BL271" s="95" t="s">
        <v>154</v>
      </c>
      <c r="BM271" s="188" t="s">
        <v>463</v>
      </c>
    </row>
    <row r="272" spans="2:65" s="103" customFormat="1" ht="37.9" customHeight="1" x14ac:dyDescent="0.2">
      <c r="B272" s="102"/>
      <c r="C272" s="177" t="s">
        <v>464</v>
      </c>
      <c r="D272" s="177" t="s">
        <v>150</v>
      </c>
      <c r="E272" s="178" t="s">
        <v>465</v>
      </c>
      <c r="F272" s="179" t="s">
        <v>466</v>
      </c>
      <c r="G272" s="180" t="s">
        <v>297</v>
      </c>
      <c r="H272" s="181">
        <v>29</v>
      </c>
      <c r="I272" s="209">
        <v>0</v>
      </c>
      <c r="J272" s="182">
        <f t="shared" si="20"/>
        <v>0</v>
      </c>
      <c r="K272" s="183"/>
      <c r="L272" s="102"/>
      <c r="M272" s="184" t="s">
        <v>28</v>
      </c>
      <c r="N272" s="185" t="s">
        <v>58</v>
      </c>
      <c r="O272" s="186">
        <v>2.8000000000000001E-2</v>
      </c>
      <c r="P272" s="186">
        <f t="shared" si="21"/>
        <v>0.81200000000000006</v>
      </c>
      <c r="Q272" s="186">
        <v>2.4509E-4</v>
      </c>
      <c r="R272" s="186">
        <f t="shared" si="22"/>
        <v>7.1076100000000003E-3</v>
      </c>
      <c r="S272" s="186">
        <v>0</v>
      </c>
      <c r="T272" s="187">
        <f t="shared" si="23"/>
        <v>0</v>
      </c>
      <c r="AR272" s="188" t="s">
        <v>154</v>
      </c>
      <c r="AT272" s="188" t="s">
        <v>150</v>
      </c>
      <c r="AU272" s="188" t="s">
        <v>155</v>
      </c>
      <c r="AY272" s="95" t="s">
        <v>148</v>
      </c>
      <c r="BE272" s="189">
        <f t="shared" si="24"/>
        <v>0</v>
      </c>
      <c r="BF272" s="189">
        <f t="shared" si="25"/>
        <v>0</v>
      </c>
      <c r="BG272" s="189">
        <f t="shared" si="26"/>
        <v>0</v>
      </c>
      <c r="BH272" s="189">
        <f t="shared" si="27"/>
        <v>0</v>
      </c>
      <c r="BI272" s="189">
        <f t="shared" si="28"/>
        <v>0</v>
      </c>
      <c r="BJ272" s="95" t="s">
        <v>155</v>
      </c>
      <c r="BK272" s="189">
        <f t="shared" si="29"/>
        <v>0</v>
      </c>
      <c r="BL272" s="95" t="s">
        <v>154</v>
      </c>
      <c r="BM272" s="188" t="s">
        <v>467</v>
      </c>
    </row>
    <row r="273" spans="2:65" s="103" customFormat="1" ht="37.9" customHeight="1" x14ac:dyDescent="0.2">
      <c r="B273" s="102"/>
      <c r="C273" s="177" t="s">
        <v>309</v>
      </c>
      <c r="D273" s="177" t="s">
        <v>150</v>
      </c>
      <c r="E273" s="178" t="s">
        <v>468</v>
      </c>
      <c r="F273" s="179" t="s">
        <v>469</v>
      </c>
      <c r="G273" s="180" t="s">
        <v>153</v>
      </c>
      <c r="H273" s="181">
        <v>4094</v>
      </c>
      <c r="I273" s="209">
        <v>0</v>
      </c>
      <c r="J273" s="182">
        <f t="shared" si="20"/>
        <v>0</v>
      </c>
      <c r="K273" s="183"/>
      <c r="L273" s="102"/>
      <c r="M273" s="184" t="s">
        <v>28</v>
      </c>
      <c r="N273" s="185" t="s">
        <v>58</v>
      </c>
      <c r="O273" s="186">
        <v>0.65600000000000003</v>
      </c>
      <c r="P273" s="186">
        <f t="shared" si="21"/>
        <v>2685.6640000000002</v>
      </c>
      <c r="Q273" s="186">
        <v>1.35E-2</v>
      </c>
      <c r="R273" s="186">
        <f t="shared" si="22"/>
        <v>55.268999999999998</v>
      </c>
      <c r="S273" s="186">
        <v>0</v>
      </c>
      <c r="T273" s="187">
        <f t="shared" si="23"/>
        <v>0</v>
      </c>
      <c r="AR273" s="188" t="s">
        <v>154</v>
      </c>
      <c r="AT273" s="188" t="s">
        <v>150</v>
      </c>
      <c r="AU273" s="188" t="s">
        <v>155</v>
      </c>
      <c r="AY273" s="95" t="s">
        <v>148</v>
      </c>
      <c r="BE273" s="189">
        <f t="shared" si="24"/>
        <v>0</v>
      </c>
      <c r="BF273" s="189">
        <f t="shared" si="25"/>
        <v>0</v>
      </c>
      <c r="BG273" s="189">
        <f t="shared" si="26"/>
        <v>0</v>
      </c>
      <c r="BH273" s="189">
        <f t="shared" si="27"/>
        <v>0</v>
      </c>
      <c r="BI273" s="189">
        <f t="shared" si="28"/>
        <v>0</v>
      </c>
      <c r="BJ273" s="95" t="s">
        <v>155</v>
      </c>
      <c r="BK273" s="189">
        <f t="shared" si="29"/>
        <v>0</v>
      </c>
      <c r="BL273" s="95" t="s">
        <v>154</v>
      </c>
      <c r="BM273" s="188" t="s">
        <v>470</v>
      </c>
    </row>
    <row r="274" spans="2:65" s="103" customFormat="1" ht="24.2" customHeight="1" x14ac:dyDescent="0.2">
      <c r="B274" s="102"/>
      <c r="C274" s="210" t="s">
        <v>471</v>
      </c>
      <c r="D274" s="210" t="s">
        <v>220</v>
      </c>
      <c r="E274" s="211" t="s">
        <v>472</v>
      </c>
      <c r="F274" s="212" t="s">
        <v>473</v>
      </c>
      <c r="G274" s="213" t="s">
        <v>153</v>
      </c>
      <c r="H274" s="214">
        <v>4708.1000000000004</v>
      </c>
      <c r="I274" s="220">
        <v>0</v>
      </c>
      <c r="J274" s="215">
        <f t="shared" si="20"/>
        <v>0</v>
      </c>
      <c r="K274" s="216"/>
      <c r="L274" s="217"/>
      <c r="M274" s="218" t="s">
        <v>28</v>
      </c>
      <c r="N274" s="219" t="s">
        <v>58</v>
      </c>
      <c r="O274" s="186">
        <v>0</v>
      </c>
      <c r="P274" s="186">
        <f t="shared" si="21"/>
        <v>0</v>
      </c>
      <c r="Q274" s="186">
        <v>5.0000000000000001E-4</v>
      </c>
      <c r="R274" s="186">
        <f t="shared" si="22"/>
        <v>2.3540500000000004</v>
      </c>
      <c r="S274" s="186">
        <v>0</v>
      </c>
      <c r="T274" s="187">
        <f t="shared" si="23"/>
        <v>0</v>
      </c>
      <c r="AR274" s="188" t="s">
        <v>164</v>
      </c>
      <c r="AT274" s="188" t="s">
        <v>220</v>
      </c>
      <c r="AU274" s="188" t="s">
        <v>155</v>
      </c>
      <c r="AY274" s="95" t="s">
        <v>148</v>
      </c>
      <c r="BE274" s="189">
        <f t="shared" si="24"/>
        <v>0</v>
      </c>
      <c r="BF274" s="189">
        <f t="shared" si="25"/>
        <v>0</v>
      </c>
      <c r="BG274" s="189">
        <f t="shared" si="26"/>
        <v>0</v>
      </c>
      <c r="BH274" s="189">
        <f t="shared" si="27"/>
        <v>0</v>
      </c>
      <c r="BI274" s="189">
        <f t="shared" si="28"/>
        <v>0</v>
      </c>
      <c r="BJ274" s="95" t="s">
        <v>155</v>
      </c>
      <c r="BK274" s="189">
        <f t="shared" si="29"/>
        <v>0</v>
      </c>
      <c r="BL274" s="95" t="s">
        <v>154</v>
      </c>
      <c r="BM274" s="188" t="s">
        <v>474</v>
      </c>
    </row>
    <row r="275" spans="2:65" s="103" customFormat="1" ht="24.2" customHeight="1" x14ac:dyDescent="0.2">
      <c r="B275" s="102"/>
      <c r="C275" s="177" t="s">
        <v>315</v>
      </c>
      <c r="D275" s="177" t="s">
        <v>150</v>
      </c>
      <c r="E275" s="178" t="s">
        <v>475</v>
      </c>
      <c r="F275" s="179" t="s">
        <v>476</v>
      </c>
      <c r="G275" s="180" t="s">
        <v>297</v>
      </c>
      <c r="H275" s="181">
        <v>13.58</v>
      </c>
      <c r="I275" s="209">
        <v>0</v>
      </c>
      <c r="J275" s="182">
        <f t="shared" si="20"/>
        <v>0</v>
      </c>
      <c r="K275" s="183"/>
      <c r="L275" s="102"/>
      <c r="M275" s="184" t="s">
        <v>28</v>
      </c>
      <c r="N275" s="185" t="s">
        <v>58</v>
      </c>
      <c r="O275" s="186">
        <v>0.14499999999999999</v>
      </c>
      <c r="P275" s="186">
        <f t="shared" si="21"/>
        <v>1.9690999999999999</v>
      </c>
      <c r="Q275" s="186">
        <v>1.9999999999999999E-7</v>
      </c>
      <c r="R275" s="186">
        <f t="shared" si="22"/>
        <v>2.7159999999999999E-6</v>
      </c>
      <c r="S275" s="186">
        <v>0</v>
      </c>
      <c r="T275" s="187">
        <f t="shared" si="23"/>
        <v>0</v>
      </c>
      <c r="AR275" s="188" t="s">
        <v>154</v>
      </c>
      <c r="AT275" s="188" t="s">
        <v>150</v>
      </c>
      <c r="AU275" s="188" t="s">
        <v>155</v>
      </c>
      <c r="AY275" s="95" t="s">
        <v>148</v>
      </c>
      <c r="BE275" s="189">
        <f t="shared" si="24"/>
        <v>0</v>
      </c>
      <c r="BF275" s="189">
        <f t="shared" si="25"/>
        <v>0</v>
      </c>
      <c r="BG275" s="189">
        <f t="shared" si="26"/>
        <v>0</v>
      </c>
      <c r="BH275" s="189">
        <f t="shared" si="27"/>
        <v>0</v>
      </c>
      <c r="BI275" s="189">
        <f t="shared" si="28"/>
        <v>0</v>
      </c>
      <c r="BJ275" s="95" t="s">
        <v>155</v>
      </c>
      <c r="BK275" s="189">
        <f t="shared" si="29"/>
        <v>0</v>
      </c>
      <c r="BL275" s="95" t="s">
        <v>154</v>
      </c>
      <c r="BM275" s="188" t="s">
        <v>477</v>
      </c>
    </row>
    <row r="276" spans="2:65" s="191" customFormat="1" x14ac:dyDescent="0.2">
      <c r="B276" s="190"/>
      <c r="D276" s="192" t="s">
        <v>158</v>
      </c>
      <c r="E276" s="193" t="s">
        <v>28</v>
      </c>
      <c r="F276" s="194" t="s">
        <v>478</v>
      </c>
      <c r="H276" s="195">
        <v>6.13</v>
      </c>
      <c r="L276" s="190"/>
      <c r="M276" s="196"/>
      <c r="T276" s="197"/>
      <c r="Y276" s="103"/>
      <c r="AT276" s="193" t="s">
        <v>158</v>
      </c>
      <c r="AU276" s="193" t="s">
        <v>155</v>
      </c>
      <c r="AV276" s="191" t="s">
        <v>155</v>
      </c>
      <c r="AW276" s="191" t="s">
        <v>50</v>
      </c>
      <c r="AX276" s="191" t="s">
        <v>92</v>
      </c>
      <c r="AY276" s="193" t="s">
        <v>148</v>
      </c>
    </row>
    <row r="277" spans="2:65" s="191" customFormat="1" x14ac:dyDescent="0.2">
      <c r="B277" s="190"/>
      <c r="D277" s="192" t="s">
        <v>158</v>
      </c>
      <c r="E277" s="193" t="s">
        <v>28</v>
      </c>
      <c r="F277" s="194" t="s">
        <v>479</v>
      </c>
      <c r="H277" s="195">
        <v>7.45</v>
      </c>
      <c r="L277" s="190"/>
      <c r="M277" s="196"/>
      <c r="T277" s="197"/>
      <c r="Y277" s="103"/>
      <c r="AT277" s="193" t="s">
        <v>158</v>
      </c>
      <c r="AU277" s="193" t="s">
        <v>155</v>
      </c>
      <c r="AV277" s="191" t="s">
        <v>155</v>
      </c>
      <c r="AW277" s="191" t="s">
        <v>50</v>
      </c>
      <c r="AX277" s="191" t="s">
        <v>92</v>
      </c>
      <c r="AY277" s="193" t="s">
        <v>148</v>
      </c>
    </row>
    <row r="278" spans="2:65" s="199" customFormat="1" x14ac:dyDescent="0.2">
      <c r="B278" s="198"/>
      <c r="D278" s="192" t="s">
        <v>158</v>
      </c>
      <c r="E278" s="200" t="s">
        <v>28</v>
      </c>
      <c r="F278" s="201" t="s">
        <v>196</v>
      </c>
      <c r="H278" s="202">
        <v>13.58</v>
      </c>
      <c r="L278" s="198"/>
      <c r="M278" s="203"/>
      <c r="T278" s="204"/>
      <c r="Y278" s="103"/>
      <c r="AT278" s="200" t="s">
        <v>158</v>
      </c>
      <c r="AU278" s="200" t="s">
        <v>155</v>
      </c>
      <c r="AV278" s="199" t="s">
        <v>154</v>
      </c>
      <c r="AW278" s="199" t="s">
        <v>50</v>
      </c>
      <c r="AX278" s="199" t="s">
        <v>100</v>
      </c>
      <c r="AY278" s="200" t="s">
        <v>148</v>
      </c>
    </row>
    <row r="279" spans="2:65" s="103" customFormat="1" ht="24.2" customHeight="1" x14ac:dyDescent="0.2">
      <c r="B279" s="102"/>
      <c r="C279" s="177" t="s">
        <v>480</v>
      </c>
      <c r="D279" s="177" t="s">
        <v>150</v>
      </c>
      <c r="E279" s="178" t="s">
        <v>481</v>
      </c>
      <c r="F279" s="179" t="s">
        <v>482</v>
      </c>
      <c r="G279" s="180" t="s">
        <v>297</v>
      </c>
      <c r="H279" s="181">
        <v>117.92</v>
      </c>
      <c r="I279" s="209">
        <v>0</v>
      </c>
      <c r="J279" s="182">
        <f>ROUND(I279*H279,2)</f>
        <v>0</v>
      </c>
      <c r="K279" s="183"/>
      <c r="L279" s="102"/>
      <c r="M279" s="184" t="s">
        <v>28</v>
      </c>
      <c r="N279" s="185" t="s">
        <v>58</v>
      </c>
      <c r="O279" s="186">
        <v>0.185</v>
      </c>
      <c r="P279" s="186">
        <f>O279*H279</f>
        <v>21.815200000000001</v>
      </c>
      <c r="Q279" s="186">
        <v>2.4999999999999999E-7</v>
      </c>
      <c r="R279" s="186">
        <f>Q279*H279</f>
        <v>2.9479999999999999E-5</v>
      </c>
      <c r="S279" s="186">
        <v>0</v>
      </c>
      <c r="T279" s="187">
        <f>S279*H279</f>
        <v>0</v>
      </c>
      <c r="AR279" s="188" t="s">
        <v>154</v>
      </c>
      <c r="AT279" s="188" t="s">
        <v>150</v>
      </c>
      <c r="AU279" s="188" t="s">
        <v>155</v>
      </c>
      <c r="AY279" s="95" t="s">
        <v>148</v>
      </c>
      <c r="BE279" s="189">
        <f>IF(N279="základná",J279,0)</f>
        <v>0</v>
      </c>
      <c r="BF279" s="189">
        <f>IF(N279="znížená",J279,0)</f>
        <v>0</v>
      </c>
      <c r="BG279" s="189">
        <f>IF(N279="zákl. prenesená",J279,0)</f>
        <v>0</v>
      </c>
      <c r="BH279" s="189">
        <f>IF(N279="zníž. prenesená",J279,0)</f>
        <v>0</v>
      </c>
      <c r="BI279" s="189">
        <f>IF(N279="nulová",J279,0)</f>
        <v>0</v>
      </c>
      <c r="BJ279" s="95" t="s">
        <v>155</v>
      </c>
      <c r="BK279" s="189">
        <f>ROUND(I279*H279,2)</f>
        <v>0</v>
      </c>
      <c r="BL279" s="95" t="s">
        <v>154</v>
      </c>
      <c r="BM279" s="188" t="s">
        <v>483</v>
      </c>
    </row>
    <row r="280" spans="2:65" s="191" customFormat="1" x14ac:dyDescent="0.2">
      <c r="B280" s="190"/>
      <c r="D280" s="192" t="s">
        <v>158</v>
      </c>
      <c r="E280" s="193" t="s">
        <v>28</v>
      </c>
      <c r="F280" s="194" t="s">
        <v>484</v>
      </c>
      <c r="H280" s="195">
        <v>65.75</v>
      </c>
      <c r="L280" s="190"/>
      <c r="M280" s="196"/>
      <c r="T280" s="197"/>
      <c r="Y280" s="103"/>
      <c r="AT280" s="193" t="s">
        <v>158</v>
      </c>
      <c r="AU280" s="193" t="s">
        <v>155</v>
      </c>
      <c r="AV280" s="191" t="s">
        <v>155</v>
      </c>
      <c r="AW280" s="191" t="s">
        <v>50</v>
      </c>
      <c r="AX280" s="191" t="s">
        <v>92</v>
      </c>
      <c r="AY280" s="193" t="s">
        <v>148</v>
      </c>
    </row>
    <row r="281" spans="2:65" s="191" customFormat="1" x14ac:dyDescent="0.2">
      <c r="B281" s="190"/>
      <c r="D281" s="192" t="s">
        <v>158</v>
      </c>
      <c r="E281" s="193" t="s">
        <v>28</v>
      </c>
      <c r="F281" s="194" t="s">
        <v>485</v>
      </c>
      <c r="H281" s="195">
        <v>52.17</v>
      </c>
      <c r="L281" s="190"/>
      <c r="M281" s="196"/>
      <c r="T281" s="197"/>
      <c r="Y281" s="103"/>
      <c r="AT281" s="193" t="s">
        <v>158</v>
      </c>
      <c r="AU281" s="193" t="s">
        <v>155</v>
      </c>
      <c r="AV281" s="191" t="s">
        <v>155</v>
      </c>
      <c r="AW281" s="191" t="s">
        <v>50</v>
      </c>
      <c r="AX281" s="191" t="s">
        <v>92</v>
      </c>
      <c r="AY281" s="193" t="s">
        <v>148</v>
      </c>
    </row>
    <row r="282" spans="2:65" s="199" customFormat="1" x14ac:dyDescent="0.2">
      <c r="B282" s="198"/>
      <c r="D282" s="192" t="s">
        <v>158</v>
      </c>
      <c r="E282" s="200" t="s">
        <v>28</v>
      </c>
      <c r="F282" s="201" t="s">
        <v>196</v>
      </c>
      <c r="H282" s="202">
        <v>117.92</v>
      </c>
      <c r="L282" s="198"/>
      <c r="M282" s="203"/>
      <c r="T282" s="204"/>
      <c r="Y282" s="103"/>
      <c r="AT282" s="200" t="s">
        <v>158</v>
      </c>
      <c r="AU282" s="200" t="s">
        <v>155</v>
      </c>
      <c r="AV282" s="199" t="s">
        <v>154</v>
      </c>
      <c r="AW282" s="199" t="s">
        <v>50</v>
      </c>
      <c r="AX282" s="199" t="s">
        <v>100</v>
      </c>
      <c r="AY282" s="200" t="s">
        <v>148</v>
      </c>
    </row>
    <row r="283" spans="2:65" s="103" customFormat="1" ht="24.2" customHeight="1" x14ac:dyDescent="0.2">
      <c r="B283" s="102"/>
      <c r="C283" s="177" t="s">
        <v>318</v>
      </c>
      <c r="D283" s="177" t="s">
        <v>150</v>
      </c>
      <c r="E283" s="178" t="s">
        <v>486</v>
      </c>
      <c r="F283" s="179" t="s">
        <v>487</v>
      </c>
      <c r="G283" s="180" t="s">
        <v>297</v>
      </c>
      <c r="H283" s="181">
        <v>208</v>
      </c>
      <c r="I283" s="209">
        <v>0</v>
      </c>
      <c r="J283" s="182">
        <f>ROUND(I283*H283,2)</f>
        <v>0</v>
      </c>
      <c r="K283" s="183"/>
      <c r="L283" s="102"/>
      <c r="M283" s="184" t="s">
        <v>28</v>
      </c>
      <c r="N283" s="185" t="s">
        <v>58</v>
      </c>
      <c r="O283" s="186">
        <v>0.23400000000000001</v>
      </c>
      <c r="P283" s="186">
        <f>O283*H283</f>
        <v>48.672000000000004</v>
      </c>
      <c r="Q283" s="186">
        <v>0.15906100000000001</v>
      </c>
      <c r="R283" s="186">
        <f>Q283*H283</f>
        <v>33.084688</v>
      </c>
      <c r="S283" s="186">
        <v>0</v>
      </c>
      <c r="T283" s="187">
        <f>S283*H283</f>
        <v>0</v>
      </c>
      <c r="AR283" s="188" t="s">
        <v>154</v>
      </c>
      <c r="AT283" s="188" t="s">
        <v>150</v>
      </c>
      <c r="AU283" s="188" t="s">
        <v>155</v>
      </c>
      <c r="AY283" s="95" t="s">
        <v>148</v>
      </c>
      <c r="BE283" s="189">
        <f>IF(N283="základná",J283,0)</f>
        <v>0</v>
      </c>
      <c r="BF283" s="189">
        <f>IF(N283="znížená",J283,0)</f>
        <v>0</v>
      </c>
      <c r="BG283" s="189">
        <f>IF(N283="zákl. prenesená",J283,0)</f>
        <v>0</v>
      </c>
      <c r="BH283" s="189">
        <f>IF(N283="zníž. prenesená",J283,0)</f>
        <v>0</v>
      </c>
      <c r="BI283" s="189">
        <f>IF(N283="nulová",J283,0)</f>
        <v>0</v>
      </c>
      <c r="BJ283" s="95" t="s">
        <v>155</v>
      </c>
      <c r="BK283" s="189">
        <f>ROUND(I283*H283,2)</f>
        <v>0</v>
      </c>
      <c r="BL283" s="95" t="s">
        <v>154</v>
      </c>
      <c r="BM283" s="188" t="s">
        <v>488</v>
      </c>
    </row>
    <row r="284" spans="2:65" s="191" customFormat="1" x14ac:dyDescent="0.2">
      <c r="B284" s="190"/>
      <c r="D284" s="192" t="s">
        <v>158</v>
      </c>
      <c r="E284" s="193" t="s">
        <v>28</v>
      </c>
      <c r="F284" s="194" t="s">
        <v>489</v>
      </c>
      <c r="H284" s="195">
        <v>208</v>
      </c>
      <c r="L284" s="190"/>
      <c r="M284" s="196"/>
      <c r="T284" s="197"/>
      <c r="Y284" s="103"/>
      <c r="AT284" s="193" t="s">
        <v>158</v>
      </c>
      <c r="AU284" s="193" t="s">
        <v>155</v>
      </c>
      <c r="AV284" s="191" t="s">
        <v>155</v>
      </c>
      <c r="AW284" s="191" t="s">
        <v>50</v>
      </c>
      <c r="AX284" s="191" t="s">
        <v>92</v>
      </c>
      <c r="AY284" s="193" t="s">
        <v>148</v>
      </c>
    </row>
    <row r="285" spans="2:65" s="199" customFormat="1" x14ac:dyDescent="0.2">
      <c r="B285" s="198"/>
      <c r="D285" s="192" t="s">
        <v>158</v>
      </c>
      <c r="E285" s="200" t="s">
        <v>28</v>
      </c>
      <c r="F285" s="201" t="s">
        <v>160</v>
      </c>
      <c r="H285" s="202">
        <v>208</v>
      </c>
      <c r="L285" s="198"/>
      <c r="M285" s="203"/>
      <c r="T285" s="204"/>
      <c r="Y285" s="103"/>
      <c r="AT285" s="200" t="s">
        <v>158</v>
      </c>
      <c r="AU285" s="200" t="s">
        <v>155</v>
      </c>
      <c r="AV285" s="199" t="s">
        <v>154</v>
      </c>
      <c r="AW285" s="199" t="s">
        <v>50</v>
      </c>
      <c r="AX285" s="199" t="s">
        <v>100</v>
      </c>
      <c r="AY285" s="200" t="s">
        <v>148</v>
      </c>
    </row>
    <row r="286" spans="2:65" s="103" customFormat="1" ht="16.5" customHeight="1" x14ac:dyDescent="0.2">
      <c r="B286" s="102"/>
      <c r="C286" s="210" t="s">
        <v>490</v>
      </c>
      <c r="D286" s="210" t="s">
        <v>220</v>
      </c>
      <c r="E286" s="211" t="s">
        <v>491</v>
      </c>
      <c r="F286" s="212" t="s">
        <v>492</v>
      </c>
      <c r="G286" s="213" t="s">
        <v>384</v>
      </c>
      <c r="H286" s="214">
        <v>698.88</v>
      </c>
      <c r="I286" s="220">
        <v>0</v>
      </c>
      <c r="J286" s="215">
        <f>ROUND(I286*H286,2)</f>
        <v>0</v>
      </c>
      <c r="K286" s="216"/>
      <c r="L286" s="217"/>
      <c r="M286" s="218" t="s">
        <v>28</v>
      </c>
      <c r="N286" s="219" t="s">
        <v>58</v>
      </c>
      <c r="O286" s="186">
        <v>0</v>
      </c>
      <c r="P286" s="186">
        <f>O286*H286</f>
        <v>0</v>
      </c>
      <c r="Q286" s="186">
        <v>3.4000000000000002E-2</v>
      </c>
      <c r="R286" s="186">
        <f>Q286*H286</f>
        <v>23.76192</v>
      </c>
      <c r="S286" s="186">
        <v>0</v>
      </c>
      <c r="T286" s="187">
        <f>S286*H286</f>
        <v>0</v>
      </c>
      <c r="AR286" s="188" t="s">
        <v>164</v>
      </c>
      <c r="AT286" s="188" t="s">
        <v>220</v>
      </c>
      <c r="AU286" s="188" t="s">
        <v>155</v>
      </c>
      <c r="AY286" s="95" t="s">
        <v>148</v>
      </c>
      <c r="BE286" s="189">
        <f>IF(N286="základná",J286,0)</f>
        <v>0</v>
      </c>
      <c r="BF286" s="189">
        <f>IF(N286="znížená",J286,0)</f>
        <v>0</v>
      </c>
      <c r="BG286" s="189">
        <f>IF(N286="zákl. prenesená",J286,0)</f>
        <v>0</v>
      </c>
      <c r="BH286" s="189">
        <f>IF(N286="zníž. prenesená",J286,0)</f>
        <v>0</v>
      </c>
      <c r="BI286" s="189">
        <f>IF(N286="nulová",J286,0)</f>
        <v>0</v>
      </c>
      <c r="BJ286" s="95" t="s">
        <v>155</v>
      </c>
      <c r="BK286" s="189">
        <f>ROUND(I286*H286,2)</f>
        <v>0</v>
      </c>
      <c r="BL286" s="95" t="s">
        <v>154</v>
      </c>
      <c r="BM286" s="188" t="s">
        <v>493</v>
      </c>
    </row>
    <row r="287" spans="2:65" s="191" customFormat="1" x14ac:dyDescent="0.2">
      <c r="B287" s="190"/>
      <c r="D287" s="192" t="s">
        <v>158</v>
      </c>
      <c r="E287" s="193" t="s">
        <v>28</v>
      </c>
      <c r="F287" s="194" t="s">
        <v>494</v>
      </c>
      <c r="H287" s="195">
        <v>698.88</v>
      </c>
      <c r="L287" s="190"/>
      <c r="M287" s="196"/>
      <c r="T287" s="197"/>
      <c r="Y287" s="103"/>
      <c r="AT287" s="193" t="s">
        <v>158</v>
      </c>
      <c r="AU287" s="193" t="s">
        <v>155</v>
      </c>
      <c r="AV287" s="191" t="s">
        <v>155</v>
      </c>
      <c r="AW287" s="191" t="s">
        <v>50</v>
      </c>
      <c r="AX287" s="191" t="s">
        <v>92</v>
      </c>
      <c r="AY287" s="193" t="s">
        <v>148</v>
      </c>
    </row>
    <row r="288" spans="2:65" s="199" customFormat="1" x14ac:dyDescent="0.2">
      <c r="B288" s="198"/>
      <c r="D288" s="192" t="s">
        <v>158</v>
      </c>
      <c r="E288" s="200" t="s">
        <v>28</v>
      </c>
      <c r="F288" s="201" t="s">
        <v>160</v>
      </c>
      <c r="H288" s="202">
        <v>698.88</v>
      </c>
      <c r="L288" s="198"/>
      <c r="M288" s="203"/>
      <c r="T288" s="204"/>
      <c r="Y288" s="103"/>
      <c r="AT288" s="200" t="s">
        <v>158</v>
      </c>
      <c r="AU288" s="200" t="s">
        <v>155</v>
      </c>
      <c r="AV288" s="199" t="s">
        <v>154</v>
      </c>
      <c r="AW288" s="199" t="s">
        <v>50</v>
      </c>
      <c r="AX288" s="199" t="s">
        <v>100</v>
      </c>
      <c r="AY288" s="200" t="s">
        <v>148</v>
      </c>
    </row>
    <row r="289" spans="2:65" s="103" customFormat="1" ht="24.2" customHeight="1" x14ac:dyDescent="0.2">
      <c r="B289" s="102"/>
      <c r="C289" s="177" t="s">
        <v>324</v>
      </c>
      <c r="D289" s="177" t="s">
        <v>150</v>
      </c>
      <c r="E289" s="178" t="s">
        <v>495</v>
      </c>
      <c r="F289" s="179" t="s">
        <v>496</v>
      </c>
      <c r="G289" s="180" t="s">
        <v>384</v>
      </c>
      <c r="H289" s="181">
        <v>1</v>
      </c>
      <c r="I289" s="209">
        <v>0</v>
      </c>
      <c r="J289" s="182">
        <f t="shared" ref="J289:J295" si="30">ROUND(I289*H289,2)</f>
        <v>0</v>
      </c>
      <c r="K289" s="183"/>
      <c r="L289" s="102"/>
      <c r="M289" s="184" t="s">
        <v>28</v>
      </c>
      <c r="N289" s="185" t="s">
        <v>58</v>
      </c>
      <c r="O289" s="186">
        <v>0.26700000000000002</v>
      </c>
      <c r="P289" s="186">
        <f t="shared" ref="P289:P295" si="31">O289*H289</f>
        <v>0.26700000000000002</v>
      </c>
      <c r="Q289" s="186">
        <v>0</v>
      </c>
      <c r="R289" s="186">
        <f t="shared" ref="R289:R295" si="32">Q289*H289</f>
        <v>0</v>
      </c>
      <c r="S289" s="186">
        <v>5.0000000000000001E-3</v>
      </c>
      <c r="T289" s="187">
        <f t="shared" ref="T289:T295" si="33">S289*H289</f>
        <v>5.0000000000000001E-3</v>
      </c>
      <c r="AR289" s="188" t="s">
        <v>154</v>
      </c>
      <c r="AT289" s="188" t="s">
        <v>150</v>
      </c>
      <c r="AU289" s="188" t="s">
        <v>155</v>
      </c>
      <c r="AY289" s="95" t="s">
        <v>148</v>
      </c>
      <c r="BE289" s="189">
        <f t="shared" ref="BE289:BE295" si="34">IF(N289="základná",J289,0)</f>
        <v>0</v>
      </c>
      <c r="BF289" s="189">
        <f t="shared" ref="BF289:BF295" si="35">IF(N289="znížená",J289,0)</f>
        <v>0</v>
      </c>
      <c r="BG289" s="189">
        <f t="shared" ref="BG289:BG295" si="36">IF(N289="zákl. prenesená",J289,0)</f>
        <v>0</v>
      </c>
      <c r="BH289" s="189">
        <f t="shared" ref="BH289:BH295" si="37">IF(N289="zníž. prenesená",J289,0)</f>
        <v>0</v>
      </c>
      <c r="BI289" s="189">
        <f t="shared" ref="BI289:BI295" si="38">IF(N289="nulová",J289,0)</f>
        <v>0</v>
      </c>
      <c r="BJ289" s="95" t="s">
        <v>155</v>
      </c>
      <c r="BK289" s="189">
        <f t="shared" ref="BK289:BK295" si="39">ROUND(I289*H289,2)</f>
        <v>0</v>
      </c>
      <c r="BL289" s="95" t="s">
        <v>154</v>
      </c>
      <c r="BM289" s="188" t="s">
        <v>497</v>
      </c>
    </row>
    <row r="290" spans="2:65" s="103" customFormat="1" ht="21.75" customHeight="1" x14ac:dyDescent="0.2">
      <c r="B290" s="102"/>
      <c r="C290" s="177" t="s">
        <v>498</v>
      </c>
      <c r="D290" s="177" t="s">
        <v>150</v>
      </c>
      <c r="E290" s="178" t="s">
        <v>499</v>
      </c>
      <c r="F290" s="179" t="s">
        <v>500</v>
      </c>
      <c r="G290" s="180" t="s">
        <v>223</v>
      </c>
      <c r="H290" s="181">
        <v>952</v>
      </c>
      <c r="I290" s="209">
        <v>0</v>
      </c>
      <c r="J290" s="182">
        <f t="shared" si="30"/>
        <v>0</v>
      </c>
      <c r="K290" s="183"/>
      <c r="L290" s="102"/>
      <c r="M290" s="184" t="s">
        <v>28</v>
      </c>
      <c r="N290" s="185" t="s">
        <v>58</v>
      </c>
      <c r="O290" s="186">
        <v>0.59799999999999998</v>
      </c>
      <c r="P290" s="186">
        <f t="shared" si="31"/>
        <v>569.29599999999994</v>
      </c>
      <c r="Q290" s="186">
        <v>0</v>
      </c>
      <c r="R290" s="186">
        <f t="shared" si="32"/>
        <v>0</v>
      </c>
      <c r="S290" s="186">
        <v>0</v>
      </c>
      <c r="T290" s="187">
        <f t="shared" si="33"/>
        <v>0</v>
      </c>
      <c r="AR290" s="188" t="s">
        <v>154</v>
      </c>
      <c r="AT290" s="188" t="s">
        <v>150</v>
      </c>
      <c r="AU290" s="188" t="s">
        <v>155</v>
      </c>
      <c r="AY290" s="95" t="s">
        <v>148</v>
      </c>
      <c r="BE290" s="189">
        <f t="shared" si="34"/>
        <v>0</v>
      </c>
      <c r="BF290" s="189">
        <f t="shared" si="35"/>
        <v>0</v>
      </c>
      <c r="BG290" s="189">
        <f t="shared" si="36"/>
        <v>0</v>
      </c>
      <c r="BH290" s="189">
        <f t="shared" si="37"/>
        <v>0</v>
      </c>
      <c r="BI290" s="189">
        <f t="shared" si="38"/>
        <v>0</v>
      </c>
      <c r="BJ290" s="95" t="s">
        <v>155</v>
      </c>
      <c r="BK290" s="189">
        <f t="shared" si="39"/>
        <v>0</v>
      </c>
      <c r="BL290" s="95" t="s">
        <v>154</v>
      </c>
      <c r="BM290" s="188" t="s">
        <v>501</v>
      </c>
    </row>
    <row r="291" spans="2:65" s="103" customFormat="1" ht="24.2" customHeight="1" x14ac:dyDescent="0.2">
      <c r="B291" s="102"/>
      <c r="C291" s="177" t="s">
        <v>345</v>
      </c>
      <c r="D291" s="177" t="s">
        <v>150</v>
      </c>
      <c r="E291" s="178" t="s">
        <v>502</v>
      </c>
      <c r="F291" s="179" t="s">
        <v>503</v>
      </c>
      <c r="G291" s="180" t="s">
        <v>223</v>
      </c>
      <c r="H291" s="181">
        <v>13328</v>
      </c>
      <c r="I291" s="209">
        <v>0</v>
      </c>
      <c r="J291" s="182">
        <f t="shared" si="30"/>
        <v>0</v>
      </c>
      <c r="K291" s="183"/>
      <c r="L291" s="102"/>
      <c r="M291" s="184" t="s">
        <v>28</v>
      </c>
      <c r="N291" s="185" t="s">
        <v>58</v>
      </c>
      <c r="O291" s="186">
        <v>7.0000000000000001E-3</v>
      </c>
      <c r="P291" s="186">
        <f t="shared" si="31"/>
        <v>93.296000000000006</v>
      </c>
      <c r="Q291" s="186">
        <v>0</v>
      </c>
      <c r="R291" s="186">
        <f t="shared" si="32"/>
        <v>0</v>
      </c>
      <c r="S291" s="186">
        <v>0</v>
      </c>
      <c r="T291" s="187">
        <f t="shared" si="33"/>
        <v>0</v>
      </c>
      <c r="AR291" s="188" t="s">
        <v>154</v>
      </c>
      <c r="AT291" s="188" t="s">
        <v>150</v>
      </c>
      <c r="AU291" s="188" t="s">
        <v>155</v>
      </c>
      <c r="AY291" s="95" t="s">
        <v>148</v>
      </c>
      <c r="BE291" s="189">
        <f t="shared" si="34"/>
        <v>0</v>
      </c>
      <c r="BF291" s="189">
        <f t="shared" si="35"/>
        <v>0</v>
      </c>
      <c r="BG291" s="189">
        <f t="shared" si="36"/>
        <v>0</v>
      </c>
      <c r="BH291" s="189">
        <f t="shared" si="37"/>
        <v>0</v>
      </c>
      <c r="BI291" s="189">
        <f t="shared" si="38"/>
        <v>0</v>
      </c>
      <c r="BJ291" s="95" t="s">
        <v>155</v>
      </c>
      <c r="BK291" s="189">
        <f t="shared" si="39"/>
        <v>0</v>
      </c>
      <c r="BL291" s="95" t="s">
        <v>154</v>
      </c>
      <c r="BM291" s="188" t="s">
        <v>504</v>
      </c>
    </row>
    <row r="292" spans="2:65" s="103" customFormat="1" ht="24.2" customHeight="1" x14ac:dyDescent="0.2">
      <c r="B292" s="102"/>
      <c r="C292" s="177" t="s">
        <v>505</v>
      </c>
      <c r="D292" s="177" t="s">
        <v>150</v>
      </c>
      <c r="E292" s="178" t="s">
        <v>506</v>
      </c>
      <c r="F292" s="179" t="s">
        <v>507</v>
      </c>
      <c r="G292" s="180" t="s">
        <v>223</v>
      </c>
      <c r="H292" s="181">
        <v>378.28</v>
      </c>
      <c r="I292" s="209">
        <v>0</v>
      </c>
      <c r="J292" s="182">
        <f t="shared" si="30"/>
        <v>0</v>
      </c>
      <c r="K292" s="183"/>
      <c r="L292" s="102"/>
      <c r="M292" s="184" t="s">
        <v>28</v>
      </c>
      <c r="N292" s="185" t="s">
        <v>58</v>
      </c>
      <c r="O292" s="186">
        <v>0</v>
      </c>
      <c r="P292" s="186">
        <f t="shared" si="31"/>
        <v>0</v>
      </c>
      <c r="Q292" s="186">
        <v>0</v>
      </c>
      <c r="R292" s="186">
        <f t="shared" si="32"/>
        <v>0</v>
      </c>
      <c r="S292" s="186">
        <v>0</v>
      </c>
      <c r="T292" s="187">
        <f t="shared" si="33"/>
        <v>0</v>
      </c>
      <c r="AR292" s="188" t="s">
        <v>154</v>
      </c>
      <c r="AT292" s="188" t="s">
        <v>150</v>
      </c>
      <c r="AU292" s="188" t="s">
        <v>155</v>
      </c>
      <c r="AY292" s="95" t="s">
        <v>148</v>
      </c>
      <c r="BE292" s="189">
        <f t="shared" si="34"/>
        <v>0</v>
      </c>
      <c r="BF292" s="189">
        <f t="shared" si="35"/>
        <v>0</v>
      </c>
      <c r="BG292" s="189">
        <f t="shared" si="36"/>
        <v>0</v>
      </c>
      <c r="BH292" s="189">
        <f t="shared" si="37"/>
        <v>0</v>
      </c>
      <c r="BI292" s="189">
        <f t="shared" si="38"/>
        <v>0</v>
      </c>
      <c r="BJ292" s="95" t="s">
        <v>155</v>
      </c>
      <c r="BK292" s="189">
        <f t="shared" si="39"/>
        <v>0</v>
      </c>
      <c r="BL292" s="95" t="s">
        <v>154</v>
      </c>
      <c r="BM292" s="188" t="s">
        <v>508</v>
      </c>
    </row>
    <row r="293" spans="2:65" s="103" customFormat="1" ht="24.2" customHeight="1" x14ac:dyDescent="0.2">
      <c r="B293" s="102"/>
      <c r="C293" s="177" t="s">
        <v>350</v>
      </c>
      <c r="D293" s="177" t="s">
        <v>150</v>
      </c>
      <c r="E293" s="178" t="s">
        <v>509</v>
      </c>
      <c r="F293" s="179" t="s">
        <v>510</v>
      </c>
      <c r="G293" s="180" t="s">
        <v>223</v>
      </c>
      <c r="H293" s="181">
        <v>162.12</v>
      </c>
      <c r="I293" s="209">
        <v>0</v>
      </c>
      <c r="J293" s="182">
        <f t="shared" si="30"/>
        <v>0</v>
      </c>
      <c r="K293" s="183"/>
      <c r="L293" s="102"/>
      <c r="M293" s="184" t="s">
        <v>28</v>
      </c>
      <c r="N293" s="185" t="s">
        <v>58</v>
      </c>
      <c r="O293" s="186">
        <v>0</v>
      </c>
      <c r="P293" s="186">
        <f t="shared" si="31"/>
        <v>0</v>
      </c>
      <c r="Q293" s="186">
        <v>0</v>
      </c>
      <c r="R293" s="186">
        <f t="shared" si="32"/>
        <v>0</v>
      </c>
      <c r="S293" s="186">
        <v>0</v>
      </c>
      <c r="T293" s="187">
        <f t="shared" si="33"/>
        <v>0</v>
      </c>
      <c r="AR293" s="188" t="s">
        <v>154</v>
      </c>
      <c r="AT293" s="188" t="s">
        <v>150</v>
      </c>
      <c r="AU293" s="188" t="s">
        <v>155</v>
      </c>
      <c r="AY293" s="95" t="s">
        <v>148</v>
      </c>
      <c r="BE293" s="189">
        <f t="shared" si="34"/>
        <v>0</v>
      </c>
      <c r="BF293" s="189">
        <f t="shared" si="35"/>
        <v>0</v>
      </c>
      <c r="BG293" s="189">
        <f t="shared" si="36"/>
        <v>0</v>
      </c>
      <c r="BH293" s="189">
        <f t="shared" si="37"/>
        <v>0</v>
      </c>
      <c r="BI293" s="189">
        <f t="shared" si="38"/>
        <v>0</v>
      </c>
      <c r="BJ293" s="95" t="s">
        <v>155</v>
      </c>
      <c r="BK293" s="189">
        <f t="shared" si="39"/>
        <v>0</v>
      </c>
      <c r="BL293" s="95" t="s">
        <v>154</v>
      </c>
      <c r="BM293" s="188" t="s">
        <v>511</v>
      </c>
    </row>
    <row r="294" spans="2:65" s="103" customFormat="1" ht="24.2" customHeight="1" x14ac:dyDescent="0.2">
      <c r="B294" s="102"/>
      <c r="C294" s="177" t="s">
        <v>512</v>
      </c>
      <c r="D294" s="177" t="s">
        <v>150</v>
      </c>
      <c r="E294" s="178" t="s">
        <v>513</v>
      </c>
      <c r="F294" s="179" t="s">
        <v>514</v>
      </c>
      <c r="G294" s="180" t="s">
        <v>223</v>
      </c>
      <c r="H294" s="181">
        <v>288.12</v>
      </c>
      <c r="I294" s="209">
        <v>0</v>
      </c>
      <c r="J294" s="182">
        <f t="shared" si="30"/>
        <v>0</v>
      </c>
      <c r="K294" s="183"/>
      <c r="L294" s="102"/>
      <c r="M294" s="184" t="s">
        <v>28</v>
      </c>
      <c r="N294" s="185" t="s">
        <v>58</v>
      </c>
      <c r="O294" s="186">
        <v>0</v>
      </c>
      <c r="P294" s="186">
        <f t="shared" si="31"/>
        <v>0</v>
      </c>
      <c r="Q294" s="186">
        <v>0</v>
      </c>
      <c r="R294" s="186">
        <f t="shared" si="32"/>
        <v>0</v>
      </c>
      <c r="S294" s="186">
        <v>0</v>
      </c>
      <c r="T294" s="187">
        <f t="shared" si="33"/>
        <v>0</v>
      </c>
      <c r="AR294" s="188" t="s">
        <v>154</v>
      </c>
      <c r="AT294" s="188" t="s">
        <v>150</v>
      </c>
      <c r="AU294" s="188" t="s">
        <v>155</v>
      </c>
      <c r="AY294" s="95" t="s">
        <v>148</v>
      </c>
      <c r="BE294" s="189">
        <f t="shared" si="34"/>
        <v>0</v>
      </c>
      <c r="BF294" s="189">
        <f t="shared" si="35"/>
        <v>0</v>
      </c>
      <c r="BG294" s="189">
        <f t="shared" si="36"/>
        <v>0</v>
      </c>
      <c r="BH294" s="189">
        <f t="shared" si="37"/>
        <v>0</v>
      </c>
      <c r="BI294" s="189">
        <f t="shared" si="38"/>
        <v>0</v>
      </c>
      <c r="BJ294" s="95" t="s">
        <v>155</v>
      </c>
      <c r="BK294" s="189">
        <f t="shared" si="39"/>
        <v>0</v>
      </c>
      <c r="BL294" s="95" t="s">
        <v>154</v>
      </c>
      <c r="BM294" s="188" t="s">
        <v>515</v>
      </c>
    </row>
    <row r="295" spans="2:65" s="103" customFormat="1" ht="24.2" customHeight="1" x14ac:dyDescent="0.2">
      <c r="B295" s="102"/>
      <c r="C295" s="177" t="s">
        <v>516</v>
      </c>
      <c r="D295" s="177" t="s">
        <v>150</v>
      </c>
      <c r="E295" s="178" t="s">
        <v>517</v>
      </c>
      <c r="F295" s="179" t="s">
        <v>518</v>
      </c>
      <c r="G295" s="180" t="s">
        <v>223</v>
      </c>
      <c r="H295" s="181">
        <v>123.48</v>
      </c>
      <c r="I295" s="209">
        <v>0</v>
      </c>
      <c r="J295" s="182">
        <f t="shared" si="30"/>
        <v>0</v>
      </c>
      <c r="K295" s="183"/>
      <c r="L295" s="102"/>
      <c r="M295" s="184" t="s">
        <v>28</v>
      </c>
      <c r="N295" s="185" t="s">
        <v>58</v>
      </c>
      <c r="O295" s="186">
        <v>0</v>
      </c>
      <c r="P295" s="186">
        <f t="shared" si="31"/>
        <v>0</v>
      </c>
      <c r="Q295" s="186">
        <v>0</v>
      </c>
      <c r="R295" s="186">
        <f t="shared" si="32"/>
        <v>0</v>
      </c>
      <c r="S295" s="186">
        <v>0</v>
      </c>
      <c r="T295" s="187">
        <f t="shared" si="33"/>
        <v>0</v>
      </c>
      <c r="AR295" s="188" t="s">
        <v>154</v>
      </c>
      <c r="AT295" s="188" t="s">
        <v>150</v>
      </c>
      <c r="AU295" s="188" t="s">
        <v>155</v>
      </c>
      <c r="AY295" s="95" t="s">
        <v>148</v>
      </c>
      <c r="BE295" s="189">
        <f t="shared" si="34"/>
        <v>0</v>
      </c>
      <c r="BF295" s="189">
        <f t="shared" si="35"/>
        <v>0</v>
      </c>
      <c r="BG295" s="189">
        <f t="shared" si="36"/>
        <v>0</v>
      </c>
      <c r="BH295" s="189">
        <f t="shared" si="37"/>
        <v>0</v>
      </c>
      <c r="BI295" s="189">
        <f t="shared" si="38"/>
        <v>0</v>
      </c>
      <c r="BJ295" s="95" t="s">
        <v>155</v>
      </c>
      <c r="BK295" s="189">
        <f t="shared" si="39"/>
        <v>0</v>
      </c>
      <c r="BL295" s="95" t="s">
        <v>154</v>
      </c>
      <c r="BM295" s="188" t="s">
        <v>519</v>
      </c>
    </row>
    <row r="296" spans="2:65" s="166" customFormat="1" ht="22.9" customHeight="1" x14ac:dyDescent="0.2">
      <c r="B296" s="165"/>
      <c r="D296" s="167" t="s">
        <v>91</v>
      </c>
      <c r="E296" s="175" t="s">
        <v>520</v>
      </c>
      <c r="F296" s="175" t="s">
        <v>521</v>
      </c>
      <c r="J296" s="176">
        <f>BK296</f>
        <v>0</v>
      </c>
      <c r="L296" s="165"/>
      <c r="M296" s="170"/>
      <c r="P296" s="171">
        <f>SUM(P297:P299)</f>
        <v>1037.7942499999999</v>
      </c>
      <c r="R296" s="171">
        <f>SUM(R297:R299)</f>
        <v>0</v>
      </c>
      <c r="T296" s="172">
        <f>SUM(T297:T299)</f>
        <v>0</v>
      </c>
      <c r="Y296" s="103"/>
      <c r="AR296" s="167" t="s">
        <v>100</v>
      </c>
      <c r="AT296" s="173" t="s">
        <v>91</v>
      </c>
      <c r="AU296" s="173" t="s">
        <v>100</v>
      </c>
      <c r="AY296" s="167" t="s">
        <v>148</v>
      </c>
      <c r="BK296" s="174">
        <f>SUM(BK297:BK299)</f>
        <v>0</v>
      </c>
    </row>
    <row r="297" spans="2:65" s="103" customFormat="1" ht="33" customHeight="1" x14ac:dyDescent="0.2">
      <c r="B297" s="102"/>
      <c r="C297" s="177">
        <v>89</v>
      </c>
      <c r="D297" s="177" t="s">
        <v>150</v>
      </c>
      <c r="E297" s="178" t="s">
        <v>522</v>
      </c>
      <c r="F297" s="179" t="s">
        <v>523</v>
      </c>
      <c r="G297" s="180" t="s">
        <v>223</v>
      </c>
      <c r="H297" s="181">
        <v>10924.15</v>
      </c>
      <c r="I297" s="209">
        <v>0</v>
      </c>
      <c r="J297" s="182">
        <f>ROUND(I297*H297,2)</f>
        <v>0</v>
      </c>
      <c r="K297" s="183"/>
      <c r="L297" s="102"/>
      <c r="M297" s="184" t="s">
        <v>28</v>
      </c>
      <c r="N297" s="185" t="s">
        <v>58</v>
      </c>
      <c r="O297" s="186">
        <v>0.04</v>
      </c>
      <c r="P297" s="186">
        <f>O297*H297</f>
        <v>436.96600000000001</v>
      </c>
      <c r="Q297" s="186">
        <v>0</v>
      </c>
      <c r="R297" s="186">
        <f>Q297*H297</f>
        <v>0</v>
      </c>
      <c r="S297" s="186">
        <v>0</v>
      </c>
      <c r="T297" s="187">
        <f>S297*H297</f>
        <v>0</v>
      </c>
      <c r="AR297" s="188" t="s">
        <v>154</v>
      </c>
      <c r="AT297" s="188" t="s">
        <v>150</v>
      </c>
      <c r="AU297" s="188" t="s">
        <v>155</v>
      </c>
      <c r="AY297" s="95" t="s">
        <v>148</v>
      </c>
      <c r="BE297" s="189">
        <f>IF(N297="základná",J297,0)</f>
        <v>0</v>
      </c>
      <c r="BF297" s="189">
        <f>IF(N297="znížená",J297,0)</f>
        <v>0</v>
      </c>
      <c r="BG297" s="189">
        <f>IF(N297="zákl. prenesená",J297,0)</f>
        <v>0</v>
      </c>
      <c r="BH297" s="189">
        <f>IF(N297="zníž. prenesená",J297,0)</f>
        <v>0</v>
      </c>
      <c r="BI297" s="189">
        <f>IF(N297="nulová",J297,0)</f>
        <v>0</v>
      </c>
      <c r="BJ297" s="95" t="s">
        <v>155</v>
      </c>
      <c r="BK297" s="189">
        <f>ROUND(I297*H297,2)</f>
        <v>0</v>
      </c>
      <c r="BL297" s="95" t="s">
        <v>154</v>
      </c>
      <c r="BM297" s="188" t="s">
        <v>524</v>
      </c>
    </row>
    <row r="298" spans="2:65" s="103" customFormat="1" ht="44.25" customHeight="1" x14ac:dyDescent="0.2">
      <c r="B298" s="102"/>
      <c r="C298" s="177">
        <v>90</v>
      </c>
      <c r="D298" s="177" t="s">
        <v>150</v>
      </c>
      <c r="E298" s="178" t="s">
        <v>525</v>
      </c>
      <c r="F298" s="179" t="s">
        <v>526</v>
      </c>
      <c r="G298" s="180" t="s">
        <v>223</v>
      </c>
      <c r="H298" s="181">
        <f>H297</f>
        <v>10924.15</v>
      </c>
      <c r="I298" s="209">
        <v>0</v>
      </c>
      <c r="J298" s="182">
        <f>ROUND(I298*H298,2)</f>
        <v>0</v>
      </c>
      <c r="K298" s="183"/>
      <c r="L298" s="102"/>
      <c r="M298" s="184" t="s">
        <v>28</v>
      </c>
      <c r="N298" s="185" t="s">
        <v>58</v>
      </c>
      <c r="O298" s="186">
        <v>1.9E-2</v>
      </c>
      <c r="P298" s="186">
        <f>O298*H298</f>
        <v>207.55884999999998</v>
      </c>
      <c r="Q298" s="186">
        <v>0</v>
      </c>
      <c r="R298" s="186">
        <f>Q298*H298</f>
        <v>0</v>
      </c>
      <c r="S298" s="186">
        <v>0</v>
      </c>
      <c r="T298" s="187">
        <f>S298*H298</f>
        <v>0</v>
      </c>
      <c r="AR298" s="188" t="s">
        <v>154</v>
      </c>
      <c r="AT298" s="188" t="s">
        <v>150</v>
      </c>
      <c r="AU298" s="188" t="s">
        <v>155</v>
      </c>
      <c r="AY298" s="95" t="s">
        <v>148</v>
      </c>
      <c r="BE298" s="189">
        <f>IF(N298="základná",J298,0)</f>
        <v>0</v>
      </c>
      <c r="BF298" s="189">
        <f>IF(N298="znížená",J298,0)</f>
        <v>0</v>
      </c>
      <c r="BG298" s="189">
        <f>IF(N298="zákl. prenesená",J298,0)</f>
        <v>0</v>
      </c>
      <c r="BH298" s="189">
        <f>IF(N298="zníž. prenesená",J298,0)</f>
        <v>0</v>
      </c>
      <c r="BI298" s="189">
        <f>IF(N298="nulová",J298,0)</f>
        <v>0</v>
      </c>
      <c r="BJ298" s="95" t="s">
        <v>155</v>
      </c>
      <c r="BK298" s="189">
        <f>ROUND(I298*H298,2)</f>
        <v>0</v>
      </c>
      <c r="BL298" s="95" t="s">
        <v>154</v>
      </c>
      <c r="BM298" s="188" t="s">
        <v>527</v>
      </c>
    </row>
    <row r="299" spans="2:65" s="103" customFormat="1" ht="33" customHeight="1" x14ac:dyDescent="0.2">
      <c r="B299" s="102"/>
      <c r="C299" s="177">
        <v>91</v>
      </c>
      <c r="D299" s="177" t="s">
        <v>150</v>
      </c>
      <c r="E299" s="178" t="s">
        <v>528</v>
      </c>
      <c r="F299" s="179" t="s">
        <v>529</v>
      </c>
      <c r="G299" s="180" t="s">
        <v>223</v>
      </c>
      <c r="H299" s="181">
        <f>H298+H297</f>
        <v>21848.3</v>
      </c>
      <c r="I299" s="209">
        <v>0</v>
      </c>
      <c r="J299" s="182">
        <f>ROUND(I299*H299,2)</f>
        <v>0</v>
      </c>
      <c r="K299" s="183"/>
      <c r="L299" s="102"/>
      <c r="M299" s="184" t="s">
        <v>28</v>
      </c>
      <c r="N299" s="185" t="s">
        <v>58</v>
      </c>
      <c r="O299" s="186">
        <v>1.7999999999999999E-2</v>
      </c>
      <c r="P299" s="186">
        <f>O299*H299</f>
        <v>393.26939999999996</v>
      </c>
      <c r="Q299" s="186">
        <v>0</v>
      </c>
      <c r="R299" s="186">
        <f>Q299*H299</f>
        <v>0</v>
      </c>
      <c r="S299" s="186">
        <v>0</v>
      </c>
      <c r="T299" s="187">
        <f>S299*H299</f>
        <v>0</v>
      </c>
      <c r="AR299" s="188" t="s">
        <v>154</v>
      </c>
      <c r="AT299" s="188" t="s">
        <v>150</v>
      </c>
      <c r="AU299" s="188" t="s">
        <v>155</v>
      </c>
      <c r="AY299" s="95" t="s">
        <v>148</v>
      </c>
      <c r="BE299" s="189">
        <f>IF(N299="základná",J299,0)</f>
        <v>0</v>
      </c>
      <c r="BF299" s="189">
        <f>IF(N299="znížená",J299,0)</f>
        <v>0</v>
      </c>
      <c r="BG299" s="189">
        <f>IF(N299="zákl. prenesená",J299,0)</f>
        <v>0</v>
      </c>
      <c r="BH299" s="189">
        <f>IF(N299="zníž. prenesená",J299,0)</f>
        <v>0</v>
      </c>
      <c r="BI299" s="189">
        <f>IF(N299="nulová",J299,0)</f>
        <v>0</v>
      </c>
      <c r="BJ299" s="95" t="s">
        <v>155</v>
      </c>
      <c r="BK299" s="189">
        <f>ROUND(I299*H299,2)</f>
        <v>0</v>
      </c>
      <c r="BL299" s="95" t="s">
        <v>154</v>
      </c>
      <c r="BM299" s="188" t="s">
        <v>530</v>
      </c>
    </row>
    <row r="300" spans="2:65" s="166" customFormat="1" ht="25.9" customHeight="1" x14ac:dyDescent="0.2">
      <c r="B300" s="165"/>
      <c r="D300" s="167" t="s">
        <v>91</v>
      </c>
      <c r="E300" s="168" t="s">
        <v>220</v>
      </c>
      <c r="F300" s="168" t="s">
        <v>531</v>
      </c>
      <c r="J300" s="169">
        <f>BK300</f>
        <v>0</v>
      </c>
      <c r="L300" s="165"/>
      <c r="M300" s="170"/>
      <c r="P300" s="171">
        <f>P301+P305</f>
        <v>41.293999999999997</v>
      </c>
      <c r="R300" s="171">
        <f>R301+R305</f>
        <v>0</v>
      </c>
      <c r="T300" s="172">
        <f>T301+T305</f>
        <v>0</v>
      </c>
      <c r="Y300" s="103"/>
      <c r="AR300" s="167" t="s">
        <v>310</v>
      </c>
      <c r="AT300" s="173" t="s">
        <v>91</v>
      </c>
      <c r="AU300" s="173" t="s">
        <v>92</v>
      </c>
      <c r="AY300" s="167" t="s">
        <v>148</v>
      </c>
      <c r="BK300" s="174">
        <f>BK301+BK305</f>
        <v>0</v>
      </c>
    </row>
    <row r="301" spans="2:65" s="166" customFormat="1" ht="22.9" customHeight="1" x14ac:dyDescent="0.2">
      <c r="B301" s="165"/>
      <c r="D301" s="167" t="s">
        <v>91</v>
      </c>
      <c r="E301" s="175" t="s">
        <v>532</v>
      </c>
      <c r="F301" s="175" t="s">
        <v>533</v>
      </c>
      <c r="J301" s="176">
        <f>BK301</f>
        <v>0</v>
      </c>
      <c r="L301" s="165"/>
      <c r="M301" s="170"/>
      <c r="P301" s="171">
        <f>SUM(P302:P304)</f>
        <v>2.0859999999999999</v>
      </c>
      <c r="R301" s="171">
        <f>SUM(R302:R304)</f>
        <v>0</v>
      </c>
      <c r="T301" s="172">
        <f>SUM(T302:T304)</f>
        <v>0</v>
      </c>
      <c r="Y301" s="103"/>
      <c r="AR301" s="167" t="s">
        <v>310</v>
      </c>
      <c r="AT301" s="173" t="s">
        <v>91</v>
      </c>
      <c r="AU301" s="173" t="s">
        <v>100</v>
      </c>
      <c r="AY301" s="167" t="s">
        <v>148</v>
      </c>
      <c r="BK301" s="174">
        <f>SUM(BK302:BK304)</f>
        <v>0</v>
      </c>
    </row>
    <row r="302" spans="2:65" s="103" customFormat="1" ht="16.5" customHeight="1" x14ac:dyDescent="0.2">
      <c r="B302" s="102"/>
      <c r="C302" s="177">
        <v>92</v>
      </c>
      <c r="D302" s="177" t="s">
        <v>150</v>
      </c>
      <c r="E302" s="178" t="s">
        <v>534</v>
      </c>
      <c r="F302" s="179" t="s">
        <v>535</v>
      </c>
      <c r="G302" s="180" t="s">
        <v>384</v>
      </c>
      <c r="H302" s="181">
        <v>2</v>
      </c>
      <c r="I302" s="209">
        <v>0</v>
      </c>
      <c r="J302" s="182">
        <f>ROUND(I302*H302,2)</f>
        <v>0</v>
      </c>
      <c r="K302" s="183"/>
      <c r="L302" s="102"/>
      <c r="M302" s="184" t="s">
        <v>28</v>
      </c>
      <c r="N302" s="185" t="s">
        <v>58</v>
      </c>
      <c r="O302" s="186">
        <v>0.44900000000000001</v>
      </c>
      <c r="P302" s="186">
        <f>O302*H302</f>
        <v>0.89800000000000002</v>
      </c>
      <c r="Q302" s="186">
        <v>0</v>
      </c>
      <c r="R302" s="186">
        <f>Q302*H302</f>
        <v>0</v>
      </c>
      <c r="S302" s="186">
        <v>0</v>
      </c>
      <c r="T302" s="187">
        <f>S302*H302</f>
        <v>0</v>
      </c>
      <c r="AR302" s="188" t="s">
        <v>284</v>
      </c>
      <c r="AT302" s="188" t="s">
        <v>150</v>
      </c>
      <c r="AU302" s="188" t="s">
        <v>155</v>
      </c>
      <c r="AY302" s="95" t="s">
        <v>148</v>
      </c>
      <c r="BE302" s="189">
        <f>IF(N302="základná",J302,0)</f>
        <v>0</v>
      </c>
      <c r="BF302" s="189">
        <f>IF(N302="znížená",J302,0)</f>
        <v>0</v>
      </c>
      <c r="BG302" s="189">
        <f>IF(N302="zákl. prenesená",J302,0)</f>
        <v>0</v>
      </c>
      <c r="BH302" s="189">
        <f>IF(N302="zníž. prenesená",J302,0)</f>
        <v>0</v>
      </c>
      <c r="BI302" s="189">
        <f>IF(N302="nulová",J302,0)</f>
        <v>0</v>
      </c>
      <c r="BJ302" s="95" t="s">
        <v>155</v>
      </c>
      <c r="BK302" s="189">
        <f>ROUND(I302*H302,2)</f>
        <v>0</v>
      </c>
      <c r="BL302" s="95" t="s">
        <v>284</v>
      </c>
      <c r="BM302" s="188" t="s">
        <v>536</v>
      </c>
    </row>
    <row r="303" spans="2:65" s="103" customFormat="1" ht="16.5" customHeight="1" x14ac:dyDescent="0.2">
      <c r="B303" s="102"/>
      <c r="C303" s="177">
        <v>93</v>
      </c>
      <c r="D303" s="177" t="s">
        <v>150</v>
      </c>
      <c r="E303" s="178" t="s">
        <v>537</v>
      </c>
      <c r="F303" s="179" t="s">
        <v>538</v>
      </c>
      <c r="G303" s="180" t="s">
        <v>384</v>
      </c>
      <c r="H303" s="181">
        <v>2</v>
      </c>
      <c r="I303" s="209">
        <v>0</v>
      </c>
      <c r="J303" s="182">
        <f>ROUND(I303*H303,2)</f>
        <v>0</v>
      </c>
      <c r="K303" s="183"/>
      <c r="L303" s="102"/>
      <c r="M303" s="184" t="s">
        <v>28</v>
      </c>
      <c r="N303" s="185" t="s">
        <v>58</v>
      </c>
      <c r="O303" s="186">
        <v>0.59399999999999997</v>
      </c>
      <c r="P303" s="186">
        <f>O303*H303</f>
        <v>1.1879999999999999</v>
      </c>
      <c r="Q303" s="186">
        <v>0</v>
      </c>
      <c r="R303" s="186">
        <f>Q303*H303</f>
        <v>0</v>
      </c>
      <c r="S303" s="186">
        <v>0</v>
      </c>
      <c r="T303" s="187">
        <f>S303*H303</f>
        <v>0</v>
      </c>
      <c r="AR303" s="188" t="s">
        <v>284</v>
      </c>
      <c r="AT303" s="188" t="s">
        <v>150</v>
      </c>
      <c r="AU303" s="188" t="s">
        <v>155</v>
      </c>
      <c r="AY303" s="95" t="s">
        <v>148</v>
      </c>
      <c r="BE303" s="189">
        <f>IF(N303="základná",J303,0)</f>
        <v>0</v>
      </c>
      <c r="BF303" s="189">
        <f>IF(N303="znížená",J303,0)</f>
        <v>0</v>
      </c>
      <c r="BG303" s="189">
        <f>IF(N303="zákl. prenesená",J303,0)</f>
        <v>0</v>
      </c>
      <c r="BH303" s="189">
        <f>IF(N303="zníž. prenesená",J303,0)</f>
        <v>0</v>
      </c>
      <c r="BI303" s="189">
        <f>IF(N303="nulová",J303,0)</f>
        <v>0</v>
      </c>
      <c r="BJ303" s="95" t="s">
        <v>155</v>
      </c>
      <c r="BK303" s="189">
        <f>ROUND(I303*H303,2)</f>
        <v>0</v>
      </c>
      <c r="BL303" s="95" t="s">
        <v>284</v>
      </c>
      <c r="BM303" s="188" t="s">
        <v>539</v>
      </c>
    </row>
    <row r="304" spans="2:65" s="103" customFormat="1" ht="24.2" customHeight="1" x14ac:dyDescent="0.2">
      <c r="B304" s="102"/>
      <c r="C304" s="210">
        <v>94</v>
      </c>
      <c r="D304" s="210" t="s">
        <v>220</v>
      </c>
      <c r="E304" s="211" t="s">
        <v>540</v>
      </c>
      <c r="F304" s="212" t="s">
        <v>541</v>
      </c>
      <c r="G304" s="213" t="s">
        <v>384</v>
      </c>
      <c r="H304" s="214">
        <v>2</v>
      </c>
      <c r="I304" s="220">
        <v>0</v>
      </c>
      <c r="J304" s="215">
        <f>ROUND(I304*H304,2)</f>
        <v>0</v>
      </c>
      <c r="K304" s="216"/>
      <c r="L304" s="217"/>
      <c r="M304" s="218" t="s">
        <v>28</v>
      </c>
      <c r="N304" s="219" t="s">
        <v>58</v>
      </c>
      <c r="O304" s="186">
        <v>0</v>
      </c>
      <c r="P304" s="186">
        <f>O304*H304</f>
        <v>0</v>
      </c>
      <c r="Q304" s="186">
        <v>0</v>
      </c>
      <c r="R304" s="186">
        <f>Q304*H304</f>
        <v>0</v>
      </c>
      <c r="S304" s="186">
        <v>0</v>
      </c>
      <c r="T304" s="187">
        <f>S304*H304</f>
        <v>0</v>
      </c>
      <c r="AR304" s="188" t="s">
        <v>542</v>
      </c>
      <c r="AT304" s="188" t="s">
        <v>220</v>
      </c>
      <c r="AU304" s="188" t="s">
        <v>155</v>
      </c>
      <c r="AY304" s="95" t="s">
        <v>148</v>
      </c>
      <c r="BE304" s="189">
        <f>IF(N304="základná",J304,0)</f>
        <v>0</v>
      </c>
      <c r="BF304" s="189">
        <f>IF(N304="znížená",J304,0)</f>
        <v>0</v>
      </c>
      <c r="BG304" s="189">
        <f>IF(N304="zákl. prenesená",J304,0)</f>
        <v>0</v>
      </c>
      <c r="BH304" s="189">
        <f>IF(N304="zníž. prenesená",J304,0)</f>
        <v>0</v>
      </c>
      <c r="BI304" s="189">
        <f>IF(N304="nulová",J304,0)</f>
        <v>0</v>
      </c>
      <c r="BJ304" s="95" t="s">
        <v>155</v>
      </c>
      <c r="BK304" s="189">
        <f>ROUND(I304*H304,2)</f>
        <v>0</v>
      </c>
      <c r="BL304" s="95" t="s">
        <v>284</v>
      </c>
      <c r="BM304" s="188" t="s">
        <v>543</v>
      </c>
    </row>
    <row r="305" spans="2:65" s="166" customFormat="1" ht="22.9" customHeight="1" x14ac:dyDescent="0.2">
      <c r="B305" s="165"/>
      <c r="D305" s="167" t="s">
        <v>91</v>
      </c>
      <c r="E305" s="175" t="s">
        <v>544</v>
      </c>
      <c r="F305" s="175" t="s">
        <v>545</v>
      </c>
      <c r="J305" s="176">
        <f>BK305</f>
        <v>0</v>
      </c>
      <c r="L305" s="165"/>
      <c r="M305" s="170"/>
      <c r="P305" s="171">
        <f>SUM(P306:P308)</f>
        <v>39.207999999999998</v>
      </c>
      <c r="R305" s="171">
        <f>SUM(R306:R308)</f>
        <v>0</v>
      </c>
      <c r="T305" s="172">
        <f>SUM(T306:T308)</f>
        <v>0</v>
      </c>
      <c r="Y305" s="103"/>
      <c r="AR305" s="167" t="s">
        <v>310</v>
      </c>
      <c r="AT305" s="173" t="s">
        <v>91</v>
      </c>
      <c r="AU305" s="173" t="s">
        <v>100</v>
      </c>
      <c r="AY305" s="167" t="s">
        <v>148</v>
      </c>
      <c r="BK305" s="174">
        <f>SUM(BK306:BK308)</f>
        <v>0</v>
      </c>
    </row>
    <row r="306" spans="2:65" s="103" customFormat="1" ht="33" customHeight="1" x14ac:dyDescent="0.2">
      <c r="B306" s="102"/>
      <c r="C306" s="177">
        <v>95</v>
      </c>
      <c r="D306" s="177" t="s">
        <v>150</v>
      </c>
      <c r="E306" s="178" t="s">
        <v>546</v>
      </c>
      <c r="F306" s="179" t="s">
        <v>547</v>
      </c>
      <c r="G306" s="180" t="s">
        <v>297</v>
      </c>
      <c r="H306" s="181">
        <v>520</v>
      </c>
      <c r="I306" s="209">
        <v>0</v>
      </c>
      <c r="J306" s="182">
        <f>ROUND(I306*H306,2)</f>
        <v>0</v>
      </c>
      <c r="K306" s="183"/>
      <c r="L306" s="102"/>
      <c r="M306" s="184" t="s">
        <v>28</v>
      </c>
      <c r="N306" s="185" t="s">
        <v>58</v>
      </c>
      <c r="O306" s="186">
        <v>7.5399999999999995E-2</v>
      </c>
      <c r="P306" s="186">
        <f>O306*H306</f>
        <v>39.207999999999998</v>
      </c>
      <c r="Q306" s="186">
        <v>0</v>
      </c>
      <c r="R306" s="186">
        <f>Q306*H306</f>
        <v>0</v>
      </c>
      <c r="S306" s="186">
        <v>0</v>
      </c>
      <c r="T306" s="187">
        <f>S306*H306</f>
        <v>0</v>
      </c>
      <c r="AR306" s="188" t="s">
        <v>284</v>
      </c>
      <c r="AT306" s="188" t="s">
        <v>150</v>
      </c>
      <c r="AU306" s="188" t="s">
        <v>155</v>
      </c>
      <c r="AY306" s="95" t="s">
        <v>148</v>
      </c>
      <c r="BE306" s="189">
        <f>IF(N306="základná",J306,0)</f>
        <v>0</v>
      </c>
      <c r="BF306" s="189">
        <f>IF(N306="znížená",J306,0)</f>
        <v>0</v>
      </c>
      <c r="BG306" s="189">
        <f>IF(N306="zákl. prenesená",J306,0)</f>
        <v>0</v>
      </c>
      <c r="BH306" s="189">
        <f>IF(N306="zníž. prenesená",J306,0)</f>
        <v>0</v>
      </c>
      <c r="BI306" s="189">
        <f>IF(N306="nulová",J306,0)</f>
        <v>0</v>
      </c>
      <c r="BJ306" s="95" t="s">
        <v>155</v>
      </c>
      <c r="BK306" s="189">
        <f>ROUND(I306*H306,2)</f>
        <v>0</v>
      </c>
      <c r="BL306" s="95" t="s">
        <v>284</v>
      </c>
      <c r="BM306" s="188" t="s">
        <v>548</v>
      </c>
    </row>
    <row r="307" spans="2:65" s="191" customFormat="1" x14ac:dyDescent="0.2">
      <c r="B307" s="190"/>
      <c r="D307" s="192" t="s">
        <v>158</v>
      </c>
      <c r="E307" s="193" t="s">
        <v>28</v>
      </c>
      <c r="F307" s="194" t="s">
        <v>549</v>
      </c>
      <c r="H307" s="195">
        <v>520</v>
      </c>
      <c r="L307" s="190"/>
      <c r="M307" s="196"/>
      <c r="T307" s="197"/>
      <c r="Y307" s="103"/>
      <c r="AT307" s="193" t="s">
        <v>158</v>
      </c>
      <c r="AU307" s="193" t="s">
        <v>155</v>
      </c>
      <c r="AV307" s="191" t="s">
        <v>155</v>
      </c>
      <c r="AW307" s="191" t="s">
        <v>50</v>
      </c>
      <c r="AX307" s="191" t="s">
        <v>92</v>
      </c>
      <c r="AY307" s="193" t="s">
        <v>148</v>
      </c>
    </row>
    <row r="308" spans="2:65" s="199" customFormat="1" x14ac:dyDescent="0.2">
      <c r="B308" s="198"/>
      <c r="D308" s="192" t="s">
        <v>158</v>
      </c>
      <c r="E308" s="200" t="s">
        <v>28</v>
      </c>
      <c r="F308" s="201" t="s">
        <v>160</v>
      </c>
      <c r="H308" s="202">
        <v>520</v>
      </c>
      <c r="L308" s="198"/>
      <c r="M308" s="203"/>
      <c r="T308" s="204"/>
      <c r="Y308" s="103"/>
      <c r="AT308" s="200" t="s">
        <v>158</v>
      </c>
      <c r="AU308" s="200" t="s">
        <v>155</v>
      </c>
      <c r="AV308" s="199" t="s">
        <v>154</v>
      </c>
      <c r="AW308" s="199" t="s">
        <v>50</v>
      </c>
      <c r="AX308" s="199" t="s">
        <v>100</v>
      </c>
      <c r="AY308" s="200" t="s">
        <v>148</v>
      </c>
    </row>
    <row r="309" spans="2:65" s="166" customFormat="1" ht="25.9" customHeight="1" x14ac:dyDescent="0.2">
      <c r="B309" s="165"/>
      <c r="D309" s="167" t="s">
        <v>91</v>
      </c>
      <c r="E309" s="168" t="s">
        <v>550</v>
      </c>
      <c r="F309" s="168" t="s">
        <v>551</v>
      </c>
      <c r="J309" s="169">
        <f>BK309</f>
        <v>0</v>
      </c>
      <c r="L309" s="165"/>
      <c r="M309" s="170"/>
      <c r="P309" s="171">
        <f>SUM(P310:P313)</f>
        <v>0</v>
      </c>
      <c r="R309" s="171">
        <f>SUM(R310:R313)</f>
        <v>0</v>
      </c>
      <c r="T309" s="172">
        <f>SUM(T310:T313)</f>
        <v>0</v>
      </c>
      <c r="Y309" s="103"/>
      <c r="AR309" s="167" t="s">
        <v>165</v>
      </c>
      <c r="AT309" s="173" t="s">
        <v>91</v>
      </c>
      <c r="AU309" s="173" t="s">
        <v>92</v>
      </c>
      <c r="AY309" s="167" t="s">
        <v>148</v>
      </c>
      <c r="BK309" s="174">
        <f>SUM(BK310:BK313)</f>
        <v>0</v>
      </c>
    </row>
    <row r="310" spans="2:65" s="103" customFormat="1" ht="24.2" customHeight="1" x14ac:dyDescent="0.2">
      <c r="B310" s="102"/>
      <c r="C310" s="177">
        <v>96</v>
      </c>
      <c r="D310" s="177" t="s">
        <v>150</v>
      </c>
      <c r="E310" s="178" t="s">
        <v>552</v>
      </c>
      <c r="F310" s="179" t="s">
        <v>553</v>
      </c>
      <c r="G310" s="180" t="s">
        <v>554</v>
      </c>
      <c r="H310" s="181">
        <v>1</v>
      </c>
      <c r="I310" s="209">
        <v>0</v>
      </c>
      <c r="J310" s="182">
        <f>ROUND(I310*H310,2)</f>
        <v>0</v>
      </c>
      <c r="K310" s="183"/>
      <c r="L310" s="102"/>
      <c r="M310" s="184" t="s">
        <v>28</v>
      </c>
      <c r="N310" s="185" t="s">
        <v>58</v>
      </c>
      <c r="O310" s="186">
        <v>0</v>
      </c>
      <c r="P310" s="186">
        <f>O310*H310</f>
        <v>0</v>
      </c>
      <c r="Q310" s="186">
        <v>0</v>
      </c>
      <c r="R310" s="186">
        <f>Q310*H310</f>
        <v>0</v>
      </c>
      <c r="S310" s="186">
        <v>0</v>
      </c>
      <c r="T310" s="187">
        <f>S310*H310</f>
        <v>0</v>
      </c>
      <c r="AR310" s="188" t="s">
        <v>154</v>
      </c>
      <c r="AT310" s="188" t="s">
        <v>150</v>
      </c>
      <c r="AU310" s="188" t="s">
        <v>100</v>
      </c>
      <c r="AY310" s="95" t="s">
        <v>148</v>
      </c>
      <c r="BE310" s="189">
        <f>IF(N310="základná",J310,0)</f>
        <v>0</v>
      </c>
      <c r="BF310" s="189">
        <f>IF(N310="znížená",J310,0)</f>
        <v>0</v>
      </c>
      <c r="BG310" s="189">
        <f>IF(N310="zákl. prenesená",J310,0)</f>
        <v>0</v>
      </c>
      <c r="BH310" s="189">
        <f>IF(N310="zníž. prenesená",J310,0)</f>
        <v>0</v>
      </c>
      <c r="BI310" s="189">
        <f>IF(N310="nulová",J310,0)</f>
        <v>0</v>
      </c>
      <c r="BJ310" s="95" t="s">
        <v>155</v>
      </c>
      <c r="BK310" s="189">
        <f>ROUND(I310*H310,2)</f>
        <v>0</v>
      </c>
      <c r="BL310" s="95" t="s">
        <v>154</v>
      </c>
      <c r="BM310" s="188" t="s">
        <v>555</v>
      </c>
    </row>
    <row r="311" spans="2:65" s="103" customFormat="1" ht="24.2" customHeight="1" x14ac:dyDescent="0.2">
      <c r="B311" s="102"/>
      <c r="C311" s="177">
        <v>97</v>
      </c>
      <c r="D311" s="177" t="s">
        <v>150</v>
      </c>
      <c r="E311" s="178" t="s">
        <v>556</v>
      </c>
      <c r="F311" s="179" t="s">
        <v>557</v>
      </c>
      <c r="G311" s="180" t="s">
        <v>384</v>
      </c>
      <c r="H311" s="181">
        <v>1</v>
      </c>
      <c r="I311" s="209">
        <v>0</v>
      </c>
      <c r="J311" s="182">
        <f>ROUND(I311*H311,2)</f>
        <v>0</v>
      </c>
      <c r="K311" s="183"/>
      <c r="L311" s="102"/>
      <c r="M311" s="184" t="s">
        <v>28</v>
      </c>
      <c r="N311" s="185" t="s">
        <v>58</v>
      </c>
      <c r="O311" s="186">
        <v>0</v>
      </c>
      <c r="P311" s="186">
        <f>O311*H311</f>
        <v>0</v>
      </c>
      <c r="Q311" s="186">
        <v>0</v>
      </c>
      <c r="R311" s="186">
        <f>Q311*H311</f>
        <v>0</v>
      </c>
      <c r="S311" s="186">
        <v>0</v>
      </c>
      <c r="T311" s="187">
        <f>S311*H311</f>
        <v>0</v>
      </c>
      <c r="AR311" s="188" t="s">
        <v>154</v>
      </c>
      <c r="AT311" s="188" t="s">
        <v>150</v>
      </c>
      <c r="AU311" s="188" t="s">
        <v>100</v>
      </c>
      <c r="AY311" s="95" t="s">
        <v>148</v>
      </c>
      <c r="BE311" s="189">
        <f>IF(N311="základná",J311,0)</f>
        <v>0</v>
      </c>
      <c r="BF311" s="189">
        <f>IF(N311="znížená",J311,0)</f>
        <v>0</v>
      </c>
      <c r="BG311" s="189">
        <f>IF(N311="zákl. prenesená",J311,0)</f>
        <v>0</v>
      </c>
      <c r="BH311" s="189">
        <f>IF(N311="zníž. prenesená",J311,0)</f>
        <v>0</v>
      </c>
      <c r="BI311" s="189">
        <f>IF(N311="nulová",J311,0)</f>
        <v>0</v>
      </c>
      <c r="BJ311" s="95" t="s">
        <v>155</v>
      </c>
      <c r="BK311" s="189">
        <f>ROUND(I311*H311,2)</f>
        <v>0</v>
      </c>
      <c r="BL311" s="95" t="s">
        <v>154</v>
      </c>
      <c r="BM311" s="188" t="s">
        <v>558</v>
      </c>
    </row>
    <row r="312" spans="2:65" s="103" customFormat="1" ht="24.2" customHeight="1" x14ac:dyDescent="0.2">
      <c r="B312" s="102"/>
      <c r="C312" s="177">
        <v>98</v>
      </c>
      <c r="D312" s="177" t="s">
        <v>150</v>
      </c>
      <c r="E312" s="178" t="s">
        <v>559</v>
      </c>
      <c r="F312" s="179" t="s">
        <v>560</v>
      </c>
      <c r="G312" s="180" t="s">
        <v>554</v>
      </c>
      <c r="H312" s="181">
        <v>1</v>
      </c>
      <c r="I312" s="209">
        <v>0</v>
      </c>
      <c r="J312" s="182">
        <f>ROUND(I312*H312,2)</f>
        <v>0</v>
      </c>
      <c r="K312" s="183"/>
      <c r="L312" s="102"/>
      <c r="M312" s="184" t="s">
        <v>28</v>
      </c>
      <c r="N312" s="185" t="s">
        <v>58</v>
      </c>
      <c r="O312" s="186">
        <v>0</v>
      </c>
      <c r="P312" s="186">
        <f>O312*H312</f>
        <v>0</v>
      </c>
      <c r="Q312" s="186">
        <v>0</v>
      </c>
      <c r="R312" s="186">
        <f>Q312*H312</f>
        <v>0</v>
      </c>
      <c r="S312" s="186">
        <v>0</v>
      </c>
      <c r="T312" s="187">
        <f>S312*H312</f>
        <v>0</v>
      </c>
      <c r="AR312" s="188" t="s">
        <v>154</v>
      </c>
      <c r="AT312" s="188" t="s">
        <v>150</v>
      </c>
      <c r="AU312" s="188" t="s">
        <v>100</v>
      </c>
      <c r="AY312" s="95" t="s">
        <v>148</v>
      </c>
      <c r="BE312" s="189">
        <f>IF(N312="základná",J312,0)</f>
        <v>0</v>
      </c>
      <c r="BF312" s="189">
        <f>IF(N312="znížená",J312,0)</f>
        <v>0</v>
      </c>
      <c r="BG312" s="189">
        <f>IF(N312="zákl. prenesená",J312,0)</f>
        <v>0</v>
      </c>
      <c r="BH312" s="189">
        <f>IF(N312="zníž. prenesená",J312,0)</f>
        <v>0</v>
      </c>
      <c r="BI312" s="189">
        <f>IF(N312="nulová",J312,0)</f>
        <v>0</v>
      </c>
      <c r="BJ312" s="95" t="s">
        <v>155</v>
      </c>
      <c r="BK312" s="189">
        <f>ROUND(I312*H312,2)</f>
        <v>0</v>
      </c>
      <c r="BL312" s="95" t="s">
        <v>154</v>
      </c>
      <c r="BM312" s="188" t="s">
        <v>561</v>
      </c>
    </row>
    <row r="313" spans="2:65" s="103" customFormat="1" ht="24.2" customHeight="1" x14ac:dyDescent="0.2">
      <c r="B313" s="102"/>
      <c r="C313" s="177">
        <v>99</v>
      </c>
      <c r="D313" s="177" t="s">
        <v>150</v>
      </c>
      <c r="E313" s="178" t="s">
        <v>562</v>
      </c>
      <c r="F313" s="179" t="s">
        <v>563</v>
      </c>
      <c r="G313" s="180" t="s">
        <v>554</v>
      </c>
      <c r="H313" s="181">
        <v>1</v>
      </c>
      <c r="I313" s="209">
        <v>0</v>
      </c>
      <c r="J313" s="182">
        <f>ROUND(I313*H313,2)</f>
        <v>0</v>
      </c>
      <c r="K313" s="183"/>
      <c r="L313" s="102"/>
      <c r="M313" s="205" t="s">
        <v>28</v>
      </c>
      <c r="N313" s="206" t="s">
        <v>58</v>
      </c>
      <c r="O313" s="207">
        <v>0</v>
      </c>
      <c r="P313" s="207">
        <f>O313*H313</f>
        <v>0</v>
      </c>
      <c r="Q313" s="207">
        <v>0</v>
      </c>
      <c r="R313" s="207">
        <f>Q313*H313</f>
        <v>0</v>
      </c>
      <c r="S313" s="207">
        <v>0</v>
      </c>
      <c r="T313" s="208">
        <f>S313*H313</f>
        <v>0</v>
      </c>
      <c r="AR313" s="188" t="s">
        <v>154</v>
      </c>
      <c r="AT313" s="188" t="s">
        <v>150</v>
      </c>
      <c r="AU313" s="188" t="s">
        <v>100</v>
      </c>
      <c r="AY313" s="95" t="s">
        <v>148</v>
      </c>
      <c r="BE313" s="189">
        <f>IF(N313="základná",J313,0)</f>
        <v>0</v>
      </c>
      <c r="BF313" s="189">
        <f>IF(N313="znížená",J313,0)</f>
        <v>0</v>
      </c>
      <c r="BG313" s="189">
        <f>IF(N313="zákl. prenesená",J313,0)</f>
        <v>0</v>
      </c>
      <c r="BH313" s="189">
        <f>IF(N313="zníž. prenesená",J313,0)</f>
        <v>0</v>
      </c>
      <c r="BI313" s="189">
        <f>IF(N313="nulová",J313,0)</f>
        <v>0</v>
      </c>
      <c r="BJ313" s="95" t="s">
        <v>155</v>
      </c>
      <c r="BK313" s="189">
        <f>ROUND(I313*H313,2)</f>
        <v>0</v>
      </c>
      <c r="BL313" s="95" t="s">
        <v>154</v>
      </c>
      <c r="BM313" s="188" t="s">
        <v>564</v>
      </c>
    </row>
    <row r="314" spans="2:65" s="103" customFormat="1" ht="6.95" customHeight="1" x14ac:dyDescent="0.2">
      <c r="B314" s="133"/>
      <c r="C314" s="134"/>
      <c r="D314" s="134"/>
      <c r="E314" s="134"/>
      <c r="F314" s="134"/>
      <c r="G314" s="134"/>
      <c r="H314" s="134"/>
      <c r="I314" s="134"/>
      <c r="J314" s="134"/>
      <c r="K314" s="134"/>
      <c r="L314" s="102"/>
    </row>
    <row r="316" spans="2:65" x14ac:dyDescent="0.2">
      <c r="Y316" s="103"/>
    </row>
  </sheetData>
  <sheetProtection algorithmName="SHA-512" hashValue="7u94+CYuCmeB08c0IcseC2ugdLSB7f/LSxQjnOhKJ1h++SPra7Evn5kFqleZcGSW+F6UjULImvjj+qYogwl5fg==" saltValue="ny8bCrjOY9SCj4o3lk+3hA==" spinCount="100000" sheet="1" selectLockedCells="1"/>
  <autoFilter ref="C127:K313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7"/>
  <sheetViews>
    <sheetView showGridLines="0" topLeftCell="A139" workbookViewId="0">
      <selection activeCell="I124" sqref="I124"/>
    </sheetView>
  </sheetViews>
  <sheetFormatPr defaultColWidth="8.83203125" defaultRowHeight="11.25" x14ac:dyDescent="0.2"/>
  <cols>
    <col min="1" max="1" width="8.33203125" style="94" customWidth="1"/>
    <col min="2" max="2" width="1.1640625" style="94" customWidth="1"/>
    <col min="3" max="3" width="4.1640625" style="94" customWidth="1"/>
    <col min="4" max="4" width="4.33203125" style="94" customWidth="1"/>
    <col min="5" max="5" width="17.1640625" style="94" customWidth="1"/>
    <col min="6" max="6" width="50.83203125" style="94" customWidth="1"/>
    <col min="7" max="7" width="7.5" style="94" customWidth="1"/>
    <col min="8" max="8" width="14" style="94" customWidth="1"/>
    <col min="9" max="9" width="15.83203125" style="94" customWidth="1"/>
    <col min="10" max="10" width="22.33203125" style="94" customWidth="1"/>
    <col min="11" max="11" width="22.33203125" style="94" hidden="1" customWidth="1"/>
    <col min="12" max="12" width="9.33203125" style="94" customWidth="1"/>
    <col min="13" max="13" width="10.83203125" style="94" hidden="1" customWidth="1"/>
    <col min="14" max="14" width="9.33203125" style="94" hidden="1"/>
    <col min="15" max="20" width="14.1640625" style="94" hidden="1" customWidth="1"/>
    <col min="21" max="21" width="16.33203125" style="94" hidden="1" customWidth="1"/>
    <col min="22" max="22" width="12.33203125" style="94" customWidth="1"/>
    <col min="23" max="23" width="16.33203125" style="94" customWidth="1"/>
    <col min="24" max="24" width="12.33203125" style="94" customWidth="1"/>
    <col min="25" max="25" width="15" style="94" customWidth="1"/>
    <col min="26" max="26" width="11" style="94" customWidth="1"/>
    <col min="27" max="27" width="15" style="94" customWidth="1"/>
    <col min="28" max="28" width="16.33203125" style="94" customWidth="1"/>
    <col min="29" max="29" width="11" style="94" customWidth="1"/>
    <col min="30" max="30" width="15" style="94" customWidth="1"/>
    <col min="31" max="31" width="16.33203125" style="94" customWidth="1"/>
    <col min="32" max="43" width="8.83203125" style="94"/>
    <col min="44" max="65" width="9.33203125" style="94" hidden="1"/>
    <col min="66" max="16384" width="8.83203125" style="94"/>
  </cols>
  <sheetData>
    <row r="2" spans="2:46" ht="36.950000000000003" customHeight="1" x14ac:dyDescent="0.2">
      <c r="L2" s="314" t="s">
        <v>32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95" t="s">
        <v>104</v>
      </c>
    </row>
    <row r="3" spans="2:46" ht="6.95" hidden="1" customHeight="1" x14ac:dyDescent="0.2">
      <c r="B3" s="96"/>
      <c r="C3" s="97"/>
      <c r="D3" s="97"/>
      <c r="E3" s="97"/>
      <c r="F3" s="97"/>
      <c r="G3" s="97"/>
      <c r="H3" s="97"/>
      <c r="I3" s="97"/>
      <c r="J3" s="97"/>
      <c r="K3" s="97"/>
      <c r="L3" s="98"/>
      <c r="AT3" s="95" t="s">
        <v>100</v>
      </c>
    </row>
    <row r="4" spans="2:46" ht="24.95" hidden="1" customHeight="1" x14ac:dyDescent="0.2">
      <c r="B4" s="98"/>
      <c r="D4" s="99" t="s">
        <v>114</v>
      </c>
      <c r="L4" s="98"/>
      <c r="M4" s="100" t="s">
        <v>36</v>
      </c>
      <c r="AT4" s="95" t="s">
        <v>30</v>
      </c>
    </row>
    <row r="5" spans="2:46" ht="6.95" hidden="1" customHeight="1" x14ac:dyDescent="0.2">
      <c r="B5" s="98"/>
      <c r="L5" s="98"/>
    </row>
    <row r="6" spans="2:46" ht="12" hidden="1" customHeight="1" x14ac:dyDescent="0.2">
      <c r="B6" s="98"/>
      <c r="D6" s="101" t="s">
        <v>40</v>
      </c>
      <c r="L6" s="98"/>
    </row>
    <row r="7" spans="2:46" ht="16.5" hidden="1" customHeight="1" x14ac:dyDescent="0.2">
      <c r="B7" s="98"/>
      <c r="E7" s="312">
        <f>'Rekapitulácia stavby'!K6</f>
        <v>0</v>
      </c>
      <c r="F7" s="313"/>
      <c r="G7" s="313"/>
      <c r="H7" s="313"/>
      <c r="L7" s="98"/>
    </row>
    <row r="8" spans="2:46" s="103" customFormat="1" ht="12" hidden="1" customHeight="1" x14ac:dyDescent="0.2">
      <c r="B8" s="102"/>
      <c r="D8" s="101" t="s">
        <v>115</v>
      </c>
      <c r="L8" s="102"/>
    </row>
    <row r="9" spans="2:46" s="103" customFormat="1" ht="16.5" hidden="1" customHeight="1" x14ac:dyDescent="0.2">
      <c r="B9" s="102"/>
      <c r="E9" s="310" t="s">
        <v>565</v>
      </c>
      <c r="F9" s="311"/>
      <c r="G9" s="311"/>
      <c r="H9" s="311"/>
      <c r="L9" s="102"/>
    </row>
    <row r="10" spans="2:46" s="103" customFormat="1" hidden="1" x14ac:dyDescent="0.2">
      <c r="B10" s="102"/>
      <c r="L10" s="102"/>
    </row>
    <row r="11" spans="2:46" s="103" customFormat="1" ht="12" hidden="1" customHeight="1" x14ac:dyDescent="0.2">
      <c r="B11" s="102"/>
      <c r="D11" s="101" t="s">
        <v>41</v>
      </c>
      <c r="F11" s="104" t="s">
        <v>28</v>
      </c>
      <c r="I11" s="101" t="s">
        <v>42</v>
      </c>
      <c r="J11" s="104" t="s">
        <v>28</v>
      </c>
      <c r="L11" s="102"/>
    </row>
    <row r="12" spans="2:46" s="103" customFormat="1" ht="12" hidden="1" customHeight="1" x14ac:dyDescent="0.2">
      <c r="B12" s="102"/>
      <c r="D12" s="101" t="s">
        <v>43</v>
      </c>
      <c r="F12" s="104" t="s">
        <v>44</v>
      </c>
      <c r="I12" s="101" t="s">
        <v>45</v>
      </c>
      <c r="J12" s="105">
        <f>'Rekapitulácia stavby'!AN8</f>
        <v>0</v>
      </c>
      <c r="L12" s="102"/>
    </row>
    <row r="13" spans="2:46" s="103" customFormat="1" ht="10.9" hidden="1" customHeight="1" x14ac:dyDescent="0.2">
      <c r="B13" s="102"/>
      <c r="L13" s="102"/>
    </row>
    <row r="14" spans="2:46" s="103" customFormat="1" ht="12" hidden="1" customHeight="1" x14ac:dyDescent="0.2">
      <c r="B14" s="102"/>
      <c r="D14" s="101" t="s">
        <v>46</v>
      </c>
      <c r="I14" s="101" t="s">
        <v>3</v>
      </c>
      <c r="J14" s="104" t="str">
        <f>IF('Rekapitulácia stavby'!AN10="","",'Rekapitulácia stavby'!AN10)</f>
        <v/>
      </c>
      <c r="L14" s="102"/>
    </row>
    <row r="15" spans="2:46" s="103" customFormat="1" ht="18" hidden="1" customHeight="1" x14ac:dyDescent="0.2">
      <c r="B15" s="102"/>
      <c r="E15" s="104" t="str">
        <f>IF('Rekapitulácia stavby'!E11="","",'Rekapitulácia stavby'!E11)</f>
        <v xml:space="preserve"> </v>
      </c>
      <c r="I15" s="101" t="s">
        <v>4</v>
      </c>
      <c r="J15" s="104" t="str">
        <f>IF('Rekapitulácia stavby'!AN11="","",'Rekapitulácia stavby'!AN11)</f>
        <v/>
      </c>
      <c r="L15" s="102"/>
    </row>
    <row r="16" spans="2:46" s="103" customFormat="1" ht="6.95" hidden="1" customHeight="1" x14ac:dyDescent="0.2">
      <c r="B16" s="102"/>
      <c r="L16" s="102"/>
    </row>
    <row r="17" spans="2:12" s="103" customFormat="1" ht="12" hidden="1" customHeight="1" x14ac:dyDescent="0.2">
      <c r="B17" s="102"/>
      <c r="D17" s="101" t="s">
        <v>47</v>
      </c>
      <c r="I17" s="101" t="s">
        <v>3</v>
      </c>
      <c r="J17" s="104" t="str">
        <f>'Rekapitulácia stavby'!AN13</f>
        <v/>
      </c>
      <c r="L17" s="102"/>
    </row>
    <row r="18" spans="2:12" s="103" customFormat="1" ht="18" hidden="1" customHeight="1" x14ac:dyDescent="0.2">
      <c r="B18" s="102"/>
      <c r="E18" s="316" t="str">
        <f>'Rekapitulácia stavby'!E14</f>
        <v xml:space="preserve"> </v>
      </c>
      <c r="F18" s="316"/>
      <c r="G18" s="316"/>
      <c r="H18" s="316"/>
      <c r="I18" s="101" t="s">
        <v>4</v>
      </c>
      <c r="J18" s="104" t="str">
        <f>'Rekapitulácia stavby'!AN14</f>
        <v/>
      </c>
      <c r="L18" s="102"/>
    </row>
    <row r="19" spans="2:12" s="103" customFormat="1" ht="6.95" hidden="1" customHeight="1" x14ac:dyDescent="0.2">
      <c r="B19" s="102"/>
      <c r="L19" s="102"/>
    </row>
    <row r="20" spans="2:12" s="103" customFormat="1" ht="12" hidden="1" customHeight="1" x14ac:dyDescent="0.2">
      <c r="B20" s="102"/>
      <c r="D20" s="101" t="s">
        <v>48</v>
      </c>
      <c r="I20" s="101" t="s">
        <v>3</v>
      </c>
      <c r="J20" s="104" t="str">
        <f>IF('Rekapitulácia stavby'!AN16="","",'Rekapitulácia stavby'!AN16)</f>
        <v/>
      </c>
      <c r="L20" s="102"/>
    </row>
    <row r="21" spans="2:12" s="103" customFormat="1" ht="18" hidden="1" customHeight="1" x14ac:dyDescent="0.2">
      <c r="B21" s="102"/>
      <c r="E21" s="104" t="str">
        <f>IF('Rekapitulácia stavby'!E17="","",'Rekapitulácia stavby'!E17)</f>
        <v xml:space="preserve"> </v>
      </c>
      <c r="I21" s="101" t="s">
        <v>4</v>
      </c>
      <c r="J21" s="104" t="str">
        <f>IF('Rekapitulácia stavby'!AN17="","",'Rekapitulácia stavby'!AN17)</f>
        <v/>
      </c>
      <c r="L21" s="102"/>
    </row>
    <row r="22" spans="2:12" s="103" customFormat="1" ht="6.95" hidden="1" customHeight="1" x14ac:dyDescent="0.2">
      <c r="B22" s="102"/>
      <c r="L22" s="102"/>
    </row>
    <row r="23" spans="2:12" s="103" customFormat="1" ht="12" hidden="1" customHeight="1" x14ac:dyDescent="0.2">
      <c r="B23" s="102"/>
      <c r="D23" s="101" t="s">
        <v>49</v>
      </c>
      <c r="I23" s="101" t="s">
        <v>3</v>
      </c>
      <c r="J23" s="104" t="str">
        <f>IF('Rekapitulácia stavby'!AN19="","",'Rekapitulácia stavby'!AN19)</f>
        <v/>
      </c>
      <c r="L23" s="102"/>
    </row>
    <row r="24" spans="2:12" s="103" customFormat="1" ht="18" hidden="1" customHeight="1" x14ac:dyDescent="0.2">
      <c r="B24" s="102"/>
      <c r="E24" s="104" t="str">
        <f>IF('Rekapitulácia stavby'!E20="","",'Rekapitulácia stavby'!E20)</f>
        <v xml:space="preserve"> </v>
      </c>
      <c r="I24" s="101" t="s">
        <v>4</v>
      </c>
      <c r="J24" s="104" t="str">
        <f>IF('Rekapitulácia stavby'!AN20="","",'Rekapitulácia stavby'!AN20)</f>
        <v/>
      </c>
      <c r="L24" s="102"/>
    </row>
    <row r="25" spans="2:12" s="103" customFormat="1" ht="6.95" hidden="1" customHeight="1" x14ac:dyDescent="0.2">
      <c r="B25" s="102"/>
      <c r="L25" s="102"/>
    </row>
    <row r="26" spans="2:12" s="103" customFormat="1" ht="12" hidden="1" customHeight="1" x14ac:dyDescent="0.2">
      <c r="B26" s="102"/>
      <c r="D26" s="101" t="s">
        <v>51</v>
      </c>
      <c r="L26" s="102"/>
    </row>
    <row r="27" spans="2:12" s="107" customFormat="1" ht="16.5" hidden="1" customHeight="1" x14ac:dyDescent="0.2">
      <c r="B27" s="106"/>
      <c r="E27" s="317" t="s">
        <v>28</v>
      </c>
      <c r="F27" s="317"/>
      <c r="G27" s="317"/>
      <c r="H27" s="317"/>
      <c r="L27" s="106"/>
    </row>
    <row r="28" spans="2:12" s="103" customFormat="1" ht="6.95" hidden="1" customHeight="1" x14ac:dyDescent="0.2">
      <c r="B28" s="102"/>
      <c r="L28" s="102"/>
    </row>
    <row r="29" spans="2:12" s="103" customFormat="1" ht="6.95" hidden="1" customHeight="1" x14ac:dyDescent="0.2">
      <c r="B29" s="102"/>
      <c r="D29" s="109"/>
      <c r="E29" s="109"/>
      <c r="F29" s="109"/>
      <c r="G29" s="109"/>
      <c r="H29" s="109"/>
      <c r="I29" s="109"/>
      <c r="J29" s="109"/>
      <c r="K29" s="109"/>
      <c r="L29" s="102"/>
    </row>
    <row r="30" spans="2:12" s="103" customFormat="1" ht="25.35" hidden="1" customHeight="1" x14ac:dyDescent="0.2">
      <c r="B30" s="102"/>
      <c r="D30" s="110" t="s">
        <v>52</v>
      </c>
      <c r="J30" s="111">
        <f>ROUND(J121, 2)</f>
        <v>0</v>
      </c>
      <c r="L30" s="102"/>
    </row>
    <row r="31" spans="2:12" s="103" customFormat="1" ht="6.95" hidden="1" customHeight="1" x14ac:dyDescent="0.2">
      <c r="B31" s="102"/>
      <c r="D31" s="109"/>
      <c r="E31" s="109"/>
      <c r="F31" s="109"/>
      <c r="G31" s="109"/>
      <c r="H31" s="109"/>
      <c r="I31" s="109"/>
      <c r="J31" s="109"/>
      <c r="K31" s="109"/>
      <c r="L31" s="102"/>
    </row>
    <row r="32" spans="2:12" s="103" customFormat="1" ht="14.45" hidden="1" customHeight="1" x14ac:dyDescent="0.2">
      <c r="B32" s="102"/>
      <c r="F32" s="112" t="s">
        <v>54</v>
      </c>
      <c r="I32" s="112" t="s">
        <v>53</v>
      </c>
      <c r="J32" s="112" t="s">
        <v>55</v>
      </c>
      <c r="L32" s="102"/>
    </row>
    <row r="33" spans="2:12" s="103" customFormat="1" ht="14.45" hidden="1" customHeight="1" x14ac:dyDescent="0.2">
      <c r="B33" s="102"/>
      <c r="D33" s="113" t="s">
        <v>56</v>
      </c>
      <c r="E33" s="114" t="s">
        <v>57</v>
      </c>
      <c r="F33" s="115">
        <f>ROUND((SUM(BE121:BE156)),  2)</f>
        <v>0</v>
      </c>
      <c r="G33" s="116"/>
      <c r="H33" s="116"/>
      <c r="I33" s="117">
        <v>0.23</v>
      </c>
      <c r="J33" s="115">
        <f>ROUND(((SUM(BE121:BE156))*I33),  2)</f>
        <v>0</v>
      </c>
      <c r="L33" s="102"/>
    </row>
    <row r="34" spans="2:12" s="103" customFormat="1" ht="14.45" hidden="1" customHeight="1" x14ac:dyDescent="0.2">
      <c r="B34" s="102"/>
      <c r="E34" s="114" t="s">
        <v>58</v>
      </c>
      <c r="F34" s="118">
        <f>ROUND((SUM(BF121:BF156)),  2)</f>
        <v>0</v>
      </c>
      <c r="I34" s="119">
        <v>0.23</v>
      </c>
      <c r="J34" s="118">
        <f>ROUND(((SUM(BF121:BF156))*I34),  2)</f>
        <v>0</v>
      </c>
      <c r="L34" s="102"/>
    </row>
    <row r="35" spans="2:12" s="103" customFormat="1" ht="14.45" hidden="1" customHeight="1" x14ac:dyDescent="0.2">
      <c r="B35" s="102"/>
      <c r="E35" s="101" t="s">
        <v>59</v>
      </c>
      <c r="F35" s="118">
        <f>ROUND((SUM(BG121:BG156)),  2)</f>
        <v>0</v>
      </c>
      <c r="I35" s="119">
        <v>0.23</v>
      </c>
      <c r="J35" s="118">
        <f>0</f>
        <v>0</v>
      </c>
      <c r="L35" s="102"/>
    </row>
    <row r="36" spans="2:12" s="103" customFormat="1" ht="14.45" hidden="1" customHeight="1" x14ac:dyDescent="0.2">
      <c r="B36" s="102"/>
      <c r="E36" s="101" t="s">
        <v>60</v>
      </c>
      <c r="F36" s="118">
        <f>ROUND((SUM(BH121:BH156)),  2)</f>
        <v>0</v>
      </c>
      <c r="I36" s="119">
        <v>0.23</v>
      </c>
      <c r="J36" s="118">
        <f>0</f>
        <v>0</v>
      </c>
      <c r="L36" s="102"/>
    </row>
    <row r="37" spans="2:12" s="103" customFormat="1" ht="14.45" hidden="1" customHeight="1" x14ac:dyDescent="0.2">
      <c r="B37" s="102"/>
      <c r="E37" s="114" t="s">
        <v>61</v>
      </c>
      <c r="F37" s="115">
        <f>ROUND((SUM(BI121:BI156)),  2)</f>
        <v>0</v>
      </c>
      <c r="G37" s="116"/>
      <c r="H37" s="116"/>
      <c r="I37" s="117">
        <v>0</v>
      </c>
      <c r="J37" s="115">
        <f>0</f>
        <v>0</v>
      </c>
      <c r="L37" s="102"/>
    </row>
    <row r="38" spans="2:12" s="103" customFormat="1" ht="6.95" hidden="1" customHeight="1" x14ac:dyDescent="0.2">
      <c r="B38" s="102"/>
      <c r="L38" s="102"/>
    </row>
    <row r="39" spans="2:12" s="103" customFormat="1" ht="25.35" hidden="1" customHeight="1" x14ac:dyDescent="0.2">
      <c r="B39" s="102"/>
      <c r="C39" s="120"/>
      <c r="D39" s="121" t="s">
        <v>62</v>
      </c>
      <c r="E39" s="122"/>
      <c r="F39" s="122"/>
      <c r="G39" s="123" t="s">
        <v>63</v>
      </c>
      <c r="H39" s="124" t="s">
        <v>64</v>
      </c>
      <c r="I39" s="122"/>
      <c r="J39" s="125">
        <f>SUM(J30:J37)</f>
        <v>0</v>
      </c>
      <c r="K39" s="126"/>
      <c r="L39" s="102"/>
    </row>
    <row r="40" spans="2:12" s="103" customFormat="1" ht="14.45" hidden="1" customHeight="1" x14ac:dyDescent="0.2">
      <c r="B40" s="102"/>
      <c r="L40" s="102"/>
    </row>
    <row r="41" spans="2:12" ht="14.45" hidden="1" customHeight="1" x14ac:dyDescent="0.2">
      <c r="B41" s="98"/>
      <c r="L41" s="98"/>
    </row>
    <row r="42" spans="2:12" ht="14.45" hidden="1" customHeight="1" x14ac:dyDescent="0.2">
      <c r="B42" s="98"/>
      <c r="L42" s="98"/>
    </row>
    <row r="43" spans="2:12" ht="14.45" hidden="1" customHeight="1" x14ac:dyDescent="0.2">
      <c r="B43" s="98"/>
      <c r="L43" s="98"/>
    </row>
    <row r="44" spans="2:12" ht="14.45" hidden="1" customHeight="1" x14ac:dyDescent="0.2">
      <c r="B44" s="98"/>
      <c r="L44" s="98"/>
    </row>
    <row r="45" spans="2:12" ht="14.45" hidden="1" customHeight="1" x14ac:dyDescent="0.2">
      <c r="B45" s="98"/>
      <c r="L45" s="98"/>
    </row>
    <row r="46" spans="2:12" ht="14.45" hidden="1" customHeight="1" x14ac:dyDescent="0.2">
      <c r="B46" s="98"/>
      <c r="L46" s="98"/>
    </row>
    <row r="47" spans="2:12" ht="14.45" hidden="1" customHeight="1" x14ac:dyDescent="0.2">
      <c r="B47" s="98"/>
      <c r="L47" s="98"/>
    </row>
    <row r="48" spans="2:12" ht="14.45" hidden="1" customHeight="1" x14ac:dyDescent="0.2">
      <c r="B48" s="98"/>
      <c r="L48" s="98"/>
    </row>
    <row r="49" spans="2:12" ht="14.45" hidden="1" customHeight="1" x14ac:dyDescent="0.2">
      <c r="B49" s="98"/>
      <c r="L49" s="98"/>
    </row>
    <row r="50" spans="2:12" s="103" customFormat="1" ht="14.45" hidden="1" customHeight="1" x14ac:dyDescent="0.2">
      <c r="B50" s="102"/>
      <c r="D50" s="127" t="s">
        <v>65</v>
      </c>
      <c r="E50" s="128"/>
      <c r="F50" s="128"/>
      <c r="G50" s="127" t="s">
        <v>66</v>
      </c>
      <c r="H50" s="128"/>
      <c r="I50" s="128"/>
      <c r="J50" s="128"/>
      <c r="K50" s="128"/>
      <c r="L50" s="102"/>
    </row>
    <row r="51" spans="2:12" hidden="1" x14ac:dyDescent="0.2">
      <c r="B51" s="98"/>
      <c r="L51" s="98"/>
    </row>
    <row r="52" spans="2:12" hidden="1" x14ac:dyDescent="0.2">
      <c r="B52" s="98"/>
      <c r="L52" s="98"/>
    </row>
    <row r="53" spans="2:12" hidden="1" x14ac:dyDescent="0.2">
      <c r="B53" s="98"/>
      <c r="L53" s="98"/>
    </row>
    <row r="54" spans="2:12" hidden="1" x14ac:dyDescent="0.2">
      <c r="B54" s="98"/>
      <c r="L54" s="98"/>
    </row>
    <row r="55" spans="2:12" hidden="1" x14ac:dyDescent="0.2">
      <c r="B55" s="98"/>
      <c r="L55" s="98"/>
    </row>
    <row r="56" spans="2:12" hidden="1" x14ac:dyDescent="0.2">
      <c r="B56" s="98"/>
      <c r="L56" s="98"/>
    </row>
    <row r="57" spans="2:12" hidden="1" x14ac:dyDescent="0.2">
      <c r="B57" s="98"/>
      <c r="L57" s="98"/>
    </row>
    <row r="58" spans="2:12" hidden="1" x14ac:dyDescent="0.2">
      <c r="B58" s="98"/>
      <c r="L58" s="98"/>
    </row>
    <row r="59" spans="2:12" hidden="1" x14ac:dyDescent="0.2">
      <c r="B59" s="98"/>
      <c r="L59" s="98"/>
    </row>
    <row r="60" spans="2:12" hidden="1" x14ac:dyDescent="0.2">
      <c r="B60" s="98"/>
      <c r="L60" s="98"/>
    </row>
    <row r="61" spans="2:12" s="103" customFormat="1" ht="12.75" hidden="1" x14ac:dyDescent="0.2">
      <c r="B61" s="102"/>
      <c r="D61" s="129" t="s">
        <v>67</v>
      </c>
      <c r="E61" s="130"/>
      <c r="F61" s="131" t="s">
        <v>68</v>
      </c>
      <c r="G61" s="129" t="s">
        <v>67</v>
      </c>
      <c r="H61" s="130"/>
      <c r="I61" s="130"/>
      <c r="J61" s="132" t="s">
        <v>68</v>
      </c>
      <c r="K61" s="130"/>
      <c r="L61" s="102"/>
    </row>
    <row r="62" spans="2:12" hidden="1" x14ac:dyDescent="0.2">
      <c r="B62" s="98"/>
      <c r="L62" s="98"/>
    </row>
    <row r="63" spans="2:12" hidden="1" x14ac:dyDescent="0.2">
      <c r="B63" s="98"/>
      <c r="L63" s="98"/>
    </row>
    <row r="64" spans="2:12" hidden="1" x14ac:dyDescent="0.2">
      <c r="B64" s="98"/>
      <c r="L64" s="98"/>
    </row>
    <row r="65" spans="2:12" s="103" customFormat="1" ht="12.75" hidden="1" x14ac:dyDescent="0.2">
      <c r="B65" s="102"/>
      <c r="D65" s="127" t="s">
        <v>69</v>
      </c>
      <c r="E65" s="128"/>
      <c r="F65" s="128"/>
      <c r="G65" s="127" t="s">
        <v>70</v>
      </c>
      <c r="H65" s="128"/>
      <c r="I65" s="128"/>
      <c r="J65" s="128"/>
      <c r="K65" s="128"/>
      <c r="L65" s="102"/>
    </row>
    <row r="66" spans="2:12" hidden="1" x14ac:dyDescent="0.2">
      <c r="B66" s="98"/>
      <c r="L66" s="98"/>
    </row>
    <row r="67" spans="2:12" hidden="1" x14ac:dyDescent="0.2">
      <c r="B67" s="98"/>
      <c r="L67" s="98"/>
    </row>
    <row r="68" spans="2:12" hidden="1" x14ac:dyDescent="0.2">
      <c r="B68" s="98"/>
      <c r="L68" s="98"/>
    </row>
    <row r="69" spans="2:12" hidden="1" x14ac:dyDescent="0.2">
      <c r="B69" s="98"/>
      <c r="L69" s="98"/>
    </row>
    <row r="70" spans="2:12" hidden="1" x14ac:dyDescent="0.2">
      <c r="B70" s="98"/>
      <c r="L70" s="98"/>
    </row>
    <row r="71" spans="2:12" hidden="1" x14ac:dyDescent="0.2">
      <c r="B71" s="98"/>
      <c r="L71" s="98"/>
    </row>
    <row r="72" spans="2:12" hidden="1" x14ac:dyDescent="0.2">
      <c r="B72" s="98"/>
      <c r="L72" s="98"/>
    </row>
    <row r="73" spans="2:12" hidden="1" x14ac:dyDescent="0.2">
      <c r="B73" s="98"/>
      <c r="L73" s="98"/>
    </row>
    <row r="74" spans="2:12" hidden="1" x14ac:dyDescent="0.2">
      <c r="B74" s="98"/>
      <c r="L74" s="98"/>
    </row>
    <row r="75" spans="2:12" hidden="1" x14ac:dyDescent="0.2">
      <c r="B75" s="98"/>
      <c r="L75" s="98"/>
    </row>
    <row r="76" spans="2:12" s="103" customFormat="1" ht="12.75" hidden="1" x14ac:dyDescent="0.2">
      <c r="B76" s="102"/>
      <c r="D76" s="129" t="s">
        <v>67</v>
      </c>
      <c r="E76" s="130"/>
      <c r="F76" s="131" t="s">
        <v>68</v>
      </c>
      <c r="G76" s="129" t="s">
        <v>67</v>
      </c>
      <c r="H76" s="130"/>
      <c r="I76" s="130"/>
      <c r="J76" s="132" t="s">
        <v>68</v>
      </c>
      <c r="K76" s="130"/>
      <c r="L76" s="102"/>
    </row>
    <row r="77" spans="2:12" s="103" customFormat="1" ht="14.45" hidden="1" customHeight="1" x14ac:dyDescent="0.2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02"/>
    </row>
    <row r="78" spans="2:12" hidden="1" x14ac:dyDescent="0.2"/>
    <row r="79" spans="2:12" hidden="1" x14ac:dyDescent="0.2"/>
    <row r="80" spans="2:12" hidden="1" x14ac:dyDescent="0.2"/>
    <row r="81" spans="2:47" s="103" customFormat="1" ht="6.95" hidden="1" customHeight="1" x14ac:dyDescent="0.2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02"/>
    </row>
    <row r="82" spans="2:47" s="103" customFormat="1" ht="24.95" hidden="1" customHeight="1" x14ac:dyDescent="0.2">
      <c r="B82" s="102"/>
      <c r="C82" s="99" t="s">
        <v>117</v>
      </c>
      <c r="L82" s="102"/>
    </row>
    <row r="83" spans="2:47" s="103" customFormat="1" ht="6.95" hidden="1" customHeight="1" x14ac:dyDescent="0.2">
      <c r="B83" s="102"/>
      <c r="L83" s="102"/>
    </row>
    <row r="84" spans="2:47" s="103" customFormat="1" ht="12" hidden="1" customHeight="1" x14ac:dyDescent="0.2">
      <c r="B84" s="102"/>
      <c r="C84" s="101" t="s">
        <v>40</v>
      </c>
      <c r="L84" s="102"/>
    </row>
    <row r="85" spans="2:47" s="103" customFormat="1" ht="16.5" hidden="1" customHeight="1" x14ac:dyDescent="0.2">
      <c r="B85" s="102"/>
      <c r="E85" s="312">
        <f>E7</f>
        <v>0</v>
      </c>
      <c r="F85" s="313"/>
      <c r="G85" s="313"/>
      <c r="H85" s="313"/>
      <c r="L85" s="102"/>
    </row>
    <row r="86" spans="2:47" s="103" customFormat="1" ht="12" hidden="1" customHeight="1" x14ac:dyDescent="0.2">
      <c r="B86" s="102"/>
      <c r="C86" s="101" t="s">
        <v>115</v>
      </c>
      <c r="L86" s="102"/>
    </row>
    <row r="87" spans="2:47" s="103" customFormat="1" ht="16.5" hidden="1" customHeight="1" x14ac:dyDescent="0.2">
      <c r="B87" s="102"/>
      <c r="E87" s="310" t="str">
        <f>E9</f>
        <v>Objekt2 - 03.1 Ochrana rozvodov</v>
      </c>
      <c r="F87" s="311"/>
      <c r="G87" s="311"/>
      <c r="H87" s="311"/>
      <c r="L87" s="102"/>
    </row>
    <row r="88" spans="2:47" s="103" customFormat="1" ht="6.95" hidden="1" customHeight="1" x14ac:dyDescent="0.2">
      <c r="B88" s="102"/>
      <c r="L88" s="102"/>
    </row>
    <row r="89" spans="2:47" s="103" customFormat="1" ht="12" hidden="1" customHeight="1" x14ac:dyDescent="0.2">
      <c r="B89" s="102"/>
      <c r="C89" s="101" t="s">
        <v>43</v>
      </c>
      <c r="F89" s="104" t="str">
        <f>F12</f>
        <v xml:space="preserve"> </v>
      </c>
      <c r="I89" s="101" t="s">
        <v>45</v>
      </c>
      <c r="J89" s="105">
        <f>IF(J12="","",J12)</f>
        <v>0</v>
      </c>
      <c r="L89" s="102"/>
    </row>
    <row r="90" spans="2:47" s="103" customFormat="1" ht="6.95" hidden="1" customHeight="1" x14ac:dyDescent="0.2">
      <c r="B90" s="102"/>
      <c r="L90" s="102"/>
    </row>
    <row r="91" spans="2:47" s="103" customFormat="1" ht="15.2" hidden="1" customHeight="1" x14ac:dyDescent="0.2">
      <c r="B91" s="102"/>
      <c r="C91" s="101" t="s">
        <v>46</v>
      </c>
      <c r="F91" s="104" t="str">
        <f>E15</f>
        <v xml:space="preserve"> </v>
      </c>
      <c r="I91" s="101" t="s">
        <v>48</v>
      </c>
      <c r="J91" s="108" t="str">
        <f>E21</f>
        <v xml:space="preserve"> </v>
      </c>
      <c r="L91" s="102"/>
    </row>
    <row r="92" spans="2:47" s="103" customFormat="1" ht="15.2" hidden="1" customHeight="1" x14ac:dyDescent="0.2">
      <c r="B92" s="102"/>
      <c r="C92" s="101" t="s">
        <v>47</v>
      </c>
      <c r="F92" s="104" t="str">
        <f>IF(E18="","",E18)</f>
        <v xml:space="preserve"> </v>
      </c>
      <c r="I92" s="101" t="s">
        <v>49</v>
      </c>
      <c r="J92" s="108" t="str">
        <f>E24</f>
        <v xml:space="preserve"> </v>
      </c>
      <c r="L92" s="102"/>
    </row>
    <row r="93" spans="2:47" s="103" customFormat="1" ht="10.35" hidden="1" customHeight="1" x14ac:dyDescent="0.2">
      <c r="B93" s="102"/>
      <c r="L93" s="102"/>
    </row>
    <row r="94" spans="2:47" s="103" customFormat="1" ht="29.25" hidden="1" customHeight="1" x14ac:dyDescent="0.2">
      <c r="B94" s="102"/>
      <c r="C94" s="137" t="s">
        <v>118</v>
      </c>
      <c r="D94" s="120"/>
      <c r="E94" s="120"/>
      <c r="F94" s="120"/>
      <c r="G94" s="120"/>
      <c r="H94" s="120"/>
      <c r="I94" s="120"/>
      <c r="J94" s="138" t="s">
        <v>119</v>
      </c>
      <c r="K94" s="120"/>
      <c r="L94" s="102"/>
    </row>
    <row r="95" spans="2:47" s="103" customFormat="1" ht="10.35" hidden="1" customHeight="1" x14ac:dyDescent="0.2">
      <c r="B95" s="102"/>
      <c r="L95" s="102"/>
    </row>
    <row r="96" spans="2:47" s="103" customFormat="1" ht="22.9" hidden="1" customHeight="1" x14ac:dyDescent="0.2">
      <c r="B96" s="102"/>
      <c r="C96" s="139" t="s">
        <v>120</v>
      </c>
      <c r="J96" s="111">
        <f>J121</f>
        <v>0</v>
      </c>
      <c r="L96" s="102"/>
      <c r="AU96" s="95" t="s">
        <v>121</v>
      </c>
    </row>
    <row r="97" spans="2:12" s="141" customFormat="1" ht="24.95" hidden="1" customHeight="1" x14ac:dyDescent="0.2">
      <c r="B97" s="140"/>
      <c r="D97" s="142" t="s">
        <v>122</v>
      </c>
      <c r="E97" s="143"/>
      <c r="F97" s="143"/>
      <c r="G97" s="143"/>
      <c r="H97" s="143"/>
      <c r="I97" s="143"/>
      <c r="J97" s="144">
        <f>J122</f>
        <v>0</v>
      </c>
      <c r="L97" s="140"/>
    </row>
    <row r="98" spans="2:12" s="146" customFormat="1" ht="19.899999999999999" hidden="1" customHeight="1" x14ac:dyDescent="0.2">
      <c r="B98" s="145"/>
      <c r="D98" s="147" t="s">
        <v>123</v>
      </c>
      <c r="E98" s="148"/>
      <c r="F98" s="148"/>
      <c r="G98" s="148"/>
      <c r="H98" s="148"/>
      <c r="I98" s="148"/>
      <c r="J98" s="149">
        <f>J123</f>
        <v>0</v>
      </c>
      <c r="L98" s="145"/>
    </row>
    <row r="99" spans="2:12" s="146" customFormat="1" ht="19.899999999999999" hidden="1" customHeight="1" x14ac:dyDescent="0.2">
      <c r="B99" s="145"/>
      <c r="D99" s="147" t="s">
        <v>126</v>
      </c>
      <c r="E99" s="148"/>
      <c r="F99" s="148"/>
      <c r="G99" s="148"/>
      <c r="H99" s="148"/>
      <c r="I99" s="148"/>
      <c r="J99" s="149">
        <f>J147</f>
        <v>0</v>
      </c>
      <c r="L99" s="145"/>
    </row>
    <row r="100" spans="2:12" s="146" customFormat="1" ht="19.899999999999999" hidden="1" customHeight="1" x14ac:dyDescent="0.2">
      <c r="B100" s="145"/>
      <c r="D100" s="147" t="s">
        <v>128</v>
      </c>
      <c r="E100" s="148"/>
      <c r="F100" s="148"/>
      <c r="G100" s="148"/>
      <c r="H100" s="148"/>
      <c r="I100" s="148"/>
      <c r="J100" s="149">
        <f>J150</f>
        <v>0</v>
      </c>
      <c r="L100" s="145"/>
    </row>
    <row r="101" spans="2:12" s="146" customFormat="1" ht="19.899999999999999" hidden="1" customHeight="1" x14ac:dyDescent="0.2">
      <c r="B101" s="145"/>
      <c r="D101" s="147" t="s">
        <v>129</v>
      </c>
      <c r="E101" s="148"/>
      <c r="F101" s="148"/>
      <c r="G101" s="148"/>
      <c r="H101" s="148"/>
      <c r="I101" s="148"/>
      <c r="J101" s="149">
        <f>J155</f>
        <v>0</v>
      </c>
      <c r="L101" s="145"/>
    </row>
    <row r="102" spans="2:12" s="103" customFormat="1" ht="21.75" hidden="1" customHeight="1" x14ac:dyDescent="0.2">
      <c r="B102" s="102"/>
      <c r="L102" s="102"/>
    </row>
    <row r="103" spans="2:12" s="103" customFormat="1" ht="6.95" hidden="1" customHeight="1" x14ac:dyDescent="0.2">
      <c r="B103" s="133"/>
      <c r="C103" s="134"/>
      <c r="D103" s="134"/>
      <c r="E103" s="134"/>
      <c r="F103" s="134"/>
      <c r="G103" s="134"/>
      <c r="H103" s="134"/>
      <c r="I103" s="134"/>
      <c r="J103" s="134"/>
      <c r="K103" s="134"/>
      <c r="L103" s="102"/>
    </row>
    <row r="104" spans="2:12" hidden="1" x14ac:dyDescent="0.2"/>
    <row r="105" spans="2:12" hidden="1" x14ac:dyDescent="0.2"/>
    <row r="106" spans="2:12" hidden="1" x14ac:dyDescent="0.2"/>
    <row r="107" spans="2:12" s="103" customFormat="1" ht="6.95" customHeight="1" x14ac:dyDescent="0.2">
      <c r="B107" s="135"/>
      <c r="C107" s="136"/>
      <c r="D107" s="136"/>
      <c r="E107" s="136"/>
      <c r="F107" s="136"/>
      <c r="G107" s="136"/>
      <c r="H107" s="136"/>
      <c r="I107" s="136"/>
      <c r="J107" s="136"/>
      <c r="K107" s="136"/>
      <c r="L107" s="102"/>
    </row>
    <row r="108" spans="2:12" s="103" customFormat="1" ht="24.95" customHeight="1" x14ac:dyDescent="0.2">
      <c r="B108" s="102"/>
      <c r="C108" s="99" t="s">
        <v>134</v>
      </c>
      <c r="L108" s="102"/>
    </row>
    <row r="109" spans="2:12" s="103" customFormat="1" ht="6.95" customHeight="1" x14ac:dyDescent="0.2">
      <c r="B109" s="102"/>
      <c r="L109" s="102"/>
    </row>
    <row r="110" spans="2:12" s="103" customFormat="1" ht="12" customHeight="1" x14ac:dyDescent="0.2">
      <c r="B110" s="102"/>
      <c r="C110" s="101" t="s">
        <v>40</v>
      </c>
      <c r="L110" s="102"/>
    </row>
    <row r="111" spans="2:12" s="103" customFormat="1" ht="16.5" customHeight="1" x14ac:dyDescent="0.2">
      <c r="B111" s="102"/>
      <c r="E111" s="312">
        <f>E7</f>
        <v>0</v>
      </c>
      <c r="F111" s="313"/>
      <c r="G111" s="313"/>
      <c r="H111" s="313"/>
      <c r="L111" s="102"/>
    </row>
    <row r="112" spans="2:12" s="103" customFormat="1" ht="12" customHeight="1" x14ac:dyDescent="0.2">
      <c r="B112" s="102"/>
      <c r="C112" s="101" t="s">
        <v>115</v>
      </c>
      <c r="L112" s="102"/>
    </row>
    <row r="113" spans="2:65" s="103" customFormat="1" ht="16.5" customHeight="1" x14ac:dyDescent="0.2">
      <c r="B113" s="102"/>
      <c r="E113" s="310" t="str">
        <f>E9</f>
        <v>Objekt2 - 03.1 Ochrana rozvodov</v>
      </c>
      <c r="F113" s="311"/>
      <c r="G113" s="311"/>
      <c r="H113" s="311"/>
      <c r="L113" s="102"/>
    </row>
    <row r="114" spans="2:65" s="103" customFormat="1" ht="6.95" customHeight="1" x14ac:dyDescent="0.2">
      <c r="B114" s="102"/>
      <c r="L114" s="102"/>
    </row>
    <row r="115" spans="2:65" s="103" customFormat="1" ht="12" customHeight="1" x14ac:dyDescent="0.2">
      <c r="B115" s="102"/>
      <c r="C115" s="101" t="s">
        <v>43</v>
      </c>
      <c r="F115" s="104" t="str">
        <f>F12</f>
        <v xml:space="preserve"> </v>
      </c>
      <c r="I115" s="101" t="s">
        <v>45</v>
      </c>
      <c r="J115" s="105"/>
      <c r="L115" s="102"/>
    </row>
    <row r="116" spans="2:65" s="103" customFormat="1" ht="6.95" customHeight="1" x14ac:dyDescent="0.2">
      <c r="B116" s="102"/>
      <c r="L116" s="102"/>
    </row>
    <row r="117" spans="2:65" s="103" customFormat="1" ht="15.2" customHeight="1" x14ac:dyDescent="0.2">
      <c r="B117" s="102"/>
      <c r="C117" s="101" t="s">
        <v>46</v>
      </c>
      <c r="F117" s="104" t="str">
        <f>E15</f>
        <v xml:space="preserve"> </v>
      </c>
      <c r="I117" s="101" t="s">
        <v>48</v>
      </c>
      <c r="J117" s="108" t="str">
        <f>E21</f>
        <v xml:space="preserve"> </v>
      </c>
      <c r="L117" s="102"/>
    </row>
    <row r="118" spans="2:65" s="103" customFormat="1" ht="15.2" customHeight="1" x14ac:dyDescent="0.2">
      <c r="B118" s="102"/>
      <c r="C118" s="101" t="s">
        <v>47</v>
      </c>
      <c r="F118" s="104" t="str">
        <f>IF(E18="","",E18)</f>
        <v xml:space="preserve"> </v>
      </c>
      <c r="I118" s="101" t="s">
        <v>49</v>
      </c>
      <c r="J118" s="108" t="str">
        <f>E24</f>
        <v xml:space="preserve"> </v>
      </c>
      <c r="L118" s="102"/>
    </row>
    <row r="119" spans="2:65" s="103" customFormat="1" ht="10.35" customHeight="1" x14ac:dyDescent="0.2">
      <c r="B119" s="102"/>
      <c r="L119" s="102"/>
    </row>
    <row r="120" spans="2:65" s="158" customFormat="1" ht="29.25" customHeight="1" x14ac:dyDescent="0.2">
      <c r="B120" s="150"/>
      <c r="C120" s="151" t="s">
        <v>135</v>
      </c>
      <c r="D120" s="152" t="s">
        <v>77</v>
      </c>
      <c r="E120" s="152" t="s">
        <v>73</v>
      </c>
      <c r="F120" s="152" t="s">
        <v>74</v>
      </c>
      <c r="G120" s="152" t="s">
        <v>136</v>
      </c>
      <c r="H120" s="152" t="s">
        <v>137</v>
      </c>
      <c r="I120" s="152" t="s">
        <v>138</v>
      </c>
      <c r="J120" s="153" t="s">
        <v>119</v>
      </c>
      <c r="K120" s="154" t="s">
        <v>139</v>
      </c>
      <c r="L120" s="150"/>
      <c r="M120" s="155" t="s">
        <v>28</v>
      </c>
      <c r="N120" s="156" t="s">
        <v>56</v>
      </c>
      <c r="O120" s="156" t="s">
        <v>140</v>
      </c>
      <c r="P120" s="156" t="s">
        <v>141</v>
      </c>
      <c r="Q120" s="156" t="s">
        <v>142</v>
      </c>
      <c r="R120" s="156" t="s">
        <v>143</v>
      </c>
      <c r="S120" s="156" t="s">
        <v>144</v>
      </c>
      <c r="T120" s="157" t="s">
        <v>145</v>
      </c>
    </row>
    <row r="121" spans="2:65" s="103" customFormat="1" ht="22.9" customHeight="1" x14ac:dyDescent="0.25">
      <c r="B121" s="102"/>
      <c r="C121" s="159" t="s">
        <v>120</v>
      </c>
      <c r="J121" s="160">
        <f>BK121</f>
        <v>0</v>
      </c>
      <c r="L121" s="102"/>
      <c r="M121" s="161"/>
      <c r="N121" s="109"/>
      <c r="O121" s="109"/>
      <c r="P121" s="162">
        <f>P122</f>
        <v>2122.3413944000004</v>
      </c>
      <c r="Q121" s="109"/>
      <c r="R121" s="162">
        <f>R122</f>
        <v>93.208000000000013</v>
      </c>
      <c r="S121" s="109"/>
      <c r="T121" s="163">
        <f>T122</f>
        <v>52.2</v>
      </c>
      <c r="AT121" s="95" t="s">
        <v>91</v>
      </c>
      <c r="AU121" s="95" t="s">
        <v>121</v>
      </c>
      <c r="BK121" s="164">
        <f>BK122</f>
        <v>0</v>
      </c>
    </row>
    <row r="122" spans="2:65" s="166" customFormat="1" ht="25.9" customHeight="1" x14ac:dyDescent="0.2">
      <c r="B122" s="165"/>
      <c r="D122" s="167" t="s">
        <v>91</v>
      </c>
      <c r="E122" s="168" t="s">
        <v>146</v>
      </c>
      <c r="F122" s="168" t="s">
        <v>147</v>
      </c>
      <c r="J122" s="169">
        <f>BK122</f>
        <v>0</v>
      </c>
      <c r="L122" s="165"/>
      <c r="M122" s="170"/>
      <c r="P122" s="171">
        <f>P123+P147+P150+P155</f>
        <v>2122.3413944000004</v>
      </c>
      <c r="R122" s="171">
        <f>R123+R147+R150+R155</f>
        <v>93.208000000000013</v>
      </c>
      <c r="T122" s="172">
        <f>T123+T147+T150+T155</f>
        <v>52.2</v>
      </c>
      <c r="AR122" s="167" t="s">
        <v>100</v>
      </c>
      <c r="AT122" s="173" t="s">
        <v>91</v>
      </c>
      <c r="AU122" s="173" t="s">
        <v>92</v>
      </c>
      <c r="AY122" s="167" t="s">
        <v>148</v>
      </c>
      <c r="BK122" s="174">
        <f>BK123+BK147+BK150+BK155</f>
        <v>0</v>
      </c>
    </row>
    <row r="123" spans="2:65" s="166" customFormat="1" ht="22.9" customHeight="1" x14ac:dyDescent="0.2">
      <c r="B123" s="165"/>
      <c r="D123" s="167" t="s">
        <v>91</v>
      </c>
      <c r="E123" s="175" t="s">
        <v>100</v>
      </c>
      <c r="F123" s="175" t="s">
        <v>149</v>
      </c>
      <c r="J123" s="176">
        <f>BK123</f>
        <v>0</v>
      </c>
      <c r="L123" s="165"/>
      <c r="M123" s="170"/>
      <c r="P123" s="171">
        <f>SUM(P124:P146)</f>
        <v>2071.8030344000003</v>
      </c>
      <c r="R123" s="171">
        <f>SUM(R124:R146)</f>
        <v>2.1280000000000001</v>
      </c>
      <c r="T123" s="172">
        <f>SUM(T124:T146)</f>
        <v>52.2</v>
      </c>
      <c r="AR123" s="167" t="s">
        <v>100</v>
      </c>
      <c r="AT123" s="173" t="s">
        <v>91</v>
      </c>
      <c r="AU123" s="173" t="s">
        <v>100</v>
      </c>
      <c r="AY123" s="167" t="s">
        <v>148</v>
      </c>
      <c r="BK123" s="174">
        <f>SUM(BK124:BK146)</f>
        <v>0</v>
      </c>
    </row>
    <row r="124" spans="2:65" s="103" customFormat="1" ht="44.25" customHeight="1" x14ac:dyDescent="0.2">
      <c r="B124" s="102"/>
      <c r="C124" s="177" t="s">
        <v>187</v>
      </c>
      <c r="D124" s="177" t="s">
        <v>150</v>
      </c>
      <c r="E124" s="178" t="s">
        <v>566</v>
      </c>
      <c r="F124" s="179" t="s">
        <v>567</v>
      </c>
      <c r="G124" s="180" t="s">
        <v>153</v>
      </c>
      <c r="H124" s="181">
        <v>72</v>
      </c>
      <c r="I124" s="209">
        <v>0</v>
      </c>
      <c r="J124" s="182">
        <f>ROUND(I124*H124,2)</f>
        <v>0</v>
      </c>
      <c r="K124" s="183"/>
      <c r="L124" s="102"/>
      <c r="M124" s="184" t="s">
        <v>28</v>
      </c>
      <c r="N124" s="185" t="s">
        <v>58</v>
      </c>
      <c r="O124" s="186">
        <v>0.16650000000000001</v>
      </c>
      <c r="P124" s="186">
        <f>O124*H124</f>
        <v>11.988000000000001</v>
      </c>
      <c r="Q124" s="186">
        <v>0</v>
      </c>
      <c r="R124" s="186">
        <f>Q124*H124</f>
        <v>0</v>
      </c>
      <c r="S124" s="186">
        <v>0.4</v>
      </c>
      <c r="T124" s="187">
        <f>S124*H124</f>
        <v>28.8</v>
      </c>
      <c r="AR124" s="188" t="s">
        <v>154</v>
      </c>
      <c r="AT124" s="188" t="s">
        <v>150</v>
      </c>
      <c r="AU124" s="188" t="s">
        <v>155</v>
      </c>
      <c r="AY124" s="95" t="s">
        <v>148</v>
      </c>
      <c r="BE124" s="189">
        <f>IF(N124="základná",J124,0)</f>
        <v>0</v>
      </c>
      <c r="BF124" s="189">
        <f>IF(N124="znížená",J124,0)</f>
        <v>0</v>
      </c>
      <c r="BG124" s="189">
        <f>IF(N124="zákl. prenesená",J124,0)</f>
        <v>0</v>
      </c>
      <c r="BH124" s="189">
        <f>IF(N124="zníž. prenesená",J124,0)</f>
        <v>0</v>
      </c>
      <c r="BI124" s="189">
        <f>IF(N124="nulová",J124,0)</f>
        <v>0</v>
      </c>
      <c r="BJ124" s="95" t="s">
        <v>155</v>
      </c>
      <c r="BK124" s="189">
        <f>ROUND(I124*H124,2)</f>
        <v>0</v>
      </c>
      <c r="BL124" s="95" t="s">
        <v>154</v>
      </c>
      <c r="BM124" s="188" t="s">
        <v>568</v>
      </c>
    </row>
    <row r="125" spans="2:65" s="103" customFormat="1" ht="37.9" customHeight="1" x14ac:dyDescent="0.2">
      <c r="B125" s="102"/>
      <c r="C125" s="177" t="s">
        <v>197</v>
      </c>
      <c r="D125" s="177" t="s">
        <v>150</v>
      </c>
      <c r="E125" s="178" t="s">
        <v>569</v>
      </c>
      <c r="F125" s="179" t="s">
        <v>570</v>
      </c>
      <c r="G125" s="180" t="s">
        <v>153</v>
      </c>
      <c r="H125" s="181">
        <v>72</v>
      </c>
      <c r="I125" s="209">
        <v>0</v>
      </c>
      <c r="J125" s="182">
        <f>ROUND(I125*H125,2)</f>
        <v>0</v>
      </c>
      <c r="K125" s="183"/>
      <c r="L125" s="102"/>
      <c r="M125" s="184" t="s">
        <v>28</v>
      </c>
      <c r="N125" s="185" t="s">
        <v>58</v>
      </c>
      <c r="O125" s="186">
        <v>0.27179999999999999</v>
      </c>
      <c r="P125" s="186">
        <f>O125*H125</f>
        <v>19.569599999999998</v>
      </c>
      <c r="Q125" s="186">
        <v>0</v>
      </c>
      <c r="R125" s="186">
        <f>Q125*H125</f>
        <v>0</v>
      </c>
      <c r="S125" s="186">
        <v>0.32500000000000001</v>
      </c>
      <c r="T125" s="187">
        <f>S125*H125</f>
        <v>23.400000000000002</v>
      </c>
      <c r="AR125" s="188" t="s">
        <v>154</v>
      </c>
      <c r="AT125" s="188" t="s">
        <v>150</v>
      </c>
      <c r="AU125" s="188" t="s">
        <v>155</v>
      </c>
      <c r="AY125" s="95" t="s">
        <v>148</v>
      </c>
      <c r="BE125" s="189">
        <f>IF(N125="základná",J125,0)</f>
        <v>0</v>
      </c>
      <c r="BF125" s="189">
        <f>IF(N125="znížená",J125,0)</f>
        <v>0</v>
      </c>
      <c r="BG125" s="189">
        <f>IF(N125="zákl. prenesená",J125,0)</f>
        <v>0</v>
      </c>
      <c r="BH125" s="189">
        <f>IF(N125="zníž. prenesená",J125,0)</f>
        <v>0</v>
      </c>
      <c r="BI125" s="189">
        <f>IF(N125="nulová",J125,0)</f>
        <v>0</v>
      </c>
      <c r="BJ125" s="95" t="s">
        <v>155</v>
      </c>
      <c r="BK125" s="189">
        <f>ROUND(I125*H125,2)</f>
        <v>0</v>
      </c>
      <c r="BL125" s="95" t="s">
        <v>154</v>
      </c>
      <c r="BM125" s="188" t="s">
        <v>571</v>
      </c>
    </row>
    <row r="126" spans="2:65" s="103" customFormat="1" ht="33" customHeight="1" x14ac:dyDescent="0.2">
      <c r="B126" s="102"/>
      <c r="C126" s="177" t="s">
        <v>100</v>
      </c>
      <c r="D126" s="177" t="s">
        <v>150</v>
      </c>
      <c r="E126" s="178" t="s">
        <v>572</v>
      </c>
      <c r="F126" s="179" t="s">
        <v>573</v>
      </c>
      <c r="G126" s="180" t="s">
        <v>176</v>
      </c>
      <c r="H126" s="181">
        <v>209.76</v>
      </c>
      <c r="I126" s="209">
        <v>0</v>
      </c>
      <c r="J126" s="182">
        <f>ROUND(I126*H126,2)</f>
        <v>0</v>
      </c>
      <c r="K126" s="183"/>
      <c r="L126" s="102"/>
      <c r="M126" s="184" t="s">
        <v>28</v>
      </c>
      <c r="N126" s="185" t="s">
        <v>58</v>
      </c>
      <c r="O126" s="186">
        <v>6.7318600000000002</v>
      </c>
      <c r="P126" s="186">
        <f>O126*H126</f>
        <v>1412.0749536000001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154</v>
      </c>
      <c r="AT126" s="188" t="s">
        <v>150</v>
      </c>
      <c r="AU126" s="188" t="s">
        <v>155</v>
      </c>
      <c r="AY126" s="95" t="s">
        <v>148</v>
      </c>
      <c r="BE126" s="189">
        <f>IF(N126="základná",J126,0)</f>
        <v>0</v>
      </c>
      <c r="BF126" s="189">
        <f>IF(N126="znížená",J126,0)</f>
        <v>0</v>
      </c>
      <c r="BG126" s="189">
        <f>IF(N126="zákl. prenesená",J126,0)</f>
        <v>0</v>
      </c>
      <c r="BH126" s="189">
        <f>IF(N126="zníž. prenesená",J126,0)</f>
        <v>0</v>
      </c>
      <c r="BI126" s="189">
        <f>IF(N126="nulová",J126,0)</f>
        <v>0</v>
      </c>
      <c r="BJ126" s="95" t="s">
        <v>155</v>
      </c>
      <c r="BK126" s="189">
        <f>ROUND(I126*H126,2)</f>
        <v>0</v>
      </c>
      <c r="BL126" s="95" t="s">
        <v>154</v>
      </c>
      <c r="BM126" s="188" t="s">
        <v>155</v>
      </c>
    </row>
    <row r="127" spans="2:65" s="191" customFormat="1" x14ac:dyDescent="0.2">
      <c r="B127" s="190"/>
      <c r="D127" s="192" t="s">
        <v>158</v>
      </c>
      <c r="E127" s="193" t="s">
        <v>28</v>
      </c>
      <c r="F127" s="194" t="s">
        <v>574</v>
      </c>
      <c r="H127" s="195">
        <v>11.04</v>
      </c>
      <c r="L127" s="190"/>
      <c r="M127" s="196"/>
      <c r="T127" s="197"/>
      <c r="AT127" s="193" t="s">
        <v>158</v>
      </c>
      <c r="AU127" s="193" t="s">
        <v>155</v>
      </c>
      <c r="AV127" s="191" t="s">
        <v>155</v>
      </c>
      <c r="AW127" s="191" t="s">
        <v>50</v>
      </c>
      <c r="AX127" s="191" t="s">
        <v>92</v>
      </c>
      <c r="AY127" s="193" t="s">
        <v>148</v>
      </c>
    </row>
    <row r="128" spans="2:65" s="191" customFormat="1" x14ac:dyDescent="0.2">
      <c r="B128" s="190"/>
      <c r="D128" s="192" t="s">
        <v>158</v>
      </c>
      <c r="E128" s="193" t="s">
        <v>28</v>
      </c>
      <c r="F128" s="194" t="s">
        <v>575</v>
      </c>
      <c r="H128" s="195">
        <v>11.04</v>
      </c>
      <c r="L128" s="190"/>
      <c r="M128" s="196"/>
      <c r="T128" s="197"/>
      <c r="AT128" s="193" t="s">
        <v>158</v>
      </c>
      <c r="AU128" s="193" t="s">
        <v>155</v>
      </c>
      <c r="AV128" s="191" t="s">
        <v>155</v>
      </c>
      <c r="AW128" s="191" t="s">
        <v>50</v>
      </c>
      <c r="AX128" s="191" t="s">
        <v>92</v>
      </c>
      <c r="AY128" s="193" t="s">
        <v>148</v>
      </c>
    </row>
    <row r="129" spans="2:65" s="191" customFormat="1" x14ac:dyDescent="0.2">
      <c r="B129" s="190"/>
      <c r="D129" s="192" t="s">
        <v>158</v>
      </c>
      <c r="E129" s="193" t="s">
        <v>28</v>
      </c>
      <c r="F129" s="194" t="s">
        <v>576</v>
      </c>
      <c r="H129" s="195">
        <v>7.2</v>
      </c>
      <c r="L129" s="190"/>
      <c r="M129" s="196"/>
      <c r="T129" s="197"/>
      <c r="AT129" s="193" t="s">
        <v>158</v>
      </c>
      <c r="AU129" s="193" t="s">
        <v>155</v>
      </c>
      <c r="AV129" s="191" t="s">
        <v>155</v>
      </c>
      <c r="AW129" s="191" t="s">
        <v>50</v>
      </c>
      <c r="AX129" s="191" t="s">
        <v>92</v>
      </c>
      <c r="AY129" s="193" t="s">
        <v>148</v>
      </c>
    </row>
    <row r="130" spans="2:65" s="191" customFormat="1" x14ac:dyDescent="0.2">
      <c r="B130" s="190"/>
      <c r="D130" s="192" t="s">
        <v>158</v>
      </c>
      <c r="E130" s="193" t="s">
        <v>28</v>
      </c>
      <c r="F130" s="194" t="s">
        <v>577</v>
      </c>
      <c r="H130" s="195">
        <v>7.2</v>
      </c>
      <c r="L130" s="190"/>
      <c r="M130" s="196"/>
      <c r="T130" s="197"/>
      <c r="AT130" s="193" t="s">
        <v>158</v>
      </c>
      <c r="AU130" s="193" t="s">
        <v>155</v>
      </c>
      <c r="AV130" s="191" t="s">
        <v>155</v>
      </c>
      <c r="AW130" s="191" t="s">
        <v>50</v>
      </c>
      <c r="AX130" s="191" t="s">
        <v>92</v>
      </c>
      <c r="AY130" s="193" t="s">
        <v>148</v>
      </c>
    </row>
    <row r="131" spans="2:65" s="191" customFormat="1" x14ac:dyDescent="0.2">
      <c r="B131" s="190"/>
      <c r="D131" s="192" t="s">
        <v>158</v>
      </c>
      <c r="E131" s="193" t="s">
        <v>28</v>
      </c>
      <c r="F131" s="194" t="s">
        <v>578</v>
      </c>
      <c r="H131" s="195">
        <v>173.28</v>
      </c>
      <c r="L131" s="190"/>
      <c r="M131" s="196"/>
      <c r="T131" s="197"/>
      <c r="AT131" s="193" t="s">
        <v>158</v>
      </c>
      <c r="AU131" s="193" t="s">
        <v>155</v>
      </c>
      <c r="AV131" s="191" t="s">
        <v>155</v>
      </c>
      <c r="AW131" s="191" t="s">
        <v>50</v>
      </c>
      <c r="AX131" s="191" t="s">
        <v>92</v>
      </c>
      <c r="AY131" s="193" t="s">
        <v>148</v>
      </c>
    </row>
    <row r="132" spans="2:65" s="199" customFormat="1" x14ac:dyDescent="0.2">
      <c r="B132" s="198"/>
      <c r="D132" s="192" t="s">
        <v>158</v>
      </c>
      <c r="E132" s="200" t="s">
        <v>28</v>
      </c>
      <c r="F132" s="201" t="s">
        <v>196</v>
      </c>
      <c r="H132" s="202">
        <v>209.76</v>
      </c>
      <c r="L132" s="198"/>
      <c r="M132" s="203"/>
      <c r="T132" s="204"/>
      <c r="AT132" s="200" t="s">
        <v>158</v>
      </c>
      <c r="AU132" s="200" t="s">
        <v>155</v>
      </c>
      <c r="AV132" s="199" t="s">
        <v>154</v>
      </c>
      <c r="AW132" s="199" t="s">
        <v>50</v>
      </c>
      <c r="AX132" s="199" t="s">
        <v>100</v>
      </c>
      <c r="AY132" s="200" t="s">
        <v>148</v>
      </c>
    </row>
    <row r="133" spans="2:65" s="103" customFormat="1" ht="33" customHeight="1" x14ac:dyDescent="0.2">
      <c r="B133" s="102"/>
      <c r="C133" s="177" t="s">
        <v>155</v>
      </c>
      <c r="D133" s="177" t="s">
        <v>150</v>
      </c>
      <c r="E133" s="178" t="s">
        <v>579</v>
      </c>
      <c r="F133" s="179" t="s">
        <v>580</v>
      </c>
      <c r="G133" s="180" t="s">
        <v>176</v>
      </c>
      <c r="H133" s="181">
        <v>36.479999999999997</v>
      </c>
      <c r="I133" s="209">
        <v>0</v>
      </c>
      <c r="J133" s="182">
        <f>ROUND(I133*H133,2)</f>
        <v>0</v>
      </c>
      <c r="K133" s="183"/>
      <c r="L133" s="102"/>
      <c r="M133" s="184" t="s">
        <v>28</v>
      </c>
      <c r="N133" s="185" t="s">
        <v>58</v>
      </c>
      <c r="O133" s="186">
        <v>1.33504</v>
      </c>
      <c r="P133" s="186">
        <f>O133*H133</f>
        <v>48.702259199999993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154</v>
      </c>
      <c r="AT133" s="188" t="s">
        <v>150</v>
      </c>
      <c r="AU133" s="188" t="s">
        <v>155</v>
      </c>
      <c r="AY133" s="95" t="s">
        <v>148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95" t="s">
        <v>155</v>
      </c>
      <c r="BK133" s="189">
        <f>ROUND(I133*H133,2)</f>
        <v>0</v>
      </c>
      <c r="BL133" s="95" t="s">
        <v>154</v>
      </c>
      <c r="BM133" s="188" t="s">
        <v>154</v>
      </c>
    </row>
    <row r="134" spans="2:65" s="103" customFormat="1" ht="37.9" customHeight="1" x14ac:dyDescent="0.2">
      <c r="B134" s="102"/>
      <c r="C134" s="177" t="s">
        <v>310</v>
      </c>
      <c r="D134" s="177" t="s">
        <v>150</v>
      </c>
      <c r="E134" s="178" t="s">
        <v>581</v>
      </c>
      <c r="F134" s="179" t="s">
        <v>582</v>
      </c>
      <c r="G134" s="180" t="s">
        <v>176</v>
      </c>
      <c r="H134" s="181">
        <v>23.347999999999999</v>
      </c>
      <c r="I134" s="209">
        <v>0</v>
      </c>
      <c r="J134" s="182">
        <f>ROUND(I134*H134,2)</f>
        <v>0</v>
      </c>
      <c r="K134" s="183"/>
      <c r="L134" s="102"/>
      <c r="M134" s="184" t="s">
        <v>28</v>
      </c>
      <c r="N134" s="185" t="s">
        <v>58</v>
      </c>
      <c r="O134" s="186">
        <v>9.8000000000000004E-2</v>
      </c>
      <c r="P134" s="186">
        <f>O134*H134</f>
        <v>2.2881040000000001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154</v>
      </c>
      <c r="AT134" s="188" t="s">
        <v>150</v>
      </c>
      <c r="AU134" s="188" t="s">
        <v>155</v>
      </c>
      <c r="AY134" s="95" t="s">
        <v>148</v>
      </c>
      <c r="BE134" s="189">
        <f>IF(N134="základná",J134,0)</f>
        <v>0</v>
      </c>
      <c r="BF134" s="189">
        <f>IF(N134="znížená",J134,0)</f>
        <v>0</v>
      </c>
      <c r="BG134" s="189">
        <f>IF(N134="zákl. prenesená",J134,0)</f>
        <v>0</v>
      </c>
      <c r="BH134" s="189">
        <f>IF(N134="zníž. prenesená",J134,0)</f>
        <v>0</v>
      </c>
      <c r="BI134" s="189">
        <f>IF(N134="nulová",J134,0)</f>
        <v>0</v>
      </c>
      <c r="BJ134" s="95" t="s">
        <v>155</v>
      </c>
      <c r="BK134" s="189">
        <f>ROUND(I134*H134,2)</f>
        <v>0</v>
      </c>
      <c r="BL134" s="95" t="s">
        <v>154</v>
      </c>
      <c r="BM134" s="188" t="s">
        <v>583</v>
      </c>
    </row>
    <row r="135" spans="2:65" s="103" customFormat="1" ht="44.25" customHeight="1" x14ac:dyDescent="0.2">
      <c r="B135" s="102"/>
      <c r="C135" s="177" t="s">
        <v>154</v>
      </c>
      <c r="D135" s="177" t="s">
        <v>150</v>
      </c>
      <c r="E135" s="178" t="s">
        <v>584</v>
      </c>
      <c r="F135" s="179" t="s">
        <v>585</v>
      </c>
      <c r="G135" s="180" t="s">
        <v>176</v>
      </c>
      <c r="H135" s="181">
        <v>280.17599999999999</v>
      </c>
      <c r="I135" s="209">
        <v>0</v>
      </c>
      <c r="J135" s="182">
        <f>ROUND(I135*H135,2)</f>
        <v>0</v>
      </c>
      <c r="K135" s="183"/>
      <c r="L135" s="102"/>
      <c r="M135" s="184" t="s">
        <v>28</v>
      </c>
      <c r="N135" s="185" t="s">
        <v>58</v>
      </c>
      <c r="O135" s="186">
        <v>9.3500000000000007E-3</v>
      </c>
      <c r="P135" s="186">
        <f>O135*H135</f>
        <v>2.6196456000000001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154</v>
      </c>
      <c r="AT135" s="188" t="s">
        <v>150</v>
      </c>
      <c r="AU135" s="188" t="s">
        <v>155</v>
      </c>
      <c r="AY135" s="95" t="s">
        <v>148</v>
      </c>
      <c r="BE135" s="189">
        <f>IF(N135="základná",J135,0)</f>
        <v>0</v>
      </c>
      <c r="BF135" s="189">
        <f>IF(N135="znížená",J135,0)</f>
        <v>0</v>
      </c>
      <c r="BG135" s="189">
        <f>IF(N135="zákl. prenesená",J135,0)</f>
        <v>0</v>
      </c>
      <c r="BH135" s="189">
        <f>IF(N135="zníž. prenesená",J135,0)</f>
        <v>0</v>
      </c>
      <c r="BI135" s="189">
        <f>IF(N135="nulová",J135,0)</f>
        <v>0</v>
      </c>
      <c r="BJ135" s="95" t="s">
        <v>155</v>
      </c>
      <c r="BK135" s="189">
        <f>ROUND(I135*H135,2)</f>
        <v>0</v>
      </c>
      <c r="BL135" s="95" t="s">
        <v>154</v>
      </c>
      <c r="BM135" s="188" t="s">
        <v>164</v>
      </c>
    </row>
    <row r="136" spans="2:65" s="191" customFormat="1" x14ac:dyDescent="0.2">
      <c r="B136" s="190"/>
      <c r="D136" s="192" t="s">
        <v>158</v>
      </c>
      <c r="E136" s="193" t="s">
        <v>28</v>
      </c>
      <c r="F136" s="194" t="s">
        <v>586</v>
      </c>
      <c r="H136" s="195">
        <v>280.17599999999999</v>
      </c>
      <c r="L136" s="190"/>
      <c r="M136" s="196"/>
      <c r="T136" s="197"/>
      <c r="AT136" s="193" t="s">
        <v>158</v>
      </c>
      <c r="AU136" s="193" t="s">
        <v>155</v>
      </c>
      <c r="AV136" s="191" t="s">
        <v>155</v>
      </c>
      <c r="AW136" s="191" t="s">
        <v>50</v>
      </c>
      <c r="AX136" s="191" t="s">
        <v>92</v>
      </c>
      <c r="AY136" s="193" t="s">
        <v>148</v>
      </c>
    </row>
    <row r="137" spans="2:65" s="199" customFormat="1" x14ac:dyDescent="0.2">
      <c r="B137" s="198"/>
      <c r="D137" s="192" t="s">
        <v>158</v>
      </c>
      <c r="E137" s="200" t="s">
        <v>28</v>
      </c>
      <c r="F137" s="201" t="s">
        <v>160</v>
      </c>
      <c r="H137" s="202">
        <v>280.17599999999999</v>
      </c>
      <c r="L137" s="198"/>
      <c r="M137" s="203"/>
      <c r="T137" s="204"/>
      <c r="AT137" s="200" t="s">
        <v>158</v>
      </c>
      <c r="AU137" s="200" t="s">
        <v>155</v>
      </c>
      <c r="AV137" s="199" t="s">
        <v>154</v>
      </c>
      <c r="AW137" s="199" t="s">
        <v>50</v>
      </c>
      <c r="AX137" s="199" t="s">
        <v>100</v>
      </c>
      <c r="AY137" s="200" t="s">
        <v>148</v>
      </c>
    </row>
    <row r="138" spans="2:65" s="103" customFormat="1" ht="16.5" customHeight="1" x14ac:dyDescent="0.2">
      <c r="B138" s="102"/>
      <c r="C138" s="177" t="s">
        <v>165</v>
      </c>
      <c r="D138" s="177" t="s">
        <v>150</v>
      </c>
      <c r="E138" s="178" t="s">
        <v>587</v>
      </c>
      <c r="F138" s="179" t="s">
        <v>588</v>
      </c>
      <c r="G138" s="180" t="s">
        <v>176</v>
      </c>
      <c r="H138" s="181">
        <v>23.347999999999999</v>
      </c>
      <c r="I138" s="209">
        <v>0</v>
      </c>
      <c r="J138" s="182">
        <f t="shared" ref="J138:J143" si="0">ROUND(I138*H138,2)</f>
        <v>0</v>
      </c>
      <c r="K138" s="183"/>
      <c r="L138" s="102"/>
      <c r="M138" s="184" t="s">
        <v>28</v>
      </c>
      <c r="N138" s="185" t="s">
        <v>58</v>
      </c>
      <c r="O138" s="186">
        <v>0.83199999999999996</v>
      </c>
      <c r="P138" s="186">
        <f>O138*H138</f>
        <v>19.425535999999997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154</v>
      </c>
      <c r="AT138" s="188" t="s">
        <v>150</v>
      </c>
      <c r="AU138" s="188" t="s">
        <v>155</v>
      </c>
      <c r="AY138" s="95" t="s">
        <v>148</v>
      </c>
      <c r="BE138" s="189">
        <f>IF(N138="základná",J138,0)</f>
        <v>0</v>
      </c>
      <c r="BF138" s="189">
        <f>IF(N138="znížená",J138,0)</f>
        <v>0</v>
      </c>
      <c r="BG138" s="189">
        <f>IF(N138="zákl. prenesená",J138,0)</f>
        <v>0</v>
      </c>
      <c r="BH138" s="189">
        <f>IF(N138="zníž. prenesená",J138,0)</f>
        <v>0</v>
      </c>
      <c r="BI138" s="189">
        <f>IF(N138="nulová",J138,0)</f>
        <v>0</v>
      </c>
      <c r="BJ138" s="95" t="s">
        <v>155</v>
      </c>
      <c r="BK138" s="189">
        <f t="shared" ref="BK138:BK143" si="1">ROUND(I138*H138,2)</f>
        <v>0</v>
      </c>
      <c r="BL138" s="95" t="s">
        <v>154</v>
      </c>
      <c r="BM138" s="188" t="s">
        <v>168</v>
      </c>
    </row>
    <row r="139" spans="2:65" s="103" customFormat="1" ht="24.2" customHeight="1" x14ac:dyDescent="0.2">
      <c r="B139" s="102"/>
      <c r="C139" s="177" t="s">
        <v>583</v>
      </c>
      <c r="D139" s="177" t="s">
        <v>150</v>
      </c>
      <c r="E139" s="178" t="s">
        <v>232</v>
      </c>
      <c r="F139" s="179" t="s">
        <v>233</v>
      </c>
      <c r="G139" s="180" t="s">
        <v>223</v>
      </c>
      <c r="H139" s="181">
        <v>42.026000000000003</v>
      </c>
      <c r="I139" s="209">
        <v>0</v>
      </c>
      <c r="J139" s="182">
        <f t="shared" si="0"/>
        <v>0</v>
      </c>
      <c r="K139" s="183"/>
      <c r="L139" s="102"/>
      <c r="M139" s="184" t="s">
        <v>28</v>
      </c>
      <c r="N139" s="185" t="s">
        <v>58</v>
      </c>
      <c r="O139" s="186">
        <v>0</v>
      </c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154</v>
      </c>
      <c r="AT139" s="188" t="s">
        <v>150</v>
      </c>
      <c r="AU139" s="188" t="s">
        <v>155</v>
      </c>
      <c r="AY139" s="95" t="s">
        <v>148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95" t="s">
        <v>155</v>
      </c>
      <c r="BK139" s="189">
        <f t="shared" si="1"/>
        <v>0</v>
      </c>
      <c r="BL139" s="95" t="s">
        <v>154</v>
      </c>
      <c r="BM139" s="188" t="s">
        <v>197</v>
      </c>
    </row>
    <row r="140" spans="2:65" s="103" customFormat="1" ht="24.2" customHeight="1" x14ac:dyDescent="0.2">
      <c r="B140" s="102"/>
      <c r="C140" s="177" t="s">
        <v>589</v>
      </c>
      <c r="D140" s="177" t="s">
        <v>150</v>
      </c>
      <c r="E140" s="178" t="s">
        <v>590</v>
      </c>
      <c r="F140" s="179" t="s">
        <v>591</v>
      </c>
      <c r="G140" s="180" t="s">
        <v>176</v>
      </c>
      <c r="H140" s="181">
        <v>186.41200000000001</v>
      </c>
      <c r="I140" s="209">
        <v>0</v>
      </c>
      <c r="J140" s="182">
        <f t="shared" si="0"/>
        <v>0</v>
      </c>
      <c r="K140" s="183"/>
      <c r="L140" s="102"/>
      <c r="M140" s="184" t="s">
        <v>28</v>
      </c>
      <c r="N140" s="185" t="s">
        <v>58</v>
      </c>
      <c r="O140" s="186">
        <v>2.9780000000000002</v>
      </c>
      <c r="P140" s="186">
        <f>O140*H140</f>
        <v>555.13493600000004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154</v>
      </c>
      <c r="AT140" s="188" t="s">
        <v>150</v>
      </c>
      <c r="AU140" s="188" t="s">
        <v>155</v>
      </c>
      <c r="AY140" s="95" t="s">
        <v>148</v>
      </c>
      <c r="BE140" s="189">
        <f>IF(N140="základná",J140,0)</f>
        <v>0</v>
      </c>
      <c r="BF140" s="189">
        <f>IF(N140="znížená",J140,0)</f>
        <v>0</v>
      </c>
      <c r="BG140" s="189">
        <f>IF(N140="zákl. prenesená",J140,0)</f>
        <v>0</v>
      </c>
      <c r="BH140" s="189">
        <f>IF(N140="zníž. prenesená",J140,0)</f>
        <v>0</v>
      </c>
      <c r="BI140" s="189">
        <f>IF(N140="nulová",J140,0)</f>
        <v>0</v>
      </c>
      <c r="BJ140" s="95" t="s">
        <v>155</v>
      </c>
      <c r="BK140" s="189">
        <f t="shared" si="1"/>
        <v>0</v>
      </c>
      <c r="BL140" s="95" t="s">
        <v>154</v>
      </c>
      <c r="BM140" s="188" t="s">
        <v>208</v>
      </c>
    </row>
    <row r="141" spans="2:65" s="103" customFormat="1" ht="24.2" customHeight="1" x14ac:dyDescent="0.2">
      <c r="B141" s="102"/>
      <c r="C141" s="177" t="s">
        <v>164</v>
      </c>
      <c r="D141" s="177" t="s">
        <v>150</v>
      </c>
      <c r="E141" s="178" t="s">
        <v>592</v>
      </c>
      <c r="F141" s="179" t="s">
        <v>593</v>
      </c>
      <c r="G141" s="180" t="s">
        <v>297</v>
      </c>
      <c r="H141" s="181">
        <v>76</v>
      </c>
      <c r="I141" s="209">
        <v>0</v>
      </c>
      <c r="J141" s="182">
        <f t="shared" si="0"/>
        <v>0</v>
      </c>
      <c r="K141" s="183"/>
      <c r="L141" s="102"/>
      <c r="M141" s="184" t="s">
        <v>28</v>
      </c>
      <c r="N141" s="185" t="s">
        <v>58</v>
      </c>
      <c r="O141" s="186">
        <v>0</v>
      </c>
      <c r="P141" s="186">
        <f>O141*H141</f>
        <v>0</v>
      </c>
      <c r="Q141" s="186">
        <v>2.8000000000000001E-2</v>
      </c>
      <c r="R141" s="186">
        <f>Q141*H141</f>
        <v>2.1280000000000001</v>
      </c>
      <c r="S141" s="186">
        <v>0</v>
      </c>
      <c r="T141" s="187">
        <f>S141*H141</f>
        <v>0</v>
      </c>
      <c r="AR141" s="188" t="s">
        <v>154</v>
      </c>
      <c r="AT141" s="188" t="s">
        <v>150</v>
      </c>
      <c r="AU141" s="188" t="s">
        <v>155</v>
      </c>
      <c r="AY141" s="95" t="s">
        <v>148</v>
      </c>
      <c r="BE141" s="189">
        <f>IF(N141="základná",J141,0)</f>
        <v>0</v>
      </c>
      <c r="BF141" s="189">
        <f>IF(N141="znížená",J141,0)</f>
        <v>0</v>
      </c>
      <c r="BG141" s="189">
        <f>IF(N141="zákl. prenesená",J141,0)</f>
        <v>0</v>
      </c>
      <c r="BH141" s="189">
        <f>IF(N141="zníž. prenesená",J141,0)</f>
        <v>0</v>
      </c>
      <c r="BI141" s="189">
        <f>IF(N141="nulová",J141,0)</f>
        <v>0</v>
      </c>
      <c r="BJ141" s="95" t="s">
        <v>155</v>
      </c>
      <c r="BK141" s="189">
        <f t="shared" si="1"/>
        <v>0</v>
      </c>
      <c r="BL141" s="95" t="s">
        <v>154</v>
      </c>
      <c r="BM141" s="188" t="s">
        <v>177</v>
      </c>
    </row>
    <row r="142" spans="2:65" s="191" customFormat="1" x14ac:dyDescent="0.2">
      <c r="B142" s="190"/>
      <c r="D142" s="192" t="s">
        <v>158</v>
      </c>
      <c r="E142" s="193" t="s">
        <v>28</v>
      </c>
      <c r="F142" s="194" t="s">
        <v>594</v>
      </c>
      <c r="H142" s="195">
        <v>23</v>
      </c>
      <c r="J142" s="191">
        <f t="shared" si="0"/>
        <v>0</v>
      </c>
      <c r="L142" s="190"/>
      <c r="M142" s="196"/>
      <c r="T142" s="197"/>
      <c r="AT142" s="193" t="s">
        <v>158</v>
      </c>
      <c r="AU142" s="193" t="s">
        <v>155</v>
      </c>
      <c r="AV142" s="191" t="s">
        <v>155</v>
      </c>
      <c r="AW142" s="191" t="s">
        <v>50</v>
      </c>
      <c r="AX142" s="191" t="s">
        <v>92</v>
      </c>
      <c r="AY142" s="193" t="s">
        <v>148</v>
      </c>
      <c r="BK142" s="191">
        <f t="shared" si="1"/>
        <v>0</v>
      </c>
    </row>
    <row r="143" spans="2:65" s="191" customFormat="1" x14ac:dyDescent="0.2">
      <c r="B143" s="190"/>
      <c r="D143" s="192" t="s">
        <v>158</v>
      </c>
      <c r="E143" s="193" t="s">
        <v>28</v>
      </c>
      <c r="F143" s="194" t="s">
        <v>595</v>
      </c>
      <c r="H143" s="195">
        <v>23</v>
      </c>
      <c r="J143" s="191">
        <f t="shared" si="0"/>
        <v>0</v>
      </c>
      <c r="L143" s="190"/>
      <c r="M143" s="196"/>
      <c r="T143" s="197"/>
      <c r="AT143" s="193" t="s">
        <v>158</v>
      </c>
      <c r="AU143" s="193" t="s">
        <v>155</v>
      </c>
      <c r="AV143" s="191" t="s">
        <v>155</v>
      </c>
      <c r="AW143" s="191" t="s">
        <v>50</v>
      </c>
      <c r="AX143" s="191" t="s">
        <v>92</v>
      </c>
      <c r="AY143" s="193" t="s">
        <v>148</v>
      </c>
      <c r="BK143" s="191">
        <f t="shared" si="1"/>
        <v>0</v>
      </c>
    </row>
    <row r="144" spans="2:65" s="191" customFormat="1" x14ac:dyDescent="0.2">
      <c r="B144" s="190"/>
      <c r="D144" s="192" t="s">
        <v>158</v>
      </c>
      <c r="E144" s="193" t="s">
        <v>28</v>
      </c>
      <c r="F144" s="194" t="s">
        <v>596</v>
      </c>
      <c r="H144" s="195">
        <v>15</v>
      </c>
      <c r="L144" s="190"/>
      <c r="M144" s="196"/>
      <c r="T144" s="197"/>
      <c r="AT144" s="193" t="s">
        <v>158</v>
      </c>
      <c r="AU144" s="193" t="s">
        <v>155</v>
      </c>
      <c r="AV144" s="191" t="s">
        <v>155</v>
      </c>
      <c r="AW144" s="191" t="s">
        <v>50</v>
      </c>
      <c r="AX144" s="191" t="s">
        <v>92</v>
      </c>
      <c r="AY144" s="193" t="s">
        <v>148</v>
      </c>
    </row>
    <row r="145" spans="2:65" s="191" customFormat="1" x14ac:dyDescent="0.2">
      <c r="B145" s="190"/>
      <c r="D145" s="192" t="s">
        <v>158</v>
      </c>
      <c r="E145" s="193" t="s">
        <v>28</v>
      </c>
      <c r="F145" s="194" t="s">
        <v>597</v>
      </c>
      <c r="H145" s="195">
        <v>15</v>
      </c>
      <c r="L145" s="190"/>
      <c r="M145" s="196"/>
      <c r="T145" s="197"/>
      <c r="AT145" s="193" t="s">
        <v>158</v>
      </c>
      <c r="AU145" s="193" t="s">
        <v>155</v>
      </c>
      <c r="AV145" s="191" t="s">
        <v>155</v>
      </c>
      <c r="AW145" s="191" t="s">
        <v>50</v>
      </c>
      <c r="AX145" s="191" t="s">
        <v>92</v>
      </c>
      <c r="AY145" s="193" t="s">
        <v>148</v>
      </c>
    </row>
    <row r="146" spans="2:65" s="199" customFormat="1" x14ac:dyDescent="0.2">
      <c r="B146" s="198"/>
      <c r="D146" s="192" t="s">
        <v>158</v>
      </c>
      <c r="E146" s="200" t="s">
        <v>28</v>
      </c>
      <c r="F146" s="201" t="s">
        <v>196</v>
      </c>
      <c r="H146" s="202">
        <v>76</v>
      </c>
      <c r="L146" s="198"/>
      <c r="M146" s="203"/>
      <c r="T146" s="204"/>
      <c r="AT146" s="200" t="s">
        <v>158</v>
      </c>
      <c r="AU146" s="200" t="s">
        <v>155</v>
      </c>
      <c r="AV146" s="199" t="s">
        <v>154</v>
      </c>
      <c r="AW146" s="199" t="s">
        <v>50</v>
      </c>
      <c r="AX146" s="199" t="s">
        <v>100</v>
      </c>
      <c r="AY146" s="200" t="s">
        <v>148</v>
      </c>
    </row>
    <row r="147" spans="2:65" s="166" customFormat="1" ht="22.9" customHeight="1" x14ac:dyDescent="0.2">
      <c r="B147" s="165"/>
      <c r="D147" s="167" t="s">
        <v>91</v>
      </c>
      <c r="E147" s="175" t="s">
        <v>165</v>
      </c>
      <c r="F147" s="175" t="s">
        <v>326</v>
      </c>
      <c r="J147" s="176">
        <f>BK147</f>
        <v>0</v>
      </c>
      <c r="L147" s="165"/>
      <c r="M147" s="170"/>
      <c r="P147" s="171">
        <f>SUM(P148:P149)</f>
        <v>7.657919999999999</v>
      </c>
      <c r="R147" s="171">
        <f>SUM(R148:R149)</f>
        <v>91.080000000000013</v>
      </c>
      <c r="T147" s="172">
        <f>SUM(T148:T149)</f>
        <v>0</v>
      </c>
      <c r="AR147" s="167" t="s">
        <v>100</v>
      </c>
      <c r="AT147" s="173" t="s">
        <v>91</v>
      </c>
      <c r="AU147" s="173" t="s">
        <v>100</v>
      </c>
      <c r="AY147" s="167" t="s">
        <v>148</v>
      </c>
      <c r="BK147" s="174">
        <f>SUM(BK148:BK149)</f>
        <v>0</v>
      </c>
    </row>
    <row r="148" spans="2:65" s="103" customFormat="1" ht="24.2" customHeight="1" x14ac:dyDescent="0.2">
      <c r="B148" s="102"/>
      <c r="C148" s="177" t="s">
        <v>179</v>
      </c>
      <c r="D148" s="177" t="s">
        <v>150</v>
      </c>
      <c r="E148" s="178" t="s">
        <v>598</v>
      </c>
      <c r="F148" s="179" t="s">
        <v>599</v>
      </c>
      <c r="G148" s="180" t="s">
        <v>153</v>
      </c>
      <c r="H148" s="181">
        <v>72</v>
      </c>
      <c r="I148" s="209">
        <v>0</v>
      </c>
      <c r="J148" s="182">
        <f>ROUND(I148*H148,2)</f>
        <v>0</v>
      </c>
      <c r="K148" s="183"/>
      <c r="L148" s="102"/>
      <c r="M148" s="184" t="s">
        <v>28</v>
      </c>
      <c r="N148" s="185" t="s">
        <v>58</v>
      </c>
      <c r="O148" s="186">
        <v>3.4119999999999998E-2</v>
      </c>
      <c r="P148" s="186">
        <f>O148*H148</f>
        <v>2.4566399999999997</v>
      </c>
      <c r="Q148" s="186">
        <v>0.34499999999999997</v>
      </c>
      <c r="R148" s="186">
        <f>Q148*H148</f>
        <v>24.839999999999996</v>
      </c>
      <c r="S148" s="186">
        <v>0</v>
      </c>
      <c r="T148" s="187">
        <f>S148*H148</f>
        <v>0</v>
      </c>
      <c r="AR148" s="188" t="s">
        <v>154</v>
      </c>
      <c r="AT148" s="188" t="s">
        <v>150</v>
      </c>
      <c r="AU148" s="188" t="s">
        <v>155</v>
      </c>
      <c r="AY148" s="95" t="s">
        <v>148</v>
      </c>
      <c r="BE148" s="189">
        <f>IF(N148="základná",J148,0)</f>
        <v>0</v>
      </c>
      <c r="BF148" s="189">
        <f>IF(N148="znížená",J148,0)</f>
        <v>0</v>
      </c>
      <c r="BG148" s="189">
        <f>IF(N148="zákl. prenesená",J148,0)</f>
        <v>0</v>
      </c>
      <c r="BH148" s="189">
        <f>IF(N148="zníž. prenesená",J148,0)</f>
        <v>0</v>
      </c>
      <c r="BI148" s="189">
        <f>IF(N148="nulová",J148,0)</f>
        <v>0</v>
      </c>
      <c r="BJ148" s="95" t="s">
        <v>155</v>
      </c>
      <c r="BK148" s="189">
        <f>ROUND(I148*H148,2)</f>
        <v>0</v>
      </c>
      <c r="BL148" s="95" t="s">
        <v>154</v>
      </c>
      <c r="BM148" s="188" t="s">
        <v>182</v>
      </c>
    </row>
    <row r="149" spans="2:65" s="103" customFormat="1" ht="24.2" customHeight="1" x14ac:dyDescent="0.2">
      <c r="B149" s="102"/>
      <c r="C149" s="177" t="s">
        <v>208</v>
      </c>
      <c r="D149" s="177" t="s">
        <v>150</v>
      </c>
      <c r="E149" s="178" t="s">
        <v>600</v>
      </c>
      <c r="F149" s="179" t="s">
        <v>601</v>
      </c>
      <c r="G149" s="180" t="s">
        <v>153</v>
      </c>
      <c r="H149" s="181">
        <v>144</v>
      </c>
      <c r="I149" s="209">
        <v>0</v>
      </c>
      <c r="J149" s="182">
        <f>ROUND(I149*H149,2)</f>
        <v>0</v>
      </c>
      <c r="K149" s="183"/>
      <c r="L149" s="102"/>
      <c r="M149" s="184" t="s">
        <v>28</v>
      </c>
      <c r="N149" s="185" t="s">
        <v>58</v>
      </c>
      <c r="O149" s="186">
        <v>3.6119999999999999E-2</v>
      </c>
      <c r="P149" s="186">
        <f>O149*H149</f>
        <v>5.2012799999999997</v>
      </c>
      <c r="Q149" s="186">
        <v>0.46</v>
      </c>
      <c r="R149" s="186">
        <f>Q149*H149</f>
        <v>66.240000000000009</v>
      </c>
      <c r="S149" s="186">
        <v>0</v>
      </c>
      <c r="T149" s="187">
        <f>S149*H149</f>
        <v>0</v>
      </c>
      <c r="AR149" s="188" t="s">
        <v>154</v>
      </c>
      <c r="AT149" s="188" t="s">
        <v>150</v>
      </c>
      <c r="AU149" s="188" t="s">
        <v>155</v>
      </c>
      <c r="AY149" s="95" t="s">
        <v>148</v>
      </c>
      <c r="BE149" s="189">
        <f>IF(N149="základná",J149,0)</f>
        <v>0</v>
      </c>
      <c r="BF149" s="189">
        <f>IF(N149="znížená",J149,0)</f>
        <v>0</v>
      </c>
      <c r="BG149" s="189">
        <f>IF(N149="zákl. prenesená",J149,0)</f>
        <v>0</v>
      </c>
      <c r="BH149" s="189">
        <f>IF(N149="zníž. prenesená",J149,0)</f>
        <v>0</v>
      </c>
      <c r="BI149" s="189">
        <f>IF(N149="nulová",J149,0)</f>
        <v>0</v>
      </c>
      <c r="BJ149" s="95" t="s">
        <v>155</v>
      </c>
      <c r="BK149" s="189">
        <f>ROUND(I149*H149,2)</f>
        <v>0</v>
      </c>
      <c r="BL149" s="95" t="s">
        <v>154</v>
      </c>
      <c r="BM149" s="188" t="s">
        <v>602</v>
      </c>
    </row>
    <row r="150" spans="2:65" s="166" customFormat="1" ht="22.9" customHeight="1" x14ac:dyDescent="0.2">
      <c r="B150" s="165"/>
      <c r="D150" s="167" t="s">
        <v>91</v>
      </c>
      <c r="E150" s="175" t="s">
        <v>179</v>
      </c>
      <c r="F150" s="175" t="s">
        <v>431</v>
      </c>
      <c r="J150" s="176">
        <f>BK150</f>
        <v>0</v>
      </c>
      <c r="L150" s="165"/>
      <c r="M150" s="170"/>
      <c r="P150" s="171">
        <f>SUM(P151:P154)</f>
        <v>42.344639999999998</v>
      </c>
      <c r="R150" s="171">
        <f>SUM(R151:R154)</f>
        <v>0</v>
      </c>
      <c r="T150" s="172">
        <f>SUM(T151:T154)</f>
        <v>0</v>
      </c>
      <c r="AR150" s="167" t="s">
        <v>100</v>
      </c>
      <c r="AT150" s="173" t="s">
        <v>91</v>
      </c>
      <c r="AU150" s="173" t="s">
        <v>100</v>
      </c>
      <c r="AY150" s="167" t="s">
        <v>148</v>
      </c>
      <c r="BK150" s="174">
        <f>SUM(BK151:BK154)</f>
        <v>0</v>
      </c>
    </row>
    <row r="151" spans="2:65" s="103" customFormat="1" ht="21.75" customHeight="1" x14ac:dyDescent="0.2">
      <c r="B151" s="102"/>
      <c r="C151" s="177" t="s">
        <v>212</v>
      </c>
      <c r="D151" s="177" t="s">
        <v>150</v>
      </c>
      <c r="E151" s="178" t="s">
        <v>499</v>
      </c>
      <c r="F151" s="179" t="s">
        <v>500</v>
      </c>
      <c r="G151" s="180" t="s">
        <v>223</v>
      </c>
      <c r="H151" s="181">
        <v>60.84</v>
      </c>
      <c r="I151" s="209">
        <v>0</v>
      </c>
      <c r="J151" s="182">
        <f>ROUND(I151*H151,2)</f>
        <v>0</v>
      </c>
      <c r="K151" s="183"/>
      <c r="L151" s="102"/>
      <c r="M151" s="184" t="s">
        <v>28</v>
      </c>
      <c r="N151" s="185" t="s">
        <v>58</v>
      </c>
      <c r="O151" s="186">
        <v>0.59799999999999998</v>
      </c>
      <c r="P151" s="186">
        <f>O151*H151</f>
        <v>36.38232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154</v>
      </c>
      <c r="AT151" s="188" t="s">
        <v>150</v>
      </c>
      <c r="AU151" s="188" t="s">
        <v>155</v>
      </c>
      <c r="AY151" s="95" t="s">
        <v>148</v>
      </c>
      <c r="BE151" s="189">
        <f>IF(N151="základná",J151,0)</f>
        <v>0</v>
      </c>
      <c r="BF151" s="189">
        <f>IF(N151="znížená",J151,0)</f>
        <v>0</v>
      </c>
      <c r="BG151" s="189">
        <f>IF(N151="zákl. prenesená",J151,0)</f>
        <v>0</v>
      </c>
      <c r="BH151" s="189">
        <f>IF(N151="zníž. prenesená",J151,0)</f>
        <v>0</v>
      </c>
      <c r="BI151" s="189">
        <f>IF(N151="nulová",J151,0)</f>
        <v>0</v>
      </c>
      <c r="BJ151" s="95" t="s">
        <v>155</v>
      </c>
      <c r="BK151" s="189">
        <f>ROUND(I151*H151,2)</f>
        <v>0</v>
      </c>
      <c r="BL151" s="95" t="s">
        <v>154</v>
      </c>
      <c r="BM151" s="188" t="s">
        <v>603</v>
      </c>
    </row>
    <row r="152" spans="2:65" s="103" customFormat="1" ht="24.2" customHeight="1" x14ac:dyDescent="0.2">
      <c r="B152" s="102"/>
      <c r="C152" s="177" t="s">
        <v>177</v>
      </c>
      <c r="D152" s="177" t="s">
        <v>150</v>
      </c>
      <c r="E152" s="178" t="s">
        <v>502</v>
      </c>
      <c r="F152" s="179" t="s">
        <v>503</v>
      </c>
      <c r="G152" s="180" t="s">
        <v>223</v>
      </c>
      <c r="H152" s="181">
        <v>851.76</v>
      </c>
      <c r="I152" s="209">
        <v>0</v>
      </c>
      <c r="J152" s="182">
        <f>ROUND(I152*H152,2)</f>
        <v>0</v>
      </c>
      <c r="K152" s="183"/>
      <c r="L152" s="102"/>
      <c r="M152" s="184" t="s">
        <v>28</v>
      </c>
      <c r="N152" s="185" t="s">
        <v>58</v>
      </c>
      <c r="O152" s="186">
        <v>7.0000000000000001E-3</v>
      </c>
      <c r="P152" s="186">
        <f>O152*H152</f>
        <v>5.9623200000000001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154</v>
      </c>
      <c r="AT152" s="188" t="s">
        <v>150</v>
      </c>
      <c r="AU152" s="188" t="s">
        <v>155</v>
      </c>
      <c r="AY152" s="95" t="s">
        <v>148</v>
      </c>
      <c r="BE152" s="189">
        <f>IF(N152="základná",J152,0)</f>
        <v>0</v>
      </c>
      <c r="BF152" s="189">
        <f>IF(N152="znížená",J152,0)</f>
        <v>0</v>
      </c>
      <c r="BG152" s="189">
        <f>IF(N152="zákl. prenesená",J152,0)</f>
        <v>0</v>
      </c>
      <c r="BH152" s="189">
        <f>IF(N152="zníž. prenesená",J152,0)</f>
        <v>0</v>
      </c>
      <c r="BI152" s="189">
        <f>IF(N152="nulová",J152,0)</f>
        <v>0</v>
      </c>
      <c r="BJ152" s="95" t="s">
        <v>155</v>
      </c>
      <c r="BK152" s="189">
        <f>ROUND(I152*H152,2)</f>
        <v>0</v>
      </c>
      <c r="BL152" s="95" t="s">
        <v>154</v>
      </c>
      <c r="BM152" s="188" t="s">
        <v>604</v>
      </c>
    </row>
    <row r="153" spans="2:65" s="103" customFormat="1" ht="24.2" customHeight="1" x14ac:dyDescent="0.2">
      <c r="B153" s="102"/>
      <c r="C153" s="177" t="s">
        <v>219</v>
      </c>
      <c r="D153" s="177" t="s">
        <v>150</v>
      </c>
      <c r="E153" s="178" t="s">
        <v>605</v>
      </c>
      <c r="F153" s="179" t="s">
        <v>606</v>
      </c>
      <c r="G153" s="180" t="s">
        <v>223</v>
      </c>
      <c r="H153" s="181">
        <v>24.84</v>
      </c>
      <c r="I153" s="209">
        <v>0</v>
      </c>
      <c r="J153" s="182">
        <f>ROUND(I153*H153,2)</f>
        <v>0</v>
      </c>
      <c r="K153" s="183"/>
      <c r="L153" s="102"/>
      <c r="M153" s="184" t="s">
        <v>28</v>
      </c>
      <c r="N153" s="185" t="s">
        <v>58</v>
      </c>
      <c r="O153" s="186">
        <v>0</v>
      </c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154</v>
      </c>
      <c r="AT153" s="188" t="s">
        <v>150</v>
      </c>
      <c r="AU153" s="188" t="s">
        <v>155</v>
      </c>
      <c r="AY153" s="95" t="s">
        <v>148</v>
      </c>
      <c r="BE153" s="189">
        <f>IF(N153="základná",J153,0)</f>
        <v>0</v>
      </c>
      <c r="BF153" s="189">
        <f>IF(N153="znížená",J153,0)</f>
        <v>0</v>
      </c>
      <c r="BG153" s="189">
        <f>IF(N153="zákl. prenesená",J153,0)</f>
        <v>0</v>
      </c>
      <c r="BH153" s="189">
        <f>IF(N153="zníž. prenesená",J153,0)</f>
        <v>0</v>
      </c>
      <c r="BI153" s="189">
        <f>IF(N153="nulová",J153,0)</f>
        <v>0</v>
      </c>
      <c r="BJ153" s="95" t="s">
        <v>155</v>
      </c>
      <c r="BK153" s="189">
        <f>ROUND(I153*H153,2)</f>
        <v>0</v>
      </c>
      <c r="BL153" s="95" t="s">
        <v>154</v>
      </c>
      <c r="BM153" s="188" t="s">
        <v>607</v>
      </c>
    </row>
    <row r="154" spans="2:65" s="103" customFormat="1" ht="24.2" customHeight="1" x14ac:dyDescent="0.2">
      <c r="B154" s="102"/>
      <c r="C154" s="177" t="s">
        <v>182</v>
      </c>
      <c r="D154" s="177" t="s">
        <v>150</v>
      </c>
      <c r="E154" s="178" t="s">
        <v>517</v>
      </c>
      <c r="F154" s="179" t="s">
        <v>518</v>
      </c>
      <c r="G154" s="180" t="s">
        <v>223</v>
      </c>
      <c r="H154" s="181">
        <v>36</v>
      </c>
      <c r="I154" s="209">
        <v>0</v>
      </c>
      <c r="J154" s="182">
        <f>ROUND(I154*H154,2)</f>
        <v>0</v>
      </c>
      <c r="K154" s="183"/>
      <c r="L154" s="102"/>
      <c r="M154" s="184" t="s">
        <v>28</v>
      </c>
      <c r="N154" s="185" t="s">
        <v>58</v>
      </c>
      <c r="O154" s="186">
        <v>0</v>
      </c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154</v>
      </c>
      <c r="AT154" s="188" t="s">
        <v>150</v>
      </c>
      <c r="AU154" s="188" t="s">
        <v>155</v>
      </c>
      <c r="AY154" s="95" t="s">
        <v>148</v>
      </c>
      <c r="BE154" s="189">
        <f>IF(N154="základná",J154,0)</f>
        <v>0</v>
      </c>
      <c r="BF154" s="189">
        <f>IF(N154="znížená",J154,0)</f>
        <v>0</v>
      </c>
      <c r="BG154" s="189">
        <f>IF(N154="zákl. prenesená",J154,0)</f>
        <v>0</v>
      </c>
      <c r="BH154" s="189">
        <f>IF(N154="zníž. prenesená",J154,0)</f>
        <v>0</v>
      </c>
      <c r="BI154" s="189">
        <f>IF(N154="nulová",J154,0)</f>
        <v>0</v>
      </c>
      <c r="BJ154" s="95" t="s">
        <v>155</v>
      </c>
      <c r="BK154" s="189">
        <f>ROUND(I154*H154,2)</f>
        <v>0</v>
      </c>
      <c r="BL154" s="95" t="s">
        <v>154</v>
      </c>
      <c r="BM154" s="188" t="s">
        <v>608</v>
      </c>
    </row>
    <row r="155" spans="2:65" s="166" customFormat="1" ht="22.9" customHeight="1" x14ac:dyDescent="0.2">
      <c r="B155" s="165"/>
      <c r="D155" s="167" t="s">
        <v>91</v>
      </c>
      <c r="E155" s="175" t="s">
        <v>520</v>
      </c>
      <c r="F155" s="175" t="s">
        <v>521</v>
      </c>
      <c r="J155" s="176">
        <f>BK155</f>
        <v>0</v>
      </c>
      <c r="L155" s="165"/>
      <c r="M155" s="170"/>
      <c r="P155" s="171">
        <f>P156</f>
        <v>0.53579999999999994</v>
      </c>
      <c r="R155" s="171">
        <f>R156</f>
        <v>0</v>
      </c>
      <c r="T155" s="172">
        <f>T156</f>
        <v>0</v>
      </c>
      <c r="AR155" s="167" t="s">
        <v>100</v>
      </c>
      <c r="AT155" s="173" t="s">
        <v>91</v>
      </c>
      <c r="AU155" s="173" t="s">
        <v>100</v>
      </c>
      <c r="AY155" s="167" t="s">
        <v>148</v>
      </c>
      <c r="BK155" s="174">
        <f>BK156</f>
        <v>0</v>
      </c>
    </row>
    <row r="156" spans="2:65" s="103" customFormat="1" ht="24.2" customHeight="1" x14ac:dyDescent="0.2">
      <c r="B156" s="102"/>
      <c r="C156" s="177" t="s">
        <v>168</v>
      </c>
      <c r="D156" s="177" t="s">
        <v>150</v>
      </c>
      <c r="E156" s="178" t="s">
        <v>609</v>
      </c>
      <c r="F156" s="179" t="s">
        <v>610</v>
      </c>
      <c r="G156" s="180" t="s">
        <v>223</v>
      </c>
      <c r="H156" s="181">
        <v>17.86</v>
      </c>
      <c r="I156" s="209">
        <v>0</v>
      </c>
      <c r="J156" s="182">
        <f>ROUND(I156*H156,2)</f>
        <v>0</v>
      </c>
      <c r="K156" s="183"/>
      <c r="L156" s="102"/>
      <c r="M156" s="205" t="s">
        <v>28</v>
      </c>
      <c r="N156" s="206" t="s">
        <v>58</v>
      </c>
      <c r="O156" s="207">
        <v>0.03</v>
      </c>
      <c r="P156" s="207">
        <f>O156*H156</f>
        <v>0.53579999999999994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AR156" s="188" t="s">
        <v>154</v>
      </c>
      <c r="AT156" s="188" t="s">
        <v>150</v>
      </c>
      <c r="AU156" s="188" t="s">
        <v>155</v>
      </c>
      <c r="AY156" s="95" t="s">
        <v>148</v>
      </c>
      <c r="BE156" s="189">
        <f>IF(N156="základná",J156,0)</f>
        <v>0</v>
      </c>
      <c r="BF156" s="189">
        <f>IF(N156="znížená",J156,0)</f>
        <v>0</v>
      </c>
      <c r="BG156" s="189">
        <f>IF(N156="zákl. prenesená",J156,0)</f>
        <v>0</v>
      </c>
      <c r="BH156" s="189">
        <f>IF(N156="zníž. prenesená",J156,0)</f>
        <v>0</v>
      </c>
      <c r="BI156" s="189">
        <f>IF(N156="nulová",J156,0)</f>
        <v>0</v>
      </c>
      <c r="BJ156" s="95" t="s">
        <v>155</v>
      </c>
      <c r="BK156" s="189">
        <f>ROUND(I156*H156,2)</f>
        <v>0</v>
      </c>
      <c r="BL156" s="95" t="s">
        <v>154</v>
      </c>
      <c r="BM156" s="188" t="s">
        <v>185</v>
      </c>
    </row>
    <row r="157" spans="2:65" s="103" customFormat="1" ht="6.95" customHeight="1" x14ac:dyDescent="0.2">
      <c r="B157" s="133"/>
      <c r="C157" s="134"/>
      <c r="D157" s="134"/>
      <c r="E157" s="134"/>
      <c r="F157" s="134"/>
      <c r="G157" s="134"/>
      <c r="H157" s="134"/>
      <c r="I157" s="134"/>
      <c r="J157" s="134"/>
      <c r="K157" s="134"/>
      <c r="L157" s="102"/>
    </row>
  </sheetData>
  <sheetProtection algorithmName="SHA-512" hashValue="UruoBuQ48w22tyS3B5Ite8JzraHijFxosFo2QFkjlJfzVDSNK/nJ9wSuq+ThgmBifGypQAaPwzmHv9NWo/KtTw==" saltValue="iVYRuIZRDUytHkgfhTBNuA==" spinCount="100000" sheet="1" selectLockedCells="1"/>
  <autoFilter ref="C120:K156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workbookViewId="0">
      <selection activeCell="I131" sqref="I131"/>
    </sheetView>
  </sheetViews>
  <sheetFormatPr defaultColWidth="8.83203125" defaultRowHeight="11.25" x14ac:dyDescent="0.2"/>
  <cols>
    <col min="1" max="1" width="8.33203125" style="94" customWidth="1"/>
    <col min="2" max="2" width="1.1640625" style="94" customWidth="1"/>
    <col min="3" max="3" width="4.1640625" style="94" customWidth="1"/>
    <col min="4" max="4" width="4.33203125" style="94" customWidth="1"/>
    <col min="5" max="5" width="17.1640625" style="94" customWidth="1"/>
    <col min="6" max="6" width="50.83203125" style="94" customWidth="1"/>
    <col min="7" max="7" width="7.5" style="94" customWidth="1"/>
    <col min="8" max="8" width="14" style="94" customWidth="1"/>
    <col min="9" max="9" width="15.83203125" style="94" customWidth="1"/>
    <col min="10" max="10" width="22.33203125" style="94" customWidth="1"/>
    <col min="11" max="11" width="22.33203125" style="94" hidden="1" customWidth="1"/>
    <col min="12" max="12" width="9.33203125" style="94" customWidth="1"/>
    <col min="13" max="13" width="10.83203125" style="94" hidden="1" customWidth="1"/>
    <col min="14" max="14" width="9.33203125" style="94" hidden="1"/>
    <col min="15" max="20" width="14.1640625" style="94" hidden="1" customWidth="1"/>
    <col min="21" max="21" width="16.33203125" style="94" hidden="1" customWidth="1"/>
    <col min="22" max="22" width="12.33203125" style="94" customWidth="1"/>
    <col min="23" max="23" width="16.33203125" style="94" customWidth="1"/>
    <col min="24" max="24" width="12.33203125" style="94" customWidth="1"/>
    <col min="25" max="25" width="15" style="94" customWidth="1"/>
    <col min="26" max="26" width="11" style="94" customWidth="1"/>
    <col min="27" max="27" width="15" style="94" customWidth="1"/>
    <col min="28" max="28" width="16.33203125" style="94" customWidth="1"/>
    <col min="29" max="29" width="11" style="94" customWidth="1"/>
    <col min="30" max="30" width="15" style="94" customWidth="1"/>
    <col min="31" max="31" width="16.33203125" style="94" customWidth="1"/>
    <col min="32" max="43" width="8.83203125" style="94"/>
    <col min="44" max="65" width="9.33203125" style="94" hidden="1"/>
    <col min="66" max="16384" width="8.83203125" style="94"/>
  </cols>
  <sheetData>
    <row r="2" spans="2:46" ht="36.950000000000003" customHeight="1" x14ac:dyDescent="0.2">
      <c r="L2" s="314" t="s">
        <v>32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95" t="s">
        <v>107</v>
      </c>
    </row>
    <row r="3" spans="2:46" ht="6.95" hidden="1" customHeight="1" x14ac:dyDescent="0.2">
      <c r="B3" s="96"/>
      <c r="C3" s="97"/>
      <c r="D3" s="97"/>
      <c r="E3" s="97"/>
      <c r="F3" s="97"/>
      <c r="G3" s="97"/>
      <c r="H3" s="97"/>
      <c r="I3" s="97"/>
      <c r="J3" s="97"/>
      <c r="K3" s="97"/>
      <c r="L3" s="98"/>
      <c r="AT3" s="95" t="s">
        <v>100</v>
      </c>
    </row>
    <row r="4" spans="2:46" ht="24.95" hidden="1" customHeight="1" x14ac:dyDescent="0.2">
      <c r="B4" s="98"/>
      <c r="D4" s="99" t="s">
        <v>114</v>
      </c>
      <c r="L4" s="98"/>
      <c r="M4" s="100" t="s">
        <v>36</v>
      </c>
      <c r="AT4" s="95" t="s">
        <v>30</v>
      </c>
    </row>
    <row r="5" spans="2:46" ht="6.95" hidden="1" customHeight="1" x14ac:dyDescent="0.2">
      <c r="B5" s="98"/>
      <c r="L5" s="98"/>
    </row>
    <row r="6" spans="2:46" ht="12" hidden="1" customHeight="1" x14ac:dyDescent="0.2">
      <c r="B6" s="98"/>
      <c r="D6" s="101" t="s">
        <v>40</v>
      </c>
      <c r="L6" s="98"/>
    </row>
    <row r="7" spans="2:46" ht="16.5" hidden="1" customHeight="1" x14ac:dyDescent="0.2">
      <c r="B7" s="98"/>
      <c r="E7" s="312">
        <f>'Rekapitulácia stavby'!K6</f>
        <v>0</v>
      </c>
      <c r="F7" s="313"/>
      <c r="G7" s="313"/>
      <c r="H7" s="313"/>
      <c r="L7" s="98"/>
    </row>
    <row r="8" spans="2:46" s="103" customFormat="1" ht="12" hidden="1" customHeight="1" x14ac:dyDescent="0.2">
      <c r="B8" s="102"/>
      <c r="D8" s="101" t="s">
        <v>115</v>
      </c>
      <c r="L8" s="102"/>
    </row>
    <row r="9" spans="2:46" s="103" customFormat="1" ht="16.5" hidden="1" customHeight="1" x14ac:dyDescent="0.2">
      <c r="B9" s="102"/>
      <c r="E9" s="310" t="s">
        <v>611</v>
      </c>
      <c r="F9" s="311"/>
      <c r="G9" s="311"/>
      <c r="H9" s="311"/>
      <c r="L9" s="102"/>
    </row>
    <row r="10" spans="2:46" s="103" customFormat="1" hidden="1" x14ac:dyDescent="0.2">
      <c r="B10" s="102"/>
      <c r="L10" s="102"/>
    </row>
    <row r="11" spans="2:46" s="103" customFormat="1" ht="12" hidden="1" customHeight="1" x14ac:dyDescent="0.2">
      <c r="B11" s="102"/>
      <c r="D11" s="101" t="s">
        <v>41</v>
      </c>
      <c r="F11" s="104" t="s">
        <v>28</v>
      </c>
      <c r="I11" s="101" t="s">
        <v>42</v>
      </c>
      <c r="J11" s="104" t="s">
        <v>28</v>
      </c>
      <c r="L11" s="102"/>
    </row>
    <row r="12" spans="2:46" s="103" customFormat="1" ht="12" hidden="1" customHeight="1" x14ac:dyDescent="0.2">
      <c r="B12" s="102"/>
      <c r="D12" s="101" t="s">
        <v>43</v>
      </c>
      <c r="F12" s="104" t="s">
        <v>44</v>
      </c>
      <c r="I12" s="101" t="s">
        <v>45</v>
      </c>
      <c r="J12" s="105">
        <f>'Rekapitulácia stavby'!AN8</f>
        <v>0</v>
      </c>
      <c r="L12" s="102"/>
    </row>
    <row r="13" spans="2:46" s="103" customFormat="1" ht="10.9" hidden="1" customHeight="1" x14ac:dyDescent="0.2">
      <c r="B13" s="102"/>
      <c r="L13" s="102"/>
    </row>
    <row r="14" spans="2:46" s="103" customFormat="1" ht="12" hidden="1" customHeight="1" x14ac:dyDescent="0.2">
      <c r="B14" s="102"/>
      <c r="D14" s="101" t="s">
        <v>46</v>
      </c>
      <c r="I14" s="101" t="s">
        <v>3</v>
      </c>
      <c r="J14" s="104" t="str">
        <f>IF('Rekapitulácia stavby'!AN10="","",'Rekapitulácia stavby'!AN10)</f>
        <v/>
      </c>
      <c r="L14" s="102"/>
    </row>
    <row r="15" spans="2:46" s="103" customFormat="1" ht="18" hidden="1" customHeight="1" x14ac:dyDescent="0.2">
      <c r="B15" s="102"/>
      <c r="E15" s="104" t="str">
        <f>IF('Rekapitulácia stavby'!E11="","",'Rekapitulácia stavby'!E11)</f>
        <v xml:space="preserve"> </v>
      </c>
      <c r="I15" s="101" t="s">
        <v>4</v>
      </c>
      <c r="J15" s="104" t="str">
        <f>IF('Rekapitulácia stavby'!AN11="","",'Rekapitulácia stavby'!AN11)</f>
        <v/>
      </c>
      <c r="L15" s="102"/>
    </row>
    <row r="16" spans="2:46" s="103" customFormat="1" ht="6.95" hidden="1" customHeight="1" x14ac:dyDescent="0.2">
      <c r="B16" s="102"/>
      <c r="L16" s="102"/>
    </row>
    <row r="17" spans="2:12" s="103" customFormat="1" ht="12" hidden="1" customHeight="1" x14ac:dyDescent="0.2">
      <c r="B17" s="102"/>
      <c r="D17" s="101" t="s">
        <v>47</v>
      </c>
      <c r="I17" s="101" t="s">
        <v>3</v>
      </c>
      <c r="J17" s="104" t="str">
        <f>'Rekapitulácia stavby'!AN13</f>
        <v/>
      </c>
      <c r="L17" s="102"/>
    </row>
    <row r="18" spans="2:12" s="103" customFormat="1" ht="18" hidden="1" customHeight="1" x14ac:dyDescent="0.2">
      <c r="B18" s="102"/>
      <c r="E18" s="316" t="str">
        <f>'Rekapitulácia stavby'!E14</f>
        <v xml:space="preserve"> </v>
      </c>
      <c r="F18" s="316"/>
      <c r="G18" s="316"/>
      <c r="H18" s="316"/>
      <c r="I18" s="101" t="s">
        <v>4</v>
      </c>
      <c r="J18" s="104" t="str">
        <f>'Rekapitulácia stavby'!AN14</f>
        <v/>
      </c>
      <c r="L18" s="102"/>
    </row>
    <row r="19" spans="2:12" s="103" customFormat="1" ht="6.95" hidden="1" customHeight="1" x14ac:dyDescent="0.2">
      <c r="B19" s="102"/>
      <c r="L19" s="102"/>
    </row>
    <row r="20" spans="2:12" s="103" customFormat="1" ht="12" hidden="1" customHeight="1" x14ac:dyDescent="0.2">
      <c r="B20" s="102"/>
      <c r="D20" s="101" t="s">
        <v>48</v>
      </c>
      <c r="I20" s="101" t="s">
        <v>3</v>
      </c>
      <c r="J20" s="104" t="str">
        <f>IF('Rekapitulácia stavby'!AN16="","",'Rekapitulácia stavby'!AN16)</f>
        <v/>
      </c>
      <c r="L20" s="102"/>
    </row>
    <row r="21" spans="2:12" s="103" customFormat="1" ht="18" hidden="1" customHeight="1" x14ac:dyDescent="0.2">
      <c r="B21" s="102"/>
      <c r="E21" s="104" t="str">
        <f>IF('Rekapitulácia stavby'!E17="","",'Rekapitulácia stavby'!E17)</f>
        <v xml:space="preserve"> </v>
      </c>
      <c r="I21" s="101" t="s">
        <v>4</v>
      </c>
      <c r="J21" s="104" t="str">
        <f>IF('Rekapitulácia stavby'!AN17="","",'Rekapitulácia stavby'!AN17)</f>
        <v/>
      </c>
      <c r="L21" s="102"/>
    </row>
    <row r="22" spans="2:12" s="103" customFormat="1" ht="6.95" hidden="1" customHeight="1" x14ac:dyDescent="0.2">
      <c r="B22" s="102"/>
      <c r="L22" s="102"/>
    </row>
    <row r="23" spans="2:12" s="103" customFormat="1" ht="12" hidden="1" customHeight="1" x14ac:dyDescent="0.2">
      <c r="B23" s="102"/>
      <c r="D23" s="101" t="s">
        <v>49</v>
      </c>
      <c r="I23" s="101" t="s">
        <v>3</v>
      </c>
      <c r="J23" s="104" t="str">
        <f>IF('Rekapitulácia stavby'!AN19="","",'Rekapitulácia stavby'!AN19)</f>
        <v/>
      </c>
      <c r="L23" s="102"/>
    </row>
    <row r="24" spans="2:12" s="103" customFormat="1" ht="18" hidden="1" customHeight="1" x14ac:dyDescent="0.2">
      <c r="B24" s="102"/>
      <c r="E24" s="104" t="str">
        <f>IF('Rekapitulácia stavby'!E20="","",'Rekapitulácia stavby'!E20)</f>
        <v xml:space="preserve"> </v>
      </c>
      <c r="I24" s="101" t="s">
        <v>4</v>
      </c>
      <c r="J24" s="104" t="str">
        <f>IF('Rekapitulácia stavby'!AN20="","",'Rekapitulácia stavby'!AN20)</f>
        <v/>
      </c>
      <c r="L24" s="102"/>
    </row>
    <row r="25" spans="2:12" s="103" customFormat="1" ht="6.95" hidden="1" customHeight="1" x14ac:dyDescent="0.2">
      <c r="B25" s="102"/>
      <c r="L25" s="102"/>
    </row>
    <row r="26" spans="2:12" s="103" customFormat="1" ht="12" hidden="1" customHeight="1" x14ac:dyDescent="0.2">
      <c r="B26" s="102"/>
      <c r="D26" s="101" t="s">
        <v>51</v>
      </c>
      <c r="L26" s="102"/>
    </row>
    <row r="27" spans="2:12" s="107" customFormat="1" ht="16.5" hidden="1" customHeight="1" x14ac:dyDescent="0.2">
      <c r="B27" s="106"/>
      <c r="E27" s="317" t="s">
        <v>28</v>
      </c>
      <c r="F27" s="317"/>
      <c r="G27" s="317"/>
      <c r="H27" s="317"/>
      <c r="L27" s="106"/>
    </row>
    <row r="28" spans="2:12" s="103" customFormat="1" ht="6.95" hidden="1" customHeight="1" x14ac:dyDescent="0.2">
      <c r="B28" s="102"/>
      <c r="L28" s="102"/>
    </row>
    <row r="29" spans="2:12" s="103" customFormat="1" ht="6.95" hidden="1" customHeight="1" x14ac:dyDescent="0.2">
      <c r="B29" s="102"/>
      <c r="D29" s="109"/>
      <c r="E29" s="109"/>
      <c r="F29" s="109"/>
      <c r="G29" s="109"/>
      <c r="H29" s="109"/>
      <c r="I29" s="109"/>
      <c r="J29" s="109"/>
      <c r="K29" s="109"/>
      <c r="L29" s="102"/>
    </row>
    <row r="30" spans="2:12" s="103" customFormat="1" ht="25.35" hidden="1" customHeight="1" x14ac:dyDescent="0.2">
      <c r="B30" s="102"/>
      <c r="D30" s="110" t="s">
        <v>52</v>
      </c>
      <c r="J30" s="111">
        <f>ROUND(J122, 2)</f>
        <v>0</v>
      </c>
      <c r="L30" s="102"/>
    </row>
    <row r="31" spans="2:12" s="103" customFormat="1" ht="6.95" hidden="1" customHeight="1" x14ac:dyDescent="0.2">
      <c r="B31" s="102"/>
      <c r="D31" s="109"/>
      <c r="E31" s="109"/>
      <c r="F31" s="109"/>
      <c r="G31" s="109"/>
      <c r="H31" s="109"/>
      <c r="I31" s="109"/>
      <c r="J31" s="109"/>
      <c r="K31" s="109"/>
      <c r="L31" s="102"/>
    </row>
    <row r="32" spans="2:12" s="103" customFormat="1" ht="14.45" hidden="1" customHeight="1" x14ac:dyDescent="0.2">
      <c r="B32" s="102"/>
      <c r="F32" s="112" t="s">
        <v>54</v>
      </c>
      <c r="I32" s="112" t="s">
        <v>53</v>
      </c>
      <c r="J32" s="112" t="s">
        <v>55</v>
      </c>
      <c r="L32" s="102"/>
    </row>
    <row r="33" spans="2:12" s="103" customFormat="1" ht="14.45" hidden="1" customHeight="1" x14ac:dyDescent="0.2">
      <c r="B33" s="102"/>
      <c r="D33" s="113" t="s">
        <v>56</v>
      </c>
      <c r="E33" s="114" t="s">
        <v>57</v>
      </c>
      <c r="F33" s="115">
        <f>ROUND((SUM(BE122:BE170)),  2)</f>
        <v>0</v>
      </c>
      <c r="G33" s="116"/>
      <c r="H33" s="116"/>
      <c r="I33" s="117">
        <v>0.23</v>
      </c>
      <c r="J33" s="115">
        <f>ROUND(((SUM(BE122:BE170))*I33),  2)</f>
        <v>0</v>
      </c>
      <c r="L33" s="102"/>
    </row>
    <row r="34" spans="2:12" s="103" customFormat="1" ht="14.45" hidden="1" customHeight="1" x14ac:dyDescent="0.2">
      <c r="B34" s="102"/>
      <c r="E34" s="114" t="s">
        <v>58</v>
      </c>
      <c r="F34" s="118">
        <f>ROUND((SUM(BF122:BF170)),  2)</f>
        <v>0</v>
      </c>
      <c r="I34" s="119">
        <v>0.23</v>
      </c>
      <c r="J34" s="118">
        <f>ROUND(((SUM(BF122:BF170))*I34),  2)</f>
        <v>0</v>
      </c>
      <c r="L34" s="102"/>
    </row>
    <row r="35" spans="2:12" s="103" customFormat="1" ht="14.45" hidden="1" customHeight="1" x14ac:dyDescent="0.2">
      <c r="B35" s="102"/>
      <c r="E35" s="101" t="s">
        <v>59</v>
      </c>
      <c r="F35" s="118">
        <f>ROUND((SUM(BG122:BG170)),  2)</f>
        <v>0</v>
      </c>
      <c r="I35" s="119">
        <v>0.23</v>
      </c>
      <c r="J35" s="118">
        <f>0</f>
        <v>0</v>
      </c>
      <c r="L35" s="102"/>
    </row>
    <row r="36" spans="2:12" s="103" customFormat="1" ht="14.45" hidden="1" customHeight="1" x14ac:dyDescent="0.2">
      <c r="B36" s="102"/>
      <c r="E36" s="101" t="s">
        <v>60</v>
      </c>
      <c r="F36" s="118">
        <f>ROUND((SUM(BH122:BH170)),  2)</f>
        <v>0</v>
      </c>
      <c r="I36" s="119">
        <v>0.23</v>
      </c>
      <c r="J36" s="118">
        <f>0</f>
        <v>0</v>
      </c>
      <c r="L36" s="102"/>
    </row>
    <row r="37" spans="2:12" s="103" customFormat="1" ht="14.45" hidden="1" customHeight="1" x14ac:dyDescent="0.2">
      <c r="B37" s="102"/>
      <c r="E37" s="114" t="s">
        <v>61</v>
      </c>
      <c r="F37" s="115">
        <f>ROUND((SUM(BI122:BI170)),  2)</f>
        <v>0</v>
      </c>
      <c r="G37" s="116"/>
      <c r="H37" s="116"/>
      <c r="I37" s="117">
        <v>0</v>
      </c>
      <c r="J37" s="115">
        <f>0</f>
        <v>0</v>
      </c>
      <c r="L37" s="102"/>
    </row>
    <row r="38" spans="2:12" s="103" customFormat="1" ht="6.95" hidden="1" customHeight="1" x14ac:dyDescent="0.2">
      <c r="B38" s="102"/>
      <c r="L38" s="102"/>
    </row>
    <row r="39" spans="2:12" s="103" customFormat="1" ht="25.35" hidden="1" customHeight="1" x14ac:dyDescent="0.2">
      <c r="B39" s="102"/>
      <c r="C39" s="120"/>
      <c r="D39" s="121" t="s">
        <v>62</v>
      </c>
      <c r="E39" s="122"/>
      <c r="F39" s="122"/>
      <c r="G39" s="123" t="s">
        <v>63</v>
      </c>
      <c r="H39" s="124" t="s">
        <v>64</v>
      </c>
      <c r="I39" s="122"/>
      <c r="J39" s="125">
        <f>SUM(J30:J37)</f>
        <v>0</v>
      </c>
      <c r="K39" s="126"/>
      <c r="L39" s="102"/>
    </row>
    <row r="40" spans="2:12" s="103" customFormat="1" ht="14.45" hidden="1" customHeight="1" x14ac:dyDescent="0.2">
      <c r="B40" s="102"/>
      <c r="L40" s="102"/>
    </row>
    <row r="41" spans="2:12" ht="14.45" hidden="1" customHeight="1" x14ac:dyDescent="0.2">
      <c r="B41" s="98"/>
      <c r="L41" s="98"/>
    </row>
    <row r="42" spans="2:12" ht="14.45" hidden="1" customHeight="1" x14ac:dyDescent="0.2">
      <c r="B42" s="98"/>
      <c r="L42" s="98"/>
    </row>
    <row r="43" spans="2:12" ht="14.45" hidden="1" customHeight="1" x14ac:dyDescent="0.2">
      <c r="B43" s="98"/>
      <c r="L43" s="98"/>
    </row>
    <row r="44" spans="2:12" ht="14.45" hidden="1" customHeight="1" x14ac:dyDescent="0.2">
      <c r="B44" s="98"/>
      <c r="L44" s="98"/>
    </row>
    <row r="45" spans="2:12" ht="14.45" hidden="1" customHeight="1" x14ac:dyDescent="0.2">
      <c r="B45" s="98"/>
      <c r="L45" s="98"/>
    </row>
    <row r="46" spans="2:12" ht="14.45" hidden="1" customHeight="1" x14ac:dyDescent="0.2">
      <c r="B46" s="98"/>
      <c r="L46" s="98"/>
    </row>
    <row r="47" spans="2:12" ht="14.45" hidden="1" customHeight="1" x14ac:dyDescent="0.2">
      <c r="B47" s="98"/>
      <c r="L47" s="98"/>
    </row>
    <row r="48" spans="2:12" ht="14.45" hidden="1" customHeight="1" x14ac:dyDescent="0.2">
      <c r="B48" s="98"/>
      <c r="L48" s="98"/>
    </row>
    <row r="49" spans="2:12" ht="14.45" hidden="1" customHeight="1" x14ac:dyDescent="0.2">
      <c r="B49" s="98"/>
      <c r="L49" s="98"/>
    </row>
    <row r="50" spans="2:12" s="103" customFormat="1" ht="14.45" hidden="1" customHeight="1" x14ac:dyDescent="0.2">
      <c r="B50" s="102"/>
      <c r="D50" s="127" t="s">
        <v>65</v>
      </c>
      <c r="E50" s="128"/>
      <c r="F50" s="128"/>
      <c r="G50" s="127" t="s">
        <v>66</v>
      </c>
      <c r="H50" s="128"/>
      <c r="I50" s="128"/>
      <c r="J50" s="128"/>
      <c r="K50" s="128"/>
      <c r="L50" s="102"/>
    </row>
    <row r="51" spans="2:12" hidden="1" x14ac:dyDescent="0.2">
      <c r="B51" s="98"/>
      <c r="L51" s="98"/>
    </row>
    <row r="52" spans="2:12" hidden="1" x14ac:dyDescent="0.2">
      <c r="B52" s="98"/>
      <c r="L52" s="98"/>
    </row>
    <row r="53" spans="2:12" hidden="1" x14ac:dyDescent="0.2">
      <c r="B53" s="98"/>
      <c r="L53" s="98"/>
    </row>
    <row r="54" spans="2:12" hidden="1" x14ac:dyDescent="0.2">
      <c r="B54" s="98"/>
      <c r="L54" s="98"/>
    </row>
    <row r="55" spans="2:12" hidden="1" x14ac:dyDescent="0.2">
      <c r="B55" s="98"/>
      <c r="L55" s="98"/>
    </row>
    <row r="56" spans="2:12" hidden="1" x14ac:dyDescent="0.2">
      <c r="B56" s="98"/>
      <c r="L56" s="98"/>
    </row>
    <row r="57" spans="2:12" hidden="1" x14ac:dyDescent="0.2">
      <c r="B57" s="98"/>
      <c r="L57" s="98"/>
    </row>
    <row r="58" spans="2:12" hidden="1" x14ac:dyDescent="0.2">
      <c r="B58" s="98"/>
      <c r="L58" s="98"/>
    </row>
    <row r="59" spans="2:12" hidden="1" x14ac:dyDescent="0.2">
      <c r="B59" s="98"/>
      <c r="L59" s="98"/>
    </row>
    <row r="60" spans="2:12" hidden="1" x14ac:dyDescent="0.2">
      <c r="B60" s="98"/>
      <c r="L60" s="98"/>
    </row>
    <row r="61" spans="2:12" s="103" customFormat="1" ht="12.75" hidden="1" x14ac:dyDescent="0.2">
      <c r="B61" s="102"/>
      <c r="D61" s="129" t="s">
        <v>67</v>
      </c>
      <c r="E61" s="130"/>
      <c r="F61" s="131" t="s">
        <v>68</v>
      </c>
      <c r="G61" s="129" t="s">
        <v>67</v>
      </c>
      <c r="H61" s="130"/>
      <c r="I61" s="130"/>
      <c r="J61" s="132" t="s">
        <v>68</v>
      </c>
      <c r="K61" s="130"/>
      <c r="L61" s="102"/>
    </row>
    <row r="62" spans="2:12" hidden="1" x14ac:dyDescent="0.2">
      <c r="B62" s="98"/>
      <c r="L62" s="98"/>
    </row>
    <row r="63" spans="2:12" hidden="1" x14ac:dyDescent="0.2">
      <c r="B63" s="98"/>
      <c r="L63" s="98"/>
    </row>
    <row r="64" spans="2:12" hidden="1" x14ac:dyDescent="0.2">
      <c r="B64" s="98"/>
      <c r="L64" s="98"/>
    </row>
    <row r="65" spans="2:12" s="103" customFormat="1" ht="12.75" hidden="1" x14ac:dyDescent="0.2">
      <c r="B65" s="102"/>
      <c r="D65" s="127" t="s">
        <v>69</v>
      </c>
      <c r="E65" s="128"/>
      <c r="F65" s="128"/>
      <c r="G65" s="127" t="s">
        <v>70</v>
      </c>
      <c r="H65" s="128"/>
      <c r="I65" s="128"/>
      <c r="J65" s="128"/>
      <c r="K65" s="128"/>
      <c r="L65" s="102"/>
    </row>
    <row r="66" spans="2:12" hidden="1" x14ac:dyDescent="0.2">
      <c r="B66" s="98"/>
      <c r="L66" s="98"/>
    </row>
    <row r="67" spans="2:12" hidden="1" x14ac:dyDescent="0.2">
      <c r="B67" s="98"/>
      <c r="L67" s="98"/>
    </row>
    <row r="68" spans="2:12" hidden="1" x14ac:dyDescent="0.2">
      <c r="B68" s="98"/>
      <c r="L68" s="98"/>
    </row>
    <row r="69" spans="2:12" hidden="1" x14ac:dyDescent="0.2">
      <c r="B69" s="98"/>
      <c r="L69" s="98"/>
    </row>
    <row r="70" spans="2:12" hidden="1" x14ac:dyDescent="0.2">
      <c r="B70" s="98"/>
      <c r="L70" s="98"/>
    </row>
    <row r="71" spans="2:12" hidden="1" x14ac:dyDescent="0.2">
      <c r="B71" s="98"/>
      <c r="L71" s="98"/>
    </row>
    <row r="72" spans="2:12" hidden="1" x14ac:dyDescent="0.2">
      <c r="B72" s="98"/>
      <c r="L72" s="98"/>
    </row>
    <row r="73" spans="2:12" hidden="1" x14ac:dyDescent="0.2">
      <c r="B73" s="98"/>
      <c r="L73" s="98"/>
    </row>
    <row r="74" spans="2:12" hidden="1" x14ac:dyDescent="0.2">
      <c r="B74" s="98"/>
      <c r="L74" s="98"/>
    </row>
    <row r="75" spans="2:12" hidden="1" x14ac:dyDescent="0.2">
      <c r="B75" s="98"/>
      <c r="L75" s="98"/>
    </row>
    <row r="76" spans="2:12" s="103" customFormat="1" ht="12.75" hidden="1" x14ac:dyDescent="0.2">
      <c r="B76" s="102"/>
      <c r="D76" s="129" t="s">
        <v>67</v>
      </c>
      <c r="E76" s="130"/>
      <c r="F76" s="131" t="s">
        <v>68</v>
      </c>
      <c r="G76" s="129" t="s">
        <v>67</v>
      </c>
      <c r="H76" s="130"/>
      <c r="I76" s="130"/>
      <c r="J76" s="132" t="s">
        <v>68</v>
      </c>
      <c r="K76" s="130"/>
      <c r="L76" s="102"/>
    </row>
    <row r="77" spans="2:12" s="103" customFormat="1" ht="14.45" hidden="1" customHeight="1" x14ac:dyDescent="0.2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02"/>
    </row>
    <row r="78" spans="2:12" hidden="1" x14ac:dyDescent="0.2"/>
    <row r="79" spans="2:12" hidden="1" x14ac:dyDescent="0.2"/>
    <row r="80" spans="2:12" hidden="1" x14ac:dyDescent="0.2"/>
    <row r="81" spans="2:47" s="103" customFormat="1" ht="6.95" hidden="1" customHeight="1" x14ac:dyDescent="0.2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02"/>
    </row>
    <row r="82" spans="2:47" s="103" customFormat="1" ht="24.95" hidden="1" customHeight="1" x14ac:dyDescent="0.2">
      <c r="B82" s="102"/>
      <c r="C82" s="99" t="s">
        <v>117</v>
      </c>
      <c r="L82" s="102"/>
    </row>
    <row r="83" spans="2:47" s="103" customFormat="1" ht="6.95" hidden="1" customHeight="1" x14ac:dyDescent="0.2">
      <c r="B83" s="102"/>
      <c r="L83" s="102"/>
    </row>
    <row r="84" spans="2:47" s="103" customFormat="1" ht="12" hidden="1" customHeight="1" x14ac:dyDescent="0.2">
      <c r="B84" s="102"/>
      <c r="C84" s="101" t="s">
        <v>40</v>
      </c>
      <c r="L84" s="102"/>
    </row>
    <row r="85" spans="2:47" s="103" customFormat="1" ht="16.5" hidden="1" customHeight="1" x14ac:dyDescent="0.2">
      <c r="B85" s="102"/>
      <c r="E85" s="312">
        <f>E7</f>
        <v>0</v>
      </c>
      <c r="F85" s="313"/>
      <c r="G85" s="313"/>
      <c r="H85" s="313"/>
      <c r="L85" s="102"/>
    </row>
    <row r="86" spans="2:47" s="103" customFormat="1" ht="12" hidden="1" customHeight="1" x14ac:dyDescent="0.2">
      <c r="B86" s="102"/>
      <c r="C86" s="101" t="s">
        <v>115</v>
      </c>
      <c r="L86" s="102"/>
    </row>
    <row r="87" spans="2:47" s="103" customFormat="1" ht="16.5" hidden="1" customHeight="1" x14ac:dyDescent="0.2">
      <c r="B87" s="102"/>
      <c r="E87" s="310" t="str">
        <f>E9</f>
        <v>Objekt3 - 05.1 Verejne osvetlenie</v>
      </c>
      <c r="F87" s="311"/>
      <c r="G87" s="311"/>
      <c r="H87" s="311"/>
      <c r="L87" s="102"/>
    </row>
    <row r="88" spans="2:47" s="103" customFormat="1" ht="6.95" hidden="1" customHeight="1" x14ac:dyDescent="0.2">
      <c r="B88" s="102"/>
      <c r="L88" s="102"/>
    </row>
    <row r="89" spans="2:47" s="103" customFormat="1" ht="12" hidden="1" customHeight="1" x14ac:dyDescent="0.2">
      <c r="B89" s="102"/>
      <c r="C89" s="101" t="s">
        <v>43</v>
      </c>
      <c r="F89" s="104" t="str">
        <f>F12</f>
        <v xml:space="preserve"> </v>
      </c>
      <c r="I89" s="101" t="s">
        <v>45</v>
      </c>
      <c r="J89" s="105">
        <f>IF(J12="","",J12)</f>
        <v>0</v>
      </c>
      <c r="L89" s="102"/>
    </row>
    <row r="90" spans="2:47" s="103" customFormat="1" ht="6.95" hidden="1" customHeight="1" x14ac:dyDescent="0.2">
      <c r="B90" s="102"/>
      <c r="L90" s="102"/>
    </row>
    <row r="91" spans="2:47" s="103" customFormat="1" ht="15.2" hidden="1" customHeight="1" x14ac:dyDescent="0.2">
      <c r="B91" s="102"/>
      <c r="C91" s="101" t="s">
        <v>46</v>
      </c>
      <c r="F91" s="104" t="str">
        <f>E15</f>
        <v xml:space="preserve"> </v>
      </c>
      <c r="I91" s="101" t="s">
        <v>48</v>
      </c>
      <c r="J91" s="108" t="str">
        <f>E21</f>
        <v xml:space="preserve"> </v>
      </c>
      <c r="L91" s="102"/>
    </row>
    <row r="92" spans="2:47" s="103" customFormat="1" ht="15.2" hidden="1" customHeight="1" x14ac:dyDescent="0.2">
      <c r="B92" s="102"/>
      <c r="C92" s="101" t="s">
        <v>47</v>
      </c>
      <c r="F92" s="104" t="str">
        <f>IF(E18="","",E18)</f>
        <v xml:space="preserve"> </v>
      </c>
      <c r="I92" s="101" t="s">
        <v>49</v>
      </c>
      <c r="J92" s="108" t="str">
        <f>E24</f>
        <v xml:space="preserve"> </v>
      </c>
      <c r="L92" s="102"/>
    </row>
    <row r="93" spans="2:47" s="103" customFormat="1" ht="10.35" hidden="1" customHeight="1" x14ac:dyDescent="0.2">
      <c r="B93" s="102"/>
      <c r="L93" s="102"/>
    </row>
    <row r="94" spans="2:47" s="103" customFormat="1" ht="29.25" hidden="1" customHeight="1" x14ac:dyDescent="0.2">
      <c r="B94" s="102"/>
      <c r="C94" s="137" t="s">
        <v>118</v>
      </c>
      <c r="D94" s="120"/>
      <c r="E94" s="120"/>
      <c r="F94" s="120"/>
      <c r="G94" s="120"/>
      <c r="H94" s="120"/>
      <c r="I94" s="120"/>
      <c r="J94" s="138" t="s">
        <v>119</v>
      </c>
      <c r="K94" s="120"/>
      <c r="L94" s="102"/>
    </row>
    <row r="95" spans="2:47" s="103" customFormat="1" ht="10.35" hidden="1" customHeight="1" x14ac:dyDescent="0.2">
      <c r="B95" s="102"/>
      <c r="L95" s="102"/>
    </row>
    <row r="96" spans="2:47" s="103" customFormat="1" ht="22.9" hidden="1" customHeight="1" x14ac:dyDescent="0.2">
      <c r="B96" s="102"/>
      <c r="C96" s="139" t="s">
        <v>120</v>
      </c>
      <c r="J96" s="111">
        <f>J122</f>
        <v>0</v>
      </c>
      <c r="L96" s="102"/>
      <c r="AU96" s="95" t="s">
        <v>121</v>
      </c>
    </row>
    <row r="97" spans="2:12" s="141" customFormat="1" ht="24.95" hidden="1" customHeight="1" x14ac:dyDescent="0.2">
      <c r="B97" s="140"/>
      <c r="D97" s="142" t="s">
        <v>612</v>
      </c>
      <c r="E97" s="143"/>
      <c r="F97" s="143"/>
      <c r="G97" s="143"/>
      <c r="H97" s="143"/>
      <c r="I97" s="143"/>
      <c r="J97" s="144">
        <f>J123</f>
        <v>0</v>
      </c>
      <c r="L97" s="140"/>
    </row>
    <row r="98" spans="2:12" s="146" customFormat="1" ht="19.899999999999999" hidden="1" customHeight="1" x14ac:dyDescent="0.2">
      <c r="B98" s="145"/>
      <c r="D98" s="147" t="s">
        <v>613</v>
      </c>
      <c r="E98" s="148"/>
      <c r="F98" s="148"/>
      <c r="G98" s="148"/>
      <c r="H98" s="148"/>
      <c r="I98" s="148"/>
      <c r="J98" s="149">
        <f>J124</f>
        <v>0</v>
      </c>
      <c r="L98" s="145"/>
    </row>
    <row r="99" spans="2:12" s="146" customFormat="1" ht="19.899999999999999" hidden="1" customHeight="1" x14ac:dyDescent="0.2">
      <c r="B99" s="145"/>
      <c r="D99" s="147" t="s">
        <v>614</v>
      </c>
      <c r="E99" s="148"/>
      <c r="F99" s="148"/>
      <c r="G99" s="148"/>
      <c r="H99" s="148"/>
      <c r="I99" s="148"/>
      <c r="J99" s="149">
        <f>J129</f>
        <v>0</v>
      </c>
      <c r="L99" s="145"/>
    </row>
    <row r="100" spans="2:12" s="141" customFormat="1" ht="24.95" hidden="1" customHeight="1" x14ac:dyDescent="0.2">
      <c r="B100" s="140"/>
      <c r="D100" s="142" t="s">
        <v>615</v>
      </c>
      <c r="E100" s="143"/>
      <c r="F100" s="143"/>
      <c r="G100" s="143"/>
      <c r="H100" s="143"/>
      <c r="I100" s="143"/>
      <c r="J100" s="144">
        <f>J136</f>
        <v>0</v>
      </c>
      <c r="L100" s="140"/>
    </row>
    <row r="101" spans="2:12" s="146" customFormat="1" ht="19.899999999999999" hidden="1" customHeight="1" x14ac:dyDescent="0.2">
      <c r="B101" s="145"/>
      <c r="D101" s="147" t="s">
        <v>616</v>
      </c>
      <c r="E101" s="148"/>
      <c r="F101" s="148"/>
      <c r="G101" s="148"/>
      <c r="H101" s="148"/>
      <c r="I101" s="148"/>
      <c r="J101" s="149">
        <f>J137</f>
        <v>0</v>
      </c>
      <c r="L101" s="145"/>
    </row>
    <row r="102" spans="2:12" s="141" customFormat="1" ht="24.95" hidden="1" customHeight="1" x14ac:dyDescent="0.2">
      <c r="B102" s="140"/>
      <c r="D102" s="142" t="s">
        <v>617</v>
      </c>
      <c r="E102" s="143"/>
      <c r="F102" s="143"/>
      <c r="G102" s="143"/>
      <c r="H102" s="143"/>
      <c r="I102" s="143"/>
      <c r="J102" s="144">
        <f>J166</f>
        <v>0</v>
      </c>
      <c r="L102" s="140"/>
    </row>
    <row r="103" spans="2:12" s="103" customFormat="1" ht="21.75" hidden="1" customHeight="1" x14ac:dyDescent="0.2">
      <c r="B103" s="102"/>
      <c r="L103" s="102"/>
    </row>
    <row r="104" spans="2:12" s="103" customFormat="1" ht="6.95" hidden="1" customHeight="1" x14ac:dyDescent="0.2">
      <c r="B104" s="133"/>
      <c r="C104" s="134"/>
      <c r="D104" s="134"/>
      <c r="E104" s="134"/>
      <c r="F104" s="134"/>
      <c r="G104" s="134"/>
      <c r="H104" s="134"/>
      <c r="I104" s="134"/>
      <c r="J104" s="134"/>
      <c r="K104" s="134"/>
      <c r="L104" s="102"/>
    </row>
    <row r="105" spans="2:12" hidden="1" x14ac:dyDescent="0.2"/>
    <row r="106" spans="2:12" hidden="1" x14ac:dyDescent="0.2"/>
    <row r="107" spans="2:12" hidden="1" x14ac:dyDescent="0.2"/>
    <row r="108" spans="2:12" s="103" customFormat="1" ht="6.95" customHeight="1" x14ac:dyDescent="0.2"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02"/>
    </row>
    <row r="109" spans="2:12" s="103" customFormat="1" ht="24.95" customHeight="1" x14ac:dyDescent="0.2">
      <c r="B109" s="102"/>
      <c r="C109" s="99" t="s">
        <v>134</v>
      </c>
      <c r="L109" s="102"/>
    </row>
    <row r="110" spans="2:12" s="103" customFormat="1" ht="6.95" customHeight="1" x14ac:dyDescent="0.2">
      <c r="B110" s="102"/>
      <c r="L110" s="102"/>
    </row>
    <row r="111" spans="2:12" s="103" customFormat="1" ht="12" customHeight="1" x14ac:dyDescent="0.2">
      <c r="B111" s="102"/>
      <c r="C111" s="101" t="s">
        <v>40</v>
      </c>
      <c r="L111" s="102"/>
    </row>
    <row r="112" spans="2:12" s="103" customFormat="1" ht="16.5" customHeight="1" x14ac:dyDescent="0.2">
      <c r="B112" s="102"/>
      <c r="E112" s="312">
        <f>E7</f>
        <v>0</v>
      </c>
      <c r="F112" s="313"/>
      <c r="G112" s="313"/>
      <c r="H112" s="313"/>
      <c r="L112" s="102"/>
    </row>
    <row r="113" spans="2:65" s="103" customFormat="1" ht="12" customHeight="1" x14ac:dyDescent="0.2">
      <c r="B113" s="102"/>
      <c r="C113" s="101" t="s">
        <v>115</v>
      </c>
      <c r="L113" s="102"/>
    </row>
    <row r="114" spans="2:65" s="103" customFormat="1" ht="16.5" customHeight="1" x14ac:dyDescent="0.2">
      <c r="B114" s="102"/>
      <c r="E114" s="310" t="str">
        <f>E9</f>
        <v>Objekt3 - 05.1 Verejne osvetlenie</v>
      </c>
      <c r="F114" s="311"/>
      <c r="G114" s="311"/>
      <c r="H114" s="311"/>
      <c r="L114" s="102"/>
    </row>
    <row r="115" spans="2:65" s="103" customFormat="1" ht="6.95" customHeight="1" x14ac:dyDescent="0.2">
      <c r="B115" s="102"/>
      <c r="L115" s="102"/>
    </row>
    <row r="116" spans="2:65" s="103" customFormat="1" ht="12" customHeight="1" x14ac:dyDescent="0.2">
      <c r="B116" s="102"/>
      <c r="C116" s="101" t="s">
        <v>43</v>
      </c>
      <c r="F116" s="104" t="str">
        <f>F12</f>
        <v xml:space="preserve"> </v>
      </c>
      <c r="I116" s="101" t="s">
        <v>45</v>
      </c>
      <c r="J116" s="105"/>
      <c r="L116" s="102"/>
    </row>
    <row r="117" spans="2:65" s="103" customFormat="1" ht="6.95" customHeight="1" x14ac:dyDescent="0.2">
      <c r="B117" s="102"/>
      <c r="L117" s="102"/>
    </row>
    <row r="118" spans="2:65" s="103" customFormat="1" ht="15.2" customHeight="1" x14ac:dyDescent="0.2">
      <c r="B118" s="102"/>
      <c r="C118" s="101" t="s">
        <v>46</v>
      </c>
      <c r="F118" s="104" t="str">
        <f>E15</f>
        <v xml:space="preserve"> </v>
      </c>
      <c r="I118" s="101" t="s">
        <v>48</v>
      </c>
      <c r="J118" s="108" t="str">
        <f>E21</f>
        <v xml:space="preserve"> </v>
      </c>
      <c r="L118" s="102"/>
    </row>
    <row r="119" spans="2:65" s="103" customFormat="1" ht="15.2" customHeight="1" x14ac:dyDescent="0.2">
      <c r="B119" s="102"/>
      <c r="C119" s="101" t="s">
        <v>47</v>
      </c>
      <c r="F119" s="104" t="str">
        <f>IF(E18="","",E18)</f>
        <v xml:space="preserve"> </v>
      </c>
      <c r="I119" s="101" t="s">
        <v>49</v>
      </c>
      <c r="J119" s="108" t="str">
        <f>E24</f>
        <v xml:space="preserve"> </v>
      </c>
      <c r="L119" s="102"/>
    </row>
    <row r="120" spans="2:65" s="103" customFormat="1" ht="10.35" customHeight="1" x14ac:dyDescent="0.2">
      <c r="B120" s="102"/>
      <c r="L120" s="102"/>
    </row>
    <row r="121" spans="2:65" s="158" customFormat="1" ht="29.25" customHeight="1" x14ac:dyDescent="0.2">
      <c r="B121" s="150"/>
      <c r="C121" s="151" t="s">
        <v>135</v>
      </c>
      <c r="D121" s="152" t="s">
        <v>77</v>
      </c>
      <c r="E121" s="152" t="s">
        <v>73</v>
      </c>
      <c r="F121" s="152" t="s">
        <v>74</v>
      </c>
      <c r="G121" s="152" t="s">
        <v>136</v>
      </c>
      <c r="H121" s="152" t="s">
        <v>137</v>
      </c>
      <c r="I121" s="152" t="s">
        <v>138</v>
      </c>
      <c r="J121" s="153" t="s">
        <v>119</v>
      </c>
      <c r="K121" s="154" t="s">
        <v>139</v>
      </c>
      <c r="L121" s="150"/>
      <c r="M121" s="155" t="s">
        <v>28</v>
      </c>
      <c r="N121" s="156" t="s">
        <v>56</v>
      </c>
      <c r="O121" s="156" t="s">
        <v>140</v>
      </c>
      <c r="P121" s="156" t="s">
        <v>141</v>
      </c>
      <c r="Q121" s="156" t="s">
        <v>142</v>
      </c>
      <c r="R121" s="156" t="s">
        <v>143</v>
      </c>
      <c r="S121" s="156" t="s">
        <v>144</v>
      </c>
      <c r="T121" s="157" t="s">
        <v>145</v>
      </c>
    </row>
    <row r="122" spans="2:65" s="103" customFormat="1" ht="22.9" customHeight="1" x14ac:dyDescent="0.25">
      <c r="B122" s="102"/>
      <c r="C122" s="159" t="s">
        <v>120</v>
      </c>
      <c r="J122" s="160">
        <f>BK122</f>
        <v>0</v>
      </c>
      <c r="L122" s="102"/>
      <c r="M122" s="161"/>
      <c r="N122" s="109"/>
      <c r="O122" s="109"/>
      <c r="P122" s="162">
        <f>P123+P136+P166</f>
        <v>0</v>
      </c>
      <c r="Q122" s="109"/>
      <c r="R122" s="162">
        <f>R123+R136+R166</f>
        <v>0</v>
      </c>
      <c r="S122" s="109"/>
      <c r="T122" s="163">
        <f>T123+T136+T166</f>
        <v>0</v>
      </c>
      <c r="AT122" s="95" t="s">
        <v>91</v>
      </c>
      <c r="AU122" s="95" t="s">
        <v>121</v>
      </c>
      <c r="BK122" s="164">
        <f>BK123+BK136+BK166</f>
        <v>0</v>
      </c>
    </row>
    <row r="123" spans="2:65" s="166" customFormat="1" ht="25.9" customHeight="1" x14ac:dyDescent="0.2">
      <c r="B123" s="165"/>
      <c r="D123" s="167" t="s">
        <v>91</v>
      </c>
      <c r="E123" s="168" t="s">
        <v>147</v>
      </c>
      <c r="F123" s="168" t="s">
        <v>147</v>
      </c>
      <c r="J123" s="169">
        <f>BK123</f>
        <v>0</v>
      </c>
      <c r="L123" s="165"/>
      <c r="M123" s="170"/>
      <c r="P123" s="171">
        <f>P124+P129</f>
        <v>0</v>
      </c>
      <c r="R123" s="171">
        <f>R124+R129</f>
        <v>0</v>
      </c>
      <c r="T123" s="172">
        <f>T124+T129</f>
        <v>0</v>
      </c>
      <c r="AR123" s="167" t="s">
        <v>100</v>
      </c>
      <c r="AT123" s="173" t="s">
        <v>91</v>
      </c>
      <c r="AU123" s="173" t="s">
        <v>92</v>
      </c>
      <c r="AY123" s="167" t="s">
        <v>148</v>
      </c>
      <c r="BK123" s="174">
        <f>BK124+BK129</f>
        <v>0</v>
      </c>
    </row>
    <row r="124" spans="2:65" s="166" customFormat="1" ht="22.9" customHeight="1" x14ac:dyDescent="0.2">
      <c r="B124" s="165"/>
      <c r="D124" s="167" t="s">
        <v>91</v>
      </c>
      <c r="E124" s="175" t="s">
        <v>149</v>
      </c>
      <c r="F124" s="175" t="s">
        <v>149</v>
      </c>
      <c r="J124" s="176">
        <f>BK124</f>
        <v>0</v>
      </c>
      <c r="L124" s="165"/>
      <c r="M124" s="170"/>
      <c r="P124" s="171">
        <f>SUM(P125:P128)</f>
        <v>0</v>
      </c>
      <c r="R124" s="171">
        <f>SUM(R125:R128)</f>
        <v>0</v>
      </c>
      <c r="T124" s="172">
        <f>SUM(T125:T128)</f>
        <v>0</v>
      </c>
      <c r="AR124" s="167" t="s">
        <v>100</v>
      </c>
      <c r="AT124" s="173" t="s">
        <v>91</v>
      </c>
      <c r="AU124" s="173" t="s">
        <v>100</v>
      </c>
      <c r="AY124" s="167" t="s">
        <v>148</v>
      </c>
      <c r="BK124" s="174">
        <f>SUM(BK125:BK128)</f>
        <v>0</v>
      </c>
    </row>
    <row r="125" spans="2:65" s="103" customFormat="1" ht="16.5" customHeight="1" x14ac:dyDescent="0.2">
      <c r="B125" s="102"/>
      <c r="C125" s="177" t="s">
        <v>100</v>
      </c>
      <c r="D125" s="177" t="s">
        <v>150</v>
      </c>
      <c r="E125" s="178" t="s">
        <v>618</v>
      </c>
      <c r="F125" s="179" t="s">
        <v>619</v>
      </c>
      <c r="G125" s="180" t="s">
        <v>297</v>
      </c>
      <c r="H125" s="181">
        <v>475</v>
      </c>
      <c r="I125" s="209">
        <v>0</v>
      </c>
      <c r="J125" s="182">
        <f>ROUND(I125*H125,2)</f>
        <v>0</v>
      </c>
      <c r="K125" s="183"/>
      <c r="L125" s="102"/>
      <c r="M125" s="184" t="s">
        <v>28</v>
      </c>
      <c r="N125" s="185" t="s">
        <v>58</v>
      </c>
      <c r="O125" s="186">
        <v>0</v>
      </c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154</v>
      </c>
      <c r="AT125" s="188" t="s">
        <v>150</v>
      </c>
      <c r="AU125" s="188" t="s">
        <v>155</v>
      </c>
      <c r="AY125" s="95" t="s">
        <v>148</v>
      </c>
      <c r="BE125" s="189">
        <f>IF(N125="základná",J125,0)</f>
        <v>0</v>
      </c>
      <c r="BF125" s="189">
        <f>IF(N125="znížená",J125,0)</f>
        <v>0</v>
      </c>
      <c r="BG125" s="189">
        <f>IF(N125="zákl. prenesená",J125,0)</f>
        <v>0</v>
      </c>
      <c r="BH125" s="189">
        <f>IF(N125="zníž. prenesená",J125,0)</f>
        <v>0</v>
      </c>
      <c r="BI125" s="189">
        <f>IF(N125="nulová",J125,0)</f>
        <v>0</v>
      </c>
      <c r="BJ125" s="95" t="s">
        <v>155</v>
      </c>
      <c r="BK125" s="189">
        <f>ROUND(I125*H125,2)</f>
        <v>0</v>
      </c>
      <c r="BL125" s="95" t="s">
        <v>154</v>
      </c>
      <c r="BM125" s="188" t="s">
        <v>155</v>
      </c>
    </row>
    <row r="126" spans="2:65" s="103" customFormat="1" ht="16.5" customHeight="1" x14ac:dyDescent="0.2">
      <c r="B126" s="102"/>
      <c r="C126" s="177" t="s">
        <v>155</v>
      </c>
      <c r="D126" s="177" t="s">
        <v>150</v>
      </c>
      <c r="E126" s="178" t="s">
        <v>620</v>
      </c>
      <c r="F126" s="179" t="s">
        <v>621</v>
      </c>
      <c r="G126" s="180" t="s">
        <v>297</v>
      </c>
      <c r="H126" s="181">
        <v>27</v>
      </c>
      <c r="I126" s="209">
        <v>0</v>
      </c>
      <c r="J126" s="182">
        <f>ROUND(I126*H126,2)</f>
        <v>0</v>
      </c>
      <c r="K126" s="183"/>
      <c r="L126" s="102"/>
      <c r="M126" s="184" t="s">
        <v>28</v>
      </c>
      <c r="N126" s="185" t="s">
        <v>58</v>
      </c>
      <c r="O126" s="186">
        <v>0</v>
      </c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154</v>
      </c>
      <c r="AT126" s="188" t="s">
        <v>150</v>
      </c>
      <c r="AU126" s="188" t="s">
        <v>155</v>
      </c>
      <c r="AY126" s="95" t="s">
        <v>148</v>
      </c>
      <c r="BE126" s="189">
        <f>IF(N126="základná",J126,0)</f>
        <v>0</v>
      </c>
      <c r="BF126" s="189">
        <f>IF(N126="znížená",J126,0)</f>
        <v>0</v>
      </c>
      <c r="BG126" s="189">
        <f>IF(N126="zákl. prenesená",J126,0)</f>
        <v>0</v>
      </c>
      <c r="BH126" s="189">
        <f>IF(N126="zníž. prenesená",J126,0)</f>
        <v>0</v>
      </c>
      <c r="BI126" s="189">
        <f>IF(N126="nulová",J126,0)</f>
        <v>0</v>
      </c>
      <c r="BJ126" s="95" t="s">
        <v>155</v>
      </c>
      <c r="BK126" s="189">
        <f>ROUND(I126*H126,2)</f>
        <v>0</v>
      </c>
      <c r="BL126" s="95" t="s">
        <v>154</v>
      </c>
      <c r="BM126" s="188" t="s">
        <v>154</v>
      </c>
    </row>
    <row r="127" spans="2:65" s="103" customFormat="1" ht="16.5" customHeight="1" x14ac:dyDescent="0.2">
      <c r="B127" s="102"/>
      <c r="C127" s="177" t="s">
        <v>310</v>
      </c>
      <c r="D127" s="177" t="s">
        <v>150</v>
      </c>
      <c r="E127" s="178" t="s">
        <v>622</v>
      </c>
      <c r="F127" s="179" t="s">
        <v>623</v>
      </c>
      <c r="G127" s="180" t="s">
        <v>176</v>
      </c>
      <c r="H127" s="181">
        <v>12.5</v>
      </c>
      <c r="I127" s="209">
        <v>0</v>
      </c>
      <c r="J127" s="182">
        <f>ROUND(I127*H127,2)</f>
        <v>0</v>
      </c>
      <c r="K127" s="183"/>
      <c r="L127" s="102"/>
      <c r="M127" s="184" t="s">
        <v>28</v>
      </c>
      <c r="N127" s="185" t="s">
        <v>58</v>
      </c>
      <c r="O127" s="186">
        <v>0</v>
      </c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154</v>
      </c>
      <c r="AT127" s="188" t="s">
        <v>150</v>
      </c>
      <c r="AU127" s="188" t="s">
        <v>155</v>
      </c>
      <c r="AY127" s="95" t="s">
        <v>148</v>
      </c>
      <c r="BE127" s="189">
        <f>IF(N127="základná",J127,0)</f>
        <v>0</v>
      </c>
      <c r="BF127" s="189">
        <f>IF(N127="znížená",J127,0)</f>
        <v>0</v>
      </c>
      <c r="BG127" s="189">
        <f>IF(N127="zákl. prenesená",J127,0)</f>
        <v>0</v>
      </c>
      <c r="BH127" s="189">
        <f>IF(N127="zníž. prenesená",J127,0)</f>
        <v>0</v>
      </c>
      <c r="BI127" s="189">
        <f>IF(N127="nulová",J127,0)</f>
        <v>0</v>
      </c>
      <c r="BJ127" s="95" t="s">
        <v>155</v>
      </c>
      <c r="BK127" s="189">
        <f>ROUND(I127*H127,2)</f>
        <v>0</v>
      </c>
      <c r="BL127" s="95" t="s">
        <v>154</v>
      </c>
      <c r="BM127" s="188" t="s">
        <v>583</v>
      </c>
    </row>
    <row r="128" spans="2:65" s="103" customFormat="1" ht="16.5" customHeight="1" x14ac:dyDescent="0.2">
      <c r="B128" s="102"/>
      <c r="C128" s="177" t="s">
        <v>154</v>
      </c>
      <c r="D128" s="177" t="s">
        <v>150</v>
      </c>
      <c r="E128" s="178" t="s">
        <v>624</v>
      </c>
      <c r="F128" s="179" t="s">
        <v>625</v>
      </c>
      <c r="G128" s="180" t="s">
        <v>176</v>
      </c>
      <c r="H128" s="181">
        <v>4.63</v>
      </c>
      <c r="I128" s="209">
        <v>0</v>
      </c>
      <c r="J128" s="182">
        <f>ROUND(I128*H128,2)</f>
        <v>0</v>
      </c>
      <c r="K128" s="183"/>
      <c r="L128" s="102"/>
      <c r="M128" s="184" t="s">
        <v>28</v>
      </c>
      <c r="N128" s="185" t="s">
        <v>58</v>
      </c>
      <c r="O128" s="186">
        <v>0</v>
      </c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154</v>
      </c>
      <c r="AT128" s="188" t="s">
        <v>150</v>
      </c>
      <c r="AU128" s="188" t="s">
        <v>155</v>
      </c>
      <c r="AY128" s="95" t="s">
        <v>148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95" t="s">
        <v>155</v>
      </c>
      <c r="BK128" s="189">
        <f>ROUND(I128*H128,2)</f>
        <v>0</v>
      </c>
      <c r="BL128" s="95" t="s">
        <v>154</v>
      </c>
      <c r="BM128" s="188" t="s">
        <v>164</v>
      </c>
    </row>
    <row r="129" spans="2:65" s="166" customFormat="1" ht="22.9" customHeight="1" x14ac:dyDescent="0.2">
      <c r="B129" s="165"/>
      <c r="D129" s="167" t="s">
        <v>91</v>
      </c>
      <c r="E129" s="175" t="s">
        <v>281</v>
      </c>
      <c r="F129" s="175" t="s">
        <v>281</v>
      </c>
      <c r="J129" s="176">
        <f>BK129</f>
        <v>0</v>
      </c>
      <c r="L129" s="165"/>
      <c r="M129" s="170"/>
      <c r="P129" s="171">
        <f>SUM(P130:P135)</f>
        <v>0</v>
      </c>
      <c r="R129" s="171">
        <f>SUM(R130:R135)</f>
        <v>0</v>
      </c>
      <c r="T129" s="172">
        <f>SUM(T130:T135)</f>
        <v>0</v>
      </c>
      <c r="AR129" s="167" t="s">
        <v>100</v>
      </c>
      <c r="AT129" s="173" t="s">
        <v>91</v>
      </c>
      <c r="AU129" s="173" t="s">
        <v>100</v>
      </c>
      <c r="AY129" s="167" t="s">
        <v>148</v>
      </c>
      <c r="BK129" s="174">
        <f>SUM(BK130:BK135)</f>
        <v>0</v>
      </c>
    </row>
    <row r="130" spans="2:65" s="103" customFormat="1" ht="24.2" customHeight="1" x14ac:dyDescent="0.2">
      <c r="B130" s="102"/>
      <c r="C130" s="177" t="s">
        <v>165</v>
      </c>
      <c r="D130" s="177" t="s">
        <v>150</v>
      </c>
      <c r="E130" s="178" t="s">
        <v>626</v>
      </c>
      <c r="F130" s="179" t="s">
        <v>627</v>
      </c>
      <c r="G130" s="180" t="s">
        <v>176</v>
      </c>
      <c r="H130" s="181">
        <v>5.74</v>
      </c>
      <c r="I130" s="209">
        <v>0</v>
      </c>
      <c r="J130" s="182">
        <f t="shared" ref="J130:J135" si="0">ROUND(I130*H130,2)</f>
        <v>0</v>
      </c>
      <c r="K130" s="183"/>
      <c r="L130" s="102"/>
      <c r="M130" s="184" t="s">
        <v>28</v>
      </c>
      <c r="N130" s="185" t="s">
        <v>58</v>
      </c>
      <c r="O130" s="186">
        <v>0</v>
      </c>
      <c r="P130" s="186">
        <f t="shared" ref="P130:P135" si="1">O130*H130</f>
        <v>0</v>
      </c>
      <c r="Q130" s="186">
        <v>0</v>
      </c>
      <c r="R130" s="186">
        <f t="shared" ref="R130:R135" si="2">Q130*H130</f>
        <v>0</v>
      </c>
      <c r="S130" s="186">
        <v>0</v>
      </c>
      <c r="T130" s="187">
        <f t="shared" ref="T130:T135" si="3">S130*H130</f>
        <v>0</v>
      </c>
      <c r="AR130" s="188" t="s">
        <v>154</v>
      </c>
      <c r="AT130" s="188" t="s">
        <v>150</v>
      </c>
      <c r="AU130" s="188" t="s">
        <v>155</v>
      </c>
      <c r="AY130" s="95" t="s">
        <v>148</v>
      </c>
      <c r="BE130" s="189">
        <f t="shared" ref="BE130:BE135" si="4">IF(N130="základná",J130,0)</f>
        <v>0</v>
      </c>
      <c r="BF130" s="189">
        <f t="shared" ref="BF130:BF135" si="5">IF(N130="znížená",J130,0)</f>
        <v>0</v>
      </c>
      <c r="BG130" s="189">
        <f t="shared" ref="BG130:BG135" si="6">IF(N130="zákl. prenesená",J130,0)</f>
        <v>0</v>
      </c>
      <c r="BH130" s="189">
        <f t="shared" ref="BH130:BH135" si="7">IF(N130="zníž. prenesená",J130,0)</f>
        <v>0</v>
      </c>
      <c r="BI130" s="189">
        <f t="shared" ref="BI130:BI135" si="8">IF(N130="nulová",J130,0)</f>
        <v>0</v>
      </c>
      <c r="BJ130" s="95" t="s">
        <v>155</v>
      </c>
      <c r="BK130" s="189">
        <f t="shared" ref="BK130:BK135" si="9">ROUND(I130*H130,2)</f>
        <v>0</v>
      </c>
      <c r="BL130" s="95" t="s">
        <v>154</v>
      </c>
      <c r="BM130" s="188" t="s">
        <v>168</v>
      </c>
    </row>
    <row r="131" spans="2:65" s="103" customFormat="1" ht="16.5" customHeight="1" x14ac:dyDescent="0.2">
      <c r="B131" s="102"/>
      <c r="C131" s="177" t="s">
        <v>583</v>
      </c>
      <c r="D131" s="177" t="s">
        <v>150</v>
      </c>
      <c r="E131" s="178" t="s">
        <v>628</v>
      </c>
      <c r="F131" s="179" t="s">
        <v>629</v>
      </c>
      <c r="G131" s="180" t="s">
        <v>153</v>
      </c>
      <c r="H131" s="181">
        <v>23.12</v>
      </c>
      <c r="I131" s="209">
        <v>0</v>
      </c>
      <c r="J131" s="182">
        <f t="shared" si="0"/>
        <v>0</v>
      </c>
      <c r="K131" s="183"/>
      <c r="L131" s="102"/>
      <c r="M131" s="184" t="s">
        <v>28</v>
      </c>
      <c r="N131" s="185" t="s">
        <v>58</v>
      </c>
      <c r="O131" s="186">
        <v>0</v>
      </c>
      <c r="P131" s="186">
        <f t="shared" si="1"/>
        <v>0</v>
      </c>
      <c r="Q131" s="186">
        <v>0</v>
      </c>
      <c r="R131" s="186">
        <f t="shared" si="2"/>
        <v>0</v>
      </c>
      <c r="S131" s="186">
        <v>0</v>
      </c>
      <c r="T131" s="187">
        <f t="shared" si="3"/>
        <v>0</v>
      </c>
      <c r="AR131" s="188" t="s">
        <v>154</v>
      </c>
      <c r="AT131" s="188" t="s">
        <v>150</v>
      </c>
      <c r="AU131" s="188" t="s">
        <v>155</v>
      </c>
      <c r="AY131" s="95" t="s">
        <v>148</v>
      </c>
      <c r="BE131" s="189">
        <f t="shared" si="4"/>
        <v>0</v>
      </c>
      <c r="BF131" s="189">
        <f t="shared" si="5"/>
        <v>0</v>
      </c>
      <c r="BG131" s="189">
        <f t="shared" si="6"/>
        <v>0</v>
      </c>
      <c r="BH131" s="189">
        <f t="shared" si="7"/>
        <v>0</v>
      </c>
      <c r="BI131" s="189">
        <f t="shared" si="8"/>
        <v>0</v>
      </c>
      <c r="BJ131" s="95" t="s">
        <v>155</v>
      </c>
      <c r="BK131" s="189">
        <f t="shared" si="9"/>
        <v>0</v>
      </c>
      <c r="BL131" s="95" t="s">
        <v>154</v>
      </c>
      <c r="BM131" s="188" t="s">
        <v>197</v>
      </c>
    </row>
    <row r="132" spans="2:65" s="103" customFormat="1" ht="21.75" customHeight="1" x14ac:dyDescent="0.2">
      <c r="B132" s="102"/>
      <c r="C132" s="177" t="s">
        <v>589</v>
      </c>
      <c r="D132" s="177" t="s">
        <v>150</v>
      </c>
      <c r="E132" s="178" t="s">
        <v>630</v>
      </c>
      <c r="F132" s="179" t="s">
        <v>631</v>
      </c>
      <c r="G132" s="180" t="s">
        <v>176</v>
      </c>
      <c r="H132" s="181">
        <v>0.83</v>
      </c>
      <c r="I132" s="209">
        <v>0</v>
      </c>
      <c r="J132" s="182">
        <f t="shared" si="0"/>
        <v>0</v>
      </c>
      <c r="K132" s="183"/>
      <c r="L132" s="102"/>
      <c r="M132" s="184" t="s">
        <v>28</v>
      </c>
      <c r="N132" s="185" t="s">
        <v>58</v>
      </c>
      <c r="O132" s="186">
        <v>0</v>
      </c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AR132" s="188" t="s">
        <v>154</v>
      </c>
      <c r="AT132" s="188" t="s">
        <v>150</v>
      </c>
      <c r="AU132" s="188" t="s">
        <v>155</v>
      </c>
      <c r="AY132" s="95" t="s">
        <v>148</v>
      </c>
      <c r="BE132" s="189">
        <f t="shared" si="4"/>
        <v>0</v>
      </c>
      <c r="BF132" s="189">
        <f t="shared" si="5"/>
        <v>0</v>
      </c>
      <c r="BG132" s="189">
        <f t="shared" si="6"/>
        <v>0</v>
      </c>
      <c r="BH132" s="189">
        <f t="shared" si="7"/>
        <v>0</v>
      </c>
      <c r="BI132" s="189">
        <f t="shared" si="8"/>
        <v>0</v>
      </c>
      <c r="BJ132" s="95" t="s">
        <v>155</v>
      </c>
      <c r="BK132" s="189">
        <f t="shared" si="9"/>
        <v>0</v>
      </c>
      <c r="BL132" s="95" t="s">
        <v>154</v>
      </c>
      <c r="BM132" s="188" t="s">
        <v>208</v>
      </c>
    </row>
    <row r="133" spans="2:65" s="103" customFormat="1" ht="16.5" customHeight="1" x14ac:dyDescent="0.2">
      <c r="B133" s="102"/>
      <c r="C133" s="177" t="s">
        <v>164</v>
      </c>
      <c r="D133" s="177" t="s">
        <v>150</v>
      </c>
      <c r="E133" s="178" t="s">
        <v>632</v>
      </c>
      <c r="F133" s="179" t="s">
        <v>633</v>
      </c>
      <c r="G133" s="180" t="s">
        <v>384</v>
      </c>
      <c r="H133" s="181">
        <v>17</v>
      </c>
      <c r="I133" s="209">
        <v>0</v>
      </c>
      <c r="J133" s="182">
        <f t="shared" si="0"/>
        <v>0</v>
      </c>
      <c r="K133" s="183"/>
      <c r="L133" s="102"/>
      <c r="M133" s="184" t="s">
        <v>28</v>
      </c>
      <c r="N133" s="185" t="s">
        <v>58</v>
      </c>
      <c r="O133" s="186">
        <v>0</v>
      </c>
      <c r="P133" s="186">
        <f t="shared" si="1"/>
        <v>0</v>
      </c>
      <c r="Q133" s="186">
        <v>0</v>
      </c>
      <c r="R133" s="186">
        <f t="shared" si="2"/>
        <v>0</v>
      </c>
      <c r="S133" s="186">
        <v>0</v>
      </c>
      <c r="T133" s="187">
        <f t="shared" si="3"/>
        <v>0</v>
      </c>
      <c r="AR133" s="188" t="s">
        <v>154</v>
      </c>
      <c r="AT133" s="188" t="s">
        <v>150</v>
      </c>
      <c r="AU133" s="188" t="s">
        <v>155</v>
      </c>
      <c r="AY133" s="95" t="s">
        <v>148</v>
      </c>
      <c r="BE133" s="189">
        <f t="shared" si="4"/>
        <v>0</v>
      </c>
      <c r="BF133" s="189">
        <f t="shared" si="5"/>
        <v>0</v>
      </c>
      <c r="BG133" s="189">
        <f t="shared" si="6"/>
        <v>0</v>
      </c>
      <c r="BH133" s="189">
        <f t="shared" si="7"/>
        <v>0</v>
      </c>
      <c r="BI133" s="189">
        <f t="shared" si="8"/>
        <v>0</v>
      </c>
      <c r="BJ133" s="95" t="s">
        <v>155</v>
      </c>
      <c r="BK133" s="189">
        <f t="shared" si="9"/>
        <v>0</v>
      </c>
      <c r="BL133" s="95" t="s">
        <v>154</v>
      </c>
      <c r="BM133" s="188" t="s">
        <v>177</v>
      </c>
    </row>
    <row r="134" spans="2:65" s="103" customFormat="1" ht="16.5" customHeight="1" x14ac:dyDescent="0.2">
      <c r="B134" s="102"/>
      <c r="C134" s="177" t="s">
        <v>179</v>
      </c>
      <c r="D134" s="177" t="s">
        <v>150</v>
      </c>
      <c r="E134" s="178" t="s">
        <v>634</v>
      </c>
      <c r="F134" s="179" t="s">
        <v>635</v>
      </c>
      <c r="G134" s="180" t="s">
        <v>297</v>
      </c>
      <c r="H134" s="181">
        <v>27</v>
      </c>
      <c r="I134" s="209">
        <v>0</v>
      </c>
      <c r="J134" s="182">
        <f t="shared" si="0"/>
        <v>0</v>
      </c>
      <c r="K134" s="183"/>
      <c r="L134" s="102"/>
      <c r="M134" s="184" t="s">
        <v>28</v>
      </c>
      <c r="N134" s="185" t="s">
        <v>58</v>
      </c>
      <c r="O134" s="186">
        <v>0</v>
      </c>
      <c r="P134" s="186">
        <f t="shared" si="1"/>
        <v>0</v>
      </c>
      <c r="Q134" s="186">
        <v>0</v>
      </c>
      <c r="R134" s="186">
        <f t="shared" si="2"/>
        <v>0</v>
      </c>
      <c r="S134" s="186">
        <v>0</v>
      </c>
      <c r="T134" s="187">
        <f t="shared" si="3"/>
        <v>0</v>
      </c>
      <c r="AR134" s="188" t="s">
        <v>154</v>
      </c>
      <c r="AT134" s="188" t="s">
        <v>150</v>
      </c>
      <c r="AU134" s="188" t="s">
        <v>155</v>
      </c>
      <c r="AY134" s="95" t="s">
        <v>148</v>
      </c>
      <c r="BE134" s="189">
        <f t="shared" si="4"/>
        <v>0</v>
      </c>
      <c r="BF134" s="189">
        <f t="shared" si="5"/>
        <v>0</v>
      </c>
      <c r="BG134" s="189">
        <f t="shared" si="6"/>
        <v>0</v>
      </c>
      <c r="BH134" s="189">
        <f t="shared" si="7"/>
        <v>0</v>
      </c>
      <c r="BI134" s="189">
        <f t="shared" si="8"/>
        <v>0</v>
      </c>
      <c r="BJ134" s="95" t="s">
        <v>155</v>
      </c>
      <c r="BK134" s="189">
        <f t="shared" si="9"/>
        <v>0</v>
      </c>
      <c r="BL134" s="95" t="s">
        <v>154</v>
      </c>
      <c r="BM134" s="188" t="s">
        <v>182</v>
      </c>
    </row>
    <row r="135" spans="2:65" s="103" customFormat="1" ht="16.5" customHeight="1" x14ac:dyDescent="0.2">
      <c r="B135" s="102"/>
      <c r="C135" s="177" t="s">
        <v>168</v>
      </c>
      <c r="D135" s="177" t="s">
        <v>150</v>
      </c>
      <c r="E135" s="178" t="s">
        <v>636</v>
      </c>
      <c r="F135" s="179" t="s">
        <v>637</v>
      </c>
      <c r="G135" s="180" t="s">
        <v>297</v>
      </c>
      <c r="H135" s="181">
        <v>500</v>
      </c>
      <c r="I135" s="209">
        <v>0</v>
      </c>
      <c r="J135" s="182">
        <f t="shared" si="0"/>
        <v>0</v>
      </c>
      <c r="K135" s="183"/>
      <c r="L135" s="102"/>
      <c r="M135" s="184" t="s">
        <v>28</v>
      </c>
      <c r="N135" s="185" t="s">
        <v>58</v>
      </c>
      <c r="O135" s="186">
        <v>0</v>
      </c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AR135" s="188" t="s">
        <v>154</v>
      </c>
      <c r="AT135" s="188" t="s">
        <v>150</v>
      </c>
      <c r="AU135" s="188" t="s">
        <v>155</v>
      </c>
      <c r="AY135" s="95" t="s">
        <v>148</v>
      </c>
      <c r="BE135" s="189">
        <f t="shared" si="4"/>
        <v>0</v>
      </c>
      <c r="BF135" s="189">
        <f t="shared" si="5"/>
        <v>0</v>
      </c>
      <c r="BG135" s="189">
        <f t="shared" si="6"/>
        <v>0</v>
      </c>
      <c r="BH135" s="189">
        <f t="shared" si="7"/>
        <v>0</v>
      </c>
      <c r="BI135" s="189">
        <f t="shared" si="8"/>
        <v>0</v>
      </c>
      <c r="BJ135" s="95" t="s">
        <v>155</v>
      </c>
      <c r="BK135" s="189">
        <f t="shared" si="9"/>
        <v>0</v>
      </c>
      <c r="BL135" s="95" t="s">
        <v>154</v>
      </c>
      <c r="BM135" s="188" t="s">
        <v>185</v>
      </c>
    </row>
    <row r="136" spans="2:65" s="166" customFormat="1" ht="25.9" customHeight="1" x14ac:dyDescent="0.2">
      <c r="B136" s="165"/>
      <c r="D136" s="167" t="s">
        <v>91</v>
      </c>
      <c r="E136" s="168" t="s">
        <v>531</v>
      </c>
      <c r="F136" s="168" t="s">
        <v>531</v>
      </c>
      <c r="J136" s="169">
        <f>BK136</f>
        <v>0</v>
      </c>
      <c r="L136" s="165"/>
      <c r="M136" s="170"/>
      <c r="P136" s="171">
        <f>P137</f>
        <v>0</v>
      </c>
      <c r="R136" s="171">
        <f>R137</f>
        <v>0</v>
      </c>
      <c r="T136" s="172">
        <f>T137</f>
        <v>0</v>
      </c>
      <c r="AR136" s="167" t="s">
        <v>100</v>
      </c>
      <c r="AT136" s="173" t="s">
        <v>91</v>
      </c>
      <c r="AU136" s="173" t="s">
        <v>92</v>
      </c>
      <c r="AY136" s="167" t="s">
        <v>148</v>
      </c>
      <c r="BK136" s="174">
        <f>BK137</f>
        <v>0</v>
      </c>
    </row>
    <row r="137" spans="2:65" s="166" customFormat="1" ht="22.9" customHeight="1" x14ac:dyDescent="0.2">
      <c r="B137" s="165"/>
      <c r="D137" s="167" t="s">
        <v>91</v>
      </c>
      <c r="E137" s="175" t="s">
        <v>638</v>
      </c>
      <c r="F137" s="175" t="s">
        <v>638</v>
      </c>
      <c r="J137" s="176">
        <f>BK137</f>
        <v>0</v>
      </c>
      <c r="L137" s="165"/>
      <c r="M137" s="170"/>
      <c r="P137" s="171">
        <f>SUM(P138:P165)</f>
        <v>0</v>
      </c>
      <c r="R137" s="171">
        <f>SUM(R138:R165)</f>
        <v>0</v>
      </c>
      <c r="T137" s="172">
        <f>SUM(T138:T165)</f>
        <v>0</v>
      </c>
      <c r="AR137" s="167" t="s">
        <v>100</v>
      </c>
      <c r="AT137" s="173" t="s">
        <v>91</v>
      </c>
      <c r="AU137" s="173" t="s">
        <v>100</v>
      </c>
      <c r="AY137" s="167" t="s">
        <v>148</v>
      </c>
      <c r="BK137" s="174">
        <f>SUM(BK138:BK165)</f>
        <v>0</v>
      </c>
    </row>
    <row r="138" spans="2:65" s="103" customFormat="1" ht="24.2" customHeight="1" x14ac:dyDescent="0.2">
      <c r="B138" s="102"/>
      <c r="C138" s="177" t="s">
        <v>187</v>
      </c>
      <c r="D138" s="177" t="s">
        <v>150</v>
      </c>
      <c r="E138" s="178" t="s">
        <v>639</v>
      </c>
      <c r="F138" s="179" t="s">
        <v>640</v>
      </c>
      <c r="G138" s="180" t="s">
        <v>384</v>
      </c>
      <c r="H138" s="181">
        <v>17</v>
      </c>
      <c r="I138" s="209">
        <v>0</v>
      </c>
      <c r="J138" s="182">
        <f t="shared" ref="J138:J165" si="10">ROUND(I138*H138,2)</f>
        <v>0</v>
      </c>
      <c r="K138" s="183"/>
      <c r="L138" s="102"/>
      <c r="M138" s="184" t="s">
        <v>28</v>
      </c>
      <c r="N138" s="185" t="s">
        <v>58</v>
      </c>
      <c r="O138" s="186">
        <v>0</v>
      </c>
      <c r="P138" s="186">
        <f t="shared" ref="P138:P165" si="11">O138*H138</f>
        <v>0</v>
      </c>
      <c r="Q138" s="186">
        <v>0</v>
      </c>
      <c r="R138" s="186">
        <f t="shared" ref="R138:R165" si="12">Q138*H138</f>
        <v>0</v>
      </c>
      <c r="S138" s="186">
        <v>0</v>
      </c>
      <c r="T138" s="187">
        <f t="shared" ref="T138:T165" si="13">S138*H138</f>
        <v>0</v>
      </c>
      <c r="AR138" s="188" t="s">
        <v>154</v>
      </c>
      <c r="AT138" s="188" t="s">
        <v>150</v>
      </c>
      <c r="AU138" s="188" t="s">
        <v>155</v>
      </c>
      <c r="AY138" s="95" t="s">
        <v>148</v>
      </c>
      <c r="BE138" s="189">
        <f t="shared" ref="BE138:BE165" si="14">IF(N138="základná",J138,0)</f>
        <v>0</v>
      </c>
      <c r="BF138" s="189">
        <f t="shared" ref="BF138:BF165" si="15">IF(N138="znížená",J138,0)</f>
        <v>0</v>
      </c>
      <c r="BG138" s="189">
        <f t="shared" ref="BG138:BG165" si="16">IF(N138="zákl. prenesená",J138,0)</f>
        <v>0</v>
      </c>
      <c r="BH138" s="189">
        <f t="shared" ref="BH138:BH165" si="17">IF(N138="zníž. prenesená",J138,0)</f>
        <v>0</v>
      </c>
      <c r="BI138" s="189">
        <f t="shared" ref="BI138:BI165" si="18">IF(N138="nulová",J138,0)</f>
        <v>0</v>
      </c>
      <c r="BJ138" s="95" t="s">
        <v>155</v>
      </c>
      <c r="BK138" s="189">
        <f t="shared" ref="BK138:BK165" si="19">ROUND(I138*H138,2)</f>
        <v>0</v>
      </c>
      <c r="BL138" s="95" t="s">
        <v>154</v>
      </c>
      <c r="BM138" s="188" t="s">
        <v>190</v>
      </c>
    </row>
    <row r="139" spans="2:65" s="103" customFormat="1" ht="24.2" customHeight="1" x14ac:dyDescent="0.2">
      <c r="B139" s="102"/>
      <c r="C139" s="177" t="s">
        <v>197</v>
      </c>
      <c r="D139" s="177" t="s">
        <v>150</v>
      </c>
      <c r="E139" s="178" t="s">
        <v>641</v>
      </c>
      <c r="F139" s="179" t="s">
        <v>642</v>
      </c>
      <c r="G139" s="180" t="s">
        <v>384</v>
      </c>
      <c r="H139" s="181">
        <v>17</v>
      </c>
      <c r="I139" s="209">
        <v>0</v>
      </c>
      <c r="J139" s="182">
        <f t="shared" si="10"/>
        <v>0</v>
      </c>
      <c r="K139" s="183"/>
      <c r="L139" s="102"/>
      <c r="M139" s="184" t="s">
        <v>28</v>
      </c>
      <c r="N139" s="185" t="s">
        <v>58</v>
      </c>
      <c r="O139" s="186">
        <v>0</v>
      </c>
      <c r="P139" s="186">
        <f t="shared" si="11"/>
        <v>0</v>
      </c>
      <c r="Q139" s="186">
        <v>0</v>
      </c>
      <c r="R139" s="186">
        <f t="shared" si="12"/>
        <v>0</v>
      </c>
      <c r="S139" s="186">
        <v>0</v>
      </c>
      <c r="T139" s="187">
        <f t="shared" si="13"/>
        <v>0</v>
      </c>
      <c r="AR139" s="188" t="s">
        <v>154</v>
      </c>
      <c r="AT139" s="188" t="s">
        <v>150</v>
      </c>
      <c r="AU139" s="188" t="s">
        <v>155</v>
      </c>
      <c r="AY139" s="95" t="s">
        <v>148</v>
      </c>
      <c r="BE139" s="189">
        <f t="shared" si="14"/>
        <v>0</v>
      </c>
      <c r="BF139" s="189">
        <f t="shared" si="15"/>
        <v>0</v>
      </c>
      <c r="BG139" s="189">
        <f t="shared" si="16"/>
        <v>0</v>
      </c>
      <c r="BH139" s="189">
        <f t="shared" si="17"/>
        <v>0</v>
      </c>
      <c r="BI139" s="189">
        <f t="shared" si="18"/>
        <v>0</v>
      </c>
      <c r="BJ139" s="95" t="s">
        <v>155</v>
      </c>
      <c r="BK139" s="189">
        <f t="shared" si="19"/>
        <v>0</v>
      </c>
      <c r="BL139" s="95" t="s">
        <v>154</v>
      </c>
      <c r="BM139" s="188" t="s">
        <v>200</v>
      </c>
    </row>
    <row r="140" spans="2:65" s="103" customFormat="1" ht="16.5" customHeight="1" x14ac:dyDescent="0.2">
      <c r="B140" s="102"/>
      <c r="C140" s="177" t="s">
        <v>204</v>
      </c>
      <c r="D140" s="177" t="s">
        <v>150</v>
      </c>
      <c r="E140" s="178" t="s">
        <v>643</v>
      </c>
      <c r="F140" s="179" t="s">
        <v>644</v>
      </c>
      <c r="G140" s="180" t="s">
        <v>384</v>
      </c>
      <c r="H140" s="181">
        <v>17</v>
      </c>
      <c r="I140" s="209">
        <v>0</v>
      </c>
      <c r="J140" s="182">
        <f t="shared" si="10"/>
        <v>0</v>
      </c>
      <c r="K140" s="183"/>
      <c r="L140" s="102"/>
      <c r="M140" s="184" t="s">
        <v>28</v>
      </c>
      <c r="N140" s="185" t="s">
        <v>58</v>
      </c>
      <c r="O140" s="186">
        <v>0</v>
      </c>
      <c r="P140" s="186">
        <f t="shared" si="11"/>
        <v>0</v>
      </c>
      <c r="Q140" s="186">
        <v>0</v>
      </c>
      <c r="R140" s="186">
        <f t="shared" si="12"/>
        <v>0</v>
      </c>
      <c r="S140" s="186">
        <v>0</v>
      </c>
      <c r="T140" s="187">
        <f t="shared" si="13"/>
        <v>0</v>
      </c>
      <c r="AR140" s="188" t="s">
        <v>154</v>
      </c>
      <c r="AT140" s="188" t="s">
        <v>150</v>
      </c>
      <c r="AU140" s="188" t="s">
        <v>155</v>
      </c>
      <c r="AY140" s="95" t="s">
        <v>148</v>
      </c>
      <c r="BE140" s="189">
        <f t="shared" si="14"/>
        <v>0</v>
      </c>
      <c r="BF140" s="189">
        <f t="shared" si="15"/>
        <v>0</v>
      </c>
      <c r="BG140" s="189">
        <f t="shared" si="16"/>
        <v>0</v>
      </c>
      <c r="BH140" s="189">
        <f t="shared" si="17"/>
        <v>0</v>
      </c>
      <c r="BI140" s="189">
        <f t="shared" si="18"/>
        <v>0</v>
      </c>
      <c r="BJ140" s="95" t="s">
        <v>155</v>
      </c>
      <c r="BK140" s="189">
        <f t="shared" si="19"/>
        <v>0</v>
      </c>
      <c r="BL140" s="95" t="s">
        <v>154</v>
      </c>
      <c r="BM140" s="188" t="s">
        <v>207</v>
      </c>
    </row>
    <row r="141" spans="2:65" s="103" customFormat="1" ht="37.9" customHeight="1" x14ac:dyDescent="0.2">
      <c r="B141" s="102"/>
      <c r="C141" s="177" t="s">
        <v>208</v>
      </c>
      <c r="D141" s="177" t="s">
        <v>150</v>
      </c>
      <c r="E141" s="178" t="s">
        <v>645</v>
      </c>
      <c r="F141" s="179" t="s">
        <v>646</v>
      </c>
      <c r="G141" s="180" t="s">
        <v>384</v>
      </c>
      <c r="H141" s="181">
        <v>17</v>
      </c>
      <c r="I141" s="209">
        <v>0</v>
      </c>
      <c r="J141" s="182">
        <f t="shared" si="10"/>
        <v>0</v>
      </c>
      <c r="K141" s="183"/>
      <c r="L141" s="102"/>
      <c r="M141" s="184" t="s">
        <v>28</v>
      </c>
      <c r="N141" s="185" t="s">
        <v>58</v>
      </c>
      <c r="O141" s="186">
        <v>0</v>
      </c>
      <c r="P141" s="186">
        <f t="shared" si="11"/>
        <v>0</v>
      </c>
      <c r="Q141" s="186">
        <v>0</v>
      </c>
      <c r="R141" s="186">
        <f t="shared" si="12"/>
        <v>0</v>
      </c>
      <c r="S141" s="186">
        <v>0</v>
      </c>
      <c r="T141" s="187">
        <f t="shared" si="13"/>
        <v>0</v>
      </c>
      <c r="AR141" s="188" t="s">
        <v>154</v>
      </c>
      <c r="AT141" s="188" t="s">
        <v>150</v>
      </c>
      <c r="AU141" s="188" t="s">
        <v>155</v>
      </c>
      <c r="AY141" s="95" t="s">
        <v>148</v>
      </c>
      <c r="BE141" s="189">
        <f t="shared" si="14"/>
        <v>0</v>
      </c>
      <c r="BF141" s="189">
        <f t="shared" si="15"/>
        <v>0</v>
      </c>
      <c r="BG141" s="189">
        <f t="shared" si="16"/>
        <v>0</v>
      </c>
      <c r="BH141" s="189">
        <f t="shared" si="17"/>
        <v>0</v>
      </c>
      <c r="BI141" s="189">
        <f t="shared" si="18"/>
        <v>0</v>
      </c>
      <c r="BJ141" s="95" t="s">
        <v>155</v>
      </c>
      <c r="BK141" s="189">
        <f t="shared" si="19"/>
        <v>0</v>
      </c>
      <c r="BL141" s="95" t="s">
        <v>154</v>
      </c>
      <c r="BM141" s="188" t="s">
        <v>211</v>
      </c>
    </row>
    <row r="142" spans="2:65" s="103" customFormat="1" ht="16.5" customHeight="1" x14ac:dyDescent="0.2">
      <c r="B142" s="102"/>
      <c r="C142" s="177" t="s">
        <v>212</v>
      </c>
      <c r="D142" s="177" t="s">
        <v>150</v>
      </c>
      <c r="E142" s="178" t="s">
        <v>647</v>
      </c>
      <c r="F142" s="179" t="s">
        <v>648</v>
      </c>
      <c r="G142" s="180" t="s">
        <v>384</v>
      </c>
      <c r="H142" s="181">
        <v>17</v>
      </c>
      <c r="I142" s="209">
        <v>0</v>
      </c>
      <c r="J142" s="182">
        <f t="shared" si="10"/>
        <v>0</v>
      </c>
      <c r="K142" s="183"/>
      <c r="L142" s="102"/>
      <c r="M142" s="184" t="s">
        <v>28</v>
      </c>
      <c r="N142" s="185" t="s">
        <v>58</v>
      </c>
      <c r="O142" s="186">
        <v>0</v>
      </c>
      <c r="P142" s="186">
        <f t="shared" si="11"/>
        <v>0</v>
      </c>
      <c r="Q142" s="186">
        <v>0</v>
      </c>
      <c r="R142" s="186">
        <f t="shared" si="12"/>
        <v>0</v>
      </c>
      <c r="S142" s="186">
        <v>0</v>
      </c>
      <c r="T142" s="187">
        <f t="shared" si="13"/>
        <v>0</v>
      </c>
      <c r="AR142" s="188" t="s">
        <v>154</v>
      </c>
      <c r="AT142" s="188" t="s">
        <v>150</v>
      </c>
      <c r="AU142" s="188" t="s">
        <v>155</v>
      </c>
      <c r="AY142" s="95" t="s">
        <v>148</v>
      </c>
      <c r="BE142" s="189">
        <f t="shared" si="14"/>
        <v>0</v>
      </c>
      <c r="BF142" s="189">
        <f t="shared" si="15"/>
        <v>0</v>
      </c>
      <c r="BG142" s="189">
        <f t="shared" si="16"/>
        <v>0</v>
      </c>
      <c r="BH142" s="189">
        <f t="shared" si="17"/>
        <v>0</v>
      </c>
      <c r="BI142" s="189">
        <f t="shared" si="18"/>
        <v>0</v>
      </c>
      <c r="BJ142" s="95" t="s">
        <v>155</v>
      </c>
      <c r="BK142" s="189">
        <f t="shared" si="19"/>
        <v>0</v>
      </c>
      <c r="BL142" s="95" t="s">
        <v>154</v>
      </c>
      <c r="BM142" s="188" t="s">
        <v>215</v>
      </c>
    </row>
    <row r="143" spans="2:65" s="103" customFormat="1" ht="24.2" customHeight="1" x14ac:dyDescent="0.2">
      <c r="B143" s="102"/>
      <c r="C143" s="177" t="s">
        <v>182</v>
      </c>
      <c r="D143" s="177" t="s">
        <v>150</v>
      </c>
      <c r="E143" s="178" t="s">
        <v>649</v>
      </c>
      <c r="F143" s="179" t="s">
        <v>650</v>
      </c>
      <c r="G143" s="180" t="s">
        <v>384</v>
      </c>
      <c r="H143" s="181">
        <v>17</v>
      </c>
      <c r="I143" s="209">
        <v>0</v>
      </c>
      <c r="J143" s="182">
        <f t="shared" si="10"/>
        <v>0</v>
      </c>
      <c r="K143" s="183"/>
      <c r="L143" s="102"/>
      <c r="M143" s="184" t="s">
        <v>28</v>
      </c>
      <c r="N143" s="185" t="s">
        <v>58</v>
      </c>
      <c r="O143" s="186">
        <v>0</v>
      </c>
      <c r="P143" s="186">
        <f t="shared" si="11"/>
        <v>0</v>
      </c>
      <c r="Q143" s="186">
        <v>0</v>
      </c>
      <c r="R143" s="186">
        <f t="shared" si="12"/>
        <v>0</v>
      </c>
      <c r="S143" s="186">
        <v>0</v>
      </c>
      <c r="T143" s="187">
        <f t="shared" si="13"/>
        <v>0</v>
      </c>
      <c r="AR143" s="188" t="s">
        <v>154</v>
      </c>
      <c r="AT143" s="188" t="s">
        <v>150</v>
      </c>
      <c r="AU143" s="188" t="s">
        <v>155</v>
      </c>
      <c r="AY143" s="95" t="s">
        <v>148</v>
      </c>
      <c r="BE143" s="189">
        <f t="shared" si="14"/>
        <v>0</v>
      </c>
      <c r="BF143" s="189">
        <f t="shared" si="15"/>
        <v>0</v>
      </c>
      <c r="BG143" s="189">
        <f t="shared" si="16"/>
        <v>0</v>
      </c>
      <c r="BH143" s="189">
        <f t="shared" si="17"/>
        <v>0</v>
      </c>
      <c r="BI143" s="189">
        <f t="shared" si="18"/>
        <v>0</v>
      </c>
      <c r="BJ143" s="95" t="s">
        <v>155</v>
      </c>
      <c r="BK143" s="189">
        <f t="shared" si="19"/>
        <v>0</v>
      </c>
      <c r="BL143" s="95" t="s">
        <v>154</v>
      </c>
      <c r="BM143" s="188" t="s">
        <v>218</v>
      </c>
    </row>
    <row r="144" spans="2:65" s="103" customFormat="1" ht="16.5" customHeight="1" x14ac:dyDescent="0.2">
      <c r="B144" s="102"/>
      <c r="C144" s="177" t="s">
        <v>228</v>
      </c>
      <c r="D144" s="177" t="s">
        <v>150</v>
      </c>
      <c r="E144" s="178" t="s">
        <v>651</v>
      </c>
      <c r="F144" s="179" t="s">
        <v>652</v>
      </c>
      <c r="G144" s="180" t="s">
        <v>384</v>
      </c>
      <c r="H144" s="181">
        <v>17</v>
      </c>
      <c r="I144" s="209">
        <v>0</v>
      </c>
      <c r="J144" s="182">
        <f t="shared" si="10"/>
        <v>0</v>
      </c>
      <c r="K144" s="183"/>
      <c r="L144" s="102"/>
      <c r="M144" s="184" t="s">
        <v>28</v>
      </c>
      <c r="N144" s="185" t="s">
        <v>58</v>
      </c>
      <c r="O144" s="186">
        <v>0</v>
      </c>
      <c r="P144" s="186">
        <f t="shared" si="11"/>
        <v>0</v>
      </c>
      <c r="Q144" s="186">
        <v>0</v>
      </c>
      <c r="R144" s="186">
        <f t="shared" si="12"/>
        <v>0</v>
      </c>
      <c r="S144" s="186">
        <v>0</v>
      </c>
      <c r="T144" s="187">
        <f t="shared" si="13"/>
        <v>0</v>
      </c>
      <c r="AR144" s="188" t="s">
        <v>154</v>
      </c>
      <c r="AT144" s="188" t="s">
        <v>150</v>
      </c>
      <c r="AU144" s="188" t="s">
        <v>155</v>
      </c>
      <c r="AY144" s="95" t="s">
        <v>148</v>
      </c>
      <c r="BE144" s="189">
        <f t="shared" si="14"/>
        <v>0</v>
      </c>
      <c r="BF144" s="189">
        <f t="shared" si="15"/>
        <v>0</v>
      </c>
      <c r="BG144" s="189">
        <f t="shared" si="16"/>
        <v>0</v>
      </c>
      <c r="BH144" s="189">
        <f t="shared" si="17"/>
        <v>0</v>
      </c>
      <c r="BI144" s="189">
        <f t="shared" si="18"/>
        <v>0</v>
      </c>
      <c r="BJ144" s="95" t="s">
        <v>155</v>
      </c>
      <c r="BK144" s="189">
        <f t="shared" si="19"/>
        <v>0</v>
      </c>
      <c r="BL144" s="95" t="s">
        <v>154</v>
      </c>
      <c r="BM144" s="188" t="s">
        <v>224</v>
      </c>
    </row>
    <row r="145" spans="2:65" s="103" customFormat="1" ht="16.5" customHeight="1" x14ac:dyDescent="0.2">
      <c r="B145" s="102"/>
      <c r="C145" s="177" t="s">
        <v>185</v>
      </c>
      <c r="D145" s="177" t="s">
        <v>150</v>
      </c>
      <c r="E145" s="178" t="s">
        <v>653</v>
      </c>
      <c r="F145" s="179" t="s">
        <v>654</v>
      </c>
      <c r="G145" s="180" t="s">
        <v>384</v>
      </c>
      <c r="H145" s="181">
        <v>17</v>
      </c>
      <c r="I145" s="209">
        <v>0</v>
      </c>
      <c r="J145" s="182">
        <f t="shared" si="10"/>
        <v>0</v>
      </c>
      <c r="K145" s="183"/>
      <c r="L145" s="102"/>
      <c r="M145" s="184" t="s">
        <v>28</v>
      </c>
      <c r="N145" s="185" t="s">
        <v>58</v>
      </c>
      <c r="O145" s="186">
        <v>0</v>
      </c>
      <c r="P145" s="186">
        <f t="shared" si="11"/>
        <v>0</v>
      </c>
      <c r="Q145" s="186">
        <v>0</v>
      </c>
      <c r="R145" s="186">
        <f t="shared" si="12"/>
        <v>0</v>
      </c>
      <c r="S145" s="186">
        <v>0</v>
      </c>
      <c r="T145" s="187">
        <f t="shared" si="13"/>
        <v>0</v>
      </c>
      <c r="AR145" s="188" t="s">
        <v>154</v>
      </c>
      <c r="AT145" s="188" t="s">
        <v>150</v>
      </c>
      <c r="AU145" s="188" t="s">
        <v>155</v>
      </c>
      <c r="AY145" s="95" t="s">
        <v>148</v>
      </c>
      <c r="BE145" s="189">
        <f t="shared" si="14"/>
        <v>0</v>
      </c>
      <c r="BF145" s="189">
        <f t="shared" si="15"/>
        <v>0</v>
      </c>
      <c r="BG145" s="189">
        <f t="shared" si="16"/>
        <v>0</v>
      </c>
      <c r="BH145" s="189">
        <f t="shared" si="17"/>
        <v>0</v>
      </c>
      <c r="BI145" s="189">
        <f t="shared" si="18"/>
        <v>0</v>
      </c>
      <c r="BJ145" s="95" t="s">
        <v>155</v>
      </c>
      <c r="BK145" s="189">
        <f t="shared" si="19"/>
        <v>0</v>
      </c>
      <c r="BL145" s="95" t="s">
        <v>154</v>
      </c>
      <c r="BM145" s="188" t="s">
        <v>227</v>
      </c>
    </row>
    <row r="146" spans="2:65" s="103" customFormat="1" ht="16.5" customHeight="1" x14ac:dyDescent="0.2">
      <c r="B146" s="102"/>
      <c r="C146" s="177" t="s">
        <v>235</v>
      </c>
      <c r="D146" s="177" t="s">
        <v>150</v>
      </c>
      <c r="E146" s="178" t="s">
        <v>655</v>
      </c>
      <c r="F146" s="179" t="s">
        <v>656</v>
      </c>
      <c r="G146" s="180" t="s">
        <v>253</v>
      </c>
      <c r="H146" s="181">
        <v>800</v>
      </c>
      <c r="I146" s="209">
        <v>0</v>
      </c>
      <c r="J146" s="182">
        <f t="shared" si="10"/>
        <v>0</v>
      </c>
      <c r="K146" s="183"/>
      <c r="L146" s="102"/>
      <c r="M146" s="184" t="s">
        <v>28</v>
      </c>
      <c r="N146" s="185" t="s">
        <v>58</v>
      </c>
      <c r="O146" s="186">
        <v>0</v>
      </c>
      <c r="P146" s="186">
        <f t="shared" si="11"/>
        <v>0</v>
      </c>
      <c r="Q146" s="186">
        <v>0</v>
      </c>
      <c r="R146" s="186">
        <f t="shared" si="12"/>
        <v>0</v>
      </c>
      <c r="S146" s="186">
        <v>0</v>
      </c>
      <c r="T146" s="187">
        <f t="shared" si="13"/>
        <v>0</v>
      </c>
      <c r="AR146" s="188" t="s">
        <v>154</v>
      </c>
      <c r="AT146" s="188" t="s">
        <v>150</v>
      </c>
      <c r="AU146" s="188" t="s">
        <v>155</v>
      </c>
      <c r="AY146" s="95" t="s">
        <v>148</v>
      </c>
      <c r="BE146" s="189">
        <f t="shared" si="14"/>
        <v>0</v>
      </c>
      <c r="BF146" s="189">
        <f t="shared" si="15"/>
        <v>0</v>
      </c>
      <c r="BG146" s="189">
        <f t="shared" si="16"/>
        <v>0</v>
      </c>
      <c r="BH146" s="189">
        <f t="shared" si="17"/>
        <v>0</v>
      </c>
      <c r="BI146" s="189">
        <f t="shared" si="18"/>
        <v>0</v>
      </c>
      <c r="BJ146" s="95" t="s">
        <v>155</v>
      </c>
      <c r="BK146" s="189">
        <f t="shared" si="19"/>
        <v>0</v>
      </c>
      <c r="BL146" s="95" t="s">
        <v>154</v>
      </c>
      <c r="BM146" s="188" t="s">
        <v>231</v>
      </c>
    </row>
    <row r="147" spans="2:65" s="103" customFormat="1" ht="21.75" customHeight="1" x14ac:dyDescent="0.2">
      <c r="B147" s="102"/>
      <c r="C147" s="177" t="s">
        <v>190</v>
      </c>
      <c r="D147" s="177" t="s">
        <v>150</v>
      </c>
      <c r="E147" s="178" t="s">
        <v>657</v>
      </c>
      <c r="F147" s="179" t="s">
        <v>658</v>
      </c>
      <c r="G147" s="180" t="s">
        <v>253</v>
      </c>
      <c r="H147" s="181">
        <v>800</v>
      </c>
      <c r="I147" s="209">
        <v>0</v>
      </c>
      <c r="J147" s="182">
        <f t="shared" si="10"/>
        <v>0</v>
      </c>
      <c r="K147" s="183"/>
      <c r="L147" s="102"/>
      <c r="M147" s="184" t="s">
        <v>28</v>
      </c>
      <c r="N147" s="185" t="s">
        <v>58</v>
      </c>
      <c r="O147" s="186">
        <v>0</v>
      </c>
      <c r="P147" s="186">
        <f t="shared" si="11"/>
        <v>0</v>
      </c>
      <c r="Q147" s="186">
        <v>0</v>
      </c>
      <c r="R147" s="186">
        <f t="shared" si="12"/>
        <v>0</v>
      </c>
      <c r="S147" s="186">
        <v>0</v>
      </c>
      <c r="T147" s="187">
        <f t="shared" si="13"/>
        <v>0</v>
      </c>
      <c r="AR147" s="188" t="s">
        <v>154</v>
      </c>
      <c r="AT147" s="188" t="s">
        <v>150</v>
      </c>
      <c r="AU147" s="188" t="s">
        <v>155</v>
      </c>
      <c r="AY147" s="95" t="s">
        <v>148</v>
      </c>
      <c r="BE147" s="189">
        <f t="shared" si="14"/>
        <v>0</v>
      </c>
      <c r="BF147" s="189">
        <f t="shared" si="15"/>
        <v>0</v>
      </c>
      <c r="BG147" s="189">
        <f t="shared" si="16"/>
        <v>0</v>
      </c>
      <c r="BH147" s="189">
        <f t="shared" si="17"/>
        <v>0</v>
      </c>
      <c r="BI147" s="189">
        <f t="shared" si="18"/>
        <v>0</v>
      </c>
      <c r="BJ147" s="95" t="s">
        <v>155</v>
      </c>
      <c r="BK147" s="189">
        <f t="shared" si="19"/>
        <v>0</v>
      </c>
      <c r="BL147" s="95" t="s">
        <v>154</v>
      </c>
      <c r="BM147" s="188" t="s">
        <v>234</v>
      </c>
    </row>
    <row r="148" spans="2:65" s="103" customFormat="1" ht="16.5" customHeight="1" x14ac:dyDescent="0.2">
      <c r="B148" s="102"/>
      <c r="C148" s="177" t="s">
        <v>34</v>
      </c>
      <c r="D148" s="177" t="s">
        <v>150</v>
      </c>
      <c r="E148" s="178" t="s">
        <v>659</v>
      </c>
      <c r="F148" s="179" t="s">
        <v>660</v>
      </c>
      <c r="G148" s="180" t="s">
        <v>297</v>
      </c>
      <c r="H148" s="181">
        <v>50</v>
      </c>
      <c r="I148" s="209">
        <v>0</v>
      </c>
      <c r="J148" s="182">
        <f t="shared" si="10"/>
        <v>0</v>
      </c>
      <c r="K148" s="183"/>
      <c r="L148" s="102"/>
      <c r="M148" s="184" t="s">
        <v>28</v>
      </c>
      <c r="N148" s="185" t="s">
        <v>58</v>
      </c>
      <c r="O148" s="186">
        <v>0</v>
      </c>
      <c r="P148" s="186">
        <f t="shared" si="11"/>
        <v>0</v>
      </c>
      <c r="Q148" s="186">
        <v>0</v>
      </c>
      <c r="R148" s="186">
        <f t="shared" si="12"/>
        <v>0</v>
      </c>
      <c r="S148" s="186">
        <v>0</v>
      </c>
      <c r="T148" s="187">
        <f t="shared" si="13"/>
        <v>0</v>
      </c>
      <c r="AR148" s="188" t="s">
        <v>154</v>
      </c>
      <c r="AT148" s="188" t="s">
        <v>150</v>
      </c>
      <c r="AU148" s="188" t="s">
        <v>155</v>
      </c>
      <c r="AY148" s="95" t="s">
        <v>148</v>
      </c>
      <c r="BE148" s="189">
        <f t="shared" si="14"/>
        <v>0</v>
      </c>
      <c r="BF148" s="189">
        <f t="shared" si="15"/>
        <v>0</v>
      </c>
      <c r="BG148" s="189">
        <f t="shared" si="16"/>
        <v>0</v>
      </c>
      <c r="BH148" s="189">
        <f t="shared" si="17"/>
        <v>0</v>
      </c>
      <c r="BI148" s="189">
        <f t="shared" si="18"/>
        <v>0</v>
      </c>
      <c r="BJ148" s="95" t="s">
        <v>155</v>
      </c>
      <c r="BK148" s="189">
        <f t="shared" si="19"/>
        <v>0</v>
      </c>
      <c r="BL148" s="95" t="s">
        <v>154</v>
      </c>
      <c r="BM148" s="188" t="s">
        <v>238</v>
      </c>
    </row>
    <row r="149" spans="2:65" s="103" customFormat="1" ht="16.5" customHeight="1" x14ac:dyDescent="0.2">
      <c r="B149" s="102"/>
      <c r="C149" s="177" t="s">
        <v>200</v>
      </c>
      <c r="D149" s="177" t="s">
        <v>150</v>
      </c>
      <c r="E149" s="178" t="s">
        <v>661</v>
      </c>
      <c r="F149" s="179" t="s">
        <v>662</v>
      </c>
      <c r="G149" s="180" t="s">
        <v>297</v>
      </c>
      <c r="H149" s="181">
        <v>50</v>
      </c>
      <c r="I149" s="209">
        <v>0</v>
      </c>
      <c r="J149" s="182">
        <f t="shared" si="10"/>
        <v>0</v>
      </c>
      <c r="K149" s="183"/>
      <c r="L149" s="102"/>
      <c r="M149" s="184" t="s">
        <v>28</v>
      </c>
      <c r="N149" s="185" t="s">
        <v>58</v>
      </c>
      <c r="O149" s="186">
        <v>0</v>
      </c>
      <c r="P149" s="186">
        <f t="shared" si="11"/>
        <v>0</v>
      </c>
      <c r="Q149" s="186">
        <v>0</v>
      </c>
      <c r="R149" s="186">
        <f t="shared" si="12"/>
        <v>0</v>
      </c>
      <c r="S149" s="186">
        <v>0</v>
      </c>
      <c r="T149" s="187">
        <f t="shared" si="13"/>
        <v>0</v>
      </c>
      <c r="AR149" s="188" t="s">
        <v>154</v>
      </c>
      <c r="AT149" s="188" t="s">
        <v>150</v>
      </c>
      <c r="AU149" s="188" t="s">
        <v>155</v>
      </c>
      <c r="AY149" s="95" t="s">
        <v>148</v>
      </c>
      <c r="BE149" s="189">
        <f t="shared" si="14"/>
        <v>0</v>
      </c>
      <c r="BF149" s="189">
        <f t="shared" si="15"/>
        <v>0</v>
      </c>
      <c r="BG149" s="189">
        <f t="shared" si="16"/>
        <v>0</v>
      </c>
      <c r="BH149" s="189">
        <f t="shared" si="17"/>
        <v>0</v>
      </c>
      <c r="BI149" s="189">
        <f t="shared" si="18"/>
        <v>0</v>
      </c>
      <c r="BJ149" s="95" t="s">
        <v>155</v>
      </c>
      <c r="BK149" s="189">
        <f t="shared" si="19"/>
        <v>0</v>
      </c>
      <c r="BL149" s="95" t="s">
        <v>154</v>
      </c>
      <c r="BM149" s="188" t="s">
        <v>241</v>
      </c>
    </row>
    <row r="150" spans="2:65" s="103" customFormat="1" ht="21.75" customHeight="1" x14ac:dyDescent="0.2">
      <c r="B150" s="102"/>
      <c r="C150" s="177" t="s">
        <v>255</v>
      </c>
      <c r="D150" s="177" t="s">
        <v>150</v>
      </c>
      <c r="E150" s="178" t="s">
        <v>663</v>
      </c>
      <c r="F150" s="179" t="s">
        <v>664</v>
      </c>
      <c r="G150" s="180" t="s">
        <v>384</v>
      </c>
      <c r="H150" s="181">
        <v>17</v>
      </c>
      <c r="I150" s="209">
        <v>0</v>
      </c>
      <c r="J150" s="182">
        <f t="shared" si="10"/>
        <v>0</v>
      </c>
      <c r="K150" s="183"/>
      <c r="L150" s="102"/>
      <c r="M150" s="184" t="s">
        <v>28</v>
      </c>
      <c r="N150" s="185" t="s">
        <v>58</v>
      </c>
      <c r="O150" s="186">
        <v>0</v>
      </c>
      <c r="P150" s="186">
        <f t="shared" si="11"/>
        <v>0</v>
      </c>
      <c r="Q150" s="186">
        <v>0</v>
      </c>
      <c r="R150" s="186">
        <f t="shared" si="12"/>
        <v>0</v>
      </c>
      <c r="S150" s="186">
        <v>0</v>
      </c>
      <c r="T150" s="187">
        <f t="shared" si="13"/>
        <v>0</v>
      </c>
      <c r="AR150" s="188" t="s">
        <v>154</v>
      </c>
      <c r="AT150" s="188" t="s">
        <v>150</v>
      </c>
      <c r="AU150" s="188" t="s">
        <v>155</v>
      </c>
      <c r="AY150" s="95" t="s">
        <v>148</v>
      </c>
      <c r="BE150" s="189">
        <f t="shared" si="14"/>
        <v>0</v>
      </c>
      <c r="BF150" s="189">
        <f t="shared" si="15"/>
        <v>0</v>
      </c>
      <c r="BG150" s="189">
        <f t="shared" si="16"/>
        <v>0</v>
      </c>
      <c r="BH150" s="189">
        <f t="shared" si="17"/>
        <v>0</v>
      </c>
      <c r="BI150" s="189">
        <f t="shared" si="18"/>
        <v>0</v>
      </c>
      <c r="BJ150" s="95" t="s">
        <v>155</v>
      </c>
      <c r="BK150" s="189">
        <f t="shared" si="19"/>
        <v>0</v>
      </c>
      <c r="BL150" s="95" t="s">
        <v>154</v>
      </c>
      <c r="BM150" s="188" t="s">
        <v>248</v>
      </c>
    </row>
    <row r="151" spans="2:65" s="103" customFormat="1" ht="16.5" customHeight="1" x14ac:dyDescent="0.2">
      <c r="B151" s="102"/>
      <c r="C151" s="177" t="s">
        <v>207</v>
      </c>
      <c r="D151" s="177" t="s">
        <v>150</v>
      </c>
      <c r="E151" s="178" t="s">
        <v>665</v>
      </c>
      <c r="F151" s="179" t="s">
        <v>666</v>
      </c>
      <c r="G151" s="180" t="s">
        <v>384</v>
      </c>
      <c r="H151" s="181">
        <v>34</v>
      </c>
      <c r="I151" s="209">
        <v>0</v>
      </c>
      <c r="J151" s="182">
        <f t="shared" si="10"/>
        <v>0</v>
      </c>
      <c r="K151" s="183"/>
      <c r="L151" s="102"/>
      <c r="M151" s="184" t="s">
        <v>28</v>
      </c>
      <c r="N151" s="185" t="s">
        <v>58</v>
      </c>
      <c r="O151" s="186">
        <v>0</v>
      </c>
      <c r="P151" s="186">
        <f t="shared" si="11"/>
        <v>0</v>
      </c>
      <c r="Q151" s="186">
        <v>0</v>
      </c>
      <c r="R151" s="186">
        <f t="shared" si="12"/>
        <v>0</v>
      </c>
      <c r="S151" s="186">
        <v>0</v>
      </c>
      <c r="T151" s="187">
        <f t="shared" si="13"/>
        <v>0</v>
      </c>
      <c r="AR151" s="188" t="s">
        <v>154</v>
      </c>
      <c r="AT151" s="188" t="s">
        <v>150</v>
      </c>
      <c r="AU151" s="188" t="s">
        <v>155</v>
      </c>
      <c r="AY151" s="95" t="s">
        <v>148</v>
      </c>
      <c r="BE151" s="189">
        <f t="shared" si="14"/>
        <v>0</v>
      </c>
      <c r="BF151" s="189">
        <f t="shared" si="15"/>
        <v>0</v>
      </c>
      <c r="BG151" s="189">
        <f t="shared" si="16"/>
        <v>0</v>
      </c>
      <c r="BH151" s="189">
        <f t="shared" si="17"/>
        <v>0</v>
      </c>
      <c r="BI151" s="189">
        <f t="shared" si="18"/>
        <v>0</v>
      </c>
      <c r="BJ151" s="95" t="s">
        <v>155</v>
      </c>
      <c r="BK151" s="189">
        <f t="shared" si="19"/>
        <v>0</v>
      </c>
      <c r="BL151" s="95" t="s">
        <v>154</v>
      </c>
      <c r="BM151" s="188" t="s">
        <v>254</v>
      </c>
    </row>
    <row r="152" spans="2:65" s="103" customFormat="1" ht="16.5" customHeight="1" x14ac:dyDescent="0.2">
      <c r="B152" s="102"/>
      <c r="C152" s="177" t="s">
        <v>259</v>
      </c>
      <c r="D152" s="177" t="s">
        <v>150</v>
      </c>
      <c r="E152" s="178" t="s">
        <v>667</v>
      </c>
      <c r="F152" s="179" t="s">
        <v>668</v>
      </c>
      <c r="G152" s="180" t="s">
        <v>384</v>
      </c>
      <c r="H152" s="181">
        <v>50</v>
      </c>
      <c r="I152" s="209">
        <v>0</v>
      </c>
      <c r="J152" s="182">
        <f t="shared" si="10"/>
        <v>0</v>
      </c>
      <c r="K152" s="183"/>
      <c r="L152" s="102"/>
      <c r="M152" s="184" t="s">
        <v>28</v>
      </c>
      <c r="N152" s="185" t="s">
        <v>58</v>
      </c>
      <c r="O152" s="186">
        <v>0</v>
      </c>
      <c r="P152" s="186">
        <f t="shared" si="11"/>
        <v>0</v>
      </c>
      <c r="Q152" s="186">
        <v>0</v>
      </c>
      <c r="R152" s="186">
        <f t="shared" si="12"/>
        <v>0</v>
      </c>
      <c r="S152" s="186">
        <v>0</v>
      </c>
      <c r="T152" s="187">
        <f t="shared" si="13"/>
        <v>0</v>
      </c>
      <c r="AR152" s="188" t="s">
        <v>154</v>
      </c>
      <c r="AT152" s="188" t="s">
        <v>150</v>
      </c>
      <c r="AU152" s="188" t="s">
        <v>155</v>
      </c>
      <c r="AY152" s="95" t="s">
        <v>148</v>
      </c>
      <c r="BE152" s="189">
        <f t="shared" si="14"/>
        <v>0</v>
      </c>
      <c r="BF152" s="189">
        <f t="shared" si="15"/>
        <v>0</v>
      </c>
      <c r="BG152" s="189">
        <f t="shared" si="16"/>
        <v>0</v>
      </c>
      <c r="BH152" s="189">
        <f t="shared" si="17"/>
        <v>0</v>
      </c>
      <c r="BI152" s="189">
        <f t="shared" si="18"/>
        <v>0</v>
      </c>
      <c r="BJ152" s="95" t="s">
        <v>155</v>
      </c>
      <c r="BK152" s="189">
        <f t="shared" si="19"/>
        <v>0</v>
      </c>
      <c r="BL152" s="95" t="s">
        <v>154</v>
      </c>
      <c r="BM152" s="188" t="s">
        <v>258</v>
      </c>
    </row>
    <row r="153" spans="2:65" s="103" customFormat="1" ht="16.5" customHeight="1" x14ac:dyDescent="0.2">
      <c r="B153" s="102"/>
      <c r="C153" s="177" t="s">
        <v>211</v>
      </c>
      <c r="D153" s="177" t="s">
        <v>150</v>
      </c>
      <c r="E153" s="178" t="s">
        <v>669</v>
      </c>
      <c r="F153" s="179" t="s">
        <v>670</v>
      </c>
      <c r="G153" s="180" t="s">
        <v>384</v>
      </c>
      <c r="H153" s="181">
        <v>101</v>
      </c>
      <c r="I153" s="209">
        <v>0</v>
      </c>
      <c r="J153" s="182">
        <f t="shared" si="10"/>
        <v>0</v>
      </c>
      <c r="K153" s="183"/>
      <c r="L153" s="102"/>
      <c r="M153" s="184" t="s">
        <v>28</v>
      </c>
      <c r="N153" s="185" t="s">
        <v>58</v>
      </c>
      <c r="O153" s="186">
        <v>0</v>
      </c>
      <c r="P153" s="186">
        <f t="shared" si="11"/>
        <v>0</v>
      </c>
      <c r="Q153" s="186">
        <v>0</v>
      </c>
      <c r="R153" s="186">
        <f t="shared" si="12"/>
        <v>0</v>
      </c>
      <c r="S153" s="186">
        <v>0</v>
      </c>
      <c r="T153" s="187">
        <f t="shared" si="13"/>
        <v>0</v>
      </c>
      <c r="AR153" s="188" t="s">
        <v>154</v>
      </c>
      <c r="AT153" s="188" t="s">
        <v>150</v>
      </c>
      <c r="AU153" s="188" t="s">
        <v>155</v>
      </c>
      <c r="AY153" s="95" t="s">
        <v>148</v>
      </c>
      <c r="BE153" s="189">
        <f t="shared" si="14"/>
        <v>0</v>
      </c>
      <c r="BF153" s="189">
        <f t="shared" si="15"/>
        <v>0</v>
      </c>
      <c r="BG153" s="189">
        <f t="shared" si="16"/>
        <v>0</v>
      </c>
      <c r="BH153" s="189">
        <f t="shared" si="17"/>
        <v>0</v>
      </c>
      <c r="BI153" s="189">
        <f t="shared" si="18"/>
        <v>0</v>
      </c>
      <c r="BJ153" s="95" t="s">
        <v>155</v>
      </c>
      <c r="BK153" s="189">
        <f t="shared" si="19"/>
        <v>0</v>
      </c>
      <c r="BL153" s="95" t="s">
        <v>154</v>
      </c>
      <c r="BM153" s="188" t="s">
        <v>381</v>
      </c>
    </row>
    <row r="154" spans="2:65" s="103" customFormat="1" ht="16.5" customHeight="1" x14ac:dyDescent="0.2">
      <c r="B154" s="102"/>
      <c r="C154" s="177" t="s">
        <v>267</v>
      </c>
      <c r="D154" s="177" t="s">
        <v>150</v>
      </c>
      <c r="E154" s="178" t="s">
        <v>671</v>
      </c>
      <c r="F154" s="179" t="s">
        <v>672</v>
      </c>
      <c r="G154" s="180" t="s">
        <v>297</v>
      </c>
      <c r="H154" s="181">
        <v>690</v>
      </c>
      <c r="I154" s="209">
        <v>0</v>
      </c>
      <c r="J154" s="182">
        <f t="shared" si="10"/>
        <v>0</v>
      </c>
      <c r="K154" s="183"/>
      <c r="L154" s="102"/>
      <c r="M154" s="184" t="s">
        <v>28</v>
      </c>
      <c r="N154" s="185" t="s">
        <v>58</v>
      </c>
      <c r="O154" s="186">
        <v>0</v>
      </c>
      <c r="P154" s="186">
        <f t="shared" si="11"/>
        <v>0</v>
      </c>
      <c r="Q154" s="186">
        <v>0</v>
      </c>
      <c r="R154" s="186">
        <f t="shared" si="12"/>
        <v>0</v>
      </c>
      <c r="S154" s="186">
        <v>0</v>
      </c>
      <c r="T154" s="187">
        <f t="shared" si="13"/>
        <v>0</v>
      </c>
      <c r="AR154" s="188" t="s">
        <v>154</v>
      </c>
      <c r="AT154" s="188" t="s">
        <v>150</v>
      </c>
      <c r="AU154" s="188" t="s">
        <v>155</v>
      </c>
      <c r="AY154" s="95" t="s">
        <v>148</v>
      </c>
      <c r="BE154" s="189">
        <f t="shared" si="14"/>
        <v>0</v>
      </c>
      <c r="BF154" s="189">
        <f t="shared" si="15"/>
        <v>0</v>
      </c>
      <c r="BG154" s="189">
        <f t="shared" si="16"/>
        <v>0</v>
      </c>
      <c r="BH154" s="189">
        <f t="shared" si="17"/>
        <v>0</v>
      </c>
      <c r="BI154" s="189">
        <f t="shared" si="18"/>
        <v>0</v>
      </c>
      <c r="BJ154" s="95" t="s">
        <v>155</v>
      </c>
      <c r="BK154" s="189">
        <f t="shared" si="19"/>
        <v>0</v>
      </c>
      <c r="BL154" s="95" t="s">
        <v>154</v>
      </c>
      <c r="BM154" s="188" t="s">
        <v>262</v>
      </c>
    </row>
    <row r="155" spans="2:65" s="103" customFormat="1" ht="16.5" customHeight="1" x14ac:dyDescent="0.2">
      <c r="B155" s="102"/>
      <c r="C155" s="177" t="s">
        <v>215</v>
      </c>
      <c r="D155" s="177" t="s">
        <v>150</v>
      </c>
      <c r="E155" s="178" t="s">
        <v>673</v>
      </c>
      <c r="F155" s="179" t="s">
        <v>674</v>
      </c>
      <c r="G155" s="180" t="s">
        <v>297</v>
      </c>
      <c r="H155" s="181">
        <v>690</v>
      </c>
      <c r="I155" s="209">
        <v>0</v>
      </c>
      <c r="J155" s="182">
        <f t="shared" si="10"/>
        <v>0</v>
      </c>
      <c r="K155" s="183"/>
      <c r="L155" s="102"/>
      <c r="M155" s="184" t="s">
        <v>28</v>
      </c>
      <c r="N155" s="185" t="s">
        <v>58</v>
      </c>
      <c r="O155" s="186">
        <v>0</v>
      </c>
      <c r="P155" s="186">
        <f t="shared" si="11"/>
        <v>0</v>
      </c>
      <c r="Q155" s="186">
        <v>0</v>
      </c>
      <c r="R155" s="186">
        <f t="shared" si="12"/>
        <v>0</v>
      </c>
      <c r="S155" s="186">
        <v>0</v>
      </c>
      <c r="T155" s="187">
        <f t="shared" si="13"/>
        <v>0</v>
      </c>
      <c r="AR155" s="188" t="s">
        <v>154</v>
      </c>
      <c r="AT155" s="188" t="s">
        <v>150</v>
      </c>
      <c r="AU155" s="188" t="s">
        <v>155</v>
      </c>
      <c r="AY155" s="95" t="s">
        <v>148</v>
      </c>
      <c r="BE155" s="189">
        <f t="shared" si="14"/>
        <v>0</v>
      </c>
      <c r="BF155" s="189">
        <f t="shared" si="15"/>
        <v>0</v>
      </c>
      <c r="BG155" s="189">
        <f t="shared" si="16"/>
        <v>0</v>
      </c>
      <c r="BH155" s="189">
        <f t="shared" si="17"/>
        <v>0</v>
      </c>
      <c r="BI155" s="189">
        <f t="shared" si="18"/>
        <v>0</v>
      </c>
      <c r="BJ155" s="95" t="s">
        <v>155</v>
      </c>
      <c r="BK155" s="189">
        <f t="shared" si="19"/>
        <v>0</v>
      </c>
      <c r="BL155" s="95" t="s">
        <v>154</v>
      </c>
      <c r="BM155" s="188" t="s">
        <v>266</v>
      </c>
    </row>
    <row r="156" spans="2:65" s="103" customFormat="1" ht="16.5" customHeight="1" x14ac:dyDescent="0.2">
      <c r="B156" s="102"/>
      <c r="C156" s="177" t="s">
        <v>275</v>
      </c>
      <c r="D156" s="177" t="s">
        <v>150</v>
      </c>
      <c r="E156" s="178" t="s">
        <v>675</v>
      </c>
      <c r="F156" s="179" t="s">
        <v>676</v>
      </c>
      <c r="G156" s="180" t="s">
        <v>297</v>
      </c>
      <c r="H156" s="181">
        <v>200</v>
      </c>
      <c r="I156" s="209">
        <v>0</v>
      </c>
      <c r="J156" s="182">
        <f t="shared" si="10"/>
        <v>0</v>
      </c>
      <c r="K156" s="183"/>
      <c r="L156" s="102"/>
      <c r="M156" s="184" t="s">
        <v>28</v>
      </c>
      <c r="N156" s="185" t="s">
        <v>58</v>
      </c>
      <c r="O156" s="186">
        <v>0</v>
      </c>
      <c r="P156" s="186">
        <f t="shared" si="11"/>
        <v>0</v>
      </c>
      <c r="Q156" s="186">
        <v>0</v>
      </c>
      <c r="R156" s="186">
        <f t="shared" si="12"/>
        <v>0</v>
      </c>
      <c r="S156" s="186">
        <v>0</v>
      </c>
      <c r="T156" s="187">
        <f t="shared" si="13"/>
        <v>0</v>
      </c>
      <c r="AR156" s="188" t="s">
        <v>154</v>
      </c>
      <c r="AT156" s="188" t="s">
        <v>150</v>
      </c>
      <c r="AU156" s="188" t="s">
        <v>155</v>
      </c>
      <c r="AY156" s="95" t="s">
        <v>148</v>
      </c>
      <c r="BE156" s="189">
        <f t="shared" si="14"/>
        <v>0</v>
      </c>
      <c r="BF156" s="189">
        <f t="shared" si="15"/>
        <v>0</v>
      </c>
      <c r="BG156" s="189">
        <f t="shared" si="16"/>
        <v>0</v>
      </c>
      <c r="BH156" s="189">
        <f t="shared" si="17"/>
        <v>0</v>
      </c>
      <c r="BI156" s="189">
        <f t="shared" si="18"/>
        <v>0</v>
      </c>
      <c r="BJ156" s="95" t="s">
        <v>155</v>
      </c>
      <c r="BK156" s="189">
        <f t="shared" si="19"/>
        <v>0</v>
      </c>
      <c r="BL156" s="95" t="s">
        <v>154</v>
      </c>
      <c r="BM156" s="188" t="s">
        <v>270</v>
      </c>
    </row>
    <row r="157" spans="2:65" s="103" customFormat="1" ht="16.5" customHeight="1" x14ac:dyDescent="0.2">
      <c r="B157" s="102"/>
      <c r="C157" s="177" t="s">
        <v>218</v>
      </c>
      <c r="D157" s="177" t="s">
        <v>150</v>
      </c>
      <c r="E157" s="178" t="s">
        <v>677</v>
      </c>
      <c r="F157" s="179" t="s">
        <v>678</v>
      </c>
      <c r="G157" s="180" t="s">
        <v>297</v>
      </c>
      <c r="H157" s="181">
        <v>200</v>
      </c>
      <c r="I157" s="209">
        <v>0</v>
      </c>
      <c r="J157" s="182">
        <f t="shared" si="10"/>
        <v>0</v>
      </c>
      <c r="K157" s="183"/>
      <c r="L157" s="102"/>
      <c r="M157" s="184" t="s">
        <v>28</v>
      </c>
      <c r="N157" s="185" t="s">
        <v>58</v>
      </c>
      <c r="O157" s="186">
        <v>0</v>
      </c>
      <c r="P157" s="186">
        <f t="shared" si="11"/>
        <v>0</v>
      </c>
      <c r="Q157" s="186">
        <v>0</v>
      </c>
      <c r="R157" s="186">
        <f t="shared" si="12"/>
        <v>0</v>
      </c>
      <c r="S157" s="186">
        <v>0</v>
      </c>
      <c r="T157" s="187">
        <f t="shared" si="13"/>
        <v>0</v>
      </c>
      <c r="AR157" s="188" t="s">
        <v>154</v>
      </c>
      <c r="AT157" s="188" t="s">
        <v>150</v>
      </c>
      <c r="AU157" s="188" t="s">
        <v>155</v>
      </c>
      <c r="AY157" s="95" t="s">
        <v>148</v>
      </c>
      <c r="BE157" s="189">
        <f t="shared" si="14"/>
        <v>0</v>
      </c>
      <c r="BF157" s="189">
        <f t="shared" si="15"/>
        <v>0</v>
      </c>
      <c r="BG157" s="189">
        <f t="shared" si="16"/>
        <v>0</v>
      </c>
      <c r="BH157" s="189">
        <f t="shared" si="17"/>
        <v>0</v>
      </c>
      <c r="BI157" s="189">
        <f t="shared" si="18"/>
        <v>0</v>
      </c>
      <c r="BJ157" s="95" t="s">
        <v>155</v>
      </c>
      <c r="BK157" s="189">
        <f t="shared" si="19"/>
        <v>0</v>
      </c>
      <c r="BL157" s="95" t="s">
        <v>154</v>
      </c>
      <c r="BM157" s="188" t="s">
        <v>273</v>
      </c>
    </row>
    <row r="158" spans="2:65" s="103" customFormat="1" ht="24.2" customHeight="1" x14ac:dyDescent="0.2">
      <c r="B158" s="102"/>
      <c r="C158" s="177" t="s">
        <v>286</v>
      </c>
      <c r="D158" s="177" t="s">
        <v>150</v>
      </c>
      <c r="E158" s="178" t="s">
        <v>679</v>
      </c>
      <c r="F158" s="179" t="s">
        <v>680</v>
      </c>
      <c r="G158" s="180" t="s">
        <v>297</v>
      </c>
      <c r="H158" s="181">
        <v>650</v>
      </c>
      <c r="I158" s="209">
        <v>0</v>
      </c>
      <c r="J158" s="182">
        <f t="shared" si="10"/>
        <v>0</v>
      </c>
      <c r="K158" s="183"/>
      <c r="L158" s="102"/>
      <c r="M158" s="184" t="s">
        <v>28</v>
      </c>
      <c r="N158" s="185" t="s">
        <v>58</v>
      </c>
      <c r="O158" s="186">
        <v>0</v>
      </c>
      <c r="P158" s="186">
        <f t="shared" si="11"/>
        <v>0</v>
      </c>
      <c r="Q158" s="186">
        <v>0</v>
      </c>
      <c r="R158" s="186">
        <f t="shared" si="12"/>
        <v>0</v>
      </c>
      <c r="S158" s="186">
        <v>0</v>
      </c>
      <c r="T158" s="187">
        <f t="shared" si="13"/>
        <v>0</v>
      </c>
      <c r="AR158" s="188" t="s">
        <v>154</v>
      </c>
      <c r="AT158" s="188" t="s">
        <v>150</v>
      </c>
      <c r="AU158" s="188" t="s">
        <v>155</v>
      </c>
      <c r="AY158" s="95" t="s">
        <v>148</v>
      </c>
      <c r="BE158" s="189">
        <f t="shared" si="14"/>
        <v>0</v>
      </c>
      <c r="BF158" s="189">
        <f t="shared" si="15"/>
        <v>0</v>
      </c>
      <c r="BG158" s="189">
        <f t="shared" si="16"/>
        <v>0</v>
      </c>
      <c r="BH158" s="189">
        <f t="shared" si="17"/>
        <v>0</v>
      </c>
      <c r="BI158" s="189">
        <f t="shared" si="18"/>
        <v>0</v>
      </c>
      <c r="BJ158" s="95" t="s">
        <v>155</v>
      </c>
      <c r="BK158" s="189">
        <f t="shared" si="19"/>
        <v>0</v>
      </c>
      <c r="BL158" s="95" t="s">
        <v>154</v>
      </c>
      <c r="BM158" s="188" t="s">
        <v>278</v>
      </c>
    </row>
    <row r="159" spans="2:65" s="103" customFormat="1" ht="16.5" customHeight="1" x14ac:dyDescent="0.2">
      <c r="B159" s="102"/>
      <c r="C159" s="177" t="s">
        <v>224</v>
      </c>
      <c r="D159" s="177" t="s">
        <v>150</v>
      </c>
      <c r="E159" s="178" t="s">
        <v>681</v>
      </c>
      <c r="F159" s="179" t="s">
        <v>682</v>
      </c>
      <c r="G159" s="180" t="s">
        <v>297</v>
      </c>
      <c r="H159" s="181">
        <v>650</v>
      </c>
      <c r="I159" s="209">
        <v>0</v>
      </c>
      <c r="J159" s="182">
        <f t="shared" si="10"/>
        <v>0</v>
      </c>
      <c r="K159" s="183"/>
      <c r="L159" s="102"/>
      <c r="M159" s="184" t="s">
        <v>28</v>
      </c>
      <c r="N159" s="185" t="s">
        <v>58</v>
      </c>
      <c r="O159" s="186">
        <v>0</v>
      </c>
      <c r="P159" s="186">
        <f t="shared" si="11"/>
        <v>0</v>
      </c>
      <c r="Q159" s="186">
        <v>0</v>
      </c>
      <c r="R159" s="186">
        <f t="shared" si="12"/>
        <v>0</v>
      </c>
      <c r="S159" s="186">
        <v>0</v>
      </c>
      <c r="T159" s="187">
        <f t="shared" si="13"/>
        <v>0</v>
      </c>
      <c r="AR159" s="188" t="s">
        <v>154</v>
      </c>
      <c r="AT159" s="188" t="s">
        <v>150</v>
      </c>
      <c r="AU159" s="188" t="s">
        <v>155</v>
      </c>
      <c r="AY159" s="95" t="s">
        <v>148</v>
      </c>
      <c r="BE159" s="189">
        <f t="shared" si="14"/>
        <v>0</v>
      </c>
      <c r="BF159" s="189">
        <f t="shared" si="15"/>
        <v>0</v>
      </c>
      <c r="BG159" s="189">
        <f t="shared" si="16"/>
        <v>0</v>
      </c>
      <c r="BH159" s="189">
        <f t="shared" si="17"/>
        <v>0</v>
      </c>
      <c r="BI159" s="189">
        <f t="shared" si="18"/>
        <v>0</v>
      </c>
      <c r="BJ159" s="95" t="s">
        <v>155</v>
      </c>
      <c r="BK159" s="189">
        <f t="shared" si="19"/>
        <v>0</v>
      </c>
      <c r="BL159" s="95" t="s">
        <v>154</v>
      </c>
      <c r="BM159" s="188" t="s">
        <v>284</v>
      </c>
    </row>
    <row r="160" spans="2:65" s="103" customFormat="1" ht="16.5" customHeight="1" x14ac:dyDescent="0.2">
      <c r="B160" s="102"/>
      <c r="C160" s="177" t="s">
        <v>294</v>
      </c>
      <c r="D160" s="177" t="s">
        <v>150</v>
      </c>
      <c r="E160" s="178" t="s">
        <v>683</v>
      </c>
      <c r="F160" s="179" t="s">
        <v>684</v>
      </c>
      <c r="G160" s="180" t="s">
        <v>297</v>
      </c>
      <c r="H160" s="181">
        <v>650</v>
      </c>
      <c r="I160" s="209">
        <v>0</v>
      </c>
      <c r="J160" s="182">
        <f t="shared" si="10"/>
        <v>0</v>
      </c>
      <c r="K160" s="183"/>
      <c r="L160" s="102"/>
      <c r="M160" s="184" t="s">
        <v>28</v>
      </c>
      <c r="N160" s="185" t="s">
        <v>58</v>
      </c>
      <c r="O160" s="186">
        <v>0</v>
      </c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AR160" s="188" t="s">
        <v>154</v>
      </c>
      <c r="AT160" s="188" t="s">
        <v>150</v>
      </c>
      <c r="AU160" s="188" t="s">
        <v>155</v>
      </c>
      <c r="AY160" s="95" t="s">
        <v>148</v>
      </c>
      <c r="BE160" s="189">
        <f t="shared" si="14"/>
        <v>0</v>
      </c>
      <c r="BF160" s="189">
        <f t="shared" si="15"/>
        <v>0</v>
      </c>
      <c r="BG160" s="189">
        <f t="shared" si="16"/>
        <v>0</v>
      </c>
      <c r="BH160" s="189">
        <f t="shared" si="17"/>
        <v>0</v>
      </c>
      <c r="BI160" s="189">
        <f t="shared" si="18"/>
        <v>0</v>
      </c>
      <c r="BJ160" s="95" t="s">
        <v>155</v>
      </c>
      <c r="BK160" s="189">
        <f t="shared" si="19"/>
        <v>0</v>
      </c>
      <c r="BL160" s="95" t="s">
        <v>154</v>
      </c>
      <c r="BM160" s="188" t="s">
        <v>289</v>
      </c>
    </row>
    <row r="161" spans="2:65" s="103" customFormat="1" ht="16.5" customHeight="1" x14ac:dyDescent="0.2">
      <c r="B161" s="102"/>
      <c r="C161" s="177" t="s">
        <v>227</v>
      </c>
      <c r="D161" s="177" t="s">
        <v>150</v>
      </c>
      <c r="E161" s="178" t="s">
        <v>685</v>
      </c>
      <c r="F161" s="179" t="s">
        <v>686</v>
      </c>
      <c r="G161" s="180" t="s">
        <v>297</v>
      </c>
      <c r="H161" s="181">
        <v>30</v>
      </c>
      <c r="I161" s="209">
        <v>0</v>
      </c>
      <c r="J161" s="182">
        <f t="shared" si="10"/>
        <v>0</v>
      </c>
      <c r="K161" s="183"/>
      <c r="L161" s="102"/>
      <c r="M161" s="184" t="s">
        <v>28</v>
      </c>
      <c r="N161" s="185" t="s">
        <v>58</v>
      </c>
      <c r="O161" s="186">
        <v>0</v>
      </c>
      <c r="P161" s="186">
        <f t="shared" si="11"/>
        <v>0</v>
      </c>
      <c r="Q161" s="186">
        <v>0</v>
      </c>
      <c r="R161" s="186">
        <f t="shared" si="12"/>
        <v>0</v>
      </c>
      <c r="S161" s="186">
        <v>0</v>
      </c>
      <c r="T161" s="187">
        <f t="shared" si="13"/>
        <v>0</v>
      </c>
      <c r="AR161" s="188" t="s">
        <v>154</v>
      </c>
      <c r="AT161" s="188" t="s">
        <v>150</v>
      </c>
      <c r="AU161" s="188" t="s">
        <v>155</v>
      </c>
      <c r="AY161" s="95" t="s">
        <v>148</v>
      </c>
      <c r="BE161" s="189">
        <f t="shared" si="14"/>
        <v>0</v>
      </c>
      <c r="BF161" s="189">
        <f t="shared" si="15"/>
        <v>0</v>
      </c>
      <c r="BG161" s="189">
        <f t="shared" si="16"/>
        <v>0</v>
      </c>
      <c r="BH161" s="189">
        <f t="shared" si="17"/>
        <v>0</v>
      </c>
      <c r="BI161" s="189">
        <f t="shared" si="18"/>
        <v>0</v>
      </c>
      <c r="BJ161" s="95" t="s">
        <v>155</v>
      </c>
      <c r="BK161" s="189">
        <f t="shared" si="19"/>
        <v>0</v>
      </c>
      <c r="BL161" s="95" t="s">
        <v>154</v>
      </c>
      <c r="BM161" s="188" t="s">
        <v>293</v>
      </c>
    </row>
    <row r="162" spans="2:65" s="103" customFormat="1" ht="16.5" customHeight="1" x14ac:dyDescent="0.2">
      <c r="B162" s="102"/>
      <c r="C162" s="177" t="s">
        <v>303</v>
      </c>
      <c r="D162" s="177" t="s">
        <v>150</v>
      </c>
      <c r="E162" s="178" t="s">
        <v>687</v>
      </c>
      <c r="F162" s="179" t="s">
        <v>688</v>
      </c>
      <c r="G162" s="180" t="s">
        <v>297</v>
      </c>
      <c r="H162" s="181">
        <v>30</v>
      </c>
      <c r="I162" s="209">
        <v>0</v>
      </c>
      <c r="J162" s="182">
        <f t="shared" si="10"/>
        <v>0</v>
      </c>
      <c r="K162" s="183"/>
      <c r="L162" s="102"/>
      <c r="M162" s="184" t="s">
        <v>28</v>
      </c>
      <c r="N162" s="185" t="s">
        <v>58</v>
      </c>
      <c r="O162" s="186">
        <v>0</v>
      </c>
      <c r="P162" s="186">
        <f t="shared" si="11"/>
        <v>0</v>
      </c>
      <c r="Q162" s="186">
        <v>0</v>
      </c>
      <c r="R162" s="186">
        <f t="shared" si="12"/>
        <v>0</v>
      </c>
      <c r="S162" s="186">
        <v>0</v>
      </c>
      <c r="T162" s="187">
        <f t="shared" si="13"/>
        <v>0</v>
      </c>
      <c r="AR162" s="188" t="s">
        <v>154</v>
      </c>
      <c r="AT162" s="188" t="s">
        <v>150</v>
      </c>
      <c r="AU162" s="188" t="s">
        <v>155</v>
      </c>
      <c r="AY162" s="95" t="s">
        <v>148</v>
      </c>
      <c r="BE162" s="189">
        <f t="shared" si="14"/>
        <v>0</v>
      </c>
      <c r="BF162" s="189">
        <f t="shared" si="15"/>
        <v>0</v>
      </c>
      <c r="BG162" s="189">
        <f t="shared" si="16"/>
        <v>0</v>
      </c>
      <c r="BH162" s="189">
        <f t="shared" si="17"/>
        <v>0</v>
      </c>
      <c r="BI162" s="189">
        <f t="shared" si="18"/>
        <v>0</v>
      </c>
      <c r="BJ162" s="95" t="s">
        <v>155</v>
      </c>
      <c r="BK162" s="189">
        <f t="shared" si="19"/>
        <v>0</v>
      </c>
      <c r="BL162" s="95" t="s">
        <v>154</v>
      </c>
      <c r="BM162" s="188" t="s">
        <v>298</v>
      </c>
    </row>
    <row r="163" spans="2:65" s="103" customFormat="1" ht="16.5" customHeight="1" x14ac:dyDescent="0.2">
      <c r="B163" s="102"/>
      <c r="C163" s="177" t="s">
        <v>231</v>
      </c>
      <c r="D163" s="177" t="s">
        <v>150</v>
      </c>
      <c r="E163" s="178" t="s">
        <v>689</v>
      </c>
      <c r="F163" s="179" t="s">
        <v>690</v>
      </c>
      <c r="G163" s="180" t="s">
        <v>297</v>
      </c>
      <c r="H163" s="181">
        <v>520</v>
      </c>
      <c r="I163" s="209">
        <v>0</v>
      </c>
      <c r="J163" s="182">
        <f t="shared" si="10"/>
        <v>0</v>
      </c>
      <c r="K163" s="183"/>
      <c r="L163" s="102"/>
      <c r="M163" s="184" t="s">
        <v>28</v>
      </c>
      <c r="N163" s="185" t="s">
        <v>58</v>
      </c>
      <c r="O163" s="186">
        <v>0</v>
      </c>
      <c r="P163" s="186">
        <f t="shared" si="11"/>
        <v>0</v>
      </c>
      <c r="Q163" s="186">
        <v>0</v>
      </c>
      <c r="R163" s="186">
        <f t="shared" si="12"/>
        <v>0</v>
      </c>
      <c r="S163" s="186">
        <v>0</v>
      </c>
      <c r="T163" s="187">
        <f t="shared" si="13"/>
        <v>0</v>
      </c>
      <c r="AR163" s="188" t="s">
        <v>154</v>
      </c>
      <c r="AT163" s="188" t="s">
        <v>150</v>
      </c>
      <c r="AU163" s="188" t="s">
        <v>155</v>
      </c>
      <c r="AY163" s="95" t="s">
        <v>148</v>
      </c>
      <c r="BE163" s="189">
        <f t="shared" si="14"/>
        <v>0</v>
      </c>
      <c r="BF163" s="189">
        <f t="shared" si="15"/>
        <v>0</v>
      </c>
      <c r="BG163" s="189">
        <f t="shared" si="16"/>
        <v>0</v>
      </c>
      <c r="BH163" s="189">
        <f t="shared" si="17"/>
        <v>0</v>
      </c>
      <c r="BI163" s="189">
        <f t="shared" si="18"/>
        <v>0</v>
      </c>
      <c r="BJ163" s="95" t="s">
        <v>155</v>
      </c>
      <c r="BK163" s="189">
        <f t="shared" si="19"/>
        <v>0</v>
      </c>
      <c r="BL163" s="95" t="s">
        <v>154</v>
      </c>
      <c r="BM163" s="188" t="s">
        <v>302</v>
      </c>
    </row>
    <row r="164" spans="2:65" s="103" customFormat="1" ht="24.2" customHeight="1" x14ac:dyDescent="0.2">
      <c r="B164" s="102"/>
      <c r="C164" s="177" t="s">
        <v>312</v>
      </c>
      <c r="D164" s="177" t="s">
        <v>150</v>
      </c>
      <c r="E164" s="178" t="s">
        <v>691</v>
      </c>
      <c r="F164" s="179" t="s">
        <v>692</v>
      </c>
      <c r="G164" s="180" t="s">
        <v>693</v>
      </c>
      <c r="H164" s="181">
        <v>4</v>
      </c>
      <c r="I164" s="209">
        <v>0</v>
      </c>
      <c r="J164" s="182">
        <f t="shared" si="10"/>
        <v>0</v>
      </c>
      <c r="K164" s="183"/>
      <c r="L164" s="102"/>
      <c r="M164" s="184" t="s">
        <v>28</v>
      </c>
      <c r="N164" s="185" t="s">
        <v>58</v>
      </c>
      <c r="O164" s="186">
        <v>0</v>
      </c>
      <c r="P164" s="186">
        <f t="shared" si="11"/>
        <v>0</v>
      </c>
      <c r="Q164" s="186">
        <v>0</v>
      </c>
      <c r="R164" s="186">
        <f t="shared" si="12"/>
        <v>0</v>
      </c>
      <c r="S164" s="186">
        <v>0</v>
      </c>
      <c r="T164" s="187">
        <f t="shared" si="13"/>
        <v>0</v>
      </c>
      <c r="AR164" s="188" t="s">
        <v>154</v>
      </c>
      <c r="AT164" s="188" t="s">
        <v>150</v>
      </c>
      <c r="AU164" s="188" t="s">
        <v>155</v>
      </c>
      <c r="AY164" s="95" t="s">
        <v>148</v>
      </c>
      <c r="BE164" s="189">
        <f t="shared" si="14"/>
        <v>0</v>
      </c>
      <c r="BF164" s="189">
        <f t="shared" si="15"/>
        <v>0</v>
      </c>
      <c r="BG164" s="189">
        <f t="shared" si="16"/>
        <v>0</v>
      </c>
      <c r="BH164" s="189">
        <f t="shared" si="17"/>
        <v>0</v>
      </c>
      <c r="BI164" s="189">
        <f t="shared" si="18"/>
        <v>0</v>
      </c>
      <c r="BJ164" s="95" t="s">
        <v>155</v>
      </c>
      <c r="BK164" s="189">
        <f t="shared" si="19"/>
        <v>0</v>
      </c>
      <c r="BL164" s="95" t="s">
        <v>154</v>
      </c>
      <c r="BM164" s="188" t="s">
        <v>306</v>
      </c>
    </row>
    <row r="165" spans="2:65" s="103" customFormat="1" ht="16.5" customHeight="1" x14ac:dyDescent="0.2">
      <c r="B165" s="102"/>
      <c r="C165" s="177" t="s">
        <v>234</v>
      </c>
      <c r="D165" s="177" t="s">
        <v>150</v>
      </c>
      <c r="E165" s="178" t="s">
        <v>694</v>
      </c>
      <c r="F165" s="179" t="s">
        <v>695</v>
      </c>
      <c r="G165" s="180" t="s">
        <v>452</v>
      </c>
      <c r="H165" s="181">
        <v>1</v>
      </c>
      <c r="I165" s="209">
        <v>0</v>
      </c>
      <c r="J165" s="182">
        <f t="shared" si="10"/>
        <v>0</v>
      </c>
      <c r="K165" s="183"/>
      <c r="L165" s="102"/>
      <c r="M165" s="184" t="s">
        <v>28</v>
      </c>
      <c r="N165" s="185" t="s">
        <v>58</v>
      </c>
      <c r="O165" s="186">
        <v>0</v>
      </c>
      <c r="P165" s="186">
        <f t="shared" si="11"/>
        <v>0</v>
      </c>
      <c r="Q165" s="186">
        <v>0</v>
      </c>
      <c r="R165" s="186">
        <f t="shared" si="12"/>
        <v>0</v>
      </c>
      <c r="S165" s="186">
        <v>0</v>
      </c>
      <c r="T165" s="187">
        <f t="shared" si="13"/>
        <v>0</v>
      </c>
      <c r="AR165" s="188" t="s">
        <v>154</v>
      </c>
      <c r="AT165" s="188" t="s">
        <v>150</v>
      </c>
      <c r="AU165" s="188" t="s">
        <v>155</v>
      </c>
      <c r="AY165" s="95" t="s">
        <v>148</v>
      </c>
      <c r="BE165" s="189">
        <f t="shared" si="14"/>
        <v>0</v>
      </c>
      <c r="BF165" s="189">
        <f t="shared" si="15"/>
        <v>0</v>
      </c>
      <c r="BG165" s="189">
        <f t="shared" si="16"/>
        <v>0</v>
      </c>
      <c r="BH165" s="189">
        <f t="shared" si="17"/>
        <v>0</v>
      </c>
      <c r="BI165" s="189">
        <f t="shared" si="18"/>
        <v>0</v>
      </c>
      <c r="BJ165" s="95" t="s">
        <v>155</v>
      </c>
      <c r="BK165" s="189">
        <f t="shared" si="19"/>
        <v>0</v>
      </c>
      <c r="BL165" s="95" t="s">
        <v>154</v>
      </c>
      <c r="BM165" s="188" t="s">
        <v>309</v>
      </c>
    </row>
    <row r="166" spans="2:65" s="166" customFormat="1" ht="25.9" customHeight="1" x14ac:dyDescent="0.2">
      <c r="B166" s="165"/>
      <c r="D166" s="167" t="s">
        <v>91</v>
      </c>
      <c r="E166" s="168" t="s">
        <v>696</v>
      </c>
      <c r="F166" s="168" t="s">
        <v>696</v>
      </c>
      <c r="J166" s="169">
        <f>BK166</f>
        <v>0</v>
      </c>
      <c r="L166" s="165"/>
      <c r="M166" s="170"/>
      <c r="P166" s="171">
        <f>SUM(P167:P170)</f>
        <v>0</v>
      </c>
      <c r="R166" s="171">
        <f>SUM(R167:R170)</f>
        <v>0</v>
      </c>
      <c r="T166" s="172">
        <f>SUM(T167:T170)</f>
        <v>0</v>
      </c>
      <c r="AR166" s="167" t="s">
        <v>100</v>
      </c>
      <c r="AT166" s="173" t="s">
        <v>91</v>
      </c>
      <c r="AU166" s="173" t="s">
        <v>92</v>
      </c>
      <c r="AY166" s="167" t="s">
        <v>148</v>
      </c>
      <c r="BK166" s="174">
        <f>SUM(BK167:BK170)</f>
        <v>0</v>
      </c>
    </row>
    <row r="167" spans="2:65" s="103" customFormat="1" ht="21.75" customHeight="1" x14ac:dyDescent="0.2">
      <c r="B167" s="102"/>
      <c r="C167" s="177" t="s">
        <v>321</v>
      </c>
      <c r="D167" s="177" t="s">
        <v>150</v>
      </c>
      <c r="E167" s="178" t="s">
        <v>697</v>
      </c>
      <c r="F167" s="179" t="s">
        <v>698</v>
      </c>
      <c r="G167" s="180" t="s">
        <v>699</v>
      </c>
      <c r="H167" s="181">
        <v>17</v>
      </c>
      <c r="I167" s="209">
        <v>0</v>
      </c>
      <c r="J167" s="182">
        <f>ROUND(I167*H167,2)</f>
        <v>0</v>
      </c>
      <c r="K167" s="183"/>
      <c r="L167" s="102"/>
      <c r="M167" s="184" t="s">
        <v>28</v>
      </c>
      <c r="N167" s="185" t="s">
        <v>58</v>
      </c>
      <c r="O167" s="186">
        <v>0</v>
      </c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154</v>
      </c>
      <c r="AT167" s="188" t="s">
        <v>150</v>
      </c>
      <c r="AU167" s="188" t="s">
        <v>100</v>
      </c>
      <c r="AY167" s="95" t="s">
        <v>148</v>
      </c>
      <c r="BE167" s="189">
        <f>IF(N167="základná",J167,0)</f>
        <v>0</v>
      </c>
      <c r="BF167" s="189">
        <f>IF(N167="znížená",J167,0)</f>
        <v>0</v>
      </c>
      <c r="BG167" s="189">
        <f>IF(N167="zákl. prenesená",J167,0)</f>
        <v>0</v>
      </c>
      <c r="BH167" s="189">
        <f>IF(N167="zníž. prenesená",J167,0)</f>
        <v>0</v>
      </c>
      <c r="BI167" s="189">
        <f>IF(N167="nulová",J167,0)</f>
        <v>0</v>
      </c>
      <c r="BJ167" s="95" t="s">
        <v>155</v>
      </c>
      <c r="BK167" s="189">
        <f>ROUND(I167*H167,2)</f>
        <v>0</v>
      </c>
      <c r="BL167" s="95" t="s">
        <v>154</v>
      </c>
      <c r="BM167" s="188" t="s">
        <v>315</v>
      </c>
    </row>
    <row r="168" spans="2:65" s="103" customFormat="1" ht="16.5" customHeight="1" x14ac:dyDescent="0.2">
      <c r="B168" s="102"/>
      <c r="C168" s="177" t="s">
        <v>238</v>
      </c>
      <c r="D168" s="177" t="s">
        <v>150</v>
      </c>
      <c r="E168" s="178" t="s">
        <v>700</v>
      </c>
      <c r="F168" s="179" t="s">
        <v>701</v>
      </c>
      <c r="G168" s="180" t="s">
        <v>452</v>
      </c>
      <c r="H168" s="181">
        <v>1</v>
      </c>
      <c r="I168" s="209">
        <v>0</v>
      </c>
      <c r="J168" s="182">
        <f>ROUND(I168*H168,2)</f>
        <v>0</v>
      </c>
      <c r="K168" s="183"/>
      <c r="L168" s="102"/>
      <c r="M168" s="184" t="s">
        <v>28</v>
      </c>
      <c r="N168" s="185" t="s">
        <v>58</v>
      </c>
      <c r="O168" s="186">
        <v>0</v>
      </c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AR168" s="188" t="s">
        <v>154</v>
      </c>
      <c r="AT168" s="188" t="s">
        <v>150</v>
      </c>
      <c r="AU168" s="188" t="s">
        <v>100</v>
      </c>
      <c r="AY168" s="95" t="s">
        <v>148</v>
      </c>
      <c r="BE168" s="189">
        <f>IF(N168="základná",J168,0)</f>
        <v>0</v>
      </c>
      <c r="BF168" s="189">
        <f>IF(N168="znížená",J168,0)</f>
        <v>0</v>
      </c>
      <c r="BG168" s="189">
        <f>IF(N168="zákl. prenesená",J168,0)</f>
        <v>0</v>
      </c>
      <c r="BH168" s="189">
        <f>IF(N168="zníž. prenesená",J168,0)</f>
        <v>0</v>
      </c>
      <c r="BI168" s="189">
        <f>IF(N168="nulová",J168,0)</f>
        <v>0</v>
      </c>
      <c r="BJ168" s="95" t="s">
        <v>155</v>
      </c>
      <c r="BK168" s="189">
        <f>ROUND(I168*H168,2)</f>
        <v>0</v>
      </c>
      <c r="BL168" s="95" t="s">
        <v>154</v>
      </c>
      <c r="BM168" s="188" t="s">
        <v>318</v>
      </c>
    </row>
    <row r="169" spans="2:65" s="103" customFormat="1" ht="16.5" customHeight="1" x14ac:dyDescent="0.2">
      <c r="B169" s="102"/>
      <c r="C169" s="177" t="s">
        <v>347</v>
      </c>
      <c r="D169" s="177" t="s">
        <v>150</v>
      </c>
      <c r="E169" s="178" t="s">
        <v>702</v>
      </c>
      <c r="F169" s="179" t="s">
        <v>703</v>
      </c>
      <c r="G169" s="180" t="s">
        <v>297</v>
      </c>
      <c r="H169" s="181">
        <v>650</v>
      </c>
      <c r="I169" s="209">
        <v>0</v>
      </c>
      <c r="J169" s="182">
        <f>ROUND(I169*H169,2)</f>
        <v>0</v>
      </c>
      <c r="K169" s="183"/>
      <c r="L169" s="102"/>
      <c r="M169" s="184" t="s">
        <v>28</v>
      </c>
      <c r="N169" s="185" t="s">
        <v>58</v>
      </c>
      <c r="O169" s="186">
        <v>0</v>
      </c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154</v>
      </c>
      <c r="AT169" s="188" t="s">
        <v>150</v>
      </c>
      <c r="AU169" s="188" t="s">
        <v>100</v>
      </c>
      <c r="AY169" s="95" t="s">
        <v>148</v>
      </c>
      <c r="BE169" s="189">
        <f>IF(N169="základná",J169,0)</f>
        <v>0</v>
      </c>
      <c r="BF169" s="189">
        <f>IF(N169="znížená",J169,0)</f>
        <v>0</v>
      </c>
      <c r="BG169" s="189">
        <f>IF(N169="zákl. prenesená",J169,0)</f>
        <v>0</v>
      </c>
      <c r="BH169" s="189">
        <f>IF(N169="zníž. prenesená",J169,0)</f>
        <v>0</v>
      </c>
      <c r="BI169" s="189">
        <f>IF(N169="nulová",J169,0)</f>
        <v>0</v>
      </c>
      <c r="BJ169" s="95" t="s">
        <v>155</v>
      </c>
      <c r="BK169" s="189">
        <f>ROUND(I169*H169,2)</f>
        <v>0</v>
      </c>
      <c r="BL169" s="95" t="s">
        <v>154</v>
      </c>
      <c r="BM169" s="188" t="s">
        <v>324</v>
      </c>
    </row>
    <row r="170" spans="2:65" s="103" customFormat="1" ht="16.5" customHeight="1" x14ac:dyDescent="0.2">
      <c r="B170" s="102"/>
      <c r="C170" s="177" t="s">
        <v>241</v>
      </c>
      <c r="D170" s="177" t="s">
        <v>150</v>
      </c>
      <c r="E170" s="178" t="s">
        <v>704</v>
      </c>
      <c r="F170" s="179" t="s">
        <v>705</v>
      </c>
      <c r="G170" s="180" t="s">
        <v>452</v>
      </c>
      <c r="H170" s="181">
        <v>1</v>
      </c>
      <c r="I170" s="209">
        <v>0</v>
      </c>
      <c r="J170" s="182">
        <f>ROUND(I170*H170,2)</f>
        <v>0</v>
      </c>
      <c r="K170" s="183"/>
      <c r="L170" s="102"/>
      <c r="M170" s="205" t="s">
        <v>28</v>
      </c>
      <c r="N170" s="206" t="s">
        <v>58</v>
      </c>
      <c r="O170" s="207">
        <v>0</v>
      </c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AR170" s="188" t="s">
        <v>154</v>
      </c>
      <c r="AT170" s="188" t="s">
        <v>150</v>
      </c>
      <c r="AU170" s="188" t="s">
        <v>100</v>
      </c>
      <c r="AY170" s="95" t="s">
        <v>148</v>
      </c>
      <c r="BE170" s="189">
        <f>IF(N170="základná",J170,0)</f>
        <v>0</v>
      </c>
      <c r="BF170" s="189">
        <f>IF(N170="znížená",J170,0)</f>
        <v>0</v>
      </c>
      <c r="BG170" s="189">
        <f>IF(N170="zákl. prenesená",J170,0)</f>
        <v>0</v>
      </c>
      <c r="BH170" s="189">
        <f>IF(N170="zníž. prenesená",J170,0)</f>
        <v>0</v>
      </c>
      <c r="BI170" s="189">
        <f>IF(N170="nulová",J170,0)</f>
        <v>0</v>
      </c>
      <c r="BJ170" s="95" t="s">
        <v>155</v>
      </c>
      <c r="BK170" s="189">
        <f>ROUND(I170*H170,2)</f>
        <v>0</v>
      </c>
      <c r="BL170" s="95" t="s">
        <v>154</v>
      </c>
      <c r="BM170" s="188" t="s">
        <v>345</v>
      </c>
    </row>
    <row r="171" spans="2:65" s="103" customFormat="1" ht="6.95" customHeight="1" x14ac:dyDescent="0.2">
      <c r="B171" s="133"/>
      <c r="C171" s="134"/>
      <c r="D171" s="134"/>
      <c r="E171" s="134"/>
      <c r="F171" s="134"/>
      <c r="G171" s="134"/>
      <c r="H171" s="134"/>
      <c r="I171" s="134"/>
      <c r="J171" s="134"/>
      <c r="K171" s="134"/>
      <c r="L171" s="102"/>
    </row>
  </sheetData>
  <sheetProtection algorithmName="SHA-512" hashValue="ohZ0Yehad3SkrcUT3i9LHgbgQrWQMBs3F+Fz3wXKCLAwXZkbhdjEFhG3sq7hzTQPoP2MGMWYm8wOA6e97iL2yw==" saltValue="iWD07TLSti3kB0vMY0g0xw==" spinCount="100000" sheet="1" selectLockedCells="1"/>
  <autoFilter ref="C121:K17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0"/>
  <sheetViews>
    <sheetView showGridLines="0" topLeftCell="A118" workbookViewId="0">
      <selection activeCell="I121" sqref="I121"/>
    </sheetView>
  </sheetViews>
  <sheetFormatPr defaultColWidth="8.83203125" defaultRowHeight="11.25" x14ac:dyDescent="0.2"/>
  <cols>
    <col min="1" max="1" width="8.33203125" style="94" customWidth="1"/>
    <col min="2" max="2" width="1.1640625" style="94" customWidth="1"/>
    <col min="3" max="3" width="4.1640625" style="94" customWidth="1"/>
    <col min="4" max="4" width="4.33203125" style="94" customWidth="1"/>
    <col min="5" max="5" width="17.1640625" style="94" customWidth="1"/>
    <col min="6" max="6" width="50.83203125" style="94" customWidth="1"/>
    <col min="7" max="7" width="7.5" style="94" customWidth="1"/>
    <col min="8" max="8" width="14" style="94" customWidth="1"/>
    <col min="9" max="9" width="15.83203125" style="94" customWidth="1"/>
    <col min="10" max="10" width="22.33203125" style="94" customWidth="1"/>
    <col min="11" max="11" width="22.33203125" style="94" hidden="1" customWidth="1"/>
    <col min="12" max="12" width="9.33203125" style="94" customWidth="1"/>
    <col min="13" max="13" width="10.83203125" style="94" hidden="1" customWidth="1"/>
    <col min="14" max="14" width="9.33203125" style="94" hidden="1"/>
    <col min="15" max="20" width="14.1640625" style="94" hidden="1" customWidth="1"/>
    <col min="21" max="21" width="16.33203125" style="94" hidden="1" customWidth="1"/>
    <col min="22" max="22" width="12.33203125" style="94" customWidth="1"/>
    <col min="23" max="23" width="16.33203125" style="94" customWidth="1"/>
    <col min="24" max="24" width="12.33203125" style="94" customWidth="1"/>
    <col min="25" max="25" width="15" style="94" customWidth="1"/>
    <col min="26" max="26" width="11" style="94" customWidth="1"/>
    <col min="27" max="27" width="15" style="94" customWidth="1"/>
    <col min="28" max="28" width="16.33203125" style="94" customWidth="1"/>
    <col min="29" max="29" width="11" style="94" customWidth="1"/>
    <col min="30" max="30" width="15" style="94" customWidth="1"/>
    <col min="31" max="31" width="16.33203125" style="94" customWidth="1"/>
    <col min="32" max="43" width="8.83203125" style="94"/>
    <col min="44" max="65" width="9.33203125" style="94" hidden="1"/>
    <col min="66" max="16384" width="8.83203125" style="94"/>
  </cols>
  <sheetData>
    <row r="2" spans="2:46" ht="36.950000000000003" customHeight="1" x14ac:dyDescent="0.2">
      <c r="L2" s="314" t="s">
        <v>32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95" t="s">
        <v>110</v>
      </c>
    </row>
    <row r="3" spans="2:46" ht="6.95" hidden="1" customHeight="1" x14ac:dyDescent="0.2">
      <c r="B3" s="96"/>
      <c r="C3" s="97"/>
      <c r="D3" s="97"/>
      <c r="E3" s="97"/>
      <c r="F3" s="97"/>
      <c r="G3" s="97"/>
      <c r="H3" s="97"/>
      <c r="I3" s="97"/>
      <c r="J3" s="97"/>
      <c r="K3" s="97"/>
      <c r="L3" s="98"/>
      <c r="AT3" s="95" t="s">
        <v>100</v>
      </c>
    </row>
    <row r="4" spans="2:46" ht="24.95" hidden="1" customHeight="1" x14ac:dyDescent="0.2">
      <c r="B4" s="98"/>
      <c r="D4" s="99" t="s">
        <v>114</v>
      </c>
      <c r="L4" s="98"/>
      <c r="M4" s="100" t="s">
        <v>36</v>
      </c>
      <c r="AT4" s="95" t="s">
        <v>30</v>
      </c>
    </row>
    <row r="5" spans="2:46" ht="6.95" hidden="1" customHeight="1" x14ac:dyDescent="0.2">
      <c r="B5" s="98"/>
      <c r="L5" s="98"/>
    </row>
    <row r="6" spans="2:46" ht="12" hidden="1" customHeight="1" x14ac:dyDescent="0.2">
      <c r="B6" s="98"/>
      <c r="D6" s="101" t="s">
        <v>40</v>
      </c>
      <c r="L6" s="98"/>
    </row>
    <row r="7" spans="2:46" ht="16.5" hidden="1" customHeight="1" x14ac:dyDescent="0.2">
      <c r="B7" s="98"/>
      <c r="E7" s="312">
        <f>'Rekapitulácia stavby'!K6</f>
        <v>0</v>
      </c>
      <c r="F7" s="313"/>
      <c r="G7" s="313"/>
      <c r="H7" s="313"/>
      <c r="L7" s="98"/>
    </row>
    <row r="8" spans="2:46" s="103" customFormat="1" ht="12" hidden="1" customHeight="1" x14ac:dyDescent="0.2">
      <c r="B8" s="102"/>
      <c r="D8" s="101" t="s">
        <v>115</v>
      </c>
      <c r="L8" s="102"/>
    </row>
    <row r="9" spans="2:46" s="103" customFormat="1" ht="16.5" hidden="1" customHeight="1" x14ac:dyDescent="0.2">
      <c r="B9" s="102"/>
      <c r="E9" s="310" t="s">
        <v>706</v>
      </c>
      <c r="F9" s="311"/>
      <c r="G9" s="311"/>
      <c r="H9" s="311"/>
      <c r="L9" s="102"/>
    </row>
    <row r="10" spans="2:46" s="103" customFormat="1" hidden="1" x14ac:dyDescent="0.2">
      <c r="B10" s="102"/>
      <c r="L10" s="102"/>
    </row>
    <row r="11" spans="2:46" s="103" customFormat="1" ht="12" hidden="1" customHeight="1" x14ac:dyDescent="0.2">
      <c r="B11" s="102"/>
      <c r="D11" s="101" t="s">
        <v>41</v>
      </c>
      <c r="F11" s="104" t="s">
        <v>28</v>
      </c>
      <c r="I11" s="101" t="s">
        <v>42</v>
      </c>
      <c r="J11" s="104" t="s">
        <v>28</v>
      </c>
      <c r="L11" s="102"/>
    </row>
    <row r="12" spans="2:46" s="103" customFormat="1" ht="12" hidden="1" customHeight="1" x14ac:dyDescent="0.2">
      <c r="B12" s="102"/>
      <c r="D12" s="101" t="s">
        <v>43</v>
      </c>
      <c r="F12" s="104" t="s">
        <v>44</v>
      </c>
      <c r="I12" s="101" t="s">
        <v>45</v>
      </c>
      <c r="J12" s="105">
        <f>'Rekapitulácia stavby'!AN8</f>
        <v>0</v>
      </c>
      <c r="L12" s="102"/>
    </row>
    <row r="13" spans="2:46" s="103" customFormat="1" ht="10.9" hidden="1" customHeight="1" x14ac:dyDescent="0.2">
      <c r="B13" s="102"/>
      <c r="L13" s="102"/>
    </row>
    <row r="14" spans="2:46" s="103" customFormat="1" ht="12" hidden="1" customHeight="1" x14ac:dyDescent="0.2">
      <c r="B14" s="102"/>
      <c r="D14" s="101" t="s">
        <v>46</v>
      </c>
      <c r="I14" s="101" t="s">
        <v>3</v>
      </c>
      <c r="J14" s="104" t="str">
        <f>IF('Rekapitulácia stavby'!AN10="","",'Rekapitulácia stavby'!AN10)</f>
        <v/>
      </c>
      <c r="L14" s="102"/>
    </row>
    <row r="15" spans="2:46" s="103" customFormat="1" ht="18" hidden="1" customHeight="1" x14ac:dyDescent="0.2">
      <c r="B15" s="102"/>
      <c r="E15" s="104" t="str">
        <f>IF('Rekapitulácia stavby'!E11="","",'Rekapitulácia stavby'!E11)</f>
        <v xml:space="preserve"> </v>
      </c>
      <c r="I15" s="101" t="s">
        <v>4</v>
      </c>
      <c r="J15" s="104" t="str">
        <f>IF('Rekapitulácia stavby'!AN11="","",'Rekapitulácia stavby'!AN11)</f>
        <v/>
      </c>
      <c r="L15" s="102"/>
    </row>
    <row r="16" spans="2:46" s="103" customFormat="1" ht="6.95" hidden="1" customHeight="1" x14ac:dyDescent="0.2">
      <c r="B16" s="102"/>
      <c r="L16" s="102"/>
    </row>
    <row r="17" spans="2:12" s="103" customFormat="1" ht="12" hidden="1" customHeight="1" x14ac:dyDescent="0.2">
      <c r="B17" s="102"/>
      <c r="D17" s="101" t="s">
        <v>47</v>
      </c>
      <c r="I17" s="101" t="s">
        <v>3</v>
      </c>
      <c r="J17" s="104" t="str">
        <f>'Rekapitulácia stavby'!AN13</f>
        <v/>
      </c>
      <c r="L17" s="102"/>
    </row>
    <row r="18" spans="2:12" s="103" customFormat="1" ht="18" hidden="1" customHeight="1" x14ac:dyDescent="0.2">
      <c r="B18" s="102"/>
      <c r="E18" s="316" t="str">
        <f>'Rekapitulácia stavby'!E14</f>
        <v xml:space="preserve"> </v>
      </c>
      <c r="F18" s="316"/>
      <c r="G18" s="316"/>
      <c r="H18" s="316"/>
      <c r="I18" s="101" t="s">
        <v>4</v>
      </c>
      <c r="J18" s="104" t="str">
        <f>'Rekapitulácia stavby'!AN14</f>
        <v/>
      </c>
      <c r="L18" s="102"/>
    </row>
    <row r="19" spans="2:12" s="103" customFormat="1" ht="6.95" hidden="1" customHeight="1" x14ac:dyDescent="0.2">
      <c r="B19" s="102"/>
      <c r="L19" s="102"/>
    </row>
    <row r="20" spans="2:12" s="103" customFormat="1" ht="12" hidden="1" customHeight="1" x14ac:dyDescent="0.2">
      <c r="B20" s="102"/>
      <c r="D20" s="101" t="s">
        <v>48</v>
      </c>
      <c r="I20" s="101" t="s">
        <v>3</v>
      </c>
      <c r="J20" s="104" t="str">
        <f>IF('Rekapitulácia stavby'!AN16="","",'Rekapitulácia stavby'!AN16)</f>
        <v/>
      </c>
      <c r="L20" s="102"/>
    </row>
    <row r="21" spans="2:12" s="103" customFormat="1" ht="18" hidden="1" customHeight="1" x14ac:dyDescent="0.2">
      <c r="B21" s="102"/>
      <c r="E21" s="104" t="str">
        <f>IF('Rekapitulácia stavby'!E17="","",'Rekapitulácia stavby'!E17)</f>
        <v xml:space="preserve"> </v>
      </c>
      <c r="I21" s="101" t="s">
        <v>4</v>
      </c>
      <c r="J21" s="104" t="str">
        <f>IF('Rekapitulácia stavby'!AN17="","",'Rekapitulácia stavby'!AN17)</f>
        <v/>
      </c>
      <c r="L21" s="102"/>
    </row>
    <row r="22" spans="2:12" s="103" customFormat="1" ht="6.95" hidden="1" customHeight="1" x14ac:dyDescent="0.2">
      <c r="B22" s="102"/>
      <c r="L22" s="102"/>
    </row>
    <row r="23" spans="2:12" s="103" customFormat="1" ht="12" hidden="1" customHeight="1" x14ac:dyDescent="0.2">
      <c r="B23" s="102"/>
      <c r="D23" s="101" t="s">
        <v>49</v>
      </c>
      <c r="I23" s="101" t="s">
        <v>3</v>
      </c>
      <c r="J23" s="104" t="str">
        <f>IF('Rekapitulácia stavby'!AN19="","",'Rekapitulácia stavby'!AN19)</f>
        <v/>
      </c>
      <c r="L23" s="102"/>
    </row>
    <row r="24" spans="2:12" s="103" customFormat="1" ht="18" hidden="1" customHeight="1" x14ac:dyDescent="0.2">
      <c r="B24" s="102"/>
      <c r="E24" s="104" t="str">
        <f>IF('Rekapitulácia stavby'!E20="","",'Rekapitulácia stavby'!E20)</f>
        <v xml:space="preserve"> </v>
      </c>
      <c r="I24" s="101" t="s">
        <v>4</v>
      </c>
      <c r="J24" s="104" t="str">
        <f>IF('Rekapitulácia stavby'!AN20="","",'Rekapitulácia stavby'!AN20)</f>
        <v/>
      </c>
      <c r="L24" s="102"/>
    </row>
    <row r="25" spans="2:12" s="103" customFormat="1" ht="6.95" hidden="1" customHeight="1" x14ac:dyDescent="0.2">
      <c r="B25" s="102"/>
      <c r="L25" s="102"/>
    </row>
    <row r="26" spans="2:12" s="103" customFormat="1" ht="12" hidden="1" customHeight="1" x14ac:dyDescent="0.2">
      <c r="B26" s="102"/>
      <c r="D26" s="101" t="s">
        <v>51</v>
      </c>
      <c r="L26" s="102"/>
    </row>
    <row r="27" spans="2:12" s="107" customFormat="1" ht="16.5" hidden="1" customHeight="1" x14ac:dyDescent="0.2">
      <c r="B27" s="106"/>
      <c r="E27" s="317" t="s">
        <v>28</v>
      </c>
      <c r="F27" s="317"/>
      <c r="G27" s="317"/>
      <c r="H27" s="317"/>
      <c r="L27" s="106"/>
    </row>
    <row r="28" spans="2:12" s="103" customFormat="1" ht="6.95" hidden="1" customHeight="1" x14ac:dyDescent="0.2">
      <c r="B28" s="102"/>
      <c r="L28" s="102"/>
    </row>
    <row r="29" spans="2:12" s="103" customFormat="1" ht="6.95" hidden="1" customHeight="1" x14ac:dyDescent="0.2">
      <c r="B29" s="102"/>
      <c r="D29" s="109"/>
      <c r="E29" s="109"/>
      <c r="F29" s="109"/>
      <c r="G29" s="109"/>
      <c r="H29" s="109"/>
      <c r="I29" s="109"/>
      <c r="J29" s="109"/>
      <c r="K29" s="109"/>
      <c r="L29" s="102"/>
    </row>
    <row r="30" spans="2:12" s="103" customFormat="1" ht="25.35" hidden="1" customHeight="1" x14ac:dyDescent="0.2">
      <c r="B30" s="102"/>
      <c r="D30" s="110" t="s">
        <v>52</v>
      </c>
      <c r="J30" s="111">
        <f>ROUND(J118, 2)</f>
        <v>0</v>
      </c>
      <c r="L30" s="102"/>
    </row>
    <row r="31" spans="2:12" s="103" customFormat="1" ht="6.95" hidden="1" customHeight="1" x14ac:dyDescent="0.2">
      <c r="B31" s="102"/>
      <c r="D31" s="109"/>
      <c r="E31" s="109"/>
      <c r="F31" s="109"/>
      <c r="G31" s="109"/>
      <c r="H31" s="109"/>
      <c r="I31" s="109"/>
      <c r="J31" s="109"/>
      <c r="K31" s="109"/>
      <c r="L31" s="102"/>
    </row>
    <row r="32" spans="2:12" s="103" customFormat="1" ht="14.45" hidden="1" customHeight="1" x14ac:dyDescent="0.2">
      <c r="B32" s="102"/>
      <c r="F32" s="112" t="s">
        <v>54</v>
      </c>
      <c r="I32" s="112" t="s">
        <v>53</v>
      </c>
      <c r="J32" s="112" t="s">
        <v>55</v>
      </c>
      <c r="L32" s="102"/>
    </row>
    <row r="33" spans="2:12" s="103" customFormat="1" ht="14.45" hidden="1" customHeight="1" x14ac:dyDescent="0.2">
      <c r="B33" s="102"/>
      <c r="D33" s="113" t="s">
        <v>56</v>
      </c>
      <c r="E33" s="114" t="s">
        <v>57</v>
      </c>
      <c r="F33" s="115">
        <f>ROUND((SUM(BE118:BE139)),  2)</f>
        <v>0</v>
      </c>
      <c r="G33" s="116"/>
      <c r="H33" s="116"/>
      <c r="I33" s="117">
        <v>0.23</v>
      </c>
      <c r="J33" s="115">
        <f>ROUND(((SUM(BE118:BE139))*I33),  2)</f>
        <v>0</v>
      </c>
      <c r="L33" s="102"/>
    </row>
    <row r="34" spans="2:12" s="103" customFormat="1" ht="14.45" hidden="1" customHeight="1" x14ac:dyDescent="0.2">
      <c r="B34" s="102"/>
      <c r="E34" s="114" t="s">
        <v>58</v>
      </c>
      <c r="F34" s="118">
        <f>ROUND((SUM(BF118:BF139)),  2)</f>
        <v>0</v>
      </c>
      <c r="I34" s="119">
        <v>0.23</v>
      </c>
      <c r="J34" s="118">
        <f>ROUND(((SUM(BF118:BF139))*I34),  2)</f>
        <v>0</v>
      </c>
      <c r="L34" s="102"/>
    </row>
    <row r="35" spans="2:12" s="103" customFormat="1" ht="14.45" hidden="1" customHeight="1" x14ac:dyDescent="0.2">
      <c r="B35" s="102"/>
      <c r="E35" s="101" t="s">
        <v>59</v>
      </c>
      <c r="F35" s="118">
        <f>ROUND((SUM(BG118:BG139)),  2)</f>
        <v>0</v>
      </c>
      <c r="I35" s="119">
        <v>0.23</v>
      </c>
      <c r="J35" s="118">
        <f>0</f>
        <v>0</v>
      </c>
      <c r="L35" s="102"/>
    </row>
    <row r="36" spans="2:12" s="103" customFormat="1" ht="14.45" hidden="1" customHeight="1" x14ac:dyDescent="0.2">
      <c r="B36" s="102"/>
      <c r="E36" s="101" t="s">
        <v>60</v>
      </c>
      <c r="F36" s="118">
        <f>ROUND((SUM(BH118:BH139)),  2)</f>
        <v>0</v>
      </c>
      <c r="I36" s="119">
        <v>0.23</v>
      </c>
      <c r="J36" s="118">
        <f>0</f>
        <v>0</v>
      </c>
      <c r="L36" s="102"/>
    </row>
    <row r="37" spans="2:12" s="103" customFormat="1" ht="14.45" hidden="1" customHeight="1" x14ac:dyDescent="0.2">
      <c r="B37" s="102"/>
      <c r="E37" s="114" t="s">
        <v>61</v>
      </c>
      <c r="F37" s="115">
        <f>ROUND((SUM(BI118:BI139)),  2)</f>
        <v>0</v>
      </c>
      <c r="G37" s="116"/>
      <c r="H37" s="116"/>
      <c r="I37" s="117">
        <v>0</v>
      </c>
      <c r="J37" s="115">
        <f>0</f>
        <v>0</v>
      </c>
      <c r="L37" s="102"/>
    </row>
    <row r="38" spans="2:12" s="103" customFormat="1" ht="6.95" hidden="1" customHeight="1" x14ac:dyDescent="0.2">
      <c r="B38" s="102"/>
      <c r="L38" s="102"/>
    </row>
    <row r="39" spans="2:12" s="103" customFormat="1" ht="25.35" hidden="1" customHeight="1" x14ac:dyDescent="0.2">
      <c r="B39" s="102"/>
      <c r="C39" s="120"/>
      <c r="D39" s="121" t="s">
        <v>62</v>
      </c>
      <c r="E39" s="122"/>
      <c r="F39" s="122"/>
      <c r="G39" s="123" t="s">
        <v>63</v>
      </c>
      <c r="H39" s="124" t="s">
        <v>64</v>
      </c>
      <c r="I39" s="122"/>
      <c r="J39" s="125">
        <f>SUM(J30:J37)</f>
        <v>0</v>
      </c>
      <c r="K39" s="126"/>
      <c r="L39" s="102"/>
    </row>
    <row r="40" spans="2:12" s="103" customFormat="1" ht="14.45" hidden="1" customHeight="1" x14ac:dyDescent="0.2">
      <c r="B40" s="102"/>
      <c r="L40" s="102"/>
    </row>
    <row r="41" spans="2:12" ht="14.45" hidden="1" customHeight="1" x14ac:dyDescent="0.2">
      <c r="B41" s="98"/>
      <c r="L41" s="98"/>
    </row>
    <row r="42" spans="2:12" ht="14.45" hidden="1" customHeight="1" x14ac:dyDescent="0.2">
      <c r="B42" s="98"/>
      <c r="L42" s="98"/>
    </row>
    <row r="43" spans="2:12" ht="14.45" hidden="1" customHeight="1" x14ac:dyDescent="0.2">
      <c r="B43" s="98"/>
      <c r="L43" s="98"/>
    </row>
    <row r="44" spans="2:12" ht="14.45" hidden="1" customHeight="1" x14ac:dyDescent="0.2">
      <c r="B44" s="98"/>
      <c r="L44" s="98"/>
    </row>
    <row r="45" spans="2:12" ht="14.45" hidden="1" customHeight="1" x14ac:dyDescent="0.2">
      <c r="B45" s="98"/>
      <c r="L45" s="98"/>
    </row>
    <row r="46" spans="2:12" ht="14.45" hidden="1" customHeight="1" x14ac:dyDescent="0.2">
      <c r="B46" s="98"/>
      <c r="L46" s="98"/>
    </row>
    <row r="47" spans="2:12" ht="14.45" hidden="1" customHeight="1" x14ac:dyDescent="0.2">
      <c r="B47" s="98"/>
      <c r="L47" s="98"/>
    </row>
    <row r="48" spans="2:12" ht="14.45" hidden="1" customHeight="1" x14ac:dyDescent="0.2">
      <c r="B48" s="98"/>
      <c r="L48" s="98"/>
    </row>
    <row r="49" spans="2:12" ht="14.45" hidden="1" customHeight="1" x14ac:dyDescent="0.2">
      <c r="B49" s="98"/>
      <c r="L49" s="98"/>
    </row>
    <row r="50" spans="2:12" s="103" customFormat="1" ht="14.45" hidden="1" customHeight="1" x14ac:dyDescent="0.2">
      <c r="B50" s="102"/>
      <c r="D50" s="127" t="s">
        <v>65</v>
      </c>
      <c r="E50" s="128"/>
      <c r="F50" s="128"/>
      <c r="G50" s="127" t="s">
        <v>66</v>
      </c>
      <c r="H50" s="128"/>
      <c r="I50" s="128"/>
      <c r="J50" s="128"/>
      <c r="K50" s="128"/>
      <c r="L50" s="102"/>
    </row>
    <row r="51" spans="2:12" hidden="1" x14ac:dyDescent="0.2">
      <c r="B51" s="98"/>
      <c r="L51" s="98"/>
    </row>
    <row r="52" spans="2:12" hidden="1" x14ac:dyDescent="0.2">
      <c r="B52" s="98"/>
      <c r="L52" s="98"/>
    </row>
    <row r="53" spans="2:12" hidden="1" x14ac:dyDescent="0.2">
      <c r="B53" s="98"/>
      <c r="L53" s="98"/>
    </row>
    <row r="54" spans="2:12" hidden="1" x14ac:dyDescent="0.2">
      <c r="B54" s="98"/>
      <c r="L54" s="98"/>
    </row>
    <row r="55" spans="2:12" hidden="1" x14ac:dyDescent="0.2">
      <c r="B55" s="98"/>
      <c r="L55" s="98"/>
    </row>
    <row r="56" spans="2:12" hidden="1" x14ac:dyDescent="0.2">
      <c r="B56" s="98"/>
      <c r="L56" s="98"/>
    </row>
    <row r="57" spans="2:12" hidden="1" x14ac:dyDescent="0.2">
      <c r="B57" s="98"/>
      <c r="L57" s="98"/>
    </row>
    <row r="58" spans="2:12" hidden="1" x14ac:dyDescent="0.2">
      <c r="B58" s="98"/>
      <c r="L58" s="98"/>
    </row>
    <row r="59" spans="2:12" hidden="1" x14ac:dyDescent="0.2">
      <c r="B59" s="98"/>
      <c r="L59" s="98"/>
    </row>
    <row r="60" spans="2:12" hidden="1" x14ac:dyDescent="0.2">
      <c r="B60" s="98"/>
      <c r="L60" s="98"/>
    </row>
    <row r="61" spans="2:12" s="103" customFormat="1" ht="12.75" hidden="1" x14ac:dyDescent="0.2">
      <c r="B61" s="102"/>
      <c r="D61" s="129" t="s">
        <v>67</v>
      </c>
      <c r="E61" s="130"/>
      <c r="F61" s="131" t="s">
        <v>68</v>
      </c>
      <c r="G61" s="129" t="s">
        <v>67</v>
      </c>
      <c r="H61" s="130"/>
      <c r="I61" s="130"/>
      <c r="J61" s="132" t="s">
        <v>68</v>
      </c>
      <c r="K61" s="130"/>
      <c r="L61" s="102"/>
    </row>
    <row r="62" spans="2:12" hidden="1" x14ac:dyDescent="0.2">
      <c r="B62" s="98"/>
      <c r="L62" s="98"/>
    </row>
    <row r="63" spans="2:12" hidden="1" x14ac:dyDescent="0.2">
      <c r="B63" s="98"/>
      <c r="L63" s="98"/>
    </row>
    <row r="64" spans="2:12" hidden="1" x14ac:dyDescent="0.2">
      <c r="B64" s="98"/>
      <c r="L64" s="98"/>
    </row>
    <row r="65" spans="2:12" s="103" customFormat="1" ht="12.75" hidden="1" x14ac:dyDescent="0.2">
      <c r="B65" s="102"/>
      <c r="D65" s="127" t="s">
        <v>69</v>
      </c>
      <c r="E65" s="128"/>
      <c r="F65" s="128"/>
      <c r="G65" s="127" t="s">
        <v>70</v>
      </c>
      <c r="H65" s="128"/>
      <c r="I65" s="128"/>
      <c r="J65" s="128"/>
      <c r="K65" s="128"/>
      <c r="L65" s="102"/>
    </row>
    <row r="66" spans="2:12" hidden="1" x14ac:dyDescent="0.2">
      <c r="B66" s="98"/>
      <c r="L66" s="98"/>
    </row>
    <row r="67" spans="2:12" hidden="1" x14ac:dyDescent="0.2">
      <c r="B67" s="98"/>
      <c r="L67" s="98"/>
    </row>
    <row r="68" spans="2:12" hidden="1" x14ac:dyDescent="0.2">
      <c r="B68" s="98"/>
      <c r="L68" s="98"/>
    </row>
    <row r="69" spans="2:12" hidden="1" x14ac:dyDescent="0.2">
      <c r="B69" s="98"/>
      <c r="L69" s="98"/>
    </row>
    <row r="70" spans="2:12" hidden="1" x14ac:dyDescent="0.2">
      <c r="B70" s="98"/>
      <c r="L70" s="98"/>
    </row>
    <row r="71" spans="2:12" hidden="1" x14ac:dyDescent="0.2">
      <c r="B71" s="98"/>
      <c r="L71" s="98"/>
    </row>
    <row r="72" spans="2:12" hidden="1" x14ac:dyDescent="0.2">
      <c r="B72" s="98"/>
      <c r="L72" s="98"/>
    </row>
    <row r="73" spans="2:12" hidden="1" x14ac:dyDescent="0.2">
      <c r="B73" s="98"/>
      <c r="L73" s="98"/>
    </row>
    <row r="74" spans="2:12" hidden="1" x14ac:dyDescent="0.2">
      <c r="B74" s="98"/>
      <c r="L74" s="98"/>
    </row>
    <row r="75" spans="2:12" hidden="1" x14ac:dyDescent="0.2">
      <c r="B75" s="98"/>
      <c r="L75" s="98"/>
    </row>
    <row r="76" spans="2:12" s="103" customFormat="1" ht="12.75" hidden="1" x14ac:dyDescent="0.2">
      <c r="B76" s="102"/>
      <c r="D76" s="129" t="s">
        <v>67</v>
      </c>
      <c r="E76" s="130"/>
      <c r="F76" s="131" t="s">
        <v>68</v>
      </c>
      <c r="G76" s="129" t="s">
        <v>67</v>
      </c>
      <c r="H76" s="130"/>
      <c r="I76" s="130"/>
      <c r="J76" s="132" t="s">
        <v>68</v>
      </c>
      <c r="K76" s="130"/>
      <c r="L76" s="102"/>
    </row>
    <row r="77" spans="2:12" s="103" customFormat="1" ht="14.45" hidden="1" customHeight="1" x14ac:dyDescent="0.2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02"/>
    </row>
    <row r="78" spans="2:12" hidden="1" x14ac:dyDescent="0.2"/>
    <row r="79" spans="2:12" hidden="1" x14ac:dyDescent="0.2"/>
    <row r="80" spans="2:12" hidden="1" x14ac:dyDescent="0.2"/>
    <row r="81" spans="2:47" s="103" customFormat="1" ht="6.95" hidden="1" customHeight="1" x14ac:dyDescent="0.2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02"/>
    </row>
    <row r="82" spans="2:47" s="103" customFormat="1" ht="24.95" hidden="1" customHeight="1" x14ac:dyDescent="0.2">
      <c r="B82" s="102"/>
      <c r="C82" s="99" t="s">
        <v>117</v>
      </c>
      <c r="L82" s="102"/>
    </row>
    <row r="83" spans="2:47" s="103" customFormat="1" ht="6.95" hidden="1" customHeight="1" x14ac:dyDescent="0.2">
      <c r="B83" s="102"/>
      <c r="L83" s="102"/>
    </row>
    <row r="84" spans="2:47" s="103" customFormat="1" ht="12" hidden="1" customHeight="1" x14ac:dyDescent="0.2">
      <c r="B84" s="102"/>
      <c r="C84" s="101" t="s">
        <v>40</v>
      </c>
      <c r="L84" s="102"/>
    </row>
    <row r="85" spans="2:47" s="103" customFormat="1" ht="16.5" hidden="1" customHeight="1" x14ac:dyDescent="0.2">
      <c r="B85" s="102"/>
      <c r="E85" s="312">
        <f>E7</f>
        <v>0</v>
      </c>
      <c r="F85" s="313"/>
      <c r="G85" s="313"/>
      <c r="H85" s="313"/>
      <c r="L85" s="102"/>
    </row>
    <row r="86" spans="2:47" s="103" customFormat="1" ht="12" hidden="1" customHeight="1" x14ac:dyDescent="0.2">
      <c r="B86" s="102"/>
      <c r="C86" s="101" t="s">
        <v>115</v>
      </c>
      <c r="L86" s="102"/>
    </row>
    <row r="87" spans="2:47" s="103" customFormat="1" ht="16.5" hidden="1" customHeight="1" x14ac:dyDescent="0.2">
      <c r="B87" s="102"/>
      <c r="E87" s="310" t="str">
        <f>E9</f>
        <v>Objekt4 - 7.1 Sadove upravy</v>
      </c>
      <c r="F87" s="311"/>
      <c r="G87" s="311"/>
      <c r="H87" s="311"/>
      <c r="L87" s="102"/>
    </row>
    <row r="88" spans="2:47" s="103" customFormat="1" ht="6.95" hidden="1" customHeight="1" x14ac:dyDescent="0.2">
      <c r="B88" s="102"/>
      <c r="L88" s="102"/>
    </row>
    <row r="89" spans="2:47" s="103" customFormat="1" ht="12" hidden="1" customHeight="1" x14ac:dyDescent="0.2">
      <c r="B89" s="102"/>
      <c r="C89" s="101" t="s">
        <v>43</v>
      </c>
      <c r="F89" s="104" t="str">
        <f>F12</f>
        <v xml:space="preserve"> </v>
      </c>
      <c r="I89" s="101" t="s">
        <v>45</v>
      </c>
      <c r="J89" s="105">
        <f>IF(J12="","",J12)</f>
        <v>0</v>
      </c>
      <c r="L89" s="102"/>
    </row>
    <row r="90" spans="2:47" s="103" customFormat="1" ht="6.95" hidden="1" customHeight="1" x14ac:dyDescent="0.2">
      <c r="B90" s="102"/>
      <c r="L90" s="102"/>
    </row>
    <row r="91" spans="2:47" s="103" customFormat="1" ht="15.2" hidden="1" customHeight="1" x14ac:dyDescent="0.2">
      <c r="B91" s="102"/>
      <c r="C91" s="101" t="s">
        <v>46</v>
      </c>
      <c r="F91" s="104" t="str">
        <f>E15</f>
        <v xml:space="preserve"> </v>
      </c>
      <c r="I91" s="101" t="s">
        <v>48</v>
      </c>
      <c r="J91" s="108" t="str">
        <f>E21</f>
        <v xml:space="preserve"> </v>
      </c>
      <c r="L91" s="102"/>
    </row>
    <row r="92" spans="2:47" s="103" customFormat="1" ht="15.2" hidden="1" customHeight="1" x14ac:dyDescent="0.2">
      <c r="B92" s="102"/>
      <c r="C92" s="101" t="s">
        <v>47</v>
      </c>
      <c r="F92" s="104" t="str">
        <f>IF(E18="","",E18)</f>
        <v xml:space="preserve"> </v>
      </c>
      <c r="I92" s="101" t="s">
        <v>49</v>
      </c>
      <c r="J92" s="108" t="str">
        <f>E24</f>
        <v xml:space="preserve"> </v>
      </c>
      <c r="L92" s="102"/>
    </row>
    <row r="93" spans="2:47" s="103" customFormat="1" ht="10.35" hidden="1" customHeight="1" x14ac:dyDescent="0.2">
      <c r="B93" s="102"/>
      <c r="L93" s="102"/>
    </row>
    <row r="94" spans="2:47" s="103" customFormat="1" ht="29.25" hidden="1" customHeight="1" x14ac:dyDescent="0.2">
      <c r="B94" s="102"/>
      <c r="C94" s="137" t="s">
        <v>118</v>
      </c>
      <c r="D94" s="120"/>
      <c r="E94" s="120"/>
      <c r="F94" s="120"/>
      <c r="G94" s="120"/>
      <c r="H94" s="120"/>
      <c r="I94" s="120"/>
      <c r="J94" s="138" t="s">
        <v>119</v>
      </c>
      <c r="K94" s="120"/>
      <c r="L94" s="102"/>
    </row>
    <row r="95" spans="2:47" s="103" customFormat="1" ht="10.35" hidden="1" customHeight="1" x14ac:dyDescent="0.2">
      <c r="B95" s="102"/>
      <c r="L95" s="102"/>
    </row>
    <row r="96" spans="2:47" s="103" customFormat="1" ht="22.9" hidden="1" customHeight="1" x14ac:dyDescent="0.2">
      <c r="B96" s="102"/>
      <c r="C96" s="139" t="s">
        <v>120</v>
      </c>
      <c r="J96" s="111">
        <f>J118</f>
        <v>0</v>
      </c>
      <c r="L96" s="102"/>
      <c r="AU96" s="95" t="s">
        <v>121</v>
      </c>
    </row>
    <row r="97" spans="2:12" s="141" customFormat="1" ht="24.95" hidden="1" customHeight="1" x14ac:dyDescent="0.2">
      <c r="B97" s="140"/>
      <c r="D97" s="142" t="s">
        <v>122</v>
      </c>
      <c r="E97" s="143"/>
      <c r="F97" s="143"/>
      <c r="G97" s="143"/>
      <c r="H97" s="143"/>
      <c r="I97" s="143"/>
      <c r="J97" s="144">
        <f>J119</f>
        <v>0</v>
      </c>
      <c r="L97" s="140"/>
    </row>
    <row r="98" spans="2:12" s="146" customFormat="1" ht="19.899999999999999" hidden="1" customHeight="1" x14ac:dyDescent="0.2">
      <c r="B98" s="145"/>
      <c r="D98" s="147" t="s">
        <v>123</v>
      </c>
      <c r="E98" s="148"/>
      <c r="F98" s="148"/>
      <c r="G98" s="148"/>
      <c r="H98" s="148"/>
      <c r="I98" s="148"/>
      <c r="J98" s="149">
        <f>J120</f>
        <v>0</v>
      </c>
      <c r="L98" s="145"/>
    </row>
    <row r="99" spans="2:12" s="103" customFormat="1" ht="21.75" hidden="1" customHeight="1" x14ac:dyDescent="0.2">
      <c r="B99" s="102"/>
      <c r="L99" s="102"/>
    </row>
    <row r="100" spans="2:12" s="103" customFormat="1" ht="6.95" hidden="1" customHeight="1" x14ac:dyDescent="0.2">
      <c r="B100" s="133"/>
      <c r="C100" s="134"/>
      <c r="D100" s="134"/>
      <c r="E100" s="134"/>
      <c r="F100" s="134"/>
      <c r="G100" s="134"/>
      <c r="H100" s="134"/>
      <c r="I100" s="134"/>
      <c r="J100" s="134"/>
      <c r="K100" s="134"/>
      <c r="L100" s="102"/>
    </row>
    <row r="101" spans="2:12" hidden="1" x14ac:dyDescent="0.2"/>
    <row r="102" spans="2:12" hidden="1" x14ac:dyDescent="0.2"/>
    <row r="103" spans="2:12" hidden="1" x14ac:dyDescent="0.2"/>
    <row r="104" spans="2:12" s="103" customFormat="1" ht="6.95" customHeight="1" x14ac:dyDescent="0.2">
      <c r="B104" s="135"/>
      <c r="C104" s="136"/>
      <c r="D104" s="136"/>
      <c r="E104" s="136"/>
      <c r="F104" s="136"/>
      <c r="G104" s="136"/>
      <c r="H104" s="136"/>
      <c r="I104" s="136"/>
      <c r="J104" s="136"/>
      <c r="K104" s="136"/>
      <c r="L104" s="102"/>
    </row>
    <row r="105" spans="2:12" s="103" customFormat="1" ht="24.95" customHeight="1" x14ac:dyDescent="0.2">
      <c r="B105" s="102"/>
      <c r="C105" s="99" t="s">
        <v>134</v>
      </c>
      <c r="L105" s="102"/>
    </row>
    <row r="106" spans="2:12" s="103" customFormat="1" ht="6.95" customHeight="1" x14ac:dyDescent="0.2">
      <c r="B106" s="102"/>
      <c r="L106" s="102"/>
    </row>
    <row r="107" spans="2:12" s="103" customFormat="1" ht="12" customHeight="1" x14ac:dyDescent="0.2">
      <c r="B107" s="102"/>
      <c r="C107" s="101" t="s">
        <v>40</v>
      </c>
      <c r="L107" s="102"/>
    </row>
    <row r="108" spans="2:12" s="103" customFormat="1" ht="16.5" customHeight="1" x14ac:dyDescent="0.2">
      <c r="B108" s="102"/>
      <c r="E108" s="312">
        <f>E7</f>
        <v>0</v>
      </c>
      <c r="F108" s="313"/>
      <c r="G108" s="313"/>
      <c r="H108" s="313"/>
      <c r="L108" s="102"/>
    </row>
    <row r="109" spans="2:12" s="103" customFormat="1" ht="12" customHeight="1" x14ac:dyDescent="0.2">
      <c r="B109" s="102"/>
      <c r="C109" s="101" t="s">
        <v>115</v>
      </c>
      <c r="L109" s="102"/>
    </row>
    <row r="110" spans="2:12" s="103" customFormat="1" ht="16.5" customHeight="1" x14ac:dyDescent="0.2">
      <c r="B110" s="102"/>
      <c r="E110" s="310" t="str">
        <f>E9</f>
        <v>Objekt4 - 7.1 Sadove upravy</v>
      </c>
      <c r="F110" s="311"/>
      <c r="G110" s="311"/>
      <c r="H110" s="311"/>
      <c r="L110" s="102"/>
    </row>
    <row r="111" spans="2:12" s="103" customFormat="1" ht="6.95" customHeight="1" x14ac:dyDescent="0.2">
      <c r="B111" s="102"/>
      <c r="L111" s="102"/>
    </row>
    <row r="112" spans="2:12" s="103" customFormat="1" ht="12" customHeight="1" x14ac:dyDescent="0.2">
      <c r="B112" s="102"/>
      <c r="C112" s="101" t="s">
        <v>43</v>
      </c>
      <c r="F112" s="104" t="str">
        <f>F12</f>
        <v xml:space="preserve"> </v>
      </c>
      <c r="I112" s="101" t="s">
        <v>45</v>
      </c>
      <c r="J112" s="105"/>
      <c r="L112" s="102"/>
    </row>
    <row r="113" spans="2:65" s="103" customFormat="1" ht="6.95" customHeight="1" x14ac:dyDescent="0.2">
      <c r="B113" s="102"/>
      <c r="L113" s="102"/>
    </row>
    <row r="114" spans="2:65" s="103" customFormat="1" ht="15.2" customHeight="1" x14ac:dyDescent="0.2">
      <c r="B114" s="102"/>
      <c r="C114" s="101" t="s">
        <v>46</v>
      </c>
      <c r="F114" s="104" t="str">
        <f>E15</f>
        <v xml:space="preserve"> </v>
      </c>
      <c r="I114" s="101" t="s">
        <v>48</v>
      </c>
      <c r="J114" s="108" t="str">
        <f>E21</f>
        <v xml:space="preserve"> </v>
      </c>
      <c r="L114" s="102"/>
    </row>
    <row r="115" spans="2:65" s="103" customFormat="1" ht="15.2" customHeight="1" x14ac:dyDescent="0.2">
      <c r="B115" s="102"/>
      <c r="C115" s="101" t="s">
        <v>47</v>
      </c>
      <c r="F115" s="104" t="str">
        <f>IF(E18="","",E18)</f>
        <v xml:space="preserve"> </v>
      </c>
      <c r="I115" s="101" t="s">
        <v>49</v>
      </c>
      <c r="J115" s="108" t="str">
        <f>E24</f>
        <v xml:space="preserve"> </v>
      </c>
      <c r="L115" s="102"/>
    </row>
    <row r="116" spans="2:65" s="103" customFormat="1" ht="10.35" customHeight="1" x14ac:dyDescent="0.2">
      <c r="B116" s="102"/>
      <c r="L116" s="102"/>
    </row>
    <row r="117" spans="2:65" s="158" customFormat="1" ht="29.25" customHeight="1" x14ac:dyDescent="0.2">
      <c r="B117" s="150"/>
      <c r="C117" s="151" t="s">
        <v>135</v>
      </c>
      <c r="D117" s="152" t="s">
        <v>77</v>
      </c>
      <c r="E117" s="152" t="s">
        <v>73</v>
      </c>
      <c r="F117" s="152" t="s">
        <v>74</v>
      </c>
      <c r="G117" s="152" t="s">
        <v>136</v>
      </c>
      <c r="H117" s="152" t="s">
        <v>137</v>
      </c>
      <c r="I117" s="152" t="s">
        <v>138</v>
      </c>
      <c r="J117" s="153" t="s">
        <v>119</v>
      </c>
      <c r="K117" s="154" t="s">
        <v>139</v>
      </c>
      <c r="L117" s="150"/>
      <c r="M117" s="155" t="s">
        <v>28</v>
      </c>
      <c r="N117" s="156" t="s">
        <v>56</v>
      </c>
      <c r="O117" s="156" t="s">
        <v>140</v>
      </c>
      <c r="P117" s="156" t="s">
        <v>141</v>
      </c>
      <c r="Q117" s="156" t="s">
        <v>142</v>
      </c>
      <c r="R117" s="156" t="s">
        <v>143</v>
      </c>
      <c r="S117" s="156" t="s">
        <v>144</v>
      </c>
      <c r="T117" s="157" t="s">
        <v>145</v>
      </c>
    </row>
    <row r="118" spans="2:65" s="103" customFormat="1" ht="22.9" customHeight="1" x14ac:dyDescent="0.25">
      <c r="B118" s="102"/>
      <c r="C118" s="159" t="s">
        <v>120</v>
      </c>
      <c r="J118" s="160">
        <f>BK118</f>
        <v>0</v>
      </c>
      <c r="L118" s="102"/>
      <c r="M118" s="161"/>
      <c r="N118" s="109"/>
      <c r="O118" s="109"/>
      <c r="P118" s="162">
        <f>P119</f>
        <v>288.50661000000002</v>
      </c>
      <c r="Q118" s="109"/>
      <c r="R118" s="162">
        <f>R119</f>
        <v>5.4098450000000007</v>
      </c>
      <c r="S118" s="109"/>
      <c r="T118" s="163">
        <f>T119</f>
        <v>0</v>
      </c>
      <c r="AT118" s="95" t="s">
        <v>91</v>
      </c>
      <c r="AU118" s="95" t="s">
        <v>121</v>
      </c>
      <c r="BK118" s="164">
        <f>BK119</f>
        <v>0</v>
      </c>
    </row>
    <row r="119" spans="2:65" s="166" customFormat="1" ht="25.9" customHeight="1" x14ac:dyDescent="0.2">
      <c r="B119" s="165"/>
      <c r="D119" s="167" t="s">
        <v>91</v>
      </c>
      <c r="E119" s="168" t="s">
        <v>146</v>
      </c>
      <c r="F119" s="168" t="s">
        <v>147</v>
      </c>
      <c r="J119" s="169">
        <f>BK119</f>
        <v>0</v>
      </c>
      <c r="L119" s="165"/>
      <c r="M119" s="170"/>
      <c r="P119" s="171">
        <f>P120</f>
        <v>288.50661000000002</v>
      </c>
      <c r="R119" s="171">
        <f>R120</f>
        <v>5.4098450000000007</v>
      </c>
      <c r="T119" s="172">
        <f>T120</f>
        <v>0</v>
      </c>
      <c r="AR119" s="167" t="s">
        <v>100</v>
      </c>
      <c r="AT119" s="173" t="s">
        <v>91</v>
      </c>
      <c r="AU119" s="173" t="s">
        <v>92</v>
      </c>
      <c r="AY119" s="167" t="s">
        <v>148</v>
      </c>
      <c r="BK119" s="174">
        <f>BK120</f>
        <v>0</v>
      </c>
    </row>
    <row r="120" spans="2:65" s="166" customFormat="1" ht="22.9" customHeight="1" x14ac:dyDescent="0.2">
      <c r="B120" s="165"/>
      <c r="D120" s="167" t="s">
        <v>91</v>
      </c>
      <c r="E120" s="175" t="s">
        <v>100</v>
      </c>
      <c r="F120" s="175" t="s">
        <v>149</v>
      </c>
      <c r="J120" s="176">
        <f>BK120</f>
        <v>0</v>
      </c>
      <c r="L120" s="165"/>
      <c r="M120" s="170"/>
      <c r="P120" s="171">
        <f>SUM(P121:P139)</f>
        <v>288.50661000000002</v>
      </c>
      <c r="R120" s="171">
        <f>SUM(R121:R139)</f>
        <v>5.4098450000000007</v>
      </c>
      <c r="T120" s="172">
        <f>SUM(T121:T139)</f>
        <v>0</v>
      </c>
      <c r="AR120" s="167" t="s">
        <v>100</v>
      </c>
      <c r="AT120" s="173" t="s">
        <v>91</v>
      </c>
      <c r="AU120" s="173" t="s">
        <v>100</v>
      </c>
      <c r="AY120" s="167" t="s">
        <v>148</v>
      </c>
      <c r="BK120" s="174">
        <f>SUM(BK121:BK139)</f>
        <v>0</v>
      </c>
    </row>
    <row r="121" spans="2:65" s="103" customFormat="1" ht="24.2" customHeight="1" x14ac:dyDescent="0.2">
      <c r="B121" s="102"/>
      <c r="C121" s="177" t="s">
        <v>100</v>
      </c>
      <c r="D121" s="177" t="s">
        <v>150</v>
      </c>
      <c r="E121" s="178" t="s">
        <v>707</v>
      </c>
      <c r="F121" s="179" t="s">
        <v>708</v>
      </c>
      <c r="G121" s="180" t="s">
        <v>384</v>
      </c>
      <c r="H121" s="181">
        <v>49</v>
      </c>
      <c r="I121" s="209">
        <v>0</v>
      </c>
      <c r="J121" s="182">
        <f t="shared" ref="J121:J128" si="0">ROUND(I121*H121,2)</f>
        <v>0</v>
      </c>
      <c r="K121" s="183"/>
      <c r="L121" s="102"/>
      <c r="M121" s="184" t="s">
        <v>28</v>
      </c>
      <c r="N121" s="185" t="s">
        <v>58</v>
      </c>
      <c r="O121" s="186">
        <v>0.18099999999999999</v>
      </c>
      <c r="P121" s="186">
        <f t="shared" ref="P121:P128" si="1">O121*H121</f>
        <v>8.8689999999999998</v>
      </c>
      <c r="Q121" s="186">
        <v>0</v>
      </c>
      <c r="R121" s="186">
        <f t="shared" ref="R121:R128" si="2">Q121*H121</f>
        <v>0</v>
      </c>
      <c r="S121" s="186">
        <v>0</v>
      </c>
      <c r="T121" s="187">
        <f t="shared" ref="T121:T128" si="3">S121*H121</f>
        <v>0</v>
      </c>
      <c r="AR121" s="188" t="s">
        <v>154</v>
      </c>
      <c r="AT121" s="188" t="s">
        <v>150</v>
      </c>
      <c r="AU121" s="188" t="s">
        <v>155</v>
      </c>
      <c r="AY121" s="95" t="s">
        <v>148</v>
      </c>
      <c r="BE121" s="189">
        <f t="shared" ref="BE121:BE128" si="4">IF(N121="základná",J121,0)</f>
        <v>0</v>
      </c>
      <c r="BF121" s="189">
        <f t="shared" ref="BF121:BF128" si="5">IF(N121="znížená",J121,0)</f>
        <v>0</v>
      </c>
      <c r="BG121" s="189">
        <f t="shared" ref="BG121:BG128" si="6">IF(N121="zákl. prenesená",J121,0)</f>
        <v>0</v>
      </c>
      <c r="BH121" s="189">
        <f t="shared" ref="BH121:BH128" si="7">IF(N121="zníž. prenesená",J121,0)</f>
        <v>0</v>
      </c>
      <c r="BI121" s="189">
        <f t="shared" ref="BI121:BI128" si="8">IF(N121="nulová",J121,0)</f>
        <v>0</v>
      </c>
      <c r="BJ121" s="95" t="s">
        <v>155</v>
      </c>
      <c r="BK121" s="189">
        <f t="shared" ref="BK121:BK128" si="9">ROUND(I121*H121,2)</f>
        <v>0</v>
      </c>
      <c r="BL121" s="95" t="s">
        <v>154</v>
      </c>
      <c r="BM121" s="188" t="s">
        <v>155</v>
      </c>
    </row>
    <row r="122" spans="2:65" s="103" customFormat="1" ht="37.9" customHeight="1" x14ac:dyDescent="0.2">
      <c r="B122" s="102"/>
      <c r="C122" s="177" t="s">
        <v>155</v>
      </c>
      <c r="D122" s="177" t="s">
        <v>150</v>
      </c>
      <c r="E122" s="178" t="s">
        <v>709</v>
      </c>
      <c r="F122" s="179" t="s">
        <v>710</v>
      </c>
      <c r="G122" s="180" t="s">
        <v>384</v>
      </c>
      <c r="H122" s="181">
        <v>49</v>
      </c>
      <c r="I122" s="209">
        <v>0</v>
      </c>
      <c r="J122" s="182">
        <f t="shared" si="0"/>
        <v>0</v>
      </c>
      <c r="K122" s="183"/>
      <c r="L122" s="102"/>
      <c r="M122" s="184" t="s">
        <v>28</v>
      </c>
      <c r="N122" s="185" t="s">
        <v>58</v>
      </c>
      <c r="O122" s="186">
        <v>3.3429000000000002</v>
      </c>
      <c r="P122" s="186">
        <f t="shared" si="1"/>
        <v>163.8021</v>
      </c>
      <c r="Q122" s="186">
        <v>0</v>
      </c>
      <c r="R122" s="186">
        <f t="shared" si="2"/>
        <v>0</v>
      </c>
      <c r="S122" s="186">
        <v>0</v>
      </c>
      <c r="T122" s="187">
        <f t="shared" si="3"/>
        <v>0</v>
      </c>
      <c r="AR122" s="188" t="s">
        <v>154</v>
      </c>
      <c r="AT122" s="188" t="s">
        <v>150</v>
      </c>
      <c r="AU122" s="188" t="s">
        <v>155</v>
      </c>
      <c r="AY122" s="95" t="s">
        <v>148</v>
      </c>
      <c r="BE122" s="189">
        <f t="shared" si="4"/>
        <v>0</v>
      </c>
      <c r="BF122" s="189">
        <f t="shared" si="5"/>
        <v>0</v>
      </c>
      <c r="BG122" s="189">
        <f t="shared" si="6"/>
        <v>0</v>
      </c>
      <c r="BH122" s="189">
        <f t="shared" si="7"/>
        <v>0</v>
      </c>
      <c r="BI122" s="189">
        <f t="shared" si="8"/>
        <v>0</v>
      </c>
      <c r="BJ122" s="95" t="s">
        <v>155</v>
      </c>
      <c r="BK122" s="189">
        <f t="shared" si="9"/>
        <v>0</v>
      </c>
      <c r="BL122" s="95" t="s">
        <v>154</v>
      </c>
      <c r="BM122" s="188" t="s">
        <v>154</v>
      </c>
    </row>
    <row r="123" spans="2:65" s="103" customFormat="1" ht="37.9" customHeight="1" x14ac:dyDescent="0.2">
      <c r="B123" s="102"/>
      <c r="C123" s="177" t="s">
        <v>310</v>
      </c>
      <c r="D123" s="177" t="s">
        <v>150</v>
      </c>
      <c r="E123" s="178" t="s">
        <v>711</v>
      </c>
      <c r="F123" s="179" t="s">
        <v>712</v>
      </c>
      <c r="G123" s="180" t="s">
        <v>384</v>
      </c>
      <c r="H123" s="181">
        <v>49</v>
      </c>
      <c r="I123" s="209">
        <v>0</v>
      </c>
      <c r="J123" s="182">
        <f t="shared" si="0"/>
        <v>0</v>
      </c>
      <c r="K123" s="183"/>
      <c r="L123" s="102"/>
      <c r="M123" s="184" t="s">
        <v>28</v>
      </c>
      <c r="N123" s="185" t="s">
        <v>58</v>
      </c>
      <c r="O123" s="186">
        <v>0.35249000000000003</v>
      </c>
      <c r="P123" s="186">
        <f t="shared" si="1"/>
        <v>17.272010000000002</v>
      </c>
      <c r="Q123" s="186">
        <v>0</v>
      </c>
      <c r="R123" s="186">
        <f t="shared" si="2"/>
        <v>0</v>
      </c>
      <c r="S123" s="186">
        <v>0</v>
      </c>
      <c r="T123" s="187">
        <f t="shared" si="3"/>
        <v>0</v>
      </c>
      <c r="AR123" s="188" t="s">
        <v>154</v>
      </c>
      <c r="AT123" s="188" t="s">
        <v>150</v>
      </c>
      <c r="AU123" s="188" t="s">
        <v>155</v>
      </c>
      <c r="AY123" s="95" t="s">
        <v>148</v>
      </c>
      <c r="BE123" s="189">
        <f t="shared" si="4"/>
        <v>0</v>
      </c>
      <c r="BF123" s="189">
        <f t="shared" si="5"/>
        <v>0</v>
      </c>
      <c r="BG123" s="189">
        <f t="shared" si="6"/>
        <v>0</v>
      </c>
      <c r="BH123" s="189">
        <f t="shared" si="7"/>
        <v>0</v>
      </c>
      <c r="BI123" s="189">
        <f t="shared" si="8"/>
        <v>0</v>
      </c>
      <c r="BJ123" s="95" t="s">
        <v>155</v>
      </c>
      <c r="BK123" s="189">
        <f t="shared" si="9"/>
        <v>0</v>
      </c>
      <c r="BL123" s="95" t="s">
        <v>154</v>
      </c>
      <c r="BM123" s="188" t="s">
        <v>583</v>
      </c>
    </row>
    <row r="124" spans="2:65" s="103" customFormat="1" ht="33" customHeight="1" x14ac:dyDescent="0.2">
      <c r="B124" s="102"/>
      <c r="C124" s="210" t="s">
        <v>583</v>
      </c>
      <c r="D124" s="210" t="s">
        <v>220</v>
      </c>
      <c r="E124" s="211" t="s">
        <v>713</v>
      </c>
      <c r="F124" s="212" t="s">
        <v>714</v>
      </c>
      <c r="G124" s="213" t="s">
        <v>384</v>
      </c>
      <c r="H124" s="214">
        <v>49</v>
      </c>
      <c r="I124" s="220">
        <v>0</v>
      </c>
      <c r="J124" s="215">
        <f t="shared" si="0"/>
        <v>0</v>
      </c>
      <c r="K124" s="216"/>
      <c r="L124" s="217"/>
      <c r="M124" s="218" t="s">
        <v>28</v>
      </c>
      <c r="N124" s="219" t="s">
        <v>58</v>
      </c>
      <c r="O124" s="186">
        <v>0</v>
      </c>
      <c r="P124" s="186">
        <f t="shared" si="1"/>
        <v>0</v>
      </c>
      <c r="Q124" s="186">
        <v>1.6999999999999999E-3</v>
      </c>
      <c r="R124" s="186">
        <f t="shared" si="2"/>
        <v>8.3299999999999999E-2</v>
      </c>
      <c r="S124" s="186">
        <v>0</v>
      </c>
      <c r="T124" s="187">
        <f t="shared" si="3"/>
        <v>0</v>
      </c>
      <c r="AR124" s="188" t="s">
        <v>164</v>
      </c>
      <c r="AT124" s="188" t="s">
        <v>220</v>
      </c>
      <c r="AU124" s="188" t="s">
        <v>155</v>
      </c>
      <c r="AY124" s="95" t="s">
        <v>148</v>
      </c>
      <c r="BE124" s="189">
        <f t="shared" si="4"/>
        <v>0</v>
      </c>
      <c r="BF124" s="189">
        <f t="shared" si="5"/>
        <v>0</v>
      </c>
      <c r="BG124" s="189">
        <f t="shared" si="6"/>
        <v>0</v>
      </c>
      <c r="BH124" s="189">
        <f t="shared" si="7"/>
        <v>0</v>
      </c>
      <c r="BI124" s="189">
        <f t="shared" si="8"/>
        <v>0</v>
      </c>
      <c r="BJ124" s="95" t="s">
        <v>155</v>
      </c>
      <c r="BK124" s="189">
        <f t="shared" si="9"/>
        <v>0</v>
      </c>
      <c r="BL124" s="95" t="s">
        <v>154</v>
      </c>
      <c r="BM124" s="188" t="s">
        <v>164</v>
      </c>
    </row>
    <row r="125" spans="2:65" s="103" customFormat="1" ht="33" customHeight="1" x14ac:dyDescent="0.2">
      <c r="B125" s="102"/>
      <c r="C125" s="177" t="s">
        <v>154</v>
      </c>
      <c r="D125" s="177" t="s">
        <v>150</v>
      </c>
      <c r="E125" s="178" t="s">
        <v>715</v>
      </c>
      <c r="F125" s="179" t="s">
        <v>716</v>
      </c>
      <c r="G125" s="180" t="s">
        <v>384</v>
      </c>
      <c r="H125" s="181">
        <v>49</v>
      </c>
      <c r="I125" s="209">
        <v>0</v>
      </c>
      <c r="J125" s="182">
        <f t="shared" si="0"/>
        <v>0</v>
      </c>
      <c r="K125" s="183"/>
      <c r="L125" s="102"/>
      <c r="M125" s="184" t="s">
        <v>28</v>
      </c>
      <c r="N125" s="185" t="s">
        <v>58</v>
      </c>
      <c r="O125" s="186">
        <v>0.86199999999999999</v>
      </c>
      <c r="P125" s="186">
        <f t="shared" si="1"/>
        <v>42.238</v>
      </c>
      <c r="Q125" s="186">
        <v>4.8000000000000001E-4</v>
      </c>
      <c r="R125" s="186">
        <f t="shared" si="2"/>
        <v>2.3519999999999999E-2</v>
      </c>
      <c r="S125" s="186">
        <v>0</v>
      </c>
      <c r="T125" s="187">
        <f t="shared" si="3"/>
        <v>0</v>
      </c>
      <c r="AR125" s="188" t="s">
        <v>154</v>
      </c>
      <c r="AT125" s="188" t="s">
        <v>150</v>
      </c>
      <c r="AU125" s="188" t="s">
        <v>155</v>
      </c>
      <c r="AY125" s="95" t="s">
        <v>148</v>
      </c>
      <c r="BE125" s="189">
        <f t="shared" si="4"/>
        <v>0</v>
      </c>
      <c r="BF125" s="189">
        <f t="shared" si="5"/>
        <v>0</v>
      </c>
      <c r="BG125" s="189">
        <f t="shared" si="6"/>
        <v>0</v>
      </c>
      <c r="BH125" s="189">
        <f t="shared" si="7"/>
        <v>0</v>
      </c>
      <c r="BI125" s="189">
        <f t="shared" si="8"/>
        <v>0</v>
      </c>
      <c r="BJ125" s="95" t="s">
        <v>155</v>
      </c>
      <c r="BK125" s="189">
        <f t="shared" si="9"/>
        <v>0</v>
      </c>
      <c r="BL125" s="95" t="s">
        <v>154</v>
      </c>
      <c r="BM125" s="188" t="s">
        <v>168</v>
      </c>
    </row>
    <row r="126" spans="2:65" s="103" customFormat="1" ht="24.2" customHeight="1" x14ac:dyDescent="0.2">
      <c r="B126" s="102"/>
      <c r="C126" s="210" t="s">
        <v>165</v>
      </c>
      <c r="D126" s="210" t="s">
        <v>220</v>
      </c>
      <c r="E126" s="211" t="s">
        <v>717</v>
      </c>
      <c r="F126" s="212" t="s">
        <v>718</v>
      </c>
      <c r="G126" s="213" t="s">
        <v>384</v>
      </c>
      <c r="H126" s="214">
        <v>74.234999999999999</v>
      </c>
      <c r="I126" s="220">
        <v>0</v>
      </c>
      <c r="J126" s="215">
        <f t="shared" si="0"/>
        <v>0</v>
      </c>
      <c r="K126" s="216"/>
      <c r="L126" s="217"/>
      <c r="M126" s="218" t="s">
        <v>28</v>
      </c>
      <c r="N126" s="219" t="s">
        <v>58</v>
      </c>
      <c r="O126" s="186">
        <v>0</v>
      </c>
      <c r="P126" s="186">
        <f t="shared" si="1"/>
        <v>0</v>
      </c>
      <c r="Q126" s="186">
        <v>1.2E-2</v>
      </c>
      <c r="R126" s="186">
        <f t="shared" si="2"/>
        <v>0.89082000000000006</v>
      </c>
      <c r="S126" s="186">
        <v>0</v>
      </c>
      <c r="T126" s="187">
        <f t="shared" si="3"/>
        <v>0</v>
      </c>
      <c r="AR126" s="188" t="s">
        <v>164</v>
      </c>
      <c r="AT126" s="188" t="s">
        <v>220</v>
      </c>
      <c r="AU126" s="188" t="s">
        <v>155</v>
      </c>
      <c r="AY126" s="95" t="s">
        <v>148</v>
      </c>
      <c r="BE126" s="189">
        <f t="shared" si="4"/>
        <v>0</v>
      </c>
      <c r="BF126" s="189">
        <f t="shared" si="5"/>
        <v>0</v>
      </c>
      <c r="BG126" s="189">
        <f t="shared" si="6"/>
        <v>0</v>
      </c>
      <c r="BH126" s="189">
        <f t="shared" si="7"/>
        <v>0</v>
      </c>
      <c r="BI126" s="189">
        <f t="shared" si="8"/>
        <v>0</v>
      </c>
      <c r="BJ126" s="95" t="s">
        <v>155</v>
      </c>
      <c r="BK126" s="189">
        <f t="shared" si="9"/>
        <v>0</v>
      </c>
      <c r="BL126" s="95" t="s">
        <v>154</v>
      </c>
      <c r="BM126" s="188" t="s">
        <v>197</v>
      </c>
    </row>
    <row r="127" spans="2:65" s="103" customFormat="1" ht="33" customHeight="1" x14ac:dyDescent="0.2">
      <c r="B127" s="102"/>
      <c r="C127" s="177" t="s">
        <v>589</v>
      </c>
      <c r="D127" s="177" t="s">
        <v>150</v>
      </c>
      <c r="E127" s="178" t="s">
        <v>719</v>
      </c>
      <c r="F127" s="179" t="s">
        <v>720</v>
      </c>
      <c r="G127" s="180" t="s">
        <v>384</v>
      </c>
      <c r="H127" s="181">
        <v>49</v>
      </c>
      <c r="I127" s="209">
        <v>0</v>
      </c>
      <c r="J127" s="182">
        <f t="shared" si="0"/>
        <v>0</v>
      </c>
      <c r="K127" s="183"/>
      <c r="L127" s="102"/>
      <c r="M127" s="184" t="s">
        <v>28</v>
      </c>
      <c r="N127" s="185" t="s">
        <v>58</v>
      </c>
      <c r="O127" s="186">
        <v>0.1895</v>
      </c>
      <c r="P127" s="186">
        <f t="shared" si="1"/>
        <v>9.2855000000000008</v>
      </c>
      <c r="Q127" s="186">
        <v>0</v>
      </c>
      <c r="R127" s="186">
        <f t="shared" si="2"/>
        <v>0</v>
      </c>
      <c r="S127" s="186">
        <v>0</v>
      </c>
      <c r="T127" s="187">
        <f t="shared" si="3"/>
        <v>0</v>
      </c>
      <c r="AR127" s="188" t="s">
        <v>154</v>
      </c>
      <c r="AT127" s="188" t="s">
        <v>150</v>
      </c>
      <c r="AU127" s="188" t="s">
        <v>155</v>
      </c>
      <c r="AY127" s="95" t="s">
        <v>148</v>
      </c>
      <c r="BE127" s="189">
        <f t="shared" si="4"/>
        <v>0</v>
      </c>
      <c r="BF127" s="189">
        <f t="shared" si="5"/>
        <v>0</v>
      </c>
      <c r="BG127" s="189">
        <f t="shared" si="6"/>
        <v>0</v>
      </c>
      <c r="BH127" s="189">
        <f t="shared" si="7"/>
        <v>0</v>
      </c>
      <c r="BI127" s="189">
        <f t="shared" si="8"/>
        <v>0</v>
      </c>
      <c r="BJ127" s="95" t="s">
        <v>155</v>
      </c>
      <c r="BK127" s="189">
        <f t="shared" si="9"/>
        <v>0</v>
      </c>
      <c r="BL127" s="95" t="s">
        <v>154</v>
      </c>
      <c r="BM127" s="188" t="s">
        <v>208</v>
      </c>
    </row>
    <row r="128" spans="2:65" s="103" customFormat="1" ht="16.5" customHeight="1" x14ac:dyDescent="0.2">
      <c r="B128" s="102"/>
      <c r="C128" s="210" t="s">
        <v>164</v>
      </c>
      <c r="D128" s="210" t="s">
        <v>220</v>
      </c>
      <c r="E128" s="211" t="s">
        <v>276</v>
      </c>
      <c r="F128" s="212" t="s">
        <v>277</v>
      </c>
      <c r="G128" s="213" t="s">
        <v>223</v>
      </c>
      <c r="H128" s="214">
        <v>4.41</v>
      </c>
      <c r="I128" s="220">
        <v>0</v>
      </c>
      <c r="J128" s="215">
        <f t="shared" si="0"/>
        <v>0</v>
      </c>
      <c r="K128" s="216"/>
      <c r="L128" s="217"/>
      <c r="M128" s="218" t="s">
        <v>28</v>
      </c>
      <c r="N128" s="219" t="s">
        <v>58</v>
      </c>
      <c r="O128" s="186">
        <v>0</v>
      </c>
      <c r="P128" s="186">
        <f t="shared" si="1"/>
        <v>0</v>
      </c>
      <c r="Q128" s="186">
        <v>1</v>
      </c>
      <c r="R128" s="186">
        <f t="shared" si="2"/>
        <v>4.41</v>
      </c>
      <c r="S128" s="186">
        <v>0</v>
      </c>
      <c r="T128" s="187">
        <f t="shared" si="3"/>
        <v>0</v>
      </c>
      <c r="AR128" s="188" t="s">
        <v>164</v>
      </c>
      <c r="AT128" s="188" t="s">
        <v>220</v>
      </c>
      <c r="AU128" s="188" t="s">
        <v>155</v>
      </c>
      <c r="AY128" s="95" t="s">
        <v>148</v>
      </c>
      <c r="BE128" s="189">
        <f t="shared" si="4"/>
        <v>0</v>
      </c>
      <c r="BF128" s="189">
        <f t="shared" si="5"/>
        <v>0</v>
      </c>
      <c r="BG128" s="189">
        <f t="shared" si="6"/>
        <v>0</v>
      </c>
      <c r="BH128" s="189">
        <f t="shared" si="7"/>
        <v>0</v>
      </c>
      <c r="BI128" s="189">
        <f t="shared" si="8"/>
        <v>0</v>
      </c>
      <c r="BJ128" s="95" t="s">
        <v>155</v>
      </c>
      <c r="BK128" s="189">
        <f t="shared" si="9"/>
        <v>0</v>
      </c>
      <c r="BL128" s="95" t="s">
        <v>154</v>
      </c>
      <c r="BM128" s="188" t="s">
        <v>177</v>
      </c>
    </row>
    <row r="129" spans="2:65" s="191" customFormat="1" x14ac:dyDescent="0.2">
      <c r="B129" s="190"/>
      <c r="D129" s="192" t="s">
        <v>158</v>
      </c>
      <c r="E129" s="193" t="s">
        <v>28</v>
      </c>
      <c r="F129" s="194" t="s">
        <v>721</v>
      </c>
      <c r="H129" s="195">
        <v>4.41</v>
      </c>
      <c r="L129" s="190"/>
      <c r="M129" s="196"/>
      <c r="T129" s="197"/>
      <c r="AT129" s="193" t="s">
        <v>158</v>
      </c>
      <c r="AU129" s="193" t="s">
        <v>155</v>
      </c>
      <c r="AV129" s="191" t="s">
        <v>155</v>
      </c>
      <c r="AW129" s="191" t="s">
        <v>50</v>
      </c>
      <c r="AX129" s="191" t="s">
        <v>92</v>
      </c>
      <c r="AY129" s="193" t="s">
        <v>148</v>
      </c>
    </row>
    <row r="130" spans="2:65" s="199" customFormat="1" x14ac:dyDescent="0.2">
      <c r="B130" s="198"/>
      <c r="D130" s="192" t="s">
        <v>158</v>
      </c>
      <c r="E130" s="200" t="s">
        <v>28</v>
      </c>
      <c r="F130" s="201" t="s">
        <v>160</v>
      </c>
      <c r="H130" s="202">
        <v>4.41</v>
      </c>
      <c r="L130" s="198"/>
      <c r="M130" s="203"/>
      <c r="T130" s="204"/>
      <c r="AT130" s="200" t="s">
        <v>158</v>
      </c>
      <c r="AU130" s="200" t="s">
        <v>155</v>
      </c>
      <c r="AV130" s="199" t="s">
        <v>154</v>
      </c>
      <c r="AW130" s="199" t="s">
        <v>50</v>
      </c>
      <c r="AX130" s="199" t="s">
        <v>100</v>
      </c>
      <c r="AY130" s="200" t="s">
        <v>148</v>
      </c>
    </row>
    <row r="131" spans="2:65" s="103" customFormat="1" ht="24.2" customHeight="1" x14ac:dyDescent="0.2">
      <c r="B131" s="102"/>
      <c r="C131" s="177" t="s">
        <v>208</v>
      </c>
      <c r="D131" s="177" t="s">
        <v>150</v>
      </c>
      <c r="E131" s="178" t="s">
        <v>722</v>
      </c>
      <c r="F131" s="179" t="s">
        <v>723</v>
      </c>
      <c r="G131" s="180" t="s">
        <v>384</v>
      </c>
      <c r="H131" s="181">
        <v>980</v>
      </c>
      <c r="I131" s="209">
        <v>0</v>
      </c>
      <c r="J131" s="182">
        <f>ROUND(I131*H131,2)</f>
        <v>0</v>
      </c>
      <c r="K131" s="183"/>
      <c r="L131" s="102"/>
      <c r="M131" s="184" t="s">
        <v>28</v>
      </c>
      <c r="N131" s="185" t="s">
        <v>58</v>
      </c>
      <c r="O131" s="186">
        <v>0</v>
      </c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154</v>
      </c>
      <c r="AT131" s="188" t="s">
        <v>150</v>
      </c>
      <c r="AU131" s="188" t="s">
        <v>155</v>
      </c>
      <c r="AY131" s="95" t="s">
        <v>148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95" t="s">
        <v>155</v>
      </c>
      <c r="BK131" s="189">
        <f>ROUND(I131*H131,2)</f>
        <v>0</v>
      </c>
      <c r="BL131" s="95" t="s">
        <v>154</v>
      </c>
      <c r="BM131" s="188" t="s">
        <v>182</v>
      </c>
    </row>
    <row r="132" spans="2:65" s="103" customFormat="1" ht="24.2" customHeight="1" x14ac:dyDescent="0.2">
      <c r="B132" s="102"/>
      <c r="C132" s="177" t="s">
        <v>212</v>
      </c>
      <c r="D132" s="177" t="s">
        <v>150</v>
      </c>
      <c r="E132" s="178" t="s">
        <v>724</v>
      </c>
      <c r="F132" s="179" t="s">
        <v>725</v>
      </c>
      <c r="G132" s="180" t="s">
        <v>253</v>
      </c>
      <c r="H132" s="181">
        <v>2.4500000000000002</v>
      </c>
      <c r="I132" s="209">
        <v>0</v>
      </c>
      <c r="J132" s="182">
        <f>ROUND(I132*H132,2)</f>
        <v>0</v>
      </c>
      <c r="K132" s="183"/>
      <c r="L132" s="102"/>
      <c r="M132" s="184" t="s">
        <v>28</v>
      </c>
      <c r="N132" s="185" t="s">
        <v>58</v>
      </c>
      <c r="O132" s="186">
        <v>0</v>
      </c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154</v>
      </c>
      <c r="AT132" s="188" t="s">
        <v>150</v>
      </c>
      <c r="AU132" s="188" t="s">
        <v>155</v>
      </c>
      <c r="AY132" s="95" t="s">
        <v>148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95" t="s">
        <v>155</v>
      </c>
      <c r="BK132" s="189">
        <f>ROUND(I132*H132,2)</f>
        <v>0</v>
      </c>
      <c r="BL132" s="95" t="s">
        <v>154</v>
      </c>
      <c r="BM132" s="188" t="s">
        <v>185</v>
      </c>
    </row>
    <row r="133" spans="2:65" s="103" customFormat="1" ht="24.2" customHeight="1" x14ac:dyDescent="0.2">
      <c r="B133" s="102"/>
      <c r="C133" s="177" t="s">
        <v>204</v>
      </c>
      <c r="D133" s="177" t="s">
        <v>150</v>
      </c>
      <c r="E133" s="178" t="s">
        <v>726</v>
      </c>
      <c r="F133" s="179" t="s">
        <v>727</v>
      </c>
      <c r="G133" s="180" t="s">
        <v>384</v>
      </c>
      <c r="H133" s="181">
        <v>147</v>
      </c>
      <c r="I133" s="209">
        <v>0</v>
      </c>
      <c r="J133" s="182">
        <f>ROUND(I133*H133,2)</f>
        <v>0</v>
      </c>
      <c r="K133" s="183"/>
      <c r="L133" s="102"/>
      <c r="M133" s="184" t="s">
        <v>28</v>
      </c>
      <c r="N133" s="185" t="s">
        <v>58</v>
      </c>
      <c r="O133" s="186">
        <v>0.23699999999999999</v>
      </c>
      <c r="P133" s="186">
        <f>O133*H133</f>
        <v>34.838999999999999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154</v>
      </c>
      <c r="AT133" s="188" t="s">
        <v>150</v>
      </c>
      <c r="AU133" s="188" t="s">
        <v>155</v>
      </c>
      <c r="AY133" s="95" t="s">
        <v>148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95" t="s">
        <v>155</v>
      </c>
      <c r="BK133" s="189">
        <f>ROUND(I133*H133,2)</f>
        <v>0</v>
      </c>
      <c r="BL133" s="95" t="s">
        <v>154</v>
      </c>
      <c r="BM133" s="188" t="s">
        <v>190</v>
      </c>
    </row>
    <row r="134" spans="2:65" s="191" customFormat="1" x14ac:dyDescent="0.2">
      <c r="B134" s="190"/>
      <c r="D134" s="192" t="s">
        <v>158</v>
      </c>
      <c r="E134" s="193" t="s">
        <v>28</v>
      </c>
      <c r="F134" s="194" t="s">
        <v>728</v>
      </c>
      <c r="H134" s="195">
        <v>147</v>
      </c>
      <c r="L134" s="190"/>
      <c r="M134" s="196"/>
      <c r="T134" s="197"/>
      <c r="AT134" s="193" t="s">
        <v>158</v>
      </c>
      <c r="AU134" s="193" t="s">
        <v>155</v>
      </c>
      <c r="AV134" s="191" t="s">
        <v>155</v>
      </c>
      <c r="AW134" s="191" t="s">
        <v>50</v>
      </c>
      <c r="AX134" s="191" t="s">
        <v>92</v>
      </c>
      <c r="AY134" s="193" t="s">
        <v>148</v>
      </c>
    </row>
    <row r="135" spans="2:65" s="199" customFormat="1" x14ac:dyDescent="0.2">
      <c r="B135" s="198"/>
      <c r="D135" s="192" t="s">
        <v>158</v>
      </c>
      <c r="E135" s="200" t="s">
        <v>28</v>
      </c>
      <c r="F135" s="201" t="s">
        <v>160</v>
      </c>
      <c r="H135" s="202">
        <v>147</v>
      </c>
      <c r="L135" s="198"/>
      <c r="M135" s="203"/>
      <c r="T135" s="204"/>
      <c r="AT135" s="200" t="s">
        <v>158</v>
      </c>
      <c r="AU135" s="200" t="s">
        <v>155</v>
      </c>
      <c r="AV135" s="199" t="s">
        <v>154</v>
      </c>
      <c r="AW135" s="199" t="s">
        <v>50</v>
      </c>
      <c r="AX135" s="199" t="s">
        <v>100</v>
      </c>
      <c r="AY135" s="200" t="s">
        <v>148</v>
      </c>
    </row>
    <row r="136" spans="2:65" s="103" customFormat="1" ht="24.2" customHeight="1" x14ac:dyDescent="0.2">
      <c r="B136" s="102"/>
      <c r="C136" s="177" t="s">
        <v>179</v>
      </c>
      <c r="D136" s="177" t="s">
        <v>150</v>
      </c>
      <c r="E136" s="178" t="s">
        <v>729</v>
      </c>
      <c r="F136" s="179" t="s">
        <v>730</v>
      </c>
      <c r="G136" s="180" t="s">
        <v>384</v>
      </c>
      <c r="H136" s="181">
        <v>49</v>
      </c>
      <c r="I136" s="209">
        <v>0</v>
      </c>
      <c r="J136" s="182">
        <f>ROUND(I136*H136,2)</f>
        <v>0</v>
      </c>
      <c r="K136" s="183"/>
      <c r="L136" s="102"/>
      <c r="M136" s="184" t="s">
        <v>28</v>
      </c>
      <c r="N136" s="185" t="s">
        <v>58</v>
      </c>
      <c r="O136" s="186">
        <v>0</v>
      </c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154</v>
      </c>
      <c r="AT136" s="188" t="s">
        <v>150</v>
      </c>
      <c r="AU136" s="188" t="s">
        <v>155</v>
      </c>
      <c r="AY136" s="95" t="s">
        <v>148</v>
      </c>
      <c r="BE136" s="189">
        <f>IF(N136="základná",J136,0)</f>
        <v>0</v>
      </c>
      <c r="BF136" s="189">
        <f>IF(N136="znížená",J136,0)</f>
        <v>0</v>
      </c>
      <c r="BG136" s="189">
        <f>IF(N136="zákl. prenesená",J136,0)</f>
        <v>0</v>
      </c>
      <c r="BH136" s="189">
        <f>IF(N136="zníž. prenesená",J136,0)</f>
        <v>0</v>
      </c>
      <c r="BI136" s="189">
        <f>IF(N136="nulová",J136,0)</f>
        <v>0</v>
      </c>
      <c r="BJ136" s="95" t="s">
        <v>155</v>
      </c>
      <c r="BK136" s="189">
        <f>ROUND(I136*H136,2)</f>
        <v>0</v>
      </c>
      <c r="BL136" s="95" t="s">
        <v>154</v>
      </c>
      <c r="BM136" s="188" t="s">
        <v>200</v>
      </c>
    </row>
    <row r="137" spans="2:65" s="103" customFormat="1" ht="24.2" customHeight="1" x14ac:dyDescent="0.2">
      <c r="B137" s="102"/>
      <c r="C137" s="177" t="s">
        <v>168</v>
      </c>
      <c r="D137" s="177" t="s">
        <v>150</v>
      </c>
      <c r="E137" s="178" t="s">
        <v>731</v>
      </c>
      <c r="F137" s="179" t="s">
        <v>732</v>
      </c>
      <c r="G137" s="180" t="s">
        <v>153</v>
      </c>
      <c r="H137" s="181">
        <v>49</v>
      </c>
      <c r="I137" s="209">
        <v>0</v>
      </c>
      <c r="J137" s="182">
        <f>ROUND(I137*H137,2)</f>
        <v>0</v>
      </c>
      <c r="K137" s="183"/>
      <c r="L137" s="102"/>
      <c r="M137" s="184" t="s">
        <v>28</v>
      </c>
      <c r="N137" s="185" t="s">
        <v>58</v>
      </c>
      <c r="O137" s="186">
        <v>0.158</v>
      </c>
      <c r="P137" s="186">
        <f>O137*H137</f>
        <v>7.742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154</v>
      </c>
      <c r="AT137" s="188" t="s">
        <v>150</v>
      </c>
      <c r="AU137" s="188" t="s">
        <v>155</v>
      </c>
      <c r="AY137" s="95" t="s">
        <v>148</v>
      </c>
      <c r="BE137" s="189">
        <f>IF(N137="základná",J137,0)</f>
        <v>0</v>
      </c>
      <c r="BF137" s="189">
        <f>IF(N137="znížená",J137,0)</f>
        <v>0</v>
      </c>
      <c r="BG137" s="189">
        <f>IF(N137="zákl. prenesená",J137,0)</f>
        <v>0</v>
      </c>
      <c r="BH137" s="189">
        <f>IF(N137="zníž. prenesená",J137,0)</f>
        <v>0</v>
      </c>
      <c r="BI137" s="189">
        <f>IF(N137="nulová",J137,0)</f>
        <v>0</v>
      </c>
      <c r="BJ137" s="95" t="s">
        <v>155</v>
      </c>
      <c r="BK137" s="189">
        <f>ROUND(I137*H137,2)</f>
        <v>0</v>
      </c>
      <c r="BL137" s="95" t="s">
        <v>154</v>
      </c>
      <c r="BM137" s="188" t="s">
        <v>207</v>
      </c>
    </row>
    <row r="138" spans="2:65" s="103" customFormat="1" ht="21.75" customHeight="1" x14ac:dyDescent="0.2">
      <c r="B138" s="102"/>
      <c r="C138" s="210" t="s">
        <v>187</v>
      </c>
      <c r="D138" s="210" t="s">
        <v>220</v>
      </c>
      <c r="E138" s="211" t="s">
        <v>733</v>
      </c>
      <c r="F138" s="212" t="s">
        <v>734</v>
      </c>
      <c r="G138" s="213" t="s">
        <v>253</v>
      </c>
      <c r="H138" s="214">
        <v>7.35</v>
      </c>
      <c r="I138" s="220">
        <v>0</v>
      </c>
      <c r="J138" s="215">
        <f>ROUND(I138*H138,2)</f>
        <v>0</v>
      </c>
      <c r="K138" s="216"/>
      <c r="L138" s="217"/>
      <c r="M138" s="218" t="s">
        <v>28</v>
      </c>
      <c r="N138" s="219" t="s">
        <v>58</v>
      </c>
      <c r="O138" s="186">
        <v>0</v>
      </c>
      <c r="P138" s="186">
        <f>O138*H138</f>
        <v>0</v>
      </c>
      <c r="Q138" s="186">
        <v>2.9999999999999997E-4</v>
      </c>
      <c r="R138" s="186">
        <f>Q138*H138</f>
        <v>2.2049999999999995E-3</v>
      </c>
      <c r="S138" s="186">
        <v>0</v>
      </c>
      <c r="T138" s="187">
        <f>S138*H138</f>
        <v>0</v>
      </c>
      <c r="AR138" s="188" t="s">
        <v>164</v>
      </c>
      <c r="AT138" s="188" t="s">
        <v>220</v>
      </c>
      <c r="AU138" s="188" t="s">
        <v>155</v>
      </c>
      <c r="AY138" s="95" t="s">
        <v>148</v>
      </c>
      <c r="BE138" s="189">
        <f>IF(N138="základná",J138,0)</f>
        <v>0</v>
      </c>
      <c r="BF138" s="189">
        <f>IF(N138="znížená",J138,0)</f>
        <v>0</v>
      </c>
      <c r="BG138" s="189">
        <f>IF(N138="zákl. prenesená",J138,0)</f>
        <v>0</v>
      </c>
      <c r="BH138" s="189">
        <f>IF(N138="zníž. prenesená",J138,0)</f>
        <v>0</v>
      </c>
      <c r="BI138" s="189">
        <f>IF(N138="nulová",J138,0)</f>
        <v>0</v>
      </c>
      <c r="BJ138" s="95" t="s">
        <v>155</v>
      </c>
      <c r="BK138" s="189">
        <f>ROUND(I138*H138,2)</f>
        <v>0</v>
      </c>
      <c r="BL138" s="95" t="s">
        <v>154</v>
      </c>
      <c r="BM138" s="188" t="s">
        <v>211</v>
      </c>
    </row>
    <row r="139" spans="2:65" s="103" customFormat="1" ht="24.2" customHeight="1" x14ac:dyDescent="0.2">
      <c r="B139" s="102"/>
      <c r="C139" s="177" t="s">
        <v>197</v>
      </c>
      <c r="D139" s="177" t="s">
        <v>150</v>
      </c>
      <c r="E139" s="178" t="s">
        <v>735</v>
      </c>
      <c r="F139" s="179" t="s">
        <v>736</v>
      </c>
      <c r="G139" s="180" t="s">
        <v>176</v>
      </c>
      <c r="H139" s="181">
        <v>4.9000000000000004</v>
      </c>
      <c r="I139" s="209">
        <v>0</v>
      </c>
      <c r="J139" s="182">
        <f>ROUND(I139*H139,2)</f>
        <v>0</v>
      </c>
      <c r="K139" s="183"/>
      <c r="L139" s="102"/>
      <c r="M139" s="205" t="s">
        <v>28</v>
      </c>
      <c r="N139" s="206" t="s">
        <v>58</v>
      </c>
      <c r="O139" s="207">
        <v>0.91</v>
      </c>
      <c r="P139" s="207">
        <f>O139*H139</f>
        <v>4.4590000000000005</v>
      </c>
      <c r="Q139" s="207">
        <v>0</v>
      </c>
      <c r="R139" s="207">
        <f>Q139*H139</f>
        <v>0</v>
      </c>
      <c r="S139" s="207">
        <v>0</v>
      </c>
      <c r="T139" s="208">
        <f>S139*H139</f>
        <v>0</v>
      </c>
      <c r="AR139" s="188" t="s">
        <v>154</v>
      </c>
      <c r="AT139" s="188" t="s">
        <v>150</v>
      </c>
      <c r="AU139" s="188" t="s">
        <v>155</v>
      </c>
      <c r="AY139" s="95" t="s">
        <v>148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95" t="s">
        <v>155</v>
      </c>
      <c r="BK139" s="189">
        <f>ROUND(I139*H139,2)</f>
        <v>0</v>
      </c>
      <c r="BL139" s="95" t="s">
        <v>154</v>
      </c>
      <c r="BM139" s="188" t="s">
        <v>215</v>
      </c>
    </row>
    <row r="140" spans="2:65" s="103" customFormat="1" ht="6.95" customHeight="1" x14ac:dyDescent="0.2">
      <c r="B140" s="133"/>
      <c r="C140" s="134"/>
      <c r="D140" s="134"/>
      <c r="E140" s="134"/>
      <c r="F140" s="134"/>
      <c r="G140" s="134"/>
      <c r="H140" s="134"/>
      <c r="I140" s="134"/>
      <c r="J140" s="134"/>
      <c r="K140" s="134"/>
      <c r="L140" s="102"/>
    </row>
  </sheetData>
  <sheetProtection algorithmName="SHA-512" hashValue="PYzeZ8TYMmzpkiQ09Naylg/93D8V3u7mJLOfELnS3CuAV4WXIw2lQDRXCkPHPKZUxJrEBQNHLt7u4ktlkUwoxA==" saltValue="oSUFXad3vRnRZ0YQK87eEw==" spinCount="100000" sheet="1" selectLockedCells="1"/>
  <autoFilter ref="C117:K139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3"/>
  <sheetViews>
    <sheetView showGridLines="0" topLeftCell="A105" workbookViewId="0">
      <selection activeCell="I122" sqref="I122"/>
    </sheetView>
  </sheetViews>
  <sheetFormatPr defaultColWidth="8.83203125" defaultRowHeight="11.25" x14ac:dyDescent="0.2"/>
  <cols>
    <col min="1" max="1" width="8.33203125" style="94" customWidth="1"/>
    <col min="2" max="2" width="1.1640625" style="94" customWidth="1"/>
    <col min="3" max="3" width="4.1640625" style="94" customWidth="1"/>
    <col min="4" max="4" width="4.33203125" style="94" customWidth="1"/>
    <col min="5" max="5" width="17.1640625" style="94" customWidth="1"/>
    <col min="6" max="6" width="50.83203125" style="94" customWidth="1"/>
    <col min="7" max="7" width="7.5" style="94" customWidth="1"/>
    <col min="8" max="8" width="14" style="94" customWidth="1"/>
    <col min="9" max="9" width="15.83203125" style="94" customWidth="1"/>
    <col min="10" max="10" width="22.33203125" style="94" customWidth="1"/>
    <col min="11" max="11" width="22.33203125" style="94" hidden="1" customWidth="1"/>
    <col min="12" max="12" width="9.33203125" style="94" customWidth="1"/>
    <col min="13" max="13" width="10.83203125" style="94" hidden="1" customWidth="1"/>
    <col min="14" max="14" width="9.33203125" style="94" hidden="1"/>
    <col min="15" max="20" width="14.1640625" style="94" hidden="1" customWidth="1"/>
    <col min="21" max="21" width="16.33203125" style="94" hidden="1" customWidth="1"/>
    <col min="22" max="22" width="12.33203125" style="94" customWidth="1"/>
    <col min="23" max="23" width="16.33203125" style="94" customWidth="1"/>
    <col min="24" max="24" width="12.33203125" style="94" customWidth="1"/>
    <col min="25" max="25" width="15" style="94" customWidth="1"/>
    <col min="26" max="26" width="11" style="94" customWidth="1"/>
    <col min="27" max="27" width="15" style="94" customWidth="1"/>
    <col min="28" max="28" width="16.33203125" style="94" customWidth="1"/>
    <col min="29" max="29" width="11" style="94" customWidth="1"/>
    <col min="30" max="30" width="15" style="94" customWidth="1"/>
    <col min="31" max="31" width="16.33203125" style="94" customWidth="1"/>
    <col min="32" max="43" width="8.83203125" style="94"/>
    <col min="44" max="65" width="9.33203125" style="94" hidden="1"/>
    <col min="66" max="16384" width="8.83203125" style="94"/>
  </cols>
  <sheetData>
    <row r="2" spans="2:46" ht="36.950000000000003" customHeight="1" x14ac:dyDescent="0.2">
      <c r="L2" s="314" t="s">
        <v>32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95" t="s">
        <v>113</v>
      </c>
    </row>
    <row r="3" spans="2:46" ht="6.95" hidden="1" customHeight="1" x14ac:dyDescent="0.2">
      <c r="B3" s="96"/>
      <c r="C3" s="97"/>
      <c r="D3" s="97"/>
      <c r="E3" s="97"/>
      <c r="F3" s="97"/>
      <c r="G3" s="97"/>
      <c r="H3" s="97"/>
      <c r="I3" s="97"/>
      <c r="J3" s="97"/>
      <c r="K3" s="97"/>
      <c r="L3" s="98"/>
      <c r="AT3" s="95" t="s">
        <v>100</v>
      </c>
    </row>
    <row r="4" spans="2:46" ht="24.95" hidden="1" customHeight="1" x14ac:dyDescent="0.2">
      <c r="B4" s="98"/>
      <c r="D4" s="99" t="s">
        <v>114</v>
      </c>
      <c r="L4" s="98"/>
      <c r="M4" s="100" t="s">
        <v>36</v>
      </c>
      <c r="AT4" s="95" t="s">
        <v>30</v>
      </c>
    </row>
    <row r="5" spans="2:46" ht="6.95" hidden="1" customHeight="1" x14ac:dyDescent="0.2">
      <c r="B5" s="98"/>
      <c r="L5" s="98"/>
    </row>
    <row r="6" spans="2:46" ht="12" hidden="1" customHeight="1" x14ac:dyDescent="0.2">
      <c r="B6" s="98"/>
      <c r="D6" s="101" t="s">
        <v>40</v>
      </c>
      <c r="L6" s="98"/>
    </row>
    <row r="7" spans="2:46" ht="16.5" hidden="1" customHeight="1" x14ac:dyDescent="0.2">
      <c r="B7" s="98"/>
      <c r="E7" s="312">
        <f>'Rekapitulácia stavby'!K6</f>
        <v>0</v>
      </c>
      <c r="F7" s="313"/>
      <c r="G7" s="313"/>
      <c r="H7" s="313"/>
      <c r="L7" s="98"/>
    </row>
    <row r="8" spans="2:46" s="103" customFormat="1" ht="12" hidden="1" customHeight="1" x14ac:dyDescent="0.2">
      <c r="B8" s="102"/>
      <c r="D8" s="101" t="s">
        <v>115</v>
      </c>
      <c r="L8" s="102"/>
    </row>
    <row r="9" spans="2:46" s="103" customFormat="1" ht="16.5" hidden="1" customHeight="1" x14ac:dyDescent="0.2">
      <c r="B9" s="102"/>
      <c r="E9" s="310" t="s">
        <v>737</v>
      </c>
      <c r="F9" s="311"/>
      <c r="G9" s="311"/>
      <c r="H9" s="311"/>
      <c r="L9" s="102"/>
    </row>
    <row r="10" spans="2:46" s="103" customFormat="1" hidden="1" x14ac:dyDescent="0.2">
      <c r="B10" s="102"/>
      <c r="L10" s="102"/>
    </row>
    <row r="11" spans="2:46" s="103" customFormat="1" ht="12" hidden="1" customHeight="1" x14ac:dyDescent="0.2">
      <c r="B11" s="102"/>
      <c r="D11" s="101" t="s">
        <v>41</v>
      </c>
      <c r="F11" s="104" t="s">
        <v>28</v>
      </c>
      <c r="I11" s="101" t="s">
        <v>42</v>
      </c>
      <c r="J11" s="104" t="s">
        <v>28</v>
      </c>
      <c r="L11" s="102"/>
    </row>
    <row r="12" spans="2:46" s="103" customFormat="1" ht="12" hidden="1" customHeight="1" x14ac:dyDescent="0.2">
      <c r="B12" s="102"/>
      <c r="D12" s="101" t="s">
        <v>43</v>
      </c>
      <c r="F12" s="104" t="s">
        <v>44</v>
      </c>
      <c r="I12" s="101" t="s">
        <v>45</v>
      </c>
      <c r="J12" s="105">
        <f>'Rekapitulácia stavby'!AN8</f>
        <v>0</v>
      </c>
      <c r="L12" s="102"/>
    </row>
    <row r="13" spans="2:46" s="103" customFormat="1" ht="10.9" hidden="1" customHeight="1" x14ac:dyDescent="0.2">
      <c r="B13" s="102"/>
      <c r="L13" s="102"/>
    </row>
    <row r="14" spans="2:46" s="103" customFormat="1" ht="12" hidden="1" customHeight="1" x14ac:dyDescent="0.2">
      <c r="B14" s="102"/>
      <c r="D14" s="101" t="s">
        <v>46</v>
      </c>
      <c r="I14" s="101" t="s">
        <v>3</v>
      </c>
      <c r="J14" s="104" t="str">
        <f>IF('Rekapitulácia stavby'!AN10="","",'Rekapitulácia stavby'!AN10)</f>
        <v/>
      </c>
      <c r="L14" s="102"/>
    </row>
    <row r="15" spans="2:46" s="103" customFormat="1" ht="18" hidden="1" customHeight="1" x14ac:dyDescent="0.2">
      <c r="B15" s="102"/>
      <c r="E15" s="104" t="str">
        <f>IF('Rekapitulácia stavby'!E11="","",'Rekapitulácia stavby'!E11)</f>
        <v xml:space="preserve"> </v>
      </c>
      <c r="I15" s="101" t="s">
        <v>4</v>
      </c>
      <c r="J15" s="104" t="str">
        <f>IF('Rekapitulácia stavby'!AN11="","",'Rekapitulácia stavby'!AN11)</f>
        <v/>
      </c>
      <c r="L15" s="102"/>
    </row>
    <row r="16" spans="2:46" s="103" customFormat="1" ht="6.95" hidden="1" customHeight="1" x14ac:dyDescent="0.2">
      <c r="B16" s="102"/>
      <c r="L16" s="102"/>
    </row>
    <row r="17" spans="2:12" s="103" customFormat="1" ht="12" hidden="1" customHeight="1" x14ac:dyDescent="0.2">
      <c r="B17" s="102"/>
      <c r="D17" s="101" t="s">
        <v>47</v>
      </c>
      <c r="I17" s="101" t="s">
        <v>3</v>
      </c>
      <c r="J17" s="104" t="str">
        <f>'Rekapitulácia stavby'!AN13</f>
        <v/>
      </c>
      <c r="L17" s="102"/>
    </row>
    <row r="18" spans="2:12" s="103" customFormat="1" ht="18" hidden="1" customHeight="1" x14ac:dyDescent="0.2">
      <c r="B18" s="102"/>
      <c r="E18" s="316" t="str">
        <f>'Rekapitulácia stavby'!E14</f>
        <v xml:space="preserve"> </v>
      </c>
      <c r="F18" s="316"/>
      <c r="G18" s="316"/>
      <c r="H18" s="316"/>
      <c r="I18" s="101" t="s">
        <v>4</v>
      </c>
      <c r="J18" s="104" t="str">
        <f>'Rekapitulácia stavby'!AN14</f>
        <v/>
      </c>
      <c r="L18" s="102"/>
    </row>
    <row r="19" spans="2:12" s="103" customFormat="1" ht="6.95" hidden="1" customHeight="1" x14ac:dyDescent="0.2">
      <c r="B19" s="102"/>
      <c r="L19" s="102"/>
    </row>
    <row r="20" spans="2:12" s="103" customFormat="1" ht="12" hidden="1" customHeight="1" x14ac:dyDescent="0.2">
      <c r="B20" s="102"/>
      <c r="D20" s="101" t="s">
        <v>48</v>
      </c>
      <c r="I20" s="101" t="s">
        <v>3</v>
      </c>
      <c r="J20" s="104" t="str">
        <f>IF('Rekapitulácia stavby'!AN16="","",'Rekapitulácia stavby'!AN16)</f>
        <v/>
      </c>
      <c r="L20" s="102"/>
    </row>
    <row r="21" spans="2:12" s="103" customFormat="1" ht="18" hidden="1" customHeight="1" x14ac:dyDescent="0.2">
      <c r="B21" s="102"/>
      <c r="E21" s="104" t="str">
        <f>IF('Rekapitulácia stavby'!E17="","",'Rekapitulácia stavby'!E17)</f>
        <v xml:space="preserve"> </v>
      </c>
      <c r="I21" s="101" t="s">
        <v>4</v>
      </c>
      <c r="J21" s="104" t="str">
        <f>IF('Rekapitulácia stavby'!AN17="","",'Rekapitulácia stavby'!AN17)</f>
        <v/>
      </c>
      <c r="L21" s="102"/>
    </row>
    <row r="22" spans="2:12" s="103" customFormat="1" ht="6.95" hidden="1" customHeight="1" x14ac:dyDescent="0.2">
      <c r="B22" s="102"/>
      <c r="L22" s="102"/>
    </row>
    <row r="23" spans="2:12" s="103" customFormat="1" ht="12" hidden="1" customHeight="1" x14ac:dyDescent="0.2">
      <c r="B23" s="102"/>
      <c r="D23" s="101" t="s">
        <v>49</v>
      </c>
      <c r="I23" s="101" t="s">
        <v>3</v>
      </c>
      <c r="J23" s="104" t="str">
        <f>IF('Rekapitulácia stavby'!AN19="","",'Rekapitulácia stavby'!AN19)</f>
        <v/>
      </c>
      <c r="L23" s="102"/>
    </row>
    <row r="24" spans="2:12" s="103" customFormat="1" ht="18" hidden="1" customHeight="1" x14ac:dyDescent="0.2">
      <c r="B24" s="102"/>
      <c r="E24" s="104" t="str">
        <f>IF('Rekapitulácia stavby'!E20="","",'Rekapitulácia stavby'!E20)</f>
        <v xml:space="preserve"> </v>
      </c>
      <c r="I24" s="101" t="s">
        <v>4</v>
      </c>
      <c r="J24" s="104" t="str">
        <f>IF('Rekapitulácia stavby'!AN20="","",'Rekapitulácia stavby'!AN20)</f>
        <v/>
      </c>
      <c r="L24" s="102"/>
    </row>
    <row r="25" spans="2:12" s="103" customFormat="1" ht="6.95" hidden="1" customHeight="1" x14ac:dyDescent="0.2">
      <c r="B25" s="102"/>
      <c r="L25" s="102"/>
    </row>
    <row r="26" spans="2:12" s="103" customFormat="1" ht="12" hidden="1" customHeight="1" x14ac:dyDescent="0.2">
      <c r="B26" s="102"/>
      <c r="D26" s="101" t="s">
        <v>51</v>
      </c>
      <c r="L26" s="102"/>
    </row>
    <row r="27" spans="2:12" s="107" customFormat="1" ht="16.5" hidden="1" customHeight="1" x14ac:dyDescent="0.2">
      <c r="B27" s="106"/>
      <c r="E27" s="317" t="s">
        <v>28</v>
      </c>
      <c r="F27" s="317"/>
      <c r="G27" s="317"/>
      <c r="H27" s="317"/>
      <c r="L27" s="106"/>
    </row>
    <row r="28" spans="2:12" s="103" customFormat="1" ht="6.95" hidden="1" customHeight="1" x14ac:dyDescent="0.2">
      <c r="B28" s="102"/>
      <c r="L28" s="102"/>
    </row>
    <row r="29" spans="2:12" s="103" customFormat="1" ht="6.95" hidden="1" customHeight="1" x14ac:dyDescent="0.2">
      <c r="B29" s="102"/>
      <c r="D29" s="109"/>
      <c r="E29" s="109"/>
      <c r="F29" s="109"/>
      <c r="G29" s="109"/>
      <c r="H29" s="109"/>
      <c r="I29" s="109"/>
      <c r="J29" s="109"/>
      <c r="K29" s="109"/>
      <c r="L29" s="102"/>
    </row>
    <row r="30" spans="2:12" s="103" customFormat="1" ht="25.35" hidden="1" customHeight="1" x14ac:dyDescent="0.2">
      <c r="B30" s="102"/>
      <c r="D30" s="110" t="s">
        <v>52</v>
      </c>
      <c r="J30" s="111">
        <f>ROUND(J119, 2)</f>
        <v>0</v>
      </c>
      <c r="L30" s="102"/>
    </row>
    <row r="31" spans="2:12" s="103" customFormat="1" ht="6.95" hidden="1" customHeight="1" x14ac:dyDescent="0.2">
      <c r="B31" s="102"/>
      <c r="D31" s="109"/>
      <c r="E31" s="109"/>
      <c r="F31" s="109"/>
      <c r="G31" s="109"/>
      <c r="H31" s="109"/>
      <c r="I31" s="109"/>
      <c r="J31" s="109"/>
      <c r="K31" s="109"/>
      <c r="L31" s="102"/>
    </row>
    <row r="32" spans="2:12" s="103" customFormat="1" ht="14.45" hidden="1" customHeight="1" x14ac:dyDescent="0.2">
      <c r="B32" s="102"/>
      <c r="F32" s="112" t="s">
        <v>54</v>
      </c>
      <c r="I32" s="112" t="s">
        <v>53</v>
      </c>
      <c r="J32" s="112" t="s">
        <v>55</v>
      </c>
      <c r="L32" s="102"/>
    </row>
    <row r="33" spans="2:12" s="103" customFormat="1" ht="14.45" hidden="1" customHeight="1" x14ac:dyDescent="0.2">
      <c r="B33" s="102"/>
      <c r="D33" s="113" t="s">
        <v>56</v>
      </c>
      <c r="E33" s="114" t="s">
        <v>57</v>
      </c>
      <c r="F33" s="115">
        <f>ROUND((SUM(BE119:BE132)),  2)</f>
        <v>0</v>
      </c>
      <c r="G33" s="116"/>
      <c r="H33" s="116"/>
      <c r="I33" s="117">
        <v>0.23</v>
      </c>
      <c r="J33" s="115">
        <f>ROUND(((SUM(BE119:BE132))*I33),  2)</f>
        <v>0</v>
      </c>
      <c r="L33" s="102"/>
    </row>
    <row r="34" spans="2:12" s="103" customFormat="1" ht="14.45" hidden="1" customHeight="1" x14ac:dyDescent="0.2">
      <c r="B34" s="102"/>
      <c r="E34" s="114" t="s">
        <v>58</v>
      </c>
      <c r="F34" s="118">
        <f>ROUND((SUM(BF119:BF132)),  2)</f>
        <v>0</v>
      </c>
      <c r="I34" s="119">
        <v>0.23</v>
      </c>
      <c r="J34" s="118">
        <f>ROUND(((SUM(BF119:BF132))*I34),  2)</f>
        <v>0</v>
      </c>
      <c r="L34" s="102"/>
    </row>
    <row r="35" spans="2:12" s="103" customFormat="1" ht="14.45" hidden="1" customHeight="1" x14ac:dyDescent="0.2">
      <c r="B35" s="102"/>
      <c r="E35" s="101" t="s">
        <v>59</v>
      </c>
      <c r="F35" s="118">
        <f>ROUND((SUM(BG119:BG132)),  2)</f>
        <v>0</v>
      </c>
      <c r="I35" s="119">
        <v>0.23</v>
      </c>
      <c r="J35" s="118">
        <f>0</f>
        <v>0</v>
      </c>
      <c r="L35" s="102"/>
    </row>
    <row r="36" spans="2:12" s="103" customFormat="1" ht="14.45" hidden="1" customHeight="1" x14ac:dyDescent="0.2">
      <c r="B36" s="102"/>
      <c r="E36" s="101" t="s">
        <v>60</v>
      </c>
      <c r="F36" s="118">
        <f>ROUND((SUM(BH119:BH132)),  2)</f>
        <v>0</v>
      </c>
      <c r="I36" s="119">
        <v>0.23</v>
      </c>
      <c r="J36" s="118">
        <f>0</f>
        <v>0</v>
      </c>
      <c r="L36" s="102"/>
    </row>
    <row r="37" spans="2:12" s="103" customFormat="1" ht="14.45" hidden="1" customHeight="1" x14ac:dyDescent="0.2">
      <c r="B37" s="102"/>
      <c r="E37" s="114" t="s">
        <v>61</v>
      </c>
      <c r="F37" s="115">
        <f>ROUND((SUM(BI119:BI132)),  2)</f>
        <v>0</v>
      </c>
      <c r="G37" s="116"/>
      <c r="H37" s="116"/>
      <c r="I37" s="117">
        <v>0</v>
      </c>
      <c r="J37" s="115">
        <f>0</f>
        <v>0</v>
      </c>
      <c r="L37" s="102"/>
    </row>
    <row r="38" spans="2:12" s="103" customFormat="1" ht="6.95" hidden="1" customHeight="1" x14ac:dyDescent="0.2">
      <c r="B38" s="102"/>
      <c r="L38" s="102"/>
    </row>
    <row r="39" spans="2:12" s="103" customFormat="1" ht="25.35" hidden="1" customHeight="1" x14ac:dyDescent="0.2">
      <c r="B39" s="102"/>
      <c r="C39" s="120"/>
      <c r="D39" s="121" t="s">
        <v>62</v>
      </c>
      <c r="E39" s="122"/>
      <c r="F39" s="122"/>
      <c r="G39" s="123" t="s">
        <v>63</v>
      </c>
      <c r="H39" s="124" t="s">
        <v>64</v>
      </c>
      <c r="I39" s="122"/>
      <c r="J39" s="125">
        <f>SUM(J30:J37)</f>
        <v>0</v>
      </c>
      <c r="K39" s="126"/>
      <c r="L39" s="102"/>
    </row>
    <row r="40" spans="2:12" s="103" customFormat="1" ht="14.45" hidden="1" customHeight="1" x14ac:dyDescent="0.2">
      <c r="B40" s="102"/>
      <c r="L40" s="102"/>
    </row>
    <row r="41" spans="2:12" ht="14.45" hidden="1" customHeight="1" x14ac:dyDescent="0.2">
      <c r="B41" s="98"/>
      <c r="L41" s="98"/>
    </row>
    <row r="42" spans="2:12" ht="14.45" hidden="1" customHeight="1" x14ac:dyDescent="0.2">
      <c r="B42" s="98"/>
      <c r="L42" s="98"/>
    </row>
    <row r="43" spans="2:12" ht="14.45" hidden="1" customHeight="1" x14ac:dyDescent="0.2">
      <c r="B43" s="98"/>
      <c r="L43" s="98"/>
    </row>
    <row r="44" spans="2:12" ht="14.45" hidden="1" customHeight="1" x14ac:dyDescent="0.2">
      <c r="B44" s="98"/>
      <c r="L44" s="98"/>
    </row>
    <row r="45" spans="2:12" ht="14.45" hidden="1" customHeight="1" x14ac:dyDescent="0.2">
      <c r="B45" s="98"/>
      <c r="L45" s="98"/>
    </row>
    <row r="46" spans="2:12" ht="14.45" hidden="1" customHeight="1" x14ac:dyDescent="0.2">
      <c r="B46" s="98"/>
      <c r="L46" s="98"/>
    </row>
    <row r="47" spans="2:12" ht="14.45" hidden="1" customHeight="1" x14ac:dyDescent="0.2">
      <c r="B47" s="98"/>
      <c r="L47" s="98"/>
    </row>
    <row r="48" spans="2:12" ht="14.45" hidden="1" customHeight="1" x14ac:dyDescent="0.2">
      <c r="B48" s="98"/>
      <c r="L48" s="98"/>
    </row>
    <row r="49" spans="2:12" ht="14.45" hidden="1" customHeight="1" x14ac:dyDescent="0.2">
      <c r="B49" s="98"/>
      <c r="L49" s="98"/>
    </row>
    <row r="50" spans="2:12" s="103" customFormat="1" ht="14.45" hidden="1" customHeight="1" x14ac:dyDescent="0.2">
      <c r="B50" s="102"/>
      <c r="D50" s="127" t="s">
        <v>65</v>
      </c>
      <c r="E50" s="128"/>
      <c r="F50" s="128"/>
      <c r="G50" s="127" t="s">
        <v>66</v>
      </c>
      <c r="H50" s="128"/>
      <c r="I50" s="128"/>
      <c r="J50" s="128"/>
      <c r="K50" s="128"/>
      <c r="L50" s="102"/>
    </row>
    <row r="51" spans="2:12" hidden="1" x14ac:dyDescent="0.2">
      <c r="B51" s="98"/>
      <c r="L51" s="98"/>
    </row>
    <row r="52" spans="2:12" hidden="1" x14ac:dyDescent="0.2">
      <c r="B52" s="98"/>
      <c r="L52" s="98"/>
    </row>
    <row r="53" spans="2:12" hidden="1" x14ac:dyDescent="0.2">
      <c r="B53" s="98"/>
      <c r="L53" s="98"/>
    </row>
    <row r="54" spans="2:12" hidden="1" x14ac:dyDescent="0.2">
      <c r="B54" s="98"/>
      <c r="L54" s="98"/>
    </row>
    <row r="55" spans="2:12" hidden="1" x14ac:dyDescent="0.2">
      <c r="B55" s="98"/>
      <c r="L55" s="98"/>
    </row>
    <row r="56" spans="2:12" hidden="1" x14ac:dyDescent="0.2">
      <c r="B56" s="98"/>
      <c r="L56" s="98"/>
    </row>
    <row r="57" spans="2:12" hidden="1" x14ac:dyDescent="0.2">
      <c r="B57" s="98"/>
      <c r="L57" s="98"/>
    </row>
    <row r="58" spans="2:12" hidden="1" x14ac:dyDescent="0.2">
      <c r="B58" s="98"/>
      <c r="L58" s="98"/>
    </row>
    <row r="59" spans="2:12" hidden="1" x14ac:dyDescent="0.2">
      <c r="B59" s="98"/>
      <c r="L59" s="98"/>
    </row>
    <row r="60" spans="2:12" hidden="1" x14ac:dyDescent="0.2">
      <c r="B60" s="98"/>
      <c r="L60" s="98"/>
    </row>
    <row r="61" spans="2:12" s="103" customFormat="1" ht="12.75" hidden="1" x14ac:dyDescent="0.2">
      <c r="B61" s="102"/>
      <c r="D61" s="129" t="s">
        <v>67</v>
      </c>
      <c r="E61" s="130"/>
      <c r="F61" s="131" t="s">
        <v>68</v>
      </c>
      <c r="G61" s="129" t="s">
        <v>67</v>
      </c>
      <c r="H61" s="130"/>
      <c r="I61" s="130"/>
      <c r="J61" s="132" t="s">
        <v>68</v>
      </c>
      <c r="K61" s="130"/>
      <c r="L61" s="102"/>
    </row>
    <row r="62" spans="2:12" hidden="1" x14ac:dyDescent="0.2">
      <c r="B62" s="98"/>
      <c r="L62" s="98"/>
    </row>
    <row r="63" spans="2:12" hidden="1" x14ac:dyDescent="0.2">
      <c r="B63" s="98"/>
      <c r="L63" s="98"/>
    </row>
    <row r="64" spans="2:12" hidden="1" x14ac:dyDescent="0.2">
      <c r="B64" s="98"/>
      <c r="L64" s="98"/>
    </row>
    <row r="65" spans="2:12" s="103" customFormat="1" ht="12.75" hidden="1" x14ac:dyDescent="0.2">
      <c r="B65" s="102"/>
      <c r="D65" s="127" t="s">
        <v>69</v>
      </c>
      <c r="E65" s="128"/>
      <c r="F65" s="128"/>
      <c r="G65" s="127" t="s">
        <v>70</v>
      </c>
      <c r="H65" s="128"/>
      <c r="I65" s="128"/>
      <c r="J65" s="128"/>
      <c r="K65" s="128"/>
      <c r="L65" s="102"/>
    </row>
    <row r="66" spans="2:12" hidden="1" x14ac:dyDescent="0.2">
      <c r="B66" s="98"/>
      <c r="L66" s="98"/>
    </row>
    <row r="67" spans="2:12" hidden="1" x14ac:dyDescent="0.2">
      <c r="B67" s="98"/>
      <c r="L67" s="98"/>
    </row>
    <row r="68" spans="2:12" hidden="1" x14ac:dyDescent="0.2">
      <c r="B68" s="98"/>
      <c r="L68" s="98"/>
    </row>
    <row r="69" spans="2:12" hidden="1" x14ac:dyDescent="0.2">
      <c r="B69" s="98"/>
      <c r="L69" s="98"/>
    </row>
    <row r="70" spans="2:12" hidden="1" x14ac:dyDescent="0.2">
      <c r="B70" s="98"/>
      <c r="L70" s="98"/>
    </row>
    <row r="71" spans="2:12" hidden="1" x14ac:dyDescent="0.2">
      <c r="B71" s="98"/>
      <c r="L71" s="98"/>
    </row>
    <row r="72" spans="2:12" hidden="1" x14ac:dyDescent="0.2">
      <c r="B72" s="98"/>
      <c r="L72" s="98"/>
    </row>
    <row r="73" spans="2:12" hidden="1" x14ac:dyDescent="0.2">
      <c r="B73" s="98"/>
      <c r="L73" s="98"/>
    </row>
    <row r="74" spans="2:12" hidden="1" x14ac:dyDescent="0.2">
      <c r="B74" s="98"/>
      <c r="L74" s="98"/>
    </row>
    <row r="75" spans="2:12" hidden="1" x14ac:dyDescent="0.2">
      <c r="B75" s="98"/>
      <c r="L75" s="98"/>
    </row>
    <row r="76" spans="2:12" s="103" customFormat="1" ht="12.75" hidden="1" x14ac:dyDescent="0.2">
      <c r="B76" s="102"/>
      <c r="D76" s="129" t="s">
        <v>67</v>
      </c>
      <c r="E76" s="130"/>
      <c r="F76" s="131" t="s">
        <v>68</v>
      </c>
      <c r="G76" s="129" t="s">
        <v>67</v>
      </c>
      <c r="H76" s="130"/>
      <c r="I76" s="130"/>
      <c r="J76" s="132" t="s">
        <v>68</v>
      </c>
      <c r="K76" s="130"/>
      <c r="L76" s="102"/>
    </row>
    <row r="77" spans="2:12" s="103" customFormat="1" ht="14.45" hidden="1" customHeight="1" x14ac:dyDescent="0.2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02"/>
    </row>
    <row r="78" spans="2:12" hidden="1" x14ac:dyDescent="0.2"/>
    <row r="79" spans="2:12" hidden="1" x14ac:dyDescent="0.2"/>
    <row r="80" spans="2:12" hidden="1" x14ac:dyDescent="0.2"/>
    <row r="81" spans="2:47" s="103" customFormat="1" ht="6.95" hidden="1" customHeight="1" x14ac:dyDescent="0.2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02"/>
    </row>
    <row r="82" spans="2:47" s="103" customFormat="1" ht="24.95" hidden="1" customHeight="1" x14ac:dyDescent="0.2">
      <c r="B82" s="102"/>
      <c r="C82" s="99" t="s">
        <v>117</v>
      </c>
      <c r="L82" s="102"/>
    </row>
    <row r="83" spans="2:47" s="103" customFormat="1" ht="6.95" hidden="1" customHeight="1" x14ac:dyDescent="0.2">
      <c r="B83" s="102"/>
      <c r="L83" s="102"/>
    </row>
    <row r="84" spans="2:47" s="103" customFormat="1" ht="12" hidden="1" customHeight="1" x14ac:dyDescent="0.2">
      <c r="B84" s="102"/>
      <c r="C84" s="101" t="s">
        <v>40</v>
      </c>
      <c r="L84" s="102"/>
    </row>
    <row r="85" spans="2:47" s="103" customFormat="1" ht="16.5" hidden="1" customHeight="1" x14ac:dyDescent="0.2">
      <c r="B85" s="102"/>
      <c r="E85" s="312">
        <f>E7</f>
        <v>0</v>
      </c>
      <c r="F85" s="313"/>
      <c r="G85" s="313"/>
      <c r="H85" s="313"/>
      <c r="L85" s="102"/>
    </row>
    <row r="86" spans="2:47" s="103" customFormat="1" ht="12" hidden="1" customHeight="1" x14ac:dyDescent="0.2">
      <c r="B86" s="102"/>
      <c r="C86" s="101" t="s">
        <v>115</v>
      </c>
      <c r="L86" s="102"/>
    </row>
    <row r="87" spans="2:47" s="103" customFormat="1" ht="16.5" hidden="1" customHeight="1" x14ac:dyDescent="0.2">
      <c r="B87" s="102"/>
      <c r="E87" s="310" t="str">
        <f>E9</f>
        <v>Objekt5 - 08.1 Demolacie</v>
      </c>
      <c r="F87" s="311"/>
      <c r="G87" s="311"/>
      <c r="H87" s="311"/>
      <c r="L87" s="102"/>
    </row>
    <row r="88" spans="2:47" s="103" customFormat="1" ht="6.95" hidden="1" customHeight="1" x14ac:dyDescent="0.2">
      <c r="B88" s="102"/>
      <c r="L88" s="102"/>
    </row>
    <row r="89" spans="2:47" s="103" customFormat="1" ht="12" hidden="1" customHeight="1" x14ac:dyDescent="0.2">
      <c r="B89" s="102"/>
      <c r="C89" s="101" t="s">
        <v>43</v>
      </c>
      <c r="F89" s="104" t="str">
        <f>F12</f>
        <v xml:space="preserve"> </v>
      </c>
      <c r="I89" s="101" t="s">
        <v>45</v>
      </c>
      <c r="J89" s="105">
        <f>IF(J12="","",J12)</f>
        <v>0</v>
      </c>
      <c r="L89" s="102"/>
    </row>
    <row r="90" spans="2:47" s="103" customFormat="1" ht="6.95" hidden="1" customHeight="1" x14ac:dyDescent="0.2">
      <c r="B90" s="102"/>
      <c r="L90" s="102"/>
    </row>
    <row r="91" spans="2:47" s="103" customFormat="1" ht="15.2" hidden="1" customHeight="1" x14ac:dyDescent="0.2">
      <c r="B91" s="102"/>
      <c r="C91" s="101" t="s">
        <v>46</v>
      </c>
      <c r="F91" s="104" t="str">
        <f>E15</f>
        <v xml:space="preserve"> </v>
      </c>
      <c r="I91" s="101" t="s">
        <v>48</v>
      </c>
      <c r="J91" s="108" t="str">
        <f>E21</f>
        <v xml:space="preserve"> </v>
      </c>
      <c r="L91" s="102"/>
    </row>
    <row r="92" spans="2:47" s="103" customFormat="1" ht="15.2" hidden="1" customHeight="1" x14ac:dyDescent="0.2">
      <c r="B92" s="102"/>
      <c r="C92" s="101" t="s">
        <v>47</v>
      </c>
      <c r="F92" s="104" t="str">
        <f>IF(E18="","",E18)</f>
        <v xml:space="preserve"> </v>
      </c>
      <c r="I92" s="101" t="s">
        <v>49</v>
      </c>
      <c r="J92" s="108" t="str">
        <f>E24</f>
        <v xml:space="preserve"> </v>
      </c>
      <c r="L92" s="102"/>
    </row>
    <row r="93" spans="2:47" s="103" customFormat="1" ht="10.35" hidden="1" customHeight="1" x14ac:dyDescent="0.2">
      <c r="B93" s="102"/>
      <c r="L93" s="102"/>
    </row>
    <row r="94" spans="2:47" s="103" customFormat="1" ht="29.25" hidden="1" customHeight="1" x14ac:dyDescent="0.2">
      <c r="B94" s="102"/>
      <c r="C94" s="137" t="s">
        <v>118</v>
      </c>
      <c r="D94" s="120"/>
      <c r="E94" s="120"/>
      <c r="F94" s="120"/>
      <c r="G94" s="120"/>
      <c r="H94" s="120"/>
      <c r="I94" s="120"/>
      <c r="J94" s="138" t="s">
        <v>119</v>
      </c>
      <c r="K94" s="120"/>
      <c r="L94" s="102"/>
    </row>
    <row r="95" spans="2:47" s="103" customFormat="1" ht="10.35" hidden="1" customHeight="1" x14ac:dyDescent="0.2">
      <c r="B95" s="102"/>
      <c r="L95" s="102"/>
    </row>
    <row r="96" spans="2:47" s="103" customFormat="1" ht="22.9" hidden="1" customHeight="1" x14ac:dyDescent="0.2">
      <c r="B96" s="102"/>
      <c r="C96" s="139" t="s">
        <v>120</v>
      </c>
      <c r="J96" s="111">
        <f>J119</f>
        <v>0</v>
      </c>
      <c r="L96" s="102"/>
      <c r="AU96" s="95" t="s">
        <v>121</v>
      </c>
    </row>
    <row r="97" spans="2:12" s="141" customFormat="1" ht="24.95" hidden="1" customHeight="1" x14ac:dyDescent="0.2">
      <c r="B97" s="140"/>
      <c r="D97" s="142" t="s">
        <v>122</v>
      </c>
      <c r="E97" s="143"/>
      <c r="F97" s="143"/>
      <c r="G97" s="143"/>
      <c r="H97" s="143"/>
      <c r="I97" s="143"/>
      <c r="J97" s="144">
        <f>J120</f>
        <v>0</v>
      </c>
      <c r="L97" s="140"/>
    </row>
    <row r="98" spans="2:12" s="146" customFormat="1" ht="19.899999999999999" hidden="1" customHeight="1" x14ac:dyDescent="0.2">
      <c r="B98" s="145"/>
      <c r="D98" s="147" t="s">
        <v>123</v>
      </c>
      <c r="E98" s="148"/>
      <c r="F98" s="148"/>
      <c r="G98" s="148"/>
      <c r="H98" s="148"/>
      <c r="I98" s="148"/>
      <c r="J98" s="149">
        <f>J121</f>
        <v>0</v>
      </c>
      <c r="L98" s="145"/>
    </row>
    <row r="99" spans="2:12" s="146" customFormat="1" ht="19.899999999999999" hidden="1" customHeight="1" x14ac:dyDescent="0.2">
      <c r="B99" s="145"/>
      <c r="D99" s="147" t="s">
        <v>128</v>
      </c>
      <c r="E99" s="148"/>
      <c r="F99" s="148"/>
      <c r="G99" s="148"/>
      <c r="H99" s="148"/>
      <c r="I99" s="148"/>
      <c r="J99" s="149">
        <f>J124</f>
        <v>0</v>
      </c>
      <c r="L99" s="145"/>
    </row>
    <row r="100" spans="2:12" s="103" customFormat="1" ht="21.75" hidden="1" customHeight="1" x14ac:dyDescent="0.2">
      <c r="B100" s="102"/>
      <c r="L100" s="102"/>
    </row>
    <row r="101" spans="2:12" s="103" customFormat="1" ht="6.95" hidden="1" customHeight="1" x14ac:dyDescent="0.2">
      <c r="B101" s="133"/>
      <c r="C101" s="134"/>
      <c r="D101" s="134"/>
      <c r="E101" s="134"/>
      <c r="F101" s="134"/>
      <c r="G101" s="134"/>
      <c r="H101" s="134"/>
      <c r="I101" s="134"/>
      <c r="J101" s="134"/>
      <c r="K101" s="134"/>
      <c r="L101" s="102"/>
    </row>
    <row r="102" spans="2:12" hidden="1" x14ac:dyDescent="0.2"/>
    <row r="103" spans="2:12" hidden="1" x14ac:dyDescent="0.2"/>
    <row r="104" spans="2:12" hidden="1" x14ac:dyDescent="0.2"/>
    <row r="105" spans="2:12" s="103" customFormat="1" ht="6.95" customHeight="1" x14ac:dyDescent="0.2">
      <c r="B105" s="135"/>
      <c r="C105" s="136"/>
      <c r="D105" s="136"/>
      <c r="E105" s="136"/>
      <c r="F105" s="136"/>
      <c r="G105" s="136"/>
      <c r="H105" s="136"/>
      <c r="I105" s="136"/>
      <c r="J105" s="136"/>
      <c r="K105" s="136"/>
      <c r="L105" s="102"/>
    </row>
    <row r="106" spans="2:12" s="103" customFormat="1" ht="24.95" customHeight="1" x14ac:dyDescent="0.2">
      <c r="B106" s="102"/>
      <c r="C106" s="99" t="s">
        <v>134</v>
      </c>
      <c r="L106" s="102"/>
    </row>
    <row r="107" spans="2:12" s="103" customFormat="1" ht="6.95" customHeight="1" x14ac:dyDescent="0.2">
      <c r="B107" s="102"/>
      <c r="L107" s="102"/>
    </row>
    <row r="108" spans="2:12" s="103" customFormat="1" ht="12" customHeight="1" x14ac:dyDescent="0.2">
      <c r="B108" s="102"/>
      <c r="C108" s="101" t="s">
        <v>40</v>
      </c>
      <c r="L108" s="102"/>
    </row>
    <row r="109" spans="2:12" s="103" customFormat="1" ht="16.5" customHeight="1" x14ac:dyDescent="0.2">
      <c r="B109" s="102"/>
      <c r="E109" s="312">
        <f>E7</f>
        <v>0</v>
      </c>
      <c r="F109" s="313"/>
      <c r="G109" s="313"/>
      <c r="H109" s="313"/>
      <c r="L109" s="102"/>
    </row>
    <row r="110" spans="2:12" s="103" customFormat="1" ht="12" customHeight="1" x14ac:dyDescent="0.2">
      <c r="B110" s="102"/>
      <c r="C110" s="101" t="s">
        <v>115</v>
      </c>
      <c r="L110" s="102"/>
    </row>
    <row r="111" spans="2:12" s="103" customFormat="1" ht="16.5" customHeight="1" x14ac:dyDescent="0.2">
      <c r="B111" s="102"/>
      <c r="E111" s="310" t="str">
        <f>E9</f>
        <v>Objekt5 - 08.1 Demolacie</v>
      </c>
      <c r="F111" s="311"/>
      <c r="G111" s="311"/>
      <c r="H111" s="311"/>
      <c r="L111" s="102"/>
    </row>
    <row r="112" spans="2:12" s="103" customFormat="1" ht="6.95" customHeight="1" x14ac:dyDescent="0.2">
      <c r="B112" s="102"/>
      <c r="L112" s="102"/>
    </row>
    <row r="113" spans="2:65" s="103" customFormat="1" ht="12" customHeight="1" x14ac:dyDescent="0.2">
      <c r="B113" s="102"/>
      <c r="C113" s="101" t="s">
        <v>43</v>
      </c>
      <c r="F113" s="104" t="str">
        <f>F12</f>
        <v xml:space="preserve"> </v>
      </c>
      <c r="I113" s="101" t="s">
        <v>45</v>
      </c>
      <c r="J113" s="105"/>
      <c r="L113" s="102"/>
    </row>
    <row r="114" spans="2:65" s="103" customFormat="1" ht="6.95" customHeight="1" x14ac:dyDescent="0.2">
      <c r="B114" s="102"/>
      <c r="L114" s="102"/>
    </row>
    <row r="115" spans="2:65" s="103" customFormat="1" ht="15.2" customHeight="1" x14ac:dyDescent="0.2">
      <c r="B115" s="102"/>
      <c r="C115" s="101" t="s">
        <v>46</v>
      </c>
      <c r="F115" s="104" t="str">
        <f>E15</f>
        <v xml:space="preserve"> </v>
      </c>
      <c r="I115" s="101" t="s">
        <v>48</v>
      </c>
      <c r="J115" s="108" t="str">
        <f>E21</f>
        <v xml:space="preserve"> </v>
      </c>
      <c r="L115" s="102"/>
    </row>
    <row r="116" spans="2:65" s="103" customFormat="1" ht="15.2" customHeight="1" x14ac:dyDescent="0.2">
      <c r="B116" s="102"/>
      <c r="C116" s="101" t="s">
        <v>47</v>
      </c>
      <c r="F116" s="104" t="str">
        <f>IF(E18="","",E18)</f>
        <v xml:space="preserve"> </v>
      </c>
      <c r="I116" s="101" t="s">
        <v>49</v>
      </c>
      <c r="J116" s="108" t="str">
        <f>E24</f>
        <v xml:space="preserve"> </v>
      </c>
      <c r="L116" s="102"/>
    </row>
    <row r="117" spans="2:65" s="103" customFormat="1" ht="10.35" customHeight="1" x14ac:dyDescent="0.2">
      <c r="B117" s="102"/>
      <c r="L117" s="102"/>
    </row>
    <row r="118" spans="2:65" s="158" customFormat="1" ht="29.25" customHeight="1" x14ac:dyDescent="0.2">
      <c r="B118" s="150"/>
      <c r="C118" s="151" t="s">
        <v>135</v>
      </c>
      <c r="D118" s="152" t="s">
        <v>77</v>
      </c>
      <c r="E118" s="152" t="s">
        <v>73</v>
      </c>
      <c r="F118" s="152" t="s">
        <v>74</v>
      </c>
      <c r="G118" s="152" t="s">
        <v>136</v>
      </c>
      <c r="H118" s="152" t="s">
        <v>137</v>
      </c>
      <c r="I118" s="152" t="s">
        <v>138</v>
      </c>
      <c r="J118" s="153" t="s">
        <v>119</v>
      </c>
      <c r="K118" s="154" t="s">
        <v>139</v>
      </c>
      <c r="L118" s="150"/>
      <c r="M118" s="155" t="s">
        <v>28</v>
      </c>
      <c r="N118" s="156" t="s">
        <v>56</v>
      </c>
      <c r="O118" s="156" t="s">
        <v>140</v>
      </c>
      <c r="P118" s="156" t="s">
        <v>141</v>
      </c>
      <c r="Q118" s="156" t="s">
        <v>142</v>
      </c>
      <c r="R118" s="156" t="s">
        <v>143</v>
      </c>
      <c r="S118" s="156" t="s">
        <v>144</v>
      </c>
      <c r="T118" s="157" t="s">
        <v>145</v>
      </c>
    </row>
    <row r="119" spans="2:65" s="103" customFormat="1" ht="22.9" customHeight="1" x14ac:dyDescent="0.25">
      <c r="B119" s="102"/>
      <c r="C119" s="159" t="s">
        <v>120</v>
      </c>
      <c r="J119" s="160">
        <f>BK119</f>
        <v>0</v>
      </c>
      <c r="L119" s="102"/>
      <c r="M119" s="161"/>
      <c r="N119" s="109"/>
      <c r="O119" s="109"/>
      <c r="P119" s="162">
        <f>P120</f>
        <v>203.17947599999999</v>
      </c>
      <c r="Q119" s="109"/>
      <c r="R119" s="162">
        <f>R120</f>
        <v>0</v>
      </c>
      <c r="S119" s="109"/>
      <c r="T119" s="163">
        <f>T120</f>
        <v>3.54</v>
      </c>
      <c r="AT119" s="95" t="s">
        <v>91</v>
      </c>
      <c r="AU119" s="95" t="s">
        <v>121</v>
      </c>
      <c r="BK119" s="164">
        <f>BK120</f>
        <v>0</v>
      </c>
    </row>
    <row r="120" spans="2:65" s="166" customFormat="1" ht="25.9" customHeight="1" x14ac:dyDescent="0.2">
      <c r="B120" s="165"/>
      <c r="D120" s="167" t="s">
        <v>91</v>
      </c>
      <c r="E120" s="168" t="s">
        <v>146</v>
      </c>
      <c r="F120" s="168" t="s">
        <v>147</v>
      </c>
      <c r="J120" s="169">
        <f>BK120</f>
        <v>0</v>
      </c>
      <c r="L120" s="165"/>
      <c r="M120" s="170"/>
      <c r="P120" s="171">
        <f>P121+P124</f>
        <v>203.17947599999999</v>
      </c>
      <c r="R120" s="171">
        <f>R121+R124</f>
        <v>0</v>
      </c>
      <c r="T120" s="172">
        <f>T121+T124</f>
        <v>3.54</v>
      </c>
      <c r="AR120" s="167" t="s">
        <v>100</v>
      </c>
      <c r="AT120" s="173" t="s">
        <v>91</v>
      </c>
      <c r="AU120" s="173" t="s">
        <v>92</v>
      </c>
      <c r="AY120" s="167" t="s">
        <v>148</v>
      </c>
      <c r="BK120" s="174">
        <f>BK121+BK124</f>
        <v>0</v>
      </c>
    </row>
    <row r="121" spans="2:65" s="166" customFormat="1" ht="22.9" customHeight="1" x14ac:dyDescent="0.2">
      <c r="B121" s="165"/>
      <c r="D121" s="167" t="s">
        <v>91</v>
      </c>
      <c r="E121" s="175" t="s">
        <v>100</v>
      </c>
      <c r="F121" s="175" t="s">
        <v>149</v>
      </c>
      <c r="J121" s="176">
        <f>BK121</f>
        <v>0</v>
      </c>
      <c r="L121" s="165"/>
      <c r="M121" s="170"/>
      <c r="P121" s="171">
        <f>SUM(P122:P123)</f>
        <v>3.0780000000000003</v>
      </c>
      <c r="R121" s="171">
        <f>SUM(R122:R123)</f>
        <v>0</v>
      </c>
      <c r="T121" s="172">
        <f>SUM(T122:T123)</f>
        <v>0</v>
      </c>
      <c r="AR121" s="167" t="s">
        <v>100</v>
      </c>
      <c r="AT121" s="173" t="s">
        <v>91</v>
      </c>
      <c r="AU121" s="173" t="s">
        <v>100</v>
      </c>
      <c r="AY121" s="167" t="s">
        <v>148</v>
      </c>
      <c r="BK121" s="174">
        <f>SUM(BK122:BK123)</f>
        <v>0</v>
      </c>
    </row>
    <row r="122" spans="2:65" s="103" customFormat="1" ht="37.9" customHeight="1" x14ac:dyDescent="0.2">
      <c r="B122" s="102"/>
      <c r="C122" s="177" t="s">
        <v>100</v>
      </c>
      <c r="D122" s="177" t="s">
        <v>150</v>
      </c>
      <c r="E122" s="178" t="s">
        <v>738</v>
      </c>
      <c r="F122" s="179" t="s">
        <v>739</v>
      </c>
      <c r="G122" s="180" t="s">
        <v>176</v>
      </c>
      <c r="H122" s="181">
        <v>18</v>
      </c>
      <c r="I122" s="209">
        <v>0</v>
      </c>
      <c r="J122" s="182">
        <f>ROUND(I122*H122,2)</f>
        <v>0</v>
      </c>
      <c r="K122" s="183"/>
      <c r="L122" s="102"/>
      <c r="M122" s="184" t="s">
        <v>28</v>
      </c>
      <c r="N122" s="185" t="s">
        <v>58</v>
      </c>
      <c r="O122" s="186">
        <v>6.6000000000000003E-2</v>
      </c>
      <c r="P122" s="186">
        <f>O122*H122</f>
        <v>1.1880000000000002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AR122" s="188" t="s">
        <v>154</v>
      </c>
      <c r="AT122" s="188" t="s">
        <v>150</v>
      </c>
      <c r="AU122" s="188" t="s">
        <v>155</v>
      </c>
      <c r="AY122" s="95" t="s">
        <v>148</v>
      </c>
      <c r="BE122" s="189">
        <f>IF(N122="základná",J122,0)</f>
        <v>0</v>
      </c>
      <c r="BF122" s="189">
        <f>IF(N122="znížená",J122,0)</f>
        <v>0</v>
      </c>
      <c r="BG122" s="189">
        <f>IF(N122="zákl. prenesená",J122,0)</f>
        <v>0</v>
      </c>
      <c r="BH122" s="189">
        <f>IF(N122="zníž. prenesená",J122,0)</f>
        <v>0</v>
      </c>
      <c r="BI122" s="189">
        <f>IF(N122="nulová",J122,0)</f>
        <v>0</v>
      </c>
      <c r="BJ122" s="95" t="s">
        <v>155</v>
      </c>
      <c r="BK122" s="189">
        <f>ROUND(I122*H122,2)</f>
        <v>0</v>
      </c>
      <c r="BL122" s="95" t="s">
        <v>154</v>
      </c>
      <c r="BM122" s="188" t="s">
        <v>155</v>
      </c>
    </row>
    <row r="123" spans="2:65" s="103" customFormat="1" ht="24.2" customHeight="1" x14ac:dyDescent="0.2">
      <c r="B123" s="102"/>
      <c r="C123" s="177" t="s">
        <v>155</v>
      </c>
      <c r="D123" s="177" t="s">
        <v>150</v>
      </c>
      <c r="E123" s="178" t="s">
        <v>740</v>
      </c>
      <c r="F123" s="179" t="s">
        <v>741</v>
      </c>
      <c r="G123" s="180" t="s">
        <v>176</v>
      </c>
      <c r="H123" s="181">
        <v>18</v>
      </c>
      <c r="I123" s="209">
        <v>0</v>
      </c>
      <c r="J123" s="182">
        <f>ROUND(I123*H123,2)</f>
        <v>0</v>
      </c>
      <c r="K123" s="183"/>
      <c r="L123" s="102"/>
      <c r="M123" s="184" t="s">
        <v>28</v>
      </c>
      <c r="N123" s="185" t="s">
        <v>58</v>
      </c>
      <c r="O123" s="186">
        <v>0.105</v>
      </c>
      <c r="P123" s="186">
        <f>O123*H123</f>
        <v>1.89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154</v>
      </c>
      <c r="AT123" s="188" t="s">
        <v>150</v>
      </c>
      <c r="AU123" s="188" t="s">
        <v>155</v>
      </c>
      <c r="AY123" s="95" t="s">
        <v>148</v>
      </c>
      <c r="BE123" s="189">
        <f>IF(N123="základná",J123,0)</f>
        <v>0</v>
      </c>
      <c r="BF123" s="189">
        <f>IF(N123="znížená",J123,0)</f>
        <v>0</v>
      </c>
      <c r="BG123" s="189">
        <f>IF(N123="zákl. prenesená",J123,0)</f>
        <v>0</v>
      </c>
      <c r="BH123" s="189">
        <f>IF(N123="zníž. prenesená",J123,0)</f>
        <v>0</v>
      </c>
      <c r="BI123" s="189">
        <f>IF(N123="nulová",J123,0)</f>
        <v>0</v>
      </c>
      <c r="BJ123" s="95" t="s">
        <v>155</v>
      </c>
      <c r="BK123" s="189">
        <f>ROUND(I123*H123,2)</f>
        <v>0</v>
      </c>
      <c r="BL123" s="95" t="s">
        <v>154</v>
      </c>
      <c r="BM123" s="188" t="s">
        <v>154</v>
      </c>
    </row>
    <row r="124" spans="2:65" s="166" customFormat="1" ht="22.9" customHeight="1" x14ac:dyDescent="0.2">
      <c r="B124" s="165"/>
      <c r="D124" s="167" t="s">
        <v>91</v>
      </c>
      <c r="E124" s="175" t="s">
        <v>179</v>
      </c>
      <c r="F124" s="175" t="s">
        <v>431</v>
      </c>
      <c r="J124" s="176">
        <f>BK124</f>
        <v>0</v>
      </c>
      <c r="L124" s="165"/>
      <c r="M124" s="170"/>
      <c r="P124" s="171">
        <f>SUM(P125:P132)</f>
        <v>200.10147599999999</v>
      </c>
      <c r="R124" s="171">
        <f>SUM(R125:R132)</f>
        <v>0</v>
      </c>
      <c r="T124" s="172">
        <f>SUM(T125:T132)</f>
        <v>3.54</v>
      </c>
      <c r="AR124" s="167" t="s">
        <v>100</v>
      </c>
      <c r="AT124" s="173" t="s">
        <v>91</v>
      </c>
      <c r="AU124" s="173" t="s">
        <v>100</v>
      </c>
      <c r="AY124" s="167" t="s">
        <v>148</v>
      </c>
      <c r="BK124" s="174">
        <f>SUM(BK125:BK132)</f>
        <v>0</v>
      </c>
    </row>
    <row r="125" spans="2:65" s="103" customFormat="1" ht="24.2" customHeight="1" x14ac:dyDescent="0.2">
      <c r="B125" s="102"/>
      <c r="C125" s="177" t="s">
        <v>310</v>
      </c>
      <c r="D125" s="177" t="s">
        <v>150</v>
      </c>
      <c r="E125" s="178" t="s">
        <v>742</v>
      </c>
      <c r="F125" s="179" t="s">
        <v>743</v>
      </c>
      <c r="G125" s="180" t="s">
        <v>297</v>
      </c>
      <c r="H125" s="181">
        <v>354</v>
      </c>
      <c r="I125" s="209">
        <v>0</v>
      </c>
      <c r="J125" s="182">
        <f>ROUND(I125*H125,2)</f>
        <v>0</v>
      </c>
      <c r="K125" s="183"/>
      <c r="L125" s="102"/>
      <c r="M125" s="184" t="s">
        <v>28</v>
      </c>
      <c r="N125" s="185" t="s">
        <v>58</v>
      </c>
      <c r="O125" s="186">
        <v>0.45400000000000001</v>
      </c>
      <c r="P125" s="186">
        <f>O125*H125</f>
        <v>160.71600000000001</v>
      </c>
      <c r="Q125" s="186">
        <v>0</v>
      </c>
      <c r="R125" s="186">
        <f>Q125*H125</f>
        <v>0</v>
      </c>
      <c r="S125" s="186">
        <v>0.01</v>
      </c>
      <c r="T125" s="187">
        <f>S125*H125</f>
        <v>3.54</v>
      </c>
      <c r="AR125" s="188" t="s">
        <v>154</v>
      </c>
      <c r="AT125" s="188" t="s">
        <v>150</v>
      </c>
      <c r="AU125" s="188" t="s">
        <v>155</v>
      </c>
      <c r="AY125" s="95" t="s">
        <v>148</v>
      </c>
      <c r="BE125" s="189">
        <f>IF(N125="základná",J125,0)</f>
        <v>0</v>
      </c>
      <c r="BF125" s="189">
        <f>IF(N125="znížená",J125,0)</f>
        <v>0</v>
      </c>
      <c r="BG125" s="189">
        <f>IF(N125="zákl. prenesená",J125,0)</f>
        <v>0</v>
      </c>
      <c r="BH125" s="189">
        <f>IF(N125="zníž. prenesená",J125,0)</f>
        <v>0</v>
      </c>
      <c r="BI125" s="189">
        <f>IF(N125="nulová",J125,0)</f>
        <v>0</v>
      </c>
      <c r="BJ125" s="95" t="s">
        <v>155</v>
      </c>
      <c r="BK125" s="189">
        <f>ROUND(I125*H125,2)</f>
        <v>0</v>
      </c>
      <c r="BL125" s="95" t="s">
        <v>154</v>
      </c>
      <c r="BM125" s="188" t="s">
        <v>583</v>
      </c>
    </row>
    <row r="126" spans="2:65" s="191" customFormat="1" x14ac:dyDescent="0.2">
      <c r="B126" s="190"/>
      <c r="D126" s="192" t="s">
        <v>158</v>
      </c>
      <c r="E126" s="193" t="s">
        <v>28</v>
      </c>
      <c r="F126" s="194" t="s">
        <v>744</v>
      </c>
      <c r="H126" s="195">
        <v>354</v>
      </c>
      <c r="L126" s="190"/>
      <c r="M126" s="196"/>
      <c r="T126" s="197"/>
      <c r="AT126" s="193" t="s">
        <v>158</v>
      </c>
      <c r="AU126" s="193" t="s">
        <v>155</v>
      </c>
      <c r="AV126" s="191" t="s">
        <v>155</v>
      </c>
      <c r="AW126" s="191" t="s">
        <v>50</v>
      </c>
      <c r="AX126" s="191" t="s">
        <v>92</v>
      </c>
      <c r="AY126" s="193" t="s">
        <v>148</v>
      </c>
    </row>
    <row r="127" spans="2:65" s="199" customFormat="1" x14ac:dyDescent="0.2">
      <c r="B127" s="198"/>
      <c r="D127" s="192" t="s">
        <v>158</v>
      </c>
      <c r="E127" s="200" t="s">
        <v>28</v>
      </c>
      <c r="F127" s="201" t="s">
        <v>160</v>
      </c>
      <c r="H127" s="202">
        <v>354</v>
      </c>
      <c r="L127" s="198"/>
      <c r="M127" s="203"/>
      <c r="T127" s="204"/>
      <c r="AT127" s="200" t="s">
        <v>158</v>
      </c>
      <c r="AU127" s="200" t="s">
        <v>155</v>
      </c>
      <c r="AV127" s="199" t="s">
        <v>154</v>
      </c>
      <c r="AW127" s="199" t="s">
        <v>50</v>
      </c>
      <c r="AX127" s="199" t="s">
        <v>100</v>
      </c>
      <c r="AY127" s="200" t="s">
        <v>148</v>
      </c>
    </row>
    <row r="128" spans="2:65" s="103" customFormat="1" ht="24.2" customHeight="1" x14ac:dyDescent="0.2">
      <c r="B128" s="102"/>
      <c r="C128" s="177" t="s">
        <v>154</v>
      </c>
      <c r="D128" s="177" t="s">
        <v>150</v>
      </c>
      <c r="E128" s="178" t="s">
        <v>745</v>
      </c>
      <c r="F128" s="179" t="s">
        <v>746</v>
      </c>
      <c r="G128" s="180" t="s">
        <v>384</v>
      </c>
      <c r="H128" s="181">
        <v>141</v>
      </c>
      <c r="I128" s="209">
        <v>0</v>
      </c>
      <c r="J128" s="182">
        <f>ROUND(I128*H128,2)</f>
        <v>0</v>
      </c>
      <c r="K128" s="183"/>
      <c r="L128" s="102"/>
      <c r="M128" s="184" t="s">
        <v>28</v>
      </c>
      <c r="N128" s="185" t="s">
        <v>58</v>
      </c>
      <c r="O128" s="186">
        <v>0</v>
      </c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154</v>
      </c>
      <c r="AT128" s="188" t="s">
        <v>150</v>
      </c>
      <c r="AU128" s="188" t="s">
        <v>155</v>
      </c>
      <c r="AY128" s="95" t="s">
        <v>148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95" t="s">
        <v>155</v>
      </c>
      <c r="BK128" s="189">
        <f>ROUND(I128*H128,2)</f>
        <v>0</v>
      </c>
      <c r="BL128" s="95" t="s">
        <v>154</v>
      </c>
      <c r="BM128" s="188" t="s">
        <v>164</v>
      </c>
    </row>
    <row r="129" spans="2:65" s="103" customFormat="1" ht="21.75" customHeight="1" x14ac:dyDescent="0.2">
      <c r="B129" s="102"/>
      <c r="C129" s="177" t="s">
        <v>165</v>
      </c>
      <c r="D129" s="177" t="s">
        <v>150</v>
      </c>
      <c r="E129" s="178" t="s">
        <v>499</v>
      </c>
      <c r="F129" s="179" t="s">
        <v>500</v>
      </c>
      <c r="G129" s="180" t="s">
        <v>223</v>
      </c>
      <c r="H129" s="181">
        <v>65.861999999999995</v>
      </c>
      <c r="I129" s="209">
        <v>0</v>
      </c>
      <c r="J129" s="182">
        <f>ROUND(I129*H129,2)</f>
        <v>0</v>
      </c>
      <c r="K129" s="183"/>
      <c r="L129" s="102"/>
      <c r="M129" s="184" t="s">
        <v>28</v>
      </c>
      <c r="N129" s="185" t="s">
        <v>58</v>
      </c>
      <c r="O129" s="186">
        <v>0.59799999999999998</v>
      </c>
      <c r="P129" s="186">
        <f>O129*H129</f>
        <v>39.385475999999997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154</v>
      </c>
      <c r="AT129" s="188" t="s">
        <v>150</v>
      </c>
      <c r="AU129" s="188" t="s">
        <v>155</v>
      </c>
      <c r="AY129" s="95" t="s">
        <v>148</v>
      </c>
      <c r="BE129" s="189">
        <f>IF(N129="základná",J129,0)</f>
        <v>0</v>
      </c>
      <c r="BF129" s="189">
        <f>IF(N129="znížená",J129,0)</f>
        <v>0</v>
      </c>
      <c r="BG129" s="189">
        <f>IF(N129="zákl. prenesená",J129,0)</f>
        <v>0</v>
      </c>
      <c r="BH129" s="189">
        <f>IF(N129="zníž. prenesená",J129,0)</f>
        <v>0</v>
      </c>
      <c r="BI129" s="189">
        <f>IF(N129="nulová",J129,0)</f>
        <v>0</v>
      </c>
      <c r="BJ129" s="95" t="s">
        <v>155</v>
      </c>
      <c r="BK129" s="189">
        <f>ROUND(I129*H129,2)</f>
        <v>0</v>
      </c>
      <c r="BL129" s="95" t="s">
        <v>154</v>
      </c>
      <c r="BM129" s="188" t="s">
        <v>168</v>
      </c>
    </row>
    <row r="130" spans="2:65" s="103" customFormat="1" ht="24.2" customHeight="1" x14ac:dyDescent="0.2">
      <c r="B130" s="102"/>
      <c r="C130" s="177" t="s">
        <v>583</v>
      </c>
      <c r="D130" s="177" t="s">
        <v>150</v>
      </c>
      <c r="E130" s="178" t="s">
        <v>502</v>
      </c>
      <c r="F130" s="179" t="s">
        <v>747</v>
      </c>
      <c r="G130" s="180" t="s">
        <v>223</v>
      </c>
      <c r="H130" s="181">
        <v>922.06799999999998</v>
      </c>
      <c r="I130" s="209">
        <v>0</v>
      </c>
      <c r="J130" s="182">
        <f>ROUND(I130*H130,2)</f>
        <v>0</v>
      </c>
      <c r="K130" s="183"/>
      <c r="L130" s="102"/>
      <c r="M130" s="184" t="s">
        <v>28</v>
      </c>
      <c r="N130" s="185" t="s">
        <v>58</v>
      </c>
      <c r="O130" s="186">
        <v>0</v>
      </c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154</v>
      </c>
      <c r="AT130" s="188" t="s">
        <v>150</v>
      </c>
      <c r="AU130" s="188" t="s">
        <v>155</v>
      </c>
      <c r="AY130" s="95" t="s">
        <v>148</v>
      </c>
      <c r="BE130" s="189">
        <f>IF(N130="základná",J130,0)</f>
        <v>0</v>
      </c>
      <c r="BF130" s="189">
        <f>IF(N130="znížená",J130,0)</f>
        <v>0</v>
      </c>
      <c r="BG130" s="189">
        <f>IF(N130="zákl. prenesená",J130,0)</f>
        <v>0</v>
      </c>
      <c r="BH130" s="189">
        <f>IF(N130="zníž. prenesená",J130,0)</f>
        <v>0</v>
      </c>
      <c r="BI130" s="189">
        <f>IF(N130="nulová",J130,0)</f>
        <v>0</v>
      </c>
      <c r="BJ130" s="95" t="s">
        <v>155</v>
      </c>
      <c r="BK130" s="189">
        <f>ROUND(I130*H130,2)</f>
        <v>0</v>
      </c>
      <c r="BL130" s="95" t="s">
        <v>154</v>
      </c>
      <c r="BM130" s="188" t="s">
        <v>197</v>
      </c>
    </row>
    <row r="131" spans="2:65" s="103" customFormat="1" ht="24.2" customHeight="1" x14ac:dyDescent="0.2">
      <c r="B131" s="102"/>
      <c r="C131" s="177" t="s">
        <v>589</v>
      </c>
      <c r="D131" s="177" t="s">
        <v>150</v>
      </c>
      <c r="E131" s="178" t="s">
        <v>748</v>
      </c>
      <c r="F131" s="179" t="s">
        <v>749</v>
      </c>
      <c r="G131" s="180" t="s">
        <v>223</v>
      </c>
      <c r="H131" s="181">
        <v>3.54</v>
      </c>
      <c r="I131" s="209">
        <v>0</v>
      </c>
      <c r="J131" s="182">
        <f>ROUND(I131*H131,2)</f>
        <v>0</v>
      </c>
      <c r="K131" s="183"/>
      <c r="L131" s="102"/>
      <c r="M131" s="184" t="s">
        <v>28</v>
      </c>
      <c r="N131" s="185" t="s">
        <v>58</v>
      </c>
      <c r="O131" s="186">
        <v>0</v>
      </c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154</v>
      </c>
      <c r="AT131" s="188" t="s">
        <v>150</v>
      </c>
      <c r="AU131" s="188" t="s">
        <v>155</v>
      </c>
      <c r="AY131" s="95" t="s">
        <v>148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95" t="s">
        <v>155</v>
      </c>
      <c r="BK131" s="189">
        <f>ROUND(I131*H131,2)</f>
        <v>0</v>
      </c>
      <c r="BL131" s="95" t="s">
        <v>154</v>
      </c>
      <c r="BM131" s="188" t="s">
        <v>208</v>
      </c>
    </row>
    <row r="132" spans="2:65" s="103" customFormat="1" ht="37.9" customHeight="1" x14ac:dyDescent="0.2">
      <c r="B132" s="102"/>
      <c r="C132" s="177" t="s">
        <v>164</v>
      </c>
      <c r="D132" s="177" t="s">
        <v>150</v>
      </c>
      <c r="E132" s="178" t="s">
        <v>750</v>
      </c>
      <c r="F132" s="179" t="s">
        <v>751</v>
      </c>
      <c r="G132" s="180" t="s">
        <v>223</v>
      </c>
      <c r="H132" s="181">
        <v>62.3</v>
      </c>
      <c r="I132" s="209">
        <v>0</v>
      </c>
      <c r="J132" s="182">
        <f>ROUND(I132*H132,2)</f>
        <v>0</v>
      </c>
      <c r="K132" s="183"/>
      <c r="L132" s="102"/>
      <c r="M132" s="205" t="s">
        <v>28</v>
      </c>
      <c r="N132" s="206" t="s">
        <v>58</v>
      </c>
      <c r="O132" s="207">
        <v>0</v>
      </c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AR132" s="188" t="s">
        <v>154</v>
      </c>
      <c r="AT132" s="188" t="s">
        <v>150</v>
      </c>
      <c r="AU132" s="188" t="s">
        <v>155</v>
      </c>
      <c r="AY132" s="95" t="s">
        <v>148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95" t="s">
        <v>155</v>
      </c>
      <c r="BK132" s="189">
        <f>ROUND(I132*H132,2)</f>
        <v>0</v>
      </c>
      <c r="BL132" s="95" t="s">
        <v>154</v>
      </c>
      <c r="BM132" s="188" t="s">
        <v>177</v>
      </c>
    </row>
    <row r="133" spans="2:65" s="103" customFormat="1" ht="6.95" customHeight="1" x14ac:dyDescent="0.2">
      <c r="B133" s="133"/>
      <c r="C133" s="134"/>
      <c r="D133" s="134"/>
      <c r="E133" s="134"/>
      <c r="F133" s="134"/>
      <c r="G133" s="134"/>
      <c r="H133" s="134"/>
      <c r="I133" s="134"/>
      <c r="J133" s="134"/>
      <c r="K133" s="134"/>
      <c r="L133" s="102"/>
    </row>
  </sheetData>
  <sheetProtection algorithmName="SHA-512" hashValue="E+aWsioVCw78qiz1L5deORfNGRIG7elMImxnyS2CuqGQLYHoRZq02psNJrEbd763Il4AgSWeFEbg4Vl8MhtUww==" saltValue="5KFVynYOTqpNqKIMKJv6+Q==" spinCount="100000" sheet="1" selectLockedCells="1"/>
  <autoFilter ref="C118:K132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28F7-78FE-4211-9A97-C4C2FB277140}">
  <dimension ref="B1:B23"/>
  <sheetViews>
    <sheetView showGridLines="0" topLeftCell="A5" workbookViewId="0">
      <selection activeCell="B15" sqref="B15"/>
    </sheetView>
  </sheetViews>
  <sheetFormatPr defaultRowHeight="11.25" x14ac:dyDescent="0.2"/>
  <cols>
    <col min="1" max="1" width="3.83203125" customWidth="1"/>
    <col min="2" max="2" width="120.5" customWidth="1"/>
  </cols>
  <sheetData>
    <row r="1" spans="2:2" ht="12" thickBot="1" x14ac:dyDescent="0.25"/>
    <row r="2" spans="2:2" ht="26.25" x14ac:dyDescent="0.2">
      <c r="B2" s="80" t="s">
        <v>752</v>
      </c>
    </row>
    <row r="3" spans="2:2" ht="15" x14ac:dyDescent="0.2">
      <c r="B3" s="81"/>
    </row>
    <row r="4" spans="2:2" x14ac:dyDescent="0.2">
      <c r="B4" s="82" t="s">
        <v>753</v>
      </c>
    </row>
    <row r="5" spans="2:2" ht="15" x14ac:dyDescent="0.2">
      <c r="B5" s="83"/>
    </row>
    <row r="6" spans="2:2" ht="15" x14ac:dyDescent="0.2">
      <c r="B6" s="84" t="s">
        <v>754</v>
      </c>
    </row>
    <row r="7" spans="2:2" x14ac:dyDescent="0.2">
      <c r="B7" s="82"/>
    </row>
    <row r="8" spans="2:2" ht="15" x14ac:dyDescent="0.2">
      <c r="B8" s="79" t="s">
        <v>755</v>
      </c>
    </row>
    <row r="9" spans="2:2" ht="15" x14ac:dyDescent="0.2">
      <c r="B9" s="79"/>
    </row>
    <row r="10" spans="2:2" x14ac:dyDescent="0.2">
      <c r="B10" s="85" t="s">
        <v>756</v>
      </c>
    </row>
    <row r="11" spans="2:2" x14ac:dyDescent="0.2">
      <c r="B11" s="85" t="s">
        <v>757</v>
      </c>
    </row>
    <row r="12" spans="2:2" x14ac:dyDescent="0.2">
      <c r="B12" s="85" t="s">
        <v>758</v>
      </c>
    </row>
    <row r="13" spans="2:2" x14ac:dyDescent="0.2">
      <c r="B13" s="85" t="s">
        <v>759</v>
      </c>
    </row>
    <row r="14" spans="2:2" x14ac:dyDescent="0.2">
      <c r="B14" s="82"/>
    </row>
    <row r="15" spans="2:2" ht="30" x14ac:dyDescent="0.2">
      <c r="B15" s="79" t="s">
        <v>760</v>
      </c>
    </row>
    <row r="16" spans="2:2" x14ac:dyDescent="0.2">
      <c r="B16" s="86"/>
    </row>
    <row r="17" spans="2:2" x14ac:dyDescent="0.2">
      <c r="B17" s="82" t="s">
        <v>761</v>
      </c>
    </row>
    <row r="18" spans="2:2" ht="15.75" thickBot="1" x14ac:dyDescent="0.25">
      <c r="B18" s="87"/>
    </row>
    <row r="19" spans="2:2" ht="15" x14ac:dyDescent="0.2">
      <c r="B19" s="88"/>
    </row>
    <row r="20" spans="2:2" ht="15" x14ac:dyDescent="0.2">
      <c r="B20" s="88"/>
    </row>
    <row r="21" spans="2:2" ht="15" x14ac:dyDescent="0.2">
      <c r="B21" s="88"/>
    </row>
    <row r="22" spans="2:2" ht="15" x14ac:dyDescent="0.2">
      <c r="B22" s="88"/>
    </row>
    <row r="23" spans="2:2" ht="15.75" x14ac:dyDescent="0.2">
      <c r="B23" s="89"/>
    </row>
  </sheetData>
  <sheetProtection selectLockedCells="1"/>
  <hyperlinks>
    <hyperlink ref="B8" r:id="rId1" location="paragraf-32:~:text=Za%20osobu%20pod%C4%BEa,t%C3%A1to%20osoba%20riadi." display="že v spoločnosti uchádazača neexistuje iná osoba podľa § 32 osd. 8 ZVO." xr:uid="{860A2803-0E1E-42A0-B9E3-0B343D0C0A7A}"/>
    <hyperlink ref="B15" r:id="rId2" location="paragraf-32.odsek-1.pismeno-a" xr:uid="{902807ED-9A20-4FC4-8D3B-C48A0E1E473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3BFC-AA93-44DB-906D-447F0C885395}">
  <dimension ref="B1:B27"/>
  <sheetViews>
    <sheetView showGridLines="0" workbookViewId="0"/>
  </sheetViews>
  <sheetFormatPr defaultRowHeight="11.25" x14ac:dyDescent="0.2"/>
  <cols>
    <col min="1" max="1" width="4.5" customWidth="1"/>
    <col min="2" max="2" width="120.5" customWidth="1"/>
  </cols>
  <sheetData>
    <row r="1" spans="2:2" ht="12" thickBot="1" x14ac:dyDescent="0.25"/>
    <row r="2" spans="2:2" ht="26.25" x14ac:dyDescent="0.2">
      <c r="B2" s="80" t="s">
        <v>762</v>
      </c>
    </row>
    <row r="3" spans="2:2" ht="15" x14ac:dyDescent="0.2">
      <c r="B3" s="81"/>
    </row>
    <row r="4" spans="2:2" x14ac:dyDescent="0.2">
      <c r="B4" s="90" t="s">
        <v>753</v>
      </c>
    </row>
    <row r="5" spans="2:2" ht="15" x14ac:dyDescent="0.2">
      <c r="B5" s="81"/>
    </row>
    <row r="6" spans="2:2" ht="15" x14ac:dyDescent="0.2">
      <c r="B6" s="91" t="s">
        <v>754</v>
      </c>
    </row>
    <row r="7" spans="2:2" x14ac:dyDescent="0.2">
      <c r="B7" s="92"/>
    </row>
    <row r="8" spans="2:2" ht="33.75" x14ac:dyDescent="0.2">
      <c r="B8" s="82" t="s">
        <v>763</v>
      </c>
    </row>
    <row r="9" spans="2:2" x14ac:dyDescent="0.2">
      <c r="B9" s="82"/>
    </row>
    <row r="10" spans="2:2" x14ac:dyDescent="0.2">
      <c r="B10" s="82" t="s">
        <v>764</v>
      </c>
    </row>
    <row r="11" spans="2:2" x14ac:dyDescent="0.2">
      <c r="B11" s="82" t="s">
        <v>765</v>
      </c>
    </row>
    <row r="12" spans="2:2" x14ac:dyDescent="0.2">
      <c r="B12" s="82" t="s">
        <v>766</v>
      </c>
    </row>
    <row r="13" spans="2:2" x14ac:dyDescent="0.2">
      <c r="B13" s="82" t="s">
        <v>767</v>
      </c>
    </row>
    <row r="14" spans="2:2" x14ac:dyDescent="0.2">
      <c r="B14" s="82" t="s">
        <v>768</v>
      </c>
    </row>
    <row r="15" spans="2:2" x14ac:dyDescent="0.2">
      <c r="B15" s="82" t="s">
        <v>769</v>
      </c>
    </row>
    <row r="16" spans="2:2" x14ac:dyDescent="0.2">
      <c r="B16" s="82" t="s">
        <v>770</v>
      </c>
    </row>
    <row r="17" spans="2:2" x14ac:dyDescent="0.2">
      <c r="B17" s="82" t="s">
        <v>771</v>
      </c>
    </row>
    <row r="18" spans="2:2" x14ac:dyDescent="0.2">
      <c r="B18" s="82" t="s">
        <v>772</v>
      </c>
    </row>
    <row r="19" spans="2:2" x14ac:dyDescent="0.2">
      <c r="B19" s="82" t="s">
        <v>773</v>
      </c>
    </row>
    <row r="20" spans="2:2" x14ac:dyDescent="0.2">
      <c r="B20" s="82" t="s">
        <v>774</v>
      </c>
    </row>
    <row r="21" spans="2:2" x14ac:dyDescent="0.2">
      <c r="B21" s="82" t="s">
        <v>775</v>
      </c>
    </row>
    <row r="22" spans="2:2" x14ac:dyDescent="0.2">
      <c r="B22" s="82" t="s">
        <v>776</v>
      </c>
    </row>
    <row r="23" spans="2:2" ht="15" x14ac:dyDescent="0.2">
      <c r="B23" s="83"/>
    </row>
    <row r="24" spans="2:2" ht="33.75" x14ac:dyDescent="0.2">
      <c r="B24" s="82" t="s">
        <v>777</v>
      </c>
    </row>
    <row r="25" spans="2:2" x14ac:dyDescent="0.2">
      <c r="B25" s="82"/>
    </row>
    <row r="26" spans="2:2" ht="22.5" x14ac:dyDescent="0.2">
      <c r="B26" s="82" t="s">
        <v>778</v>
      </c>
    </row>
    <row r="27" spans="2:2" ht="12" thickBot="1" x14ac:dyDescent="0.25">
      <c r="B27" s="93"/>
    </row>
  </sheetData>
  <sheetProtection selectLockedCell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731832-40da-4546-9203-f68390800051}" enabled="0" method="" siteId="{98731832-40da-4546-9203-f683908000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12</vt:i4>
      </vt:variant>
    </vt:vector>
  </HeadingPairs>
  <TitlesOfParts>
    <vt:vector size="22" baseType="lpstr">
      <vt:lpstr>Ponuka</vt:lpstr>
      <vt:lpstr>Rekapitulácia stavby</vt:lpstr>
      <vt:lpstr>Objekt1 - 01-1.1 Cesta</vt:lpstr>
      <vt:lpstr>Objekt2 - 03.1 Ochrana ro...</vt:lpstr>
      <vt:lpstr>Objekt3 - 05.1 Verejne os...</vt:lpstr>
      <vt:lpstr>Objekt4 - 7.1 Sadove upravy</vt:lpstr>
      <vt:lpstr>Objekt5 - 08.1 Demolacie</vt:lpstr>
      <vt:lpstr>Osobné postavenie</vt:lpstr>
      <vt:lpstr>Konečný užívatelia výhod</vt:lpstr>
      <vt:lpstr>Medzinárodné sankcie</vt:lpstr>
      <vt:lpstr>'Objekt1 - 01-1.1 Cesta'!Názvy_tlače</vt:lpstr>
      <vt:lpstr>'Objekt2 - 03.1 Ochrana ro...'!Názvy_tlače</vt:lpstr>
      <vt:lpstr>'Objekt3 - 05.1 Verejne os...'!Názvy_tlače</vt:lpstr>
      <vt:lpstr>'Objekt4 - 7.1 Sadove upravy'!Názvy_tlače</vt:lpstr>
      <vt:lpstr>'Objekt5 - 08.1 Demolacie'!Názvy_tlače</vt:lpstr>
      <vt:lpstr>'Rekapitulácia stavby'!Názvy_tlače</vt:lpstr>
      <vt:lpstr>'Objekt1 - 01-1.1 Cesta'!Oblasť_tlače</vt:lpstr>
      <vt:lpstr>'Objekt2 - 03.1 Ochrana ro...'!Oblasť_tlače</vt:lpstr>
      <vt:lpstr>'Objekt3 - 05.1 Verejne os...'!Oblasť_tlače</vt:lpstr>
      <vt:lpstr>'Objekt4 - 7.1 Sadove upravy'!Oblasť_tlače</vt:lpstr>
      <vt:lpstr>'Objekt5 - 08.1 Demolacie'!Oblasť_tlače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Záhorec Andrej, JUDr.</cp:lastModifiedBy>
  <cp:revision/>
  <dcterms:created xsi:type="dcterms:W3CDTF">2026-06-10T10:24:04Z</dcterms:created>
  <dcterms:modified xsi:type="dcterms:W3CDTF">2026-07-07T11:26:19Z</dcterms:modified>
  <cp:category/>
  <cp:contentStatus/>
</cp:coreProperties>
</file>