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M:\zmluvy o dielo na zhotoviteľa\Zelené sídliská-zmluvy o dielo stavebné práce\Severná\rozpočty na VO\Severná_vegetačné úpravy\"/>
    </mc:Choice>
  </mc:AlternateContent>
  <xr:revisionPtr revIDLastSave="0" documentId="13_ncr:1_{0F5F8AE3-9F16-4706-8AF7-46999C5A8668}" xr6:coauthVersionLast="47" xr6:coauthVersionMax="47" xr10:uidLastSave="{00000000-0000-0000-0000-000000000000}"/>
  <bookViews>
    <workbookView xWindow="-120" yWindow="-120" windowWidth="29040" windowHeight="15720" activeTab="3" xr2:uid="{71BE1F7C-3438-40CB-BB16-51A7F5CB391E}"/>
  </bookViews>
  <sheets>
    <sheet name="Rekapitulácia stavby" sheetId="2" r:id="rId1"/>
    <sheet name="SO 2.2.1a - Návrh vegetač..." sheetId="3" r:id="rId2"/>
    <sheet name="SO 2.2.2a - Návrh vegetač..." sheetId="4" r:id="rId3"/>
    <sheet name="SO 2.2.3 - Návrh vegetačn..." sheetId="5" r:id="rId4"/>
    <sheet name="Hárok1" sheetId="1" r:id="rId5"/>
  </sheets>
  <externalReferences>
    <externalReference r:id="rId6"/>
  </externalReferences>
  <definedNames>
    <definedName name="_xlnm._FilterDatabase" localSheetId="1" hidden="1">'SO 2.2.1a - Návrh vegetač...'!$C$130:$K$229</definedName>
    <definedName name="_xlnm._FilterDatabase" localSheetId="2" hidden="1">'SO 2.2.2a - Návrh vegetač...'!$C$130:$K$238</definedName>
    <definedName name="_xlnm._FilterDatabase" localSheetId="3" hidden="1">'SO 2.2.3 - Návrh vegetačn...'!$C$128:$K$175</definedName>
    <definedName name="_xlnm.Print_Titles" localSheetId="0">'Rekapitulácia stavby'!$92:$92</definedName>
    <definedName name="_xlnm.Print_Titles" localSheetId="1">'SO 2.2.1a - Návrh vegetač...'!$130:$130</definedName>
    <definedName name="_xlnm.Print_Titles" localSheetId="2">'SO 2.2.2a - Návrh vegetač...'!$130:$130</definedName>
    <definedName name="_xlnm.Print_Titles" localSheetId="3">'SO 2.2.3 - Návrh vegetačn...'!$128:$128</definedName>
    <definedName name="_xlnm.Print_Area" localSheetId="0">'Rekapitulácia stavby'!$D$4:$AO$76,'Rekapitulácia stavby'!$C$82:$AQ$98</definedName>
    <definedName name="_xlnm.Print_Area" localSheetId="1">'SO 2.2.1a - Návrh vegetač...'!$C$4:$J$76,'SO 2.2.1a - Návrh vegetač...'!$C$114:$J$229</definedName>
    <definedName name="_xlnm.Print_Area" localSheetId="2">'SO 2.2.2a - Návrh vegetač...'!$C$4:$J$76,'SO 2.2.2a - Návrh vegetač...'!$C$114:$J$238</definedName>
    <definedName name="_xlnm.Print_Area" localSheetId="3">'SO 2.2.3 - Návrh vegetačn...'!$C$4:$J$76,'SO 2.2.3 - Návrh vegetačn...'!$C$112:$J$175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75" i="5" l="1"/>
  <c r="BK174" i="5" s="1"/>
  <c r="J174" i="5" s="1"/>
  <c r="J105" i="5" s="1"/>
  <c r="BI175" i="5"/>
  <c r="BH175" i="5"/>
  <c r="BG175" i="5"/>
  <c r="BF175" i="5"/>
  <c r="BE175" i="5"/>
  <c r="T175" i="5"/>
  <c r="R175" i="5"/>
  <c r="P175" i="5"/>
  <c r="J175" i="5"/>
  <c r="T174" i="5"/>
  <c r="R174" i="5"/>
  <c r="P174" i="5"/>
  <c r="BK172" i="5"/>
  <c r="BI172" i="5"/>
  <c r="BH172" i="5"/>
  <c r="BG172" i="5"/>
  <c r="BE172" i="5"/>
  <c r="T172" i="5"/>
  <c r="R172" i="5"/>
  <c r="P172" i="5"/>
  <c r="J172" i="5"/>
  <c r="BF172" i="5" s="1"/>
  <c r="BK171" i="5"/>
  <c r="BI171" i="5"/>
  <c r="BH171" i="5"/>
  <c r="BG171" i="5"/>
  <c r="BE171" i="5"/>
  <c r="T171" i="5"/>
  <c r="R171" i="5"/>
  <c r="P171" i="5"/>
  <c r="J171" i="5"/>
  <c r="BF171" i="5" s="1"/>
  <c r="BK169" i="5"/>
  <c r="BI169" i="5"/>
  <c r="BH169" i="5"/>
  <c r="BG169" i="5"/>
  <c r="BE169" i="5"/>
  <c r="T169" i="5"/>
  <c r="R169" i="5"/>
  <c r="P169" i="5"/>
  <c r="J169" i="5"/>
  <c r="BF169" i="5" s="1"/>
  <c r="BK167" i="5"/>
  <c r="BI167" i="5"/>
  <c r="BH167" i="5"/>
  <c r="BG167" i="5"/>
  <c r="BF167" i="5"/>
  <c r="BE167" i="5"/>
  <c r="T167" i="5"/>
  <c r="R167" i="5"/>
  <c r="P167" i="5"/>
  <c r="J167" i="5"/>
  <c r="BK166" i="5"/>
  <c r="BK165" i="5" s="1"/>
  <c r="J165" i="5" s="1"/>
  <c r="J104" i="5" s="1"/>
  <c r="BI166" i="5"/>
  <c r="BH166" i="5"/>
  <c r="BG166" i="5"/>
  <c r="BE166" i="5"/>
  <c r="T166" i="5"/>
  <c r="T165" i="5" s="1"/>
  <c r="R166" i="5"/>
  <c r="R165" i="5" s="1"/>
  <c r="P166" i="5"/>
  <c r="P165" i="5" s="1"/>
  <c r="J166" i="5"/>
  <c r="BF166" i="5" s="1"/>
  <c r="BK164" i="5"/>
  <c r="BI164" i="5"/>
  <c r="BH164" i="5"/>
  <c r="BG164" i="5"/>
  <c r="BE164" i="5"/>
  <c r="T164" i="5"/>
  <c r="R164" i="5"/>
  <c r="P164" i="5"/>
  <c r="J164" i="5"/>
  <c r="BF164" i="5" s="1"/>
  <c r="BK162" i="5"/>
  <c r="BI162" i="5"/>
  <c r="BH162" i="5"/>
  <c r="BG162" i="5"/>
  <c r="BE162" i="5"/>
  <c r="T162" i="5"/>
  <c r="R162" i="5"/>
  <c r="P162" i="5"/>
  <c r="J162" i="5"/>
  <c r="BF162" i="5" s="1"/>
  <c r="BK161" i="5"/>
  <c r="BI161" i="5"/>
  <c r="BH161" i="5"/>
  <c r="BG161" i="5"/>
  <c r="BE161" i="5"/>
  <c r="T161" i="5"/>
  <c r="R161" i="5"/>
  <c r="P161" i="5"/>
  <c r="J161" i="5"/>
  <c r="BF161" i="5" s="1"/>
  <c r="BK159" i="5"/>
  <c r="BI159" i="5"/>
  <c r="BH159" i="5"/>
  <c r="BG159" i="5"/>
  <c r="BE159" i="5"/>
  <c r="T159" i="5"/>
  <c r="R159" i="5"/>
  <c r="P159" i="5"/>
  <c r="J159" i="5"/>
  <c r="BF159" i="5" s="1"/>
  <c r="BK158" i="5"/>
  <c r="BI158" i="5"/>
  <c r="BH158" i="5"/>
  <c r="BG158" i="5"/>
  <c r="BF158" i="5"/>
  <c r="BE158" i="5"/>
  <c r="T158" i="5"/>
  <c r="R158" i="5"/>
  <c r="P158" i="5"/>
  <c r="J158" i="5"/>
  <c r="BK156" i="5"/>
  <c r="BI156" i="5"/>
  <c r="BH156" i="5"/>
  <c r="BG156" i="5"/>
  <c r="BE156" i="5"/>
  <c r="T156" i="5"/>
  <c r="R156" i="5"/>
  <c r="P156" i="5"/>
  <c r="J156" i="5"/>
  <c r="BF156" i="5" s="1"/>
  <c r="BK155" i="5"/>
  <c r="BI155" i="5"/>
  <c r="BH155" i="5"/>
  <c r="BG155" i="5"/>
  <c r="BF155" i="5"/>
  <c r="BE155" i="5"/>
  <c r="T155" i="5"/>
  <c r="R155" i="5"/>
  <c r="P155" i="5"/>
  <c r="J155" i="5"/>
  <c r="BK153" i="5"/>
  <c r="BI153" i="5"/>
  <c r="BH153" i="5"/>
  <c r="BG153" i="5"/>
  <c r="BE153" i="5"/>
  <c r="T153" i="5"/>
  <c r="R153" i="5"/>
  <c r="P153" i="5"/>
  <c r="J153" i="5"/>
  <c r="BF153" i="5" s="1"/>
  <c r="BK152" i="5"/>
  <c r="BI152" i="5"/>
  <c r="BH152" i="5"/>
  <c r="BG152" i="5"/>
  <c r="BE152" i="5"/>
  <c r="T152" i="5"/>
  <c r="R152" i="5"/>
  <c r="P152" i="5"/>
  <c r="J152" i="5"/>
  <c r="BF152" i="5" s="1"/>
  <c r="BK151" i="5"/>
  <c r="BI151" i="5"/>
  <c r="BH151" i="5"/>
  <c r="BG151" i="5"/>
  <c r="BF151" i="5"/>
  <c r="BE151" i="5"/>
  <c r="T151" i="5"/>
  <c r="R151" i="5"/>
  <c r="P151" i="5"/>
  <c r="J151" i="5"/>
  <c r="BK150" i="5"/>
  <c r="BI150" i="5"/>
  <c r="BH150" i="5"/>
  <c r="BG150" i="5"/>
  <c r="BE150" i="5"/>
  <c r="T150" i="5"/>
  <c r="R150" i="5"/>
  <c r="P150" i="5"/>
  <c r="J150" i="5"/>
  <c r="BF150" i="5" s="1"/>
  <c r="BK147" i="5"/>
  <c r="BI147" i="5"/>
  <c r="BH147" i="5"/>
  <c r="BG147" i="5"/>
  <c r="BF147" i="5"/>
  <c r="BE147" i="5"/>
  <c r="T147" i="5"/>
  <c r="R147" i="5"/>
  <c r="P147" i="5"/>
  <c r="J147" i="5"/>
  <c r="BK144" i="5"/>
  <c r="BI144" i="5"/>
  <c r="BH144" i="5"/>
  <c r="BG144" i="5"/>
  <c r="BE144" i="5"/>
  <c r="T144" i="5"/>
  <c r="R144" i="5"/>
  <c r="P144" i="5"/>
  <c r="J144" i="5"/>
  <c r="BF144" i="5" s="1"/>
  <c r="BK143" i="5"/>
  <c r="BI143" i="5"/>
  <c r="BH143" i="5"/>
  <c r="BG143" i="5"/>
  <c r="BE143" i="5"/>
  <c r="T143" i="5"/>
  <c r="R143" i="5"/>
  <c r="P143" i="5"/>
  <c r="J143" i="5"/>
  <c r="BF143" i="5" s="1"/>
  <c r="BK142" i="5"/>
  <c r="BI142" i="5"/>
  <c r="BH142" i="5"/>
  <c r="BG142" i="5"/>
  <c r="BE142" i="5"/>
  <c r="T142" i="5"/>
  <c r="R142" i="5"/>
  <c r="P142" i="5"/>
  <c r="J142" i="5"/>
  <c r="BF142" i="5" s="1"/>
  <c r="BK141" i="5"/>
  <c r="BI141" i="5"/>
  <c r="BH141" i="5"/>
  <c r="BG141" i="5"/>
  <c r="BF141" i="5"/>
  <c r="BE141" i="5"/>
  <c r="T141" i="5"/>
  <c r="R141" i="5"/>
  <c r="P141" i="5"/>
  <c r="J141" i="5"/>
  <c r="BK140" i="5"/>
  <c r="BI140" i="5"/>
  <c r="BH140" i="5"/>
  <c r="BG140" i="5"/>
  <c r="BE140" i="5"/>
  <c r="T140" i="5"/>
  <c r="R140" i="5"/>
  <c r="P140" i="5"/>
  <c r="J140" i="5"/>
  <c r="BF140" i="5" s="1"/>
  <c r="BK139" i="5"/>
  <c r="BI139" i="5"/>
  <c r="BH139" i="5"/>
  <c r="BG139" i="5"/>
  <c r="BF139" i="5"/>
  <c r="BE139" i="5"/>
  <c r="T139" i="5"/>
  <c r="R139" i="5"/>
  <c r="P139" i="5"/>
  <c r="J139" i="5"/>
  <c r="BK138" i="5"/>
  <c r="BI138" i="5"/>
  <c r="BH138" i="5"/>
  <c r="BG138" i="5"/>
  <c r="BF138" i="5"/>
  <c r="BE138" i="5"/>
  <c r="T138" i="5"/>
  <c r="R138" i="5"/>
  <c r="P138" i="5"/>
  <c r="J138" i="5"/>
  <c r="BK137" i="5"/>
  <c r="BI137" i="5"/>
  <c r="BH137" i="5"/>
  <c r="BG137" i="5"/>
  <c r="BE137" i="5"/>
  <c r="T137" i="5"/>
  <c r="R137" i="5"/>
  <c r="P137" i="5"/>
  <c r="J137" i="5"/>
  <c r="BF137" i="5" s="1"/>
  <c r="BK136" i="5"/>
  <c r="BI136" i="5"/>
  <c r="BH136" i="5"/>
  <c r="BG136" i="5"/>
  <c r="BF136" i="5"/>
  <c r="BE136" i="5"/>
  <c r="T136" i="5"/>
  <c r="R136" i="5"/>
  <c r="P136" i="5"/>
  <c r="J136" i="5"/>
  <c r="BK135" i="5"/>
  <c r="BI135" i="5"/>
  <c r="BH135" i="5"/>
  <c r="BG135" i="5"/>
  <c r="BE135" i="5"/>
  <c r="T135" i="5"/>
  <c r="R135" i="5"/>
  <c r="P135" i="5"/>
  <c r="J135" i="5"/>
  <c r="BF135" i="5" s="1"/>
  <c r="BK134" i="5"/>
  <c r="BI134" i="5"/>
  <c r="BH134" i="5"/>
  <c r="BG134" i="5"/>
  <c r="BF134" i="5"/>
  <c r="BE134" i="5"/>
  <c r="T134" i="5"/>
  <c r="T133" i="5" s="1"/>
  <c r="R134" i="5"/>
  <c r="R133" i="5" s="1"/>
  <c r="P134" i="5"/>
  <c r="P133" i="5" s="1"/>
  <c r="J134" i="5"/>
  <c r="BK132" i="5"/>
  <c r="BI132" i="5"/>
  <c r="BH132" i="5"/>
  <c r="BG132" i="5"/>
  <c r="BF132" i="5"/>
  <c r="BE132" i="5"/>
  <c r="T132" i="5"/>
  <c r="R132" i="5"/>
  <c r="P132" i="5"/>
  <c r="J132" i="5"/>
  <c r="J126" i="5"/>
  <c r="J125" i="5"/>
  <c r="F123" i="5"/>
  <c r="E121" i="5"/>
  <c r="J96" i="5"/>
  <c r="J95" i="5"/>
  <c r="F93" i="5"/>
  <c r="E91" i="5"/>
  <c r="J41" i="5"/>
  <c r="J40" i="5"/>
  <c r="J39" i="5"/>
  <c r="J22" i="5"/>
  <c r="E22" i="5"/>
  <c r="F126" i="5" s="1"/>
  <c r="J21" i="5"/>
  <c r="J19" i="5"/>
  <c r="E19" i="5"/>
  <c r="J18" i="5"/>
  <c r="J93" i="5"/>
  <c r="E7" i="5"/>
  <c r="BK238" i="4"/>
  <c r="BI238" i="4"/>
  <c r="BH238" i="4"/>
  <c r="BG238" i="4"/>
  <c r="BE238" i="4"/>
  <c r="T238" i="4"/>
  <c r="T237" i="4" s="1"/>
  <c r="R238" i="4"/>
  <c r="R237" i="4" s="1"/>
  <c r="P238" i="4"/>
  <c r="P237" i="4" s="1"/>
  <c r="J238" i="4"/>
  <c r="BF238" i="4" s="1"/>
  <c r="BK237" i="4"/>
  <c r="J237" i="4" s="1"/>
  <c r="J107" i="4" s="1"/>
  <c r="BK235" i="4"/>
  <c r="BI235" i="4"/>
  <c r="BH235" i="4"/>
  <c r="BG235" i="4"/>
  <c r="BE235" i="4"/>
  <c r="T235" i="4"/>
  <c r="R235" i="4"/>
  <c r="P235" i="4"/>
  <c r="J235" i="4"/>
  <c r="BF235" i="4" s="1"/>
  <c r="BK234" i="4"/>
  <c r="BI234" i="4"/>
  <c r="BH234" i="4"/>
  <c r="BG234" i="4"/>
  <c r="BE234" i="4"/>
  <c r="T234" i="4"/>
  <c r="R234" i="4"/>
  <c r="P234" i="4"/>
  <c r="J234" i="4"/>
  <c r="BF234" i="4" s="1"/>
  <c r="BK233" i="4"/>
  <c r="BI233" i="4"/>
  <c r="BH233" i="4"/>
  <c r="BG233" i="4"/>
  <c r="BE233" i="4"/>
  <c r="T233" i="4"/>
  <c r="R233" i="4"/>
  <c r="P233" i="4"/>
  <c r="J233" i="4"/>
  <c r="BF233" i="4" s="1"/>
  <c r="BK232" i="4"/>
  <c r="BI232" i="4"/>
  <c r="BH232" i="4"/>
  <c r="BG232" i="4"/>
  <c r="BE232" i="4"/>
  <c r="T232" i="4"/>
  <c r="R232" i="4"/>
  <c r="P232" i="4"/>
  <c r="J232" i="4"/>
  <c r="BF232" i="4" s="1"/>
  <c r="BK231" i="4"/>
  <c r="BI231" i="4"/>
  <c r="BH231" i="4"/>
  <c r="BG231" i="4"/>
  <c r="BE231" i="4"/>
  <c r="T231" i="4"/>
  <c r="R231" i="4"/>
  <c r="P231" i="4"/>
  <c r="J231" i="4"/>
  <c r="BF231" i="4" s="1"/>
  <c r="BK229" i="4"/>
  <c r="BI229" i="4"/>
  <c r="BH229" i="4"/>
  <c r="BG229" i="4"/>
  <c r="BF229" i="4"/>
  <c r="BE229" i="4"/>
  <c r="T229" i="4"/>
  <c r="R229" i="4"/>
  <c r="P229" i="4"/>
  <c r="J229" i="4"/>
  <c r="BK228" i="4"/>
  <c r="BI228" i="4"/>
  <c r="BH228" i="4"/>
  <c r="BG228" i="4"/>
  <c r="BE228" i="4"/>
  <c r="T228" i="4"/>
  <c r="R228" i="4"/>
  <c r="P228" i="4"/>
  <c r="J228" i="4"/>
  <c r="BF228" i="4" s="1"/>
  <c r="BK226" i="4"/>
  <c r="BI226" i="4"/>
  <c r="BH226" i="4"/>
  <c r="BG226" i="4"/>
  <c r="BE226" i="4"/>
  <c r="T226" i="4"/>
  <c r="R226" i="4"/>
  <c r="P226" i="4"/>
  <c r="P224" i="4" s="1"/>
  <c r="J226" i="4"/>
  <c r="BF226" i="4" s="1"/>
  <c r="BK225" i="4"/>
  <c r="BI225" i="4"/>
  <c r="BH225" i="4"/>
  <c r="BG225" i="4"/>
  <c r="BE225" i="4"/>
  <c r="T225" i="4"/>
  <c r="R225" i="4"/>
  <c r="R224" i="4" s="1"/>
  <c r="P225" i="4"/>
  <c r="J225" i="4"/>
  <c r="BF225" i="4" s="1"/>
  <c r="T224" i="4"/>
  <c r="BK223" i="4"/>
  <c r="BI223" i="4"/>
  <c r="BH223" i="4"/>
  <c r="BG223" i="4"/>
  <c r="BE223" i="4"/>
  <c r="T223" i="4"/>
  <c r="R223" i="4"/>
  <c r="P223" i="4"/>
  <c r="J223" i="4"/>
  <c r="BF223" i="4" s="1"/>
  <c r="BK218" i="4"/>
  <c r="BI218" i="4"/>
  <c r="BH218" i="4"/>
  <c r="BG218" i="4"/>
  <c r="BE218" i="4"/>
  <c r="T218" i="4"/>
  <c r="R218" i="4"/>
  <c r="P218" i="4"/>
  <c r="J218" i="4"/>
  <c r="BF218" i="4" s="1"/>
  <c r="BK216" i="4"/>
  <c r="BI216" i="4"/>
  <c r="BH216" i="4"/>
  <c r="BG216" i="4"/>
  <c r="BE216" i="4"/>
  <c r="T216" i="4"/>
  <c r="R216" i="4"/>
  <c r="P216" i="4"/>
  <c r="J216" i="4"/>
  <c r="BF216" i="4" s="1"/>
  <c r="BK215" i="4"/>
  <c r="BI215" i="4"/>
  <c r="BH215" i="4"/>
  <c r="BG215" i="4"/>
  <c r="BF215" i="4"/>
  <c r="BE215" i="4"/>
  <c r="T215" i="4"/>
  <c r="R215" i="4"/>
  <c r="P215" i="4"/>
  <c r="J215" i="4"/>
  <c r="BK214" i="4"/>
  <c r="BI214" i="4"/>
  <c r="BH214" i="4"/>
  <c r="BG214" i="4"/>
  <c r="BE214" i="4"/>
  <c r="T214" i="4"/>
  <c r="R214" i="4"/>
  <c r="P214" i="4"/>
  <c r="J214" i="4"/>
  <c r="BF214" i="4" s="1"/>
  <c r="BK213" i="4"/>
  <c r="BI213" i="4"/>
  <c r="BH213" i="4"/>
  <c r="BG213" i="4"/>
  <c r="BE213" i="4"/>
  <c r="T213" i="4"/>
  <c r="R213" i="4"/>
  <c r="P213" i="4"/>
  <c r="J213" i="4"/>
  <c r="BF213" i="4" s="1"/>
  <c r="BK212" i="4"/>
  <c r="BI212" i="4"/>
  <c r="BH212" i="4"/>
  <c r="BG212" i="4"/>
  <c r="BE212" i="4"/>
  <c r="T212" i="4"/>
  <c r="R212" i="4"/>
  <c r="P212" i="4"/>
  <c r="J212" i="4"/>
  <c r="BF212" i="4" s="1"/>
  <c r="BK211" i="4"/>
  <c r="BI211" i="4"/>
  <c r="BH211" i="4"/>
  <c r="BG211" i="4"/>
  <c r="BE211" i="4"/>
  <c r="T211" i="4"/>
  <c r="R211" i="4"/>
  <c r="P211" i="4"/>
  <c r="J211" i="4"/>
  <c r="BF211" i="4" s="1"/>
  <c r="BK210" i="4"/>
  <c r="BI210" i="4"/>
  <c r="BH210" i="4"/>
  <c r="BG210" i="4"/>
  <c r="BE210" i="4"/>
  <c r="T210" i="4"/>
  <c r="R210" i="4"/>
  <c r="P210" i="4"/>
  <c r="J210" i="4"/>
  <c r="BF210" i="4" s="1"/>
  <c r="BK209" i="4"/>
  <c r="BI209" i="4"/>
  <c r="BH209" i="4"/>
  <c r="BG209" i="4"/>
  <c r="BE209" i="4"/>
  <c r="T209" i="4"/>
  <c r="R209" i="4"/>
  <c r="P209" i="4"/>
  <c r="J209" i="4"/>
  <c r="BF209" i="4" s="1"/>
  <c r="BK208" i="4"/>
  <c r="BI208" i="4"/>
  <c r="BH208" i="4"/>
  <c r="BG208" i="4"/>
  <c r="BE208" i="4"/>
  <c r="T208" i="4"/>
  <c r="R208" i="4"/>
  <c r="P208" i="4"/>
  <c r="J208" i="4"/>
  <c r="BF208" i="4" s="1"/>
  <c r="BK207" i="4"/>
  <c r="BI207" i="4"/>
  <c r="BH207" i="4"/>
  <c r="BG207" i="4"/>
  <c r="BE207" i="4"/>
  <c r="T207" i="4"/>
  <c r="R207" i="4"/>
  <c r="P207" i="4"/>
  <c r="J207" i="4"/>
  <c r="BF207" i="4" s="1"/>
  <c r="BK206" i="4"/>
  <c r="BI206" i="4"/>
  <c r="BH206" i="4"/>
  <c r="BG206" i="4"/>
  <c r="BF206" i="4"/>
  <c r="BE206" i="4"/>
  <c r="T206" i="4"/>
  <c r="R206" i="4"/>
  <c r="P206" i="4"/>
  <c r="J206" i="4"/>
  <c r="BK205" i="4"/>
  <c r="BI205" i="4"/>
  <c r="BH205" i="4"/>
  <c r="BG205" i="4"/>
  <c r="BE205" i="4"/>
  <c r="T205" i="4"/>
  <c r="R205" i="4"/>
  <c r="P205" i="4"/>
  <c r="J205" i="4"/>
  <c r="BF205" i="4" s="1"/>
  <c r="BK204" i="4"/>
  <c r="BI204" i="4"/>
  <c r="BH204" i="4"/>
  <c r="BG204" i="4"/>
  <c r="BE204" i="4"/>
  <c r="T204" i="4"/>
  <c r="R204" i="4"/>
  <c r="P204" i="4"/>
  <c r="J204" i="4"/>
  <c r="BF204" i="4" s="1"/>
  <c r="BK203" i="4"/>
  <c r="BI203" i="4"/>
  <c r="BH203" i="4"/>
  <c r="BG203" i="4"/>
  <c r="BF203" i="4"/>
  <c r="BE203" i="4"/>
  <c r="T203" i="4"/>
  <c r="R203" i="4"/>
  <c r="P203" i="4"/>
  <c r="J203" i="4"/>
  <c r="BK202" i="4"/>
  <c r="BI202" i="4"/>
  <c r="BH202" i="4"/>
  <c r="BG202" i="4"/>
  <c r="BE202" i="4"/>
  <c r="T202" i="4"/>
  <c r="R202" i="4"/>
  <c r="P202" i="4"/>
  <c r="J202" i="4"/>
  <c r="BF202" i="4" s="1"/>
  <c r="BK201" i="4"/>
  <c r="BI201" i="4"/>
  <c r="BH201" i="4"/>
  <c r="BG201" i="4"/>
  <c r="BE201" i="4"/>
  <c r="T201" i="4"/>
  <c r="R201" i="4"/>
  <c r="P201" i="4"/>
  <c r="J201" i="4"/>
  <c r="BF201" i="4" s="1"/>
  <c r="BK199" i="4"/>
  <c r="BI199" i="4"/>
  <c r="BH199" i="4"/>
  <c r="BG199" i="4"/>
  <c r="BF199" i="4"/>
  <c r="BE199" i="4"/>
  <c r="T199" i="4"/>
  <c r="R199" i="4"/>
  <c r="R197" i="4" s="1"/>
  <c r="P199" i="4"/>
  <c r="P197" i="4" s="1"/>
  <c r="J199" i="4"/>
  <c r="BK198" i="4"/>
  <c r="BI198" i="4"/>
  <c r="BH198" i="4"/>
  <c r="BG198" i="4"/>
  <c r="BE198" i="4"/>
  <c r="T198" i="4"/>
  <c r="T197" i="4" s="1"/>
  <c r="R198" i="4"/>
  <c r="P198" i="4"/>
  <c r="J198" i="4"/>
  <c r="BF198" i="4" s="1"/>
  <c r="BK195" i="4"/>
  <c r="BI195" i="4"/>
  <c r="BH195" i="4"/>
  <c r="BG195" i="4"/>
  <c r="BE195" i="4"/>
  <c r="T195" i="4"/>
  <c r="R195" i="4"/>
  <c r="P195" i="4"/>
  <c r="J195" i="4"/>
  <c r="BF195" i="4" s="1"/>
  <c r="BK194" i="4"/>
  <c r="BI194" i="4"/>
  <c r="BH194" i="4"/>
  <c r="BG194" i="4"/>
  <c r="BE194" i="4"/>
  <c r="T194" i="4"/>
  <c r="R194" i="4"/>
  <c r="P194" i="4"/>
  <c r="J194" i="4"/>
  <c r="BF194" i="4" s="1"/>
  <c r="BK192" i="4"/>
  <c r="BI192" i="4"/>
  <c r="BH192" i="4"/>
  <c r="BG192" i="4"/>
  <c r="BE192" i="4"/>
  <c r="T192" i="4"/>
  <c r="R192" i="4"/>
  <c r="P192" i="4"/>
  <c r="J192" i="4"/>
  <c r="BF192" i="4" s="1"/>
  <c r="BK191" i="4"/>
  <c r="BI191" i="4"/>
  <c r="BH191" i="4"/>
  <c r="BG191" i="4"/>
  <c r="BE191" i="4"/>
  <c r="T191" i="4"/>
  <c r="R191" i="4"/>
  <c r="P191" i="4"/>
  <c r="J191" i="4"/>
  <c r="BF191" i="4" s="1"/>
  <c r="BK190" i="4"/>
  <c r="BI190" i="4"/>
  <c r="BH190" i="4"/>
  <c r="BG190" i="4"/>
  <c r="BE190" i="4"/>
  <c r="T190" i="4"/>
  <c r="R190" i="4"/>
  <c r="P190" i="4"/>
  <c r="J190" i="4"/>
  <c r="BF190" i="4" s="1"/>
  <c r="BK189" i="4"/>
  <c r="BI189" i="4"/>
  <c r="BH189" i="4"/>
  <c r="BG189" i="4"/>
  <c r="BF189" i="4"/>
  <c r="BE189" i="4"/>
  <c r="T189" i="4"/>
  <c r="R189" i="4"/>
  <c r="P189" i="4"/>
  <c r="J189" i="4"/>
  <c r="BK188" i="4"/>
  <c r="BI188" i="4"/>
  <c r="BH188" i="4"/>
  <c r="BG188" i="4"/>
  <c r="BE188" i="4"/>
  <c r="T188" i="4"/>
  <c r="R188" i="4"/>
  <c r="P188" i="4"/>
  <c r="J188" i="4"/>
  <c r="BF188" i="4" s="1"/>
  <c r="BK187" i="4"/>
  <c r="BI187" i="4"/>
  <c r="BH187" i="4"/>
  <c r="BG187" i="4"/>
  <c r="BE187" i="4"/>
  <c r="T187" i="4"/>
  <c r="R187" i="4"/>
  <c r="P187" i="4"/>
  <c r="J187" i="4"/>
  <c r="BF187" i="4" s="1"/>
  <c r="BK186" i="4"/>
  <c r="BI186" i="4"/>
  <c r="BH186" i="4"/>
  <c r="BG186" i="4"/>
  <c r="BE186" i="4"/>
  <c r="T186" i="4"/>
  <c r="R186" i="4"/>
  <c r="P186" i="4"/>
  <c r="J186" i="4"/>
  <c r="BF186" i="4" s="1"/>
  <c r="BK185" i="4"/>
  <c r="BI185" i="4"/>
  <c r="BH185" i="4"/>
  <c r="BG185" i="4"/>
  <c r="BE185" i="4"/>
  <c r="T185" i="4"/>
  <c r="R185" i="4"/>
  <c r="P185" i="4"/>
  <c r="J185" i="4"/>
  <c r="BF185" i="4" s="1"/>
  <c r="BK184" i="4"/>
  <c r="BI184" i="4"/>
  <c r="BH184" i="4"/>
  <c r="BG184" i="4"/>
  <c r="BE184" i="4"/>
  <c r="T184" i="4"/>
  <c r="R184" i="4"/>
  <c r="P184" i="4"/>
  <c r="J184" i="4"/>
  <c r="BF184" i="4" s="1"/>
  <c r="BK183" i="4"/>
  <c r="BI183" i="4"/>
  <c r="BH183" i="4"/>
  <c r="BG183" i="4"/>
  <c r="BF183" i="4"/>
  <c r="BE183" i="4"/>
  <c r="T183" i="4"/>
  <c r="R183" i="4"/>
  <c r="P183" i="4"/>
  <c r="J183" i="4"/>
  <c r="BK182" i="4"/>
  <c r="BI182" i="4"/>
  <c r="BH182" i="4"/>
  <c r="BG182" i="4"/>
  <c r="BE182" i="4"/>
  <c r="T182" i="4"/>
  <c r="R182" i="4"/>
  <c r="P182" i="4"/>
  <c r="J182" i="4"/>
  <c r="BF182" i="4" s="1"/>
  <c r="BK180" i="4"/>
  <c r="BI180" i="4"/>
  <c r="BH180" i="4"/>
  <c r="BG180" i="4"/>
  <c r="BE180" i="4"/>
  <c r="T180" i="4"/>
  <c r="R180" i="4"/>
  <c r="P180" i="4"/>
  <c r="P178" i="4" s="1"/>
  <c r="J180" i="4"/>
  <c r="BF180" i="4" s="1"/>
  <c r="BK179" i="4"/>
  <c r="BI179" i="4"/>
  <c r="BH179" i="4"/>
  <c r="BG179" i="4"/>
  <c r="BE179" i="4"/>
  <c r="T179" i="4"/>
  <c r="R179" i="4"/>
  <c r="R178" i="4" s="1"/>
  <c r="P179" i="4"/>
  <c r="J179" i="4"/>
  <c r="BF179" i="4" s="1"/>
  <c r="T178" i="4"/>
  <c r="BK176" i="4"/>
  <c r="BI176" i="4"/>
  <c r="BH176" i="4"/>
  <c r="BG176" i="4"/>
  <c r="BF176" i="4"/>
  <c r="BE176" i="4"/>
  <c r="T176" i="4"/>
  <c r="R176" i="4"/>
  <c r="P176" i="4"/>
  <c r="J176" i="4"/>
  <c r="BK175" i="4"/>
  <c r="BI175" i="4"/>
  <c r="BH175" i="4"/>
  <c r="BG175" i="4"/>
  <c r="BE175" i="4"/>
  <c r="T175" i="4"/>
  <c r="R175" i="4"/>
  <c r="P175" i="4"/>
  <c r="J175" i="4"/>
  <c r="BF175" i="4" s="1"/>
  <c r="BK173" i="4"/>
  <c r="BI173" i="4"/>
  <c r="BH173" i="4"/>
  <c r="BG173" i="4"/>
  <c r="BF173" i="4"/>
  <c r="BE173" i="4"/>
  <c r="T173" i="4"/>
  <c r="R173" i="4"/>
  <c r="P173" i="4"/>
  <c r="J173" i="4"/>
  <c r="BK172" i="4"/>
  <c r="BI172" i="4"/>
  <c r="BH172" i="4"/>
  <c r="BG172" i="4"/>
  <c r="BF172" i="4"/>
  <c r="BE172" i="4"/>
  <c r="T172" i="4"/>
  <c r="R172" i="4"/>
  <c r="P172" i="4"/>
  <c r="J172" i="4"/>
  <c r="BK170" i="4"/>
  <c r="BI170" i="4"/>
  <c r="BH170" i="4"/>
  <c r="BG170" i="4"/>
  <c r="BF170" i="4"/>
  <c r="BE170" i="4"/>
  <c r="T170" i="4"/>
  <c r="R170" i="4"/>
  <c r="P170" i="4"/>
  <c r="J170" i="4"/>
  <c r="BK169" i="4"/>
  <c r="BI169" i="4"/>
  <c r="BH169" i="4"/>
  <c r="BG169" i="4"/>
  <c r="BE169" i="4"/>
  <c r="T169" i="4"/>
  <c r="R169" i="4"/>
  <c r="P169" i="4"/>
  <c r="J169" i="4"/>
  <c r="BF169" i="4" s="1"/>
  <c r="BK168" i="4"/>
  <c r="BI168" i="4"/>
  <c r="BH168" i="4"/>
  <c r="BG168" i="4"/>
  <c r="BF168" i="4"/>
  <c r="BE168" i="4"/>
  <c r="T168" i="4"/>
  <c r="R168" i="4"/>
  <c r="P168" i="4"/>
  <c r="J168" i="4"/>
  <c r="BK167" i="4"/>
  <c r="BI167" i="4"/>
  <c r="BH167" i="4"/>
  <c r="BG167" i="4"/>
  <c r="BE167" i="4"/>
  <c r="T167" i="4"/>
  <c r="R167" i="4"/>
  <c r="P167" i="4"/>
  <c r="J167" i="4"/>
  <c r="BF167" i="4" s="1"/>
  <c r="BK164" i="4"/>
  <c r="BI164" i="4"/>
  <c r="BH164" i="4"/>
  <c r="BG164" i="4"/>
  <c r="BF164" i="4"/>
  <c r="BE164" i="4"/>
  <c r="T164" i="4"/>
  <c r="R164" i="4"/>
  <c r="P164" i="4"/>
  <c r="J164" i="4"/>
  <c r="BK162" i="4"/>
  <c r="BI162" i="4"/>
  <c r="BH162" i="4"/>
  <c r="BG162" i="4"/>
  <c r="BF162" i="4"/>
  <c r="BE162" i="4"/>
  <c r="T162" i="4"/>
  <c r="R162" i="4"/>
  <c r="P162" i="4"/>
  <c r="J162" i="4"/>
  <c r="BK160" i="4"/>
  <c r="BI160" i="4"/>
  <c r="BH160" i="4"/>
  <c r="BG160" i="4"/>
  <c r="BF160" i="4"/>
  <c r="BE160" i="4"/>
  <c r="T160" i="4"/>
  <c r="R160" i="4"/>
  <c r="P160" i="4"/>
  <c r="J160" i="4"/>
  <c r="BK159" i="4"/>
  <c r="BI159" i="4"/>
  <c r="BH159" i="4"/>
  <c r="BG159" i="4"/>
  <c r="BE159" i="4"/>
  <c r="T159" i="4"/>
  <c r="R159" i="4"/>
  <c r="P159" i="4"/>
  <c r="J159" i="4"/>
  <c r="BF159" i="4" s="1"/>
  <c r="BK158" i="4"/>
  <c r="BI158" i="4"/>
  <c r="BH158" i="4"/>
  <c r="BG158" i="4"/>
  <c r="BF158" i="4"/>
  <c r="BE158" i="4"/>
  <c r="T158" i="4"/>
  <c r="R158" i="4"/>
  <c r="P158" i="4"/>
  <c r="J158" i="4"/>
  <c r="BK156" i="4"/>
  <c r="BI156" i="4"/>
  <c r="BH156" i="4"/>
  <c r="BG156" i="4"/>
  <c r="BE156" i="4"/>
  <c r="T156" i="4"/>
  <c r="R156" i="4"/>
  <c r="P156" i="4"/>
  <c r="J156" i="4"/>
  <c r="BF156" i="4" s="1"/>
  <c r="BK155" i="4"/>
  <c r="BI155" i="4"/>
  <c r="BH155" i="4"/>
  <c r="BG155" i="4"/>
  <c r="BF155" i="4"/>
  <c r="BE155" i="4"/>
  <c r="T155" i="4"/>
  <c r="R155" i="4"/>
  <c r="P155" i="4"/>
  <c r="J155" i="4"/>
  <c r="BK154" i="4"/>
  <c r="BI154" i="4"/>
  <c r="BH154" i="4"/>
  <c r="BG154" i="4"/>
  <c r="BF154" i="4"/>
  <c r="BE154" i="4"/>
  <c r="T154" i="4"/>
  <c r="R154" i="4"/>
  <c r="P154" i="4"/>
  <c r="J154" i="4"/>
  <c r="BK153" i="4"/>
  <c r="BI153" i="4"/>
  <c r="BH153" i="4"/>
  <c r="BG153" i="4"/>
  <c r="BF153" i="4"/>
  <c r="BE153" i="4"/>
  <c r="T153" i="4"/>
  <c r="R153" i="4"/>
  <c r="P153" i="4"/>
  <c r="J153" i="4"/>
  <c r="BK152" i="4"/>
  <c r="BI152" i="4"/>
  <c r="BH152" i="4"/>
  <c r="BG152" i="4"/>
  <c r="BE152" i="4"/>
  <c r="T152" i="4"/>
  <c r="R152" i="4"/>
  <c r="P152" i="4"/>
  <c r="J152" i="4"/>
  <c r="BF152" i="4" s="1"/>
  <c r="BK151" i="4"/>
  <c r="BI151" i="4"/>
  <c r="BH151" i="4"/>
  <c r="BG151" i="4"/>
  <c r="BF151" i="4"/>
  <c r="BE151" i="4"/>
  <c r="T151" i="4"/>
  <c r="R151" i="4"/>
  <c r="P151" i="4"/>
  <c r="J151" i="4"/>
  <c r="BK150" i="4"/>
  <c r="BI150" i="4"/>
  <c r="BH150" i="4"/>
  <c r="BG150" i="4"/>
  <c r="BE150" i="4"/>
  <c r="T150" i="4"/>
  <c r="R150" i="4"/>
  <c r="P150" i="4"/>
  <c r="J150" i="4"/>
  <c r="BF150" i="4" s="1"/>
  <c r="BK149" i="4"/>
  <c r="BI149" i="4"/>
  <c r="BH149" i="4"/>
  <c r="BG149" i="4"/>
  <c r="BF149" i="4"/>
  <c r="BE149" i="4"/>
  <c r="T149" i="4"/>
  <c r="R149" i="4"/>
  <c r="P149" i="4"/>
  <c r="J149" i="4"/>
  <c r="BK148" i="4"/>
  <c r="BI148" i="4"/>
  <c r="BH148" i="4"/>
  <c r="BG148" i="4"/>
  <c r="BF148" i="4"/>
  <c r="BE148" i="4"/>
  <c r="T148" i="4"/>
  <c r="R148" i="4"/>
  <c r="P148" i="4"/>
  <c r="J148" i="4"/>
  <c r="BK147" i="4"/>
  <c r="BI147" i="4"/>
  <c r="BH147" i="4"/>
  <c r="BG147" i="4"/>
  <c r="BE147" i="4"/>
  <c r="T147" i="4"/>
  <c r="R147" i="4"/>
  <c r="P147" i="4"/>
  <c r="J147" i="4"/>
  <c r="BF147" i="4" s="1"/>
  <c r="BK146" i="4"/>
  <c r="BI146" i="4"/>
  <c r="BH146" i="4"/>
  <c r="BG146" i="4"/>
  <c r="BE146" i="4"/>
  <c r="T146" i="4"/>
  <c r="R146" i="4"/>
  <c r="P146" i="4"/>
  <c r="J146" i="4"/>
  <c r="BF146" i="4" s="1"/>
  <c r="BK145" i="4"/>
  <c r="BI145" i="4"/>
  <c r="BH145" i="4"/>
  <c r="BG145" i="4"/>
  <c r="BE145" i="4"/>
  <c r="T145" i="4"/>
  <c r="R145" i="4"/>
  <c r="P145" i="4"/>
  <c r="J145" i="4"/>
  <c r="BF145" i="4" s="1"/>
  <c r="BK144" i="4"/>
  <c r="BI144" i="4"/>
  <c r="BH144" i="4"/>
  <c r="BG144" i="4"/>
  <c r="BE144" i="4"/>
  <c r="T144" i="4"/>
  <c r="R144" i="4"/>
  <c r="P144" i="4"/>
  <c r="J144" i="4"/>
  <c r="BF144" i="4" s="1"/>
  <c r="BK143" i="4"/>
  <c r="BI143" i="4"/>
  <c r="BH143" i="4"/>
  <c r="BG143" i="4"/>
  <c r="BF143" i="4"/>
  <c r="BE143" i="4"/>
  <c r="T143" i="4"/>
  <c r="R143" i="4"/>
  <c r="P143" i="4"/>
  <c r="J143" i="4"/>
  <c r="BK142" i="4"/>
  <c r="BI142" i="4"/>
  <c r="BH142" i="4"/>
  <c r="BG142" i="4"/>
  <c r="BE142" i="4"/>
  <c r="T142" i="4"/>
  <c r="R142" i="4"/>
  <c r="P142" i="4"/>
  <c r="J142" i="4"/>
  <c r="BF142" i="4" s="1"/>
  <c r="BK141" i="4"/>
  <c r="BI141" i="4"/>
  <c r="BH141" i="4"/>
  <c r="BG141" i="4"/>
  <c r="BE141" i="4"/>
  <c r="T141" i="4"/>
  <c r="R141" i="4"/>
  <c r="P141" i="4"/>
  <c r="J141" i="4"/>
  <c r="BF141" i="4" s="1"/>
  <c r="BK140" i="4"/>
  <c r="BI140" i="4"/>
  <c r="BH140" i="4"/>
  <c r="BG140" i="4"/>
  <c r="BE140" i="4"/>
  <c r="T140" i="4"/>
  <c r="R140" i="4"/>
  <c r="P140" i="4"/>
  <c r="J140" i="4"/>
  <c r="BF140" i="4" s="1"/>
  <c r="BK139" i="4"/>
  <c r="BI139" i="4"/>
  <c r="BH139" i="4"/>
  <c r="BG139" i="4"/>
  <c r="BF139" i="4"/>
  <c r="BE139" i="4"/>
  <c r="T139" i="4"/>
  <c r="R139" i="4"/>
  <c r="R135" i="4" s="1"/>
  <c r="P139" i="4"/>
  <c r="J139" i="4"/>
  <c r="BK138" i="4"/>
  <c r="BI138" i="4"/>
  <c r="BH138" i="4"/>
  <c r="BG138" i="4"/>
  <c r="BE138" i="4"/>
  <c r="T138" i="4"/>
  <c r="R138" i="4"/>
  <c r="P138" i="4"/>
  <c r="J138" i="4"/>
  <c r="BF138" i="4" s="1"/>
  <c r="BK137" i="4"/>
  <c r="BI137" i="4"/>
  <c r="BH137" i="4"/>
  <c r="BG137" i="4"/>
  <c r="BF137" i="4"/>
  <c r="BE137" i="4"/>
  <c r="T137" i="4"/>
  <c r="R137" i="4"/>
  <c r="P137" i="4"/>
  <c r="P135" i="4" s="1"/>
  <c r="J137" i="4"/>
  <c r="BK136" i="4"/>
  <c r="BI136" i="4"/>
  <c r="BH136" i="4"/>
  <c r="BG136" i="4"/>
  <c r="BE136" i="4"/>
  <c r="T136" i="4"/>
  <c r="T135" i="4" s="1"/>
  <c r="T133" i="4" s="1"/>
  <c r="T132" i="4" s="1"/>
  <c r="T131" i="4" s="1"/>
  <c r="R136" i="4"/>
  <c r="P136" i="4"/>
  <c r="J136" i="4"/>
  <c r="BF136" i="4" s="1"/>
  <c r="BK134" i="4"/>
  <c r="BI134" i="4"/>
  <c r="BH134" i="4"/>
  <c r="BG134" i="4"/>
  <c r="BE134" i="4"/>
  <c r="T134" i="4"/>
  <c r="R134" i="4"/>
  <c r="P134" i="4"/>
  <c r="J134" i="4"/>
  <c r="BF134" i="4" s="1"/>
  <c r="J128" i="4"/>
  <c r="J127" i="4"/>
  <c r="F125" i="4"/>
  <c r="E123" i="4"/>
  <c r="J96" i="4"/>
  <c r="J95" i="4"/>
  <c r="F93" i="4"/>
  <c r="E91" i="4"/>
  <c r="J41" i="4"/>
  <c r="J40" i="4"/>
  <c r="J39" i="4"/>
  <c r="J22" i="4"/>
  <c r="E22" i="4"/>
  <c r="F96" i="4" s="1"/>
  <c r="J21" i="4"/>
  <c r="J19" i="4"/>
  <c r="E19" i="4"/>
  <c r="F127" i="4" s="1"/>
  <c r="J18" i="4"/>
  <c r="J125" i="4"/>
  <c r="E7" i="4"/>
  <c r="E117" i="4" s="1"/>
  <c r="BK229" i="3"/>
  <c r="BK228" i="3" s="1"/>
  <c r="J228" i="3" s="1"/>
  <c r="J107" i="3" s="1"/>
  <c r="BI229" i="3"/>
  <c r="BH229" i="3"/>
  <c r="BG229" i="3"/>
  <c r="BF229" i="3"/>
  <c r="BE229" i="3"/>
  <c r="T229" i="3"/>
  <c r="T228" i="3" s="1"/>
  <c r="R229" i="3"/>
  <c r="P229" i="3"/>
  <c r="J229" i="3"/>
  <c r="R228" i="3"/>
  <c r="P228" i="3"/>
  <c r="BK226" i="3"/>
  <c r="BI226" i="3"/>
  <c r="BH226" i="3"/>
  <c r="BG226" i="3"/>
  <c r="BE226" i="3"/>
  <c r="T226" i="3"/>
  <c r="R226" i="3"/>
  <c r="P226" i="3"/>
  <c r="J226" i="3"/>
  <c r="BF226" i="3" s="1"/>
  <c r="BK225" i="3"/>
  <c r="BI225" i="3"/>
  <c r="BH225" i="3"/>
  <c r="BG225" i="3"/>
  <c r="BE225" i="3"/>
  <c r="T225" i="3"/>
  <c r="R225" i="3"/>
  <c r="P225" i="3"/>
  <c r="J225" i="3"/>
  <c r="BF225" i="3" s="1"/>
  <c r="BK224" i="3"/>
  <c r="BI224" i="3"/>
  <c r="BH224" i="3"/>
  <c r="BG224" i="3"/>
  <c r="BF224" i="3"/>
  <c r="BE224" i="3"/>
  <c r="T224" i="3"/>
  <c r="R224" i="3"/>
  <c r="P224" i="3"/>
  <c r="J224" i="3"/>
  <c r="BK222" i="3"/>
  <c r="BI222" i="3"/>
  <c r="BH222" i="3"/>
  <c r="BG222" i="3"/>
  <c r="BF222" i="3"/>
  <c r="BE222" i="3"/>
  <c r="T222" i="3"/>
  <c r="R222" i="3"/>
  <c r="P222" i="3"/>
  <c r="J222" i="3"/>
  <c r="BK221" i="3"/>
  <c r="BI221" i="3"/>
  <c r="BH221" i="3"/>
  <c r="BG221" i="3"/>
  <c r="BE221" i="3"/>
  <c r="T221" i="3"/>
  <c r="R221" i="3"/>
  <c r="P221" i="3"/>
  <c r="J221" i="3"/>
  <c r="BF221" i="3" s="1"/>
  <c r="BK219" i="3"/>
  <c r="BI219" i="3"/>
  <c r="BH219" i="3"/>
  <c r="BG219" i="3"/>
  <c r="BE219" i="3"/>
  <c r="T219" i="3"/>
  <c r="R219" i="3"/>
  <c r="P219" i="3"/>
  <c r="J219" i="3"/>
  <c r="BF219" i="3" s="1"/>
  <c r="BK218" i="3"/>
  <c r="BI218" i="3"/>
  <c r="BH218" i="3"/>
  <c r="BG218" i="3"/>
  <c r="BE218" i="3"/>
  <c r="T218" i="3"/>
  <c r="R218" i="3"/>
  <c r="P218" i="3"/>
  <c r="J218" i="3"/>
  <c r="BF218" i="3" s="1"/>
  <c r="BK216" i="3"/>
  <c r="BI216" i="3"/>
  <c r="BH216" i="3"/>
  <c r="BG216" i="3"/>
  <c r="BE216" i="3"/>
  <c r="T216" i="3"/>
  <c r="R216" i="3"/>
  <c r="P216" i="3"/>
  <c r="P214" i="3" s="1"/>
  <c r="J216" i="3"/>
  <c r="BF216" i="3" s="1"/>
  <c r="BK215" i="3"/>
  <c r="BI215" i="3"/>
  <c r="BH215" i="3"/>
  <c r="BG215" i="3"/>
  <c r="BE215" i="3"/>
  <c r="T215" i="3"/>
  <c r="R215" i="3"/>
  <c r="R214" i="3" s="1"/>
  <c r="P215" i="3"/>
  <c r="J215" i="3"/>
  <c r="BF215" i="3" s="1"/>
  <c r="T214" i="3"/>
  <c r="BK213" i="3"/>
  <c r="BI213" i="3"/>
  <c r="BH213" i="3"/>
  <c r="BG213" i="3"/>
  <c r="BF213" i="3"/>
  <c r="BE213" i="3"/>
  <c r="T213" i="3"/>
  <c r="R213" i="3"/>
  <c r="P213" i="3"/>
  <c r="J213" i="3"/>
  <c r="BK208" i="3"/>
  <c r="BI208" i="3"/>
  <c r="BH208" i="3"/>
  <c r="BG208" i="3"/>
  <c r="BF208" i="3"/>
  <c r="BE208" i="3"/>
  <c r="T208" i="3"/>
  <c r="R208" i="3"/>
  <c r="P208" i="3"/>
  <c r="J208" i="3"/>
  <c r="BK206" i="3"/>
  <c r="BI206" i="3"/>
  <c r="BH206" i="3"/>
  <c r="BG206" i="3"/>
  <c r="BF206" i="3"/>
  <c r="BE206" i="3"/>
  <c r="T206" i="3"/>
  <c r="R206" i="3"/>
  <c r="P206" i="3"/>
  <c r="J206" i="3"/>
  <c r="BK205" i="3"/>
  <c r="BI205" i="3"/>
  <c r="BH205" i="3"/>
  <c r="BG205" i="3"/>
  <c r="BE205" i="3"/>
  <c r="T205" i="3"/>
  <c r="R205" i="3"/>
  <c r="P205" i="3"/>
  <c r="J205" i="3"/>
  <c r="BF205" i="3" s="1"/>
  <c r="BK204" i="3"/>
  <c r="BI204" i="3"/>
  <c r="BH204" i="3"/>
  <c r="BG204" i="3"/>
  <c r="BF204" i="3"/>
  <c r="BE204" i="3"/>
  <c r="T204" i="3"/>
  <c r="R204" i="3"/>
  <c r="P204" i="3"/>
  <c r="J204" i="3"/>
  <c r="BK203" i="3"/>
  <c r="BI203" i="3"/>
  <c r="BH203" i="3"/>
  <c r="BG203" i="3"/>
  <c r="BF203" i="3"/>
  <c r="BE203" i="3"/>
  <c r="T203" i="3"/>
  <c r="R203" i="3"/>
  <c r="P203" i="3"/>
  <c r="J203" i="3"/>
  <c r="BK202" i="3"/>
  <c r="BI202" i="3"/>
  <c r="BH202" i="3"/>
  <c r="BG202" i="3"/>
  <c r="BF202" i="3"/>
  <c r="BE202" i="3"/>
  <c r="T202" i="3"/>
  <c r="R202" i="3"/>
  <c r="P202" i="3"/>
  <c r="J202" i="3"/>
  <c r="BK201" i="3"/>
  <c r="BI201" i="3"/>
  <c r="BH201" i="3"/>
  <c r="BG201" i="3"/>
  <c r="BE201" i="3"/>
  <c r="T201" i="3"/>
  <c r="R201" i="3"/>
  <c r="P201" i="3"/>
  <c r="J201" i="3"/>
  <c r="BF201" i="3" s="1"/>
  <c r="BK198" i="3"/>
  <c r="BI198" i="3"/>
  <c r="BH198" i="3"/>
  <c r="BG198" i="3"/>
  <c r="BE198" i="3"/>
  <c r="T198" i="3"/>
  <c r="R198" i="3"/>
  <c r="P198" i="3"/>
  <c r="J198" i="3"/>
  <c r="BF198" i="3" s="1"/>
  <c r="BK197" i="3"/>
  <c r="BI197" i="3"/>
  <c r="BH197" i="3"/>
  <c r="BG197" i="3"/>
  <c r="BE197" i="3"/>
  <c r="T197" i="3"/>
  <c r="R197" i="3"/>
  <c r="P197" i="3"/>
  <c r="J197" i="3"/>
  <c r="BF197" i="3" s="1"/>
  <c r="BK196" i="3"/>
  <c r="BI196" i="3"/>
  <c r="BH196" i="3"/>
  <c r="BG196" i="3"/>
  <c r="BF196" i="3"/>
  <c r="BE196" i="3"/>
  <c r="T196" i="3"/>
  <c r="R196" i="3"/>
  <c r="P196" i="3"/>
  <c r="J196" i="3"/>
  <c r="BK195" i="3"/>
  <c r="BI195" i="3"/>
  <c r="BH195" i="3"/>
  <c r="BG195" i="3"/>
  <c r="BF195" i="3"/>
  <c r="BE195" i="3"/>
  <c r="T195" i="3"/>
  <c r="R195" i="3"/>
  <c r="P195" i="3"/>
  <c r="J195" i="3"/>
  <c r="BK194" i="3"/>
  <c r="BI194" i="3"/>
  <c r="BH194" i="3"/>
  <c r="BG194" i="3"/>
  <c r="BF194" i="3"/>
  <c r="BE194" i="3"/>
  <c r="T194" i="3"/>
  <c r="R194" i="3"/>
  <c r="P194" i="3"/>
  <c r="J194" i="3"/>
  <c r="BK193" i="3"/>
  <c r="BI193" i="3"/>
  <c r="BH193" i="3"/>
  <c r="BG193" i="3"/>
  <c r="BF193" i="3"/>
  <c r="BE193" i="3"/>
  <c r="T193" i="3"/>
  <c r="R193" i="3"/>
  <c r="P193" i="3"/>
  <c r="J193" i="3"/>
  <c r="BK192" i="3"/>
  <c r="BI192" i="3"/>
  <c r="BH192" i="3"/>
  <c r="BG192" i="3"/>
  <c r="BF192" i="3"/>
  <c r="BE192" i="3"/>
  <c r="T192" i="3"/>
  <c r="R192" i="3"/>
  <c r="P192" i="3"/>
  <c r="J192" i="3"/>
  <c r="BK191" i="3"/>
  <c r="BI191" i="3"/>
  <c r="BH191" i="3"/>
  <c r="BG191" i="3"/>
  <c r="BE191" i="3"/>
  <c r="T191" i="3"/>
  <c r="R191" i="3"/>
  <c r="P191" i="3"/>
  <c r="J191" i="3"/>
  <c r="BF191" i="3" s="1"/>
  <c r="BK190" i="3"/>
  <c r="BI190" i="3"/>
  <c r="BH190" i="3"/>
  <c r="BG190" i="3"/>
  <c r="BF190" i="3"/>
  <c r="BE190" i="3"/>
  <c r="T190" i="3"/>
  <c r="R190" i="3"/>
  <c r="P190" i="3"/>
  <c r="J190" i="3"/>
  <c r="BK189" i="3"/>
  <c r="BI189" i="3"/>
  <c r="BH189" i="3"/>
  <c r="BG189" i="3"/>
  <c r="BF189" i="3"/>
  <c r="BE189" i="3"/>
  <c r="T189" i="3"/>
  <c r="R189" i="3"/>
  <c r="P189" i="3"/>
  <c r="J189" i="3"/>
  <c r="BK187" i="3"/>
  <c r="BI187" i="3"/>
  <c r="BH187" i="3"/>
  <c r="BG187" i="3"/>
  <c r="BE187" i="3"/>
  <c r="T187" i="3"/>
  <c r="R187" i="3"/>
  <c r="R185" i="3" s="1"/>
  <c r="P187" i="3"/>
  <c r="J187" i="3"/>
  <c r="BF187" i="3" s="1"/>
  <c r="BK186" i="3"/>
  <c r="BI186" i="3"/>
  <c r="BH186" i="3"/>
  <c r="BG186" i="3"/>
  <c r="BF186" i="3"/>
  <c r="BE186" i="3"/>
  <c r="T186" i="3"/>
  <c r="T185" i="3" s="1"/>
  <c r="R186" i="3"/>
  <c r="P186" i="3"/>
  <c r="P185" i="3" s="1"/>
  <c r="J186" i="3"/>
  <c r="BK183" i="3"/>
  <c r="BI183" i="3"/>
  <c r="BH183" i="3"/>
  <c r="BG183" i="3"/>
  <c r="BE183" i="3"/>
  <c r="T183" i="3"/>
  <c r="R183" i="3"/>
  <c r="P183" i="3"/>
  <c r="J183" i="3"/>
  <c r="BF183" i="3" s="1"/>
  <c r="BK182" i="3"/>
  <c r="BI182" i="3"/>
  <c r="BH182" i="3"/>
  <c r="BG182" i="3"/>
  <c r="BE182" i="3"/>
  <c r="T182" i="3"/>
  <c r="R182" i="3"/>
  <c r="P182" i="3"/>
  <c r="J182" i="3"/>
  <c r="BF182" i="3" s="1"/>
  <c r="BK180" i="3"/>
  <c r="BI180" i="3"/>
  <c r="BH180" i="3"/>
  <c r="BG180" i="3"/>
  <c r="BF180" i="3"/>
  <c r="BE180" i="3"/>
  <c r="T180" i="3"/>
  <c r="R180" i="3"/>
  <c r="P180" i="3"/>
  <c r="J180" i="3"/>
  <c r="BK179" i="3"/>
  <c r="BI179" i="3"/>
  <c r="BH179" i="3"/>
  <c r="BG179" i="3"/>
  <c r="BF179" i="3"/>
  <c r="BE179" i="3"/>
  <c r="T179" i="3"/>
  <c r="R179" i="3"/>
  <c r="P179" i="3"/>
  <c r="J179" i="3"/>
  <c r="BK178" i="3"/>
  <c r="BI178" i="3"/>
  <c r="BH178" i="3"/>
  <c r="BG178" i="3"/>
  <c r="BE178" i="3"/>
  <c r="T178" i="3"/>
  <c r="R178" i="3"/>
  <c r="P178" i="3"/>
  <c r="J178" i="3"/>
  <c r="BF178" i="3" s="1"/>
  <c r="BK177" i="3"/>
  <c r="BI177" i="3"/>
  <c r="BH177" i="3"/>
  <c r="BG177" i="3"/>
  <c r="BE177" i="3"/>
  <c r="T177" i="3"/>
  <c r="R177" i="3"/>
  <c r="P177" i="3"/>
  <c r="J177" i="3"/>
  <c r="BF177" i="3" s="1"/>
  <c r="BK176" i="3"/>
  <c r="BI176" i="3"/>
  <c r="BH176" i="3"/>
  <c r="BG176" i="3"/>
  <c r="BE176" i="3"/>
  <c r="T176" i="3"/>
  <c r="R176" i="3"/>
  <c r="P176" i="3"/>
  <c r="J176" i="3"/>
  <c r="BF176" i="3" s="1"/>
  <c r="BK175" i="3"/>
  <c r="BI175" i="3"/>
  <c r="BH175" i="3"/>
  <c r="BG175" i="3"/>
  <c r="BE175" i="3"/>
  <c r="T175" i="3"/>
  <c r="R175" i="3"/>
  <c r="P175" i="3"/>
  <c r="J175" i="3"/>
  <c r="BF175" i="3" s="1"/>
  <c r="BK174" i="3"/>
  <c r="BI174" i="3"/>
  <c r="BH174" i="3"/>
  <c r="BG174" i="3"/>
  <c r="BF174" i="3"/>
  <c r="BE174" i="3"/>
  <c r="T174" i="3"/>
  <c r="R174" i="3"/>
  <c r="P174" i="3"/>
  <c r="J174" i="3"/>
  <c r="BK173" i="3"/>
  <c r="BI173" i="3"/>
  <c r="BH173" i="3"/>
  <c r="BG173" i="3"/>
  <c r="BF173" i="3"/>
  <c r="BE173" i="3"/>
  <c r="T173" i="3"/>
  <c r="R173" i="3"/>
  <c r="P173" i="3"/>
  <c r="J173" i="3"/>
  <c r="BK172" i="3"/>
  <c r="BI172" i="3"/>
  <c r="BH172" i="3"/>
  <c r="BG172" i="3"/>
  <c r="BE172" i="3"/>
  <c r="T172" i="3"/>
  <c r="R172" i="3"/>
  <c r="P172" i="3"/>
  <c r="J172" i="3"/>
  <c r="BF172" i="3" s="1"/>
  <c r="BK171" i="3"/>
  <c r="BI171" i="3"/>
  <c r="BH171" i="3"/>
  <c r="BG171" i="3"/>
  <c r="BE171" i="3"/>
  <c r="T171" i="3"/>
  <c r="R171" i="3"/>
  <c r="P171" i="3"/>
  <c r="J171" i="3"/>
  <c r="BF171" i="3" s="1"/>
  <c r="BK170" i="3"/>
  <c r="BI170" i="3"/>
  <c r="BH170" i="3"/>
  <c r="BG170" i="3"/>
  <c r="BE170" i="3"/>
  <c r="T170" i="3"/>
  <c r="R170" i="3"/>
  <c r="P170" i="3"/>
  <c r="J170" i="3"/>
  <c r="BF170" i="3" s="1"/>
  <c r="BK168" i="3"/>
  <c r="BI168" i="3"/>
  <c r="BH168" i="3"/>
  <c r="BG168" i="3"/>
  <c r="BE168" i="3"/>
  <c r="T168" i="3"/>
  <c r="R168" i="3"/>
  <c r="P168" i="3"/>
  <c r="P166" i="3" s="1"/>
  <c r="J168" i="3"/>
  <c r="BF168" i="3" s="1"/>
  <c r="BK167" i="3"/>
  <c r="BI167" i="3"/>
  <c r="BH167" i="3"/>
  <c r="BG167" i="3"/>
  <c r="BF167" i="3"/>
  <c r="BE167" i="3"/>
  <c r="T167" i="3"/>
  <c r="R167" i="3"/>
  <c r="R166" i="3" s="1"/>
  <c r="P167" i="3"/>
  <c r="J167" i="3"/>
  <c r="T166" i="3"/>
  <c r="BK164" i="3"/>
  <c r="BI164" i="3"/>
  <c r="BH164" i="3"/>
  <c r="BG164" i="3"/>
  <c r="BF164" i="3"/>
  <c r="BE164" i="3"/>
  <c r="T164" i="3"/>
  <c r="R164" i="3"/>
  <c r="P164" i="3"/>
  <c r="J164" i="3"/>
  <c r="BK163" i="3"/>
  <c r="BI163" i="3"/>
  <c r="BH163" i="3"/>
  <c r="BG163" i="3"/>
  <c r="BF163" i="3"/>
  <c r="BE163" i="3"/>
  <c r="T163" i="3"/>
  <c r="R163" i="3"/>
  <c r="P163" i="3"/>
  <c r="J163" i="3"/>
  <c r="BK161" i="3"/>
  <c r="BI161" i="3"/>
  <c r="BH161" i="3"/>
  <c r="BG161" i="3"/>
  <c r="BF161" i="3"/>
  <c r="BE161" i="3"/>
  <c r="T161" i="3"/>
  <c r="R161" i="3"/>
  <c r="P161" i="3"/>
  <c r="J161" i="3"/>
  <c r="BK160" i="3"/>
  <c r="BI160" i="3"/>
  <c r="BH160" i="3"/>
  <c r="BG160" i="3"/>
  <c r="BE160" i="3"/>
  <c r="T160" i="3"/>
  <c r="R160" i="3"/>
  <c r="P160" i="3"/>
  <c r="J160" i="3"/>
  <c r="BF160" i="3" s="1"/>
  <c r="BK158" i="3"/>
  <c r="BI158" i="3"/>
  <c r="BH158" i="3"/>
  <c r="BG158" i="3"/>
  <c r="BE158" i="3"/>
  <c r="T158" i="3"/>
  <c r="R158" i="3"/>
  <c r="P158" i="3"/>
  <c r="J158" i="3"/>
  <c r="BF158" i="3" s="1"/>
  <c r="BK157" i="3"/>
  <c r="BI157" i="3"/>
  <c r="BH157" i="3"/>
  <c r="BG157" i="3"/>
  <c r="BE157" i="3"/>
  <c r="T157" i="3"/>
  <c r="R157" i="3"/>
  <c r="P157" i="3"/>
  <c r="J157" i="3"/>
  <c r="BF157" i="3" s="1"/>
  <c r="BK156" i="3"/>
  <c r="BI156" i="3"/>
  <c r="BH156" i="3"/>
  <c r="BG156" i="3"/>
  <c r="BF156" i="3"/>
  <c r="BE156" i="3"/>
  <c r="T156" i="3"/>
  <c r="R156" i="3"/>
  <c r="P156" i="3"/>
  <c r="J156" i="3"/>
  <c r="BK155" i="3"/>
  <c r="BI155" i="3"/>
  <c r="BH155" i="3"/>
  <c r="BG155" i="3"/>
  <c r="BF155" i="3"/>
  <c r="BE155" i="3"/>
  <c r="T155" i="3"/>
  <c r="R155" i="3"/>
  <c r="P155" i="3"/>
  <c r="J155" i="3"/>
  <c r="BK152" i="3"/>
  <c r="BI152" i="3"/>
  <c r="BH152" i="3"/>
  <c r="BG152" i="3"/>
  <c r="BF152" i="3"/>
  <c r="BE152" i="3"/>
  <c r="T152" i="3"/>
  <c r="R152" i="3"/>
  <c r="P152" i="3"/>
  <c r="J152" i="3"/>
  <c r="BK151" i="3"/>
  <c r="BI151" i="3"/>
  <c r="BH151" i="3"/>
  <c r="BG151" i="3"/>
  <c r="BE151" i="3"/>
  <c r="T151" i="3"/>
  <c r="R151" i="3"/>
  <c r="P151" i="3"/>
  <c r="J151" i="3"/>
  <c r="BF151" i="3" s="1"/>
  <c r="BK150" i="3"/>
  <c r="BI150" i="3"/>
  <c r="BH150" i="3"/>
  <c r="BG150" i="3"/>
  <c r="BE150" i="3"/>
  <c r="T150" i="3"/>
  <c r="R150" i="3"/>
  <c r="P150" i="3"/>
  <c r="J150" i="3"/>
  <c r="BF150" i="3" s="1"/>
  <c r="BK148" i="3"/>
  <c r="BI148" i="3"/>
  <c r="BH148" i="3"/>
  <c r="BG148" i="3"/>
  <c r="BE148" i="3"/>
  <c r="T148" i="3"/>
  <c r="R148" i="3"/>
  <c r="P148" i="3"/>
  <c r="J148" i="3"/>
  <c r="BF148" i="3" s="1"/>
  <c r="BK147" i="3"/>
  <c r="BI147" i="3"/>
  <c r="BH147" i="3"/>
  <c r="BG147" i="3"/>
  <c r="BE147" i="3"/>
  <c r="T147" i="3"/>
  <c r="R147" i="3"/>
  <c r="P147" i="3"/>
  <c r="J147" i="3"/>
  <c r="BF147" i="3" s="1"/>
  <c r="BK146" i="3"/>
  <c r="BI146" i="3"/>
  <c r="BH146" i="3"/>
  <c r="BG146" i="3"/>
  <c r="BF146" i="3"/>
  <c r="BE146" i="3"/>
  <c r="T146" i="3"/>
  <c r="R146" i="3"/>
  <c r="P146" i="3"/>
  <c r="J146" i="3"/>
  <c r="BK145" i="3"/>
  <c r="BI145" i="3"/>
  <c r="BH145" i="3"/>
  <c r="BG145" i="3"/>
  <c r="BF145" i="3"/>
  <c r="BE145" i="3"/>
  <c r="T145" i="3"/>
  <c r="R145" i="3"/>
  <c r="P145" i="3"/>
  <c r="J145" i="3"/>
  <c r="BK144" i="3"/>
  <c r="BI144" i="3"/>
  <c r="BH144" i="3"/>
  <c r="BG144" i="3"/>
  <c r="BE144" i="3"/>
  <c r="T144" i="3"/>
  <c r="R144" i="3"/>
  <c r="P144" i="3"/>
  <c r="J144" i="3"/>
  <c r="BF144" i="3" s="1"/>
  <c r="BK143" i="3"/>
  <c r="BI143" i="3"/>
  <c r="BH143" i="3"/>
  <c r="BG143" i="3"/>
  <c r="BE143" i="3"/>
  <c r="T143" i="3"/>
  <c r="R143" i="3"/>
  <c r="P143" i="3"/>
  <c r="J143" i="3"/>
  <c r="BF143" i="3" s="1"/>
  <c r="BK142" i="3"/>
  <c r="BI142" i="3"/>
  <c r="BH142" i="3"/>
  <c r="BG142" i="3"/>
  <c r="BE142" i="3"/>
  <c r="T142" i="3"/>
  <c r="R142" i="3"/>
  <c r="P142" i="3"/>
  <c r="J142" i="3"/>
  <c r="BF142" i="3" s="1"/>
  <c r="BK141" i="3"/>
  <c r="BI141" i="3"/>
  <c r="BH141" i="3"/>
  <c r="BG141" i="3"/>
  <c r="BF141" i="3"/>
  <c r="BE141" i="3"/>
  <c r="T141" i="3"/>
  <c r="R141" i="3"/>
  <c r="P141" i="3"/>
  <c r="J141" i="3"/>
  <c r="BK140" i="3"/>
  <c r="BI140" i="3"/>
  <c r="BH140" i="3"/>
  <c r="BG140" i="3"/>
  <c r="BF140" i="3"/>
  <c r="BE140" i="3"/>
  <c r="T140" i="3"/>
  <c r="R140" i="3"/>
  <c r="P140" i="3"/>
  <c r="J140" i="3"/>
  <c r="BK139" i="3"/>
  <c r="BI139" i="3"/>
  <c r="BH139" i="3"/>
  <c r="BG139" i="3"/>
  <c r="BF139" i="3"/>
  <c r="BE139" i="3"/>
  <c r="T139" i="3"/>
  <c r="T135" i="3" s="1"/>
  <c r="R139" i="3"/>
  <c r="P139" i="3"/>
  <c r="J139" i="3"/>
  <c r="BK138" i="3"/>
  <c r="BI138" i="3"/>
  <c r="BH138" i="3"/>
  <c r="BG138" i="3"/>
  <c r="BE138" i="3"/>
  <c r="T138" i="3"/>
  <c r="R138" i="3"/>
  <c r="P138" i="3"/>
  <c r="J138" i="3"/>
  <c r="BF138" i="3" s="1"/>
  <c r="BK137" i="3"/>
  <c r="BI137" i="3"/>
  <c r="BH137" i="3"/>
  <c r="BG137" i="3"/>
  <c r="BE137" i="3"/>
  <c r="T137" i="3"/>
  <c r="R137" i="3"/>
  <c r="P137" i="3"/>
  <c r="J137" i="3"/>
  <c r="BF137" i="3" s="1"/>
  <c r="BK136" i="3"/>
  <c r="BI136" i="3"/>
  <c r="BH136" i="3"/>
  <c r="BG136" i="3"/>
  <c r="BE136" i="3"/>
  <c r="T136" i="3"/>
  <c r="R136" i="3"/>
  <c r="P136" i="3"/>
  <c r="J136" i="3"/>
  <c r="BF136" i="3" s="1"/>
  <c r="R135" i="3"/>
  <c r="P135" i="3"/>
  <c r="BK134" i="3"/>
  <c r="BI134" i="3"/>
  <c r="BH134" i="3"/>
  <c r="BG134" i="3"/>
  <c r="BE134" i="3"/>
  <c r="T134" i="3"/>
  <c r="R134" i="3"/>
  <c r="P134" i="3"/>
  <c r="J134" i="3"/>
  <c r="BF134" i="3" s="1"/>
  <c r="J128" i="3"/>
  <c r="J127" i="3"/>
  <c r="F125" i="3"/>
  <c r="E123" i="3"/>
  <c r="J96" i="3"/>
  <c r="J95" i="3"/>
  <c r="J93" i="3"/>
  <c r="F93" i="3"/>
  <c r="E91" i="3"/>
  <c r="J41" i="3"/>
  <c r="J40" i="3"/>
  <c r="J39" i="3"/>
  <c r="J22" i="3"/>
  <c r="E22" i="3"/>
  <c r="F96" i="3" s="1"/>
  <c r="J21" i="3"/>
  <c r="J19" i="3"/>
  <c r="E19" i="3"/>
  <c r="F127" i="3" s="1"/>
  <c r="J18" i="3"/>
  <c r="J125" i="3"/>
  <c r="E7" i="3"/>
  <c r="E85" i="3" s="1"/>
  <c r="BD98" i="2"/>
  <c r="BC98" i="2"/>
  <c r="BB98" i="2"/>
  <c r="BA98" i="2"/>
  <c r="AZ98" i="2"/>
  <c r="AY98" i="2"/>
  <c r="AX98" i="2"/>
  <c r="AW98" i="2"/>
  <c r="AV98" i="2"/>
  <c r="AT98" i="2" s="1"/>
  <c r="AU98" i="2"/>
  <c r="BD97" i="2"/>
  <c r="BC97" i="2"/>
  <c r="BB97" i="2"/>
  <c r="BA97" i="2"/>
  <c r="AZ97" i="2"/>
  <c r="AY97" i="2"/>
  <c r="AX97" i="2"/>
  <c r="AW97" i="2"/>
  <c r="AV97" i="2"/>
  <c r="AU97" i="2"/>
  <c r="BD96" i="2"/>
  <c r="BC96" i="2"/>
  <c r="BB96" i="2"/>
  <c r="BA96" i="2"/>
  <c r="AZ96" i="2"/>
  <c r="AY96" i="2"/>
  <c r="AX96" i="2"/>
  <c r="AW96" i="2"/>
  <c r="AV96" i="2"/>
  <c r="AU96" i="2"/>
  <c r="AS95" i="2"/>
  <c r="AM90" i="2"/>
  <c r="L90" i="2"/>
  <c r="AM89" i="2"/>
  <c r="L89" i="2"/>
  <c r="AM87" i="2"/>
  <c r="L87" i="2"/>
  <c r="L85" i="2"/>
  <c r="L84" i="2"/>
  <c r="F95" i="5" l="1"/>
  <c r="F125" i="5"/>
  <c r="E85" i="5"/>
  <c r="E115" i="5"/>
  <c r="J37" i="5"/>
  <c r="F40" i="5"/>
  <c r="F39" i="5"/>
  <c r="BK133" i="5"/>
  <c r="BK131" i="5" s="1"/>
  <c r="F41" i="5"/>
  <c r="BK224" i="4"/>
  <c r="J224" i="4" s="1"/>
  <c r="J106" i="4" s="1"/>
  <c r="BK197" i="4"/>
  <c r="J197" i="4" s="1"/>
  <c r="J105" i="4" s="1"/>
  <c r="BK178" i="4"/>
  <c r="J178" i="4" s="1"/>
  <c r="J104" i="4" s="1"/>
  <c r="F37" i="4"/>
  <c r="F41" i="4"/>
  <c r="BK135" i="4"/>
  <c r="J135" i="4" s="1"/>
  <c r="J103" i="4" s="1"/>
  <c r="F40" i="4"/>
  <c r="J37" i="4"/>
  <c r="F39" i="4"/>
  <c r="BK214" i="3"/>
  <c r="J214" i="3" s="1"/>
  <c r="J106" i="3" s="1"/>
  <c r="BK185" i="3"/>
  <c r="J185" i="3" s="1"/>
  <c r="J105" i="3" s="1"/>
  <c r="BK166" i="3"/>
  <c r="J166" i="3" s="1"/>
  <c r="J104" i="3" s="1"/>
  <c r="BK135" i="3"/>
  <c r="F39" i="3"/>
  <c r="F40" i="3"/>
  <c r="F37" i="3"/>
  <c r="J37" i="3"/>
  <c r="F41" i="3"/>
  <c r="F95" i="3"/>
  <c r="AT97" i="2"/>
  <c r="AT96" i="2"/>
  <c r="AS94" i="2"/>
  <c r="BD95" i="2"/>
  <c r="BD94" i="2" s="1"/>
  <c r="W33" i="2" s="1"/>
  <c r="AU95" i="2"/>
  <c r="R131" i="5"/>
  <c r="R130" i="5" s="1"/>
  <c r="R129" i="5" s="1"/>
  <c r="P131" i="5"/>
  <c r="P130" i="5" s="1"/>
  <c r="P129" i="5" s="1"/>
  <c r="T131" i="5"/>
  <c r="T130" i="5" s="1"/>
  <c r="T129" i="5" s="1"/>
  <c r="J38" i="5"/>
  <c r="F38" i="5"/>
  <c r="F96" i="5"/>
  <c r="J123" i="5"/>
  <c r="F37" i="5"/>
  <c r="P133" i="4"/>
  <c r="P132" i="4" s="1"/>
  <c r="P131" i="4" s="1"/>
  <c r="J38" i="4"/>
  <c r="F38" i="4"/>
  <c r="R133" i="4"/>
  <c r="R132" i="4" s="1"/>
  <c r="R131" i="4" s="1"/>
  <c r="F128" i="4"/>
  <c r="E85" i="4"/>
  <c r="J93" i="4"/>
  <c r="F95" i="4"/>
  <c r="R133" i="3"/>
  <c r="R132" i="3" s="1"/>
  <c r="R131" i="3" s="1"/>
  <c r="T133" i="3"/>
  <c r="T132" i="3" s="1"/>
  <c r="T131" i="3" s="1"/>
  <c r="J38" i="3"/>
  <c r="F38" i="3"/>
  <c r="P133" i="3"/>
  <c r="P132" i="3" s="1"/>
  <c r="P131" i="3" s="1"/>
  <c r="E117" i="3"/>
  <c r="F128" i="3"/>
  <c r="J133" i="5" l="1"/>
  <c r="J103" i="5" s="1"/>
  <c r="BK133" i="4"/>
  <c r="BK132" i="4" s="1"/>
  <c r="BK133" i="3"/>
  <c r="J133" i="3" s="1"/>
  <c r="J102" i="3" s="1"/>
  <c r="J135" i="3"/>
  <c r="J103" i="3" s="1"/>
  <c r="BC95" i="2"/>
  <c r="AY95" i="2" s="1"/>
  <c r="BB95" i="2"/>
  <c r="AX95" i="2" s="1"/>
  <c r="BA95" i="2"/>
  <c r="AW95" i="2" s="1"/>
  <c r="AU94" i="2"/>
  <c r="AZ95" i="2"/>
  <c r="AV95" i="2" s="1"/>
  <c r="AT95" i="2" s="1"/>
  <c r="J131" i="5"/>
  <c r="J102" i="5" s="1"/>
  <c r="BK130" i="5"/>
  <c r="J133" i="4" l="1"/>
  <c r="J102" i="4" s="1"/>
  <c r="BK132" i="3"/>
  <c r="J132" i="3" s="1"/>
  <c r="J101" i="3" s="1"/>
  <c r="BB94" i="2"/>
  <c r="AX94" i="2" s="1"/>
  <c r="BA94" i="2"/>
  <c r="AW94" i="2" s="1"/>
  <c r="BC94" i="2"/>
  <c r="W31" i="2"/>
  <c r="AZ94" i="2"/>
  <c r="AV94" i="2" s="1"/>
  <c r="BK129" i="5"/>
  <c r="J129" i="5" s="1"/>
  <c r="J130" i="5"/>
  <c r="J101" i="5" s="1"/>
  <c r="J132" i="4"/>
  <c r="J101" i="4" s="1"/>
  <c r="BK131" i="4"/>
  <c r="J131" i="4" s="1"/>
  <c r="W32" i="2" l="1"/>
  <c r="AY94" i="2"/>
  <c r="BK131" i="3"/>
  <c r="J131" i="3" s="1"/>
  <c r="J34" i="3" s="1"/>
  <c r="J100" i="5"/>
  <c r="J34" i="5"/>
  <c r="J100" i="4"/>
  <c r="J34" i="4"/>
  <c r="AT94" i="2"/>
  <c r="J43" i="5" l="1"/>
  <c r="AN98" i="2" s="1"/>
  <c r="AG98" i="2"/>
  <c r="J43" i="4"/>
  <c r="AN97" i="2" s="1"/>
  <c r="AG97" i="2"/>
  <c r="J43" i="3"/>
  <c r="AN96" i="2" s="1"/>
  <c r="AG96" i="2"/>
  <c r="J100" i="3"/>
  <c r="AN95" i="2" l="1"/>
  <c r="AN94" i="2" s="1"/>
  <c r="AG95" i="2"/>
  <c r="AG94" i="2" s="1"/>
  <c r="AK26" i="2" s="1"/>
  <c r="W30" i="2" l="1"/>
  <c r="AK30" i="2" s="1"/>
  <c r="AK35" i="2" s="1"/>
</calcChain>
</file>

<file path=xl/sharedStrings.xml><?xml version="1.0" encoding="utf-8"?>
<sst xmlns="http://schemas.openxmlformats.org/spreadsheetml/2006/main" count="3625" uniqueCount="624">
  <si>
    <t/>
  </si>
  <si>
    <t>2.0</t>
  </si>
  <si>
    <t>False</t>
  </si>
  <si>
    <t>{682e9d02-972c-4b1e-b812-1aeed262ba5b}</t>
  </si>
  <si>
    <t>&gt;&gt;  skryté stĺpce  &lt;&lt;</t>
  </si>
  <si>
    <t>0,001</t>
  </si>
  <si>
    <t>23</t>
  </si>
  <si>
    <t>REKAPITULÁCIA STAVBY</t>
  </si>
  <si>
    <t>v ---  nižšie sa nachádzajú doplnkové a pomocné údaje k zostavám  --- v</t>
  </si>
  <si>
    <t>Kód:</t>
  </si>
  <si>
    <t>25-02</t>
  </si>
  <si>
    <t>Stavba:</t>
  </si>
  <si>
    <t>JKSO:</t>
  </si>
  <si>
    <t>ČS:</t>
  </si>
  <si>
    <t>Miesto:</t>
  </si>
  <si>
    <t>Severná</t>
  </si>
  <si>
    <t>Dátum:</t>
  </si>
  <si>
    <t>Objednávateľ:</t>
  </si>
  <si>
    <t>IČO:</t>
  </si>
  <si>
    <t>Mesto Banská Bystrica</t>
  </si>
  <si>
    <t>IČ DPH:</t>
  </si>
  <si>
    <t>Zhotoviteľ:</t>
  </si>
  <si>
    <t xml:space="preserve"> </t>
  </si>
  <si>
    <t>Projektant:</t>
  </si>
  <si>
    <t>Ing. Júlia Straňáková</t>
  </si>
  <si>
    <t>True</t>
  </si>
  <si>
    <t>0,01</t>
  </si>
  <si>
    <t>Spracovateľ:</t>
  </si>
  <si>
    <t>Milan Straňák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</si>
  <si>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</si>
  <si>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</si>
  <si>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</si>
  <si>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</si>
  <si>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</si>
  <si>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</si>
  <si>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</si>
  <si>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</si>
  <si>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</si>
  <si>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</si>
  <si>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</si>
  <si>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</si>
  <si>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</si>
  <si>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</si>
  <si>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</si>
  <si>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</si>
  <si>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</si>
  <si>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</si>
  <si>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</si>
  <si>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</si>
  <si>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</si>
  <si>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</si>
  <si>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</si>
  <si>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</si>
  <si>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</si>
  <si>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</si>
  <si>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</si>
  <si>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</si>
  <si>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</si>
  <si>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</si>
  <si>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</si>
  <si>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</si>
  <si>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</si>
  <si>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</si>
  <si>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</si>
  <si>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</si>
  <si>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</si>
  <si>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</si>
  <si>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</si>
  <si>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</si>
  <si>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</si>
  <si>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</si>
  <si>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</si>
  <si>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</si>
  <si>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</si>
  <si>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</si>
  <si>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</si>
  <si>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Časť</t>
  </si>
  <si>
    <t>2</t>
  </si>
  <si>
    <t>3</t>
  </si>
  <si>
    <t>SO 2</t>
  </si>
  <si>
    <t>Koncepcia zelene</t>
  </si>
  <si>
    <t>{755736d7-7d94-49f8-beec-0904f0be9215}</t>
  </si>
  <si>
    <t>{f664e2db-6006-4def-9ab8-a7cc41cd3049}</t>
  </si>
  <si>
    <t>SO 2.2.1a</t>
  </si>
  <si>
    <t>Návrh vegetačných úprav - časť 1</t>
  </si>
  <si>
    <t>{f8dc4175-9244-41cf-b0a5-1643cdd87dc6}</t>
  </si>
  <si>
    <t>SO 2.2.2a</t>
  </si>
  <si>
    <t>Návrh vegetačných úprav - časť 2</t>
  </si>
  <si>
    <t>{1f3444a7-56b4-4d7e-a558-f66358faaefc}</t>
  </si>
  <si>
    <t>SO 2.2.3</t>
  </si>
  <si>
    <t>Návrh vegetačných úprav - časť 3</t>
  </si>
  <si>
    <t>{327524bd-3065-4546-89b8-a00116b4e9bd}</t>
  </si>
  <si>
    <t>KRYCÍ LIST ROZPOČTU</t>
  </si>
  <si>
    <t>Objekt:</t>
  </si>
  <si>
    <t>SO 2 - Koncepcia zelene</t>
  </si>
  <si>
    <t>Časť:</t>
  </si>
  <si>
    <t>SO 2.2 - Návrh vegetačných úprav</t>
  </si>
  <si>
    <t>Úroveň 3:</t>
  </si>
  <si>
    <t>SO 2.2.1a - Návrh vegetačných úprav - časť 1</t>
  </si>
  <si>
    <t>REKAPITULÁCIA ROZPOČTU</t>
  </si>
  <si>
    <t>Kód dielu - Popis</t>
  </si>
  <si>
    <t>Cena celkom [EUR]</t>
  </si>
  <si>
    <t>Náklady z rozpočtu</t>
  </si>
  <si>
    <t>-1</t>
  </si>
  <si>
    <t>HSV - HSV</t>
  </si>
  <si>
    <t xml:space="preserve">    3. - Vegetačné úpravy</t>
  </si>
  <si>
    <t xml:space="preserve">      3.1 - Výsadba stromov</t>
  </si>
  <si>
    <t xml:space="preserve">      3.2 - Výsadba záhonov okrasných krov</t>
  </si>
  <si>
    <t xml:space="preserve">      3.3 - Výsadba záhonov trvaliek a cibuľovín </t>
  </si>
  <si>
    <t xml:space="preserve">      3.6 - Založenie parkového trávnika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</si>
  <si>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</si>
  <si>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</si>
  <si>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</si>
  <si>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</si>
  <si>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</si>
  <si>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</si>
  <si>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</si>
  <si>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</si>
  <si>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</si>
  <si>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</si>
  <si>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</si>
  <si>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</si>
  <si>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</si>
  <si>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</si>
  <si>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ROZPOCET</t>
  </si>
  <si>
    <t>3.</t>
  </si>
  <si>
    <t>Vegetačné úpravy</t>
  </si>
  <si>
    <t>K</t>
  </si>
  <si>
    <t>2009</t>
  </si>
  <si>
    <t>Ochrana stromov pri stavebnej činnosti</t>
  </si>
  <si>
    <t>súb.</t>
  </si>
  <si>
    <t>64</t>
  </si>
  <si>
    <t>1923052632</t>
  </si>
  <si>
    <t>3.1</t>
  </si>
  <si>
    <t>Výsadba stromov</t>
  </si>
  <si>
    <t>960101001.S</t>
  </si>
  <si>
    <t xml:space="preserve">Vytýčenie priestorovej polohy objektu alebo stavby </t>
  </si>
  <si>
    <t>bod</t>
  </si>
  <si>
    <t>-501920044</t>
  </si>
  <si>
    <t>183101121.S</t>
  </si>
  <si>
    <t>Hĺbenie jamky v rovine alebo na svahu do 1:5, objem nad 0,40 do 1,00 m3</t>
  </si>
  <si>
    <t>ks</t>
  </si>
  <si>
    <t>4</t>
  </si>
  <si>
    <t>-1487976911</t>
  </si>
  <si>
    <t>184102116.S</t>
  </si>
  <si>
    <t>Výsadba dreviny s balom v rovine alebo na svahu do 1:5, priemer balu nad 600 do 800 mm</t>
  </si>
  <si>
    <t>-1523590242</t>
  </si>
  <si>
    <t>5</t>
  </si>
  <si>
    <t>M</t>
  </si>
  <si>
    <t>ACa</t>
  </si>
  <si>
    <t>Acer campestre, obvod 16/18</t>
  </si>
  <si>
    <t>8</t>
  </si>
  <si>
    <t>1989494997</t>
  </si>
  <si>
    <t>6</t>
  </si>
  <si>
    <t>ADa</t>
  </si>
  <si>
    <t>Acer davidii subsp. Grosseri, viackmeň Co30L 175/200</t>
  </si>
  <si>
    <t>897939695</t>
  </si>
  <si>
    <t>7</t>
  </si>
  <si>
    <t>AEc</t>
  </si>
  <si>
    <t>Aesculus x carnea ´Briotii´, obvod 16/18</t>
  </si>
  <si>
    <t>1823371653</t>
  </si>
  <si>
    <t>FSy</t>
  </si>
  <si>
    <t>Fagus sylvatica, obvod 18/20</t>
  </si>
  <si>
    <t>150747015</t>
  </si>
  <si>
    <t>9</t>
  </si>
  <si>
    <t>GBi</t>
  </si>
  <si>
    <t>Ginkgo biloba ´Tremonia´, vysokokmenný v 250, obvod 16/18</t>
  </si>
  <si>
    <t>1480043778</t>
  </si>
  <si>
    <t>10</t>
  </si>
  <si>
    <t>RMpc</t>
  </si>
  <si>
    <t>Robinia x margaretta 'Pink Cascade' CASQUE ROUGE 16/18</t>
  </si>
  <si>
    <t>1493783201</t>
  </si>
  <si>
    <t>11</t>
  </si>
  <si>
    <t>SAm</t>
  </si>
  <si>
    <t>Sorbus aria ´Magnifica´, obvod 16/18</t>
  </si>
  <si>
    <t>-1083898248</t>
  </si>
  <si>
    <t>12</t>
  </si>
  <si>
    <t>TEu</t>
  </si>
  <si>
    <t>Tilia x euchlora, obvod 16/18</t>
  </si>
  <si>
    <t>330282393</t>
  </si>
  <si>
    <t>13</t>
  </si>
  <si>
    <t>249751112.S</t>
  </si>
  <si>
    <t xml:space="preserve">Osadenie zavlažovacích nátokov z drenážnych rúrok DN nad 80 do 100 mm vyplnených kamenivom </t>
  </si>
  <si>
    <t>m</t>
  </si>
  <si>
    <t>-1060067490</t>
  </si>
  <si>
    <t>14</t>
  </si>
  <si>
    <t>583310001600.S</t>
  </si>
  <si>
    <t>Kamenivo ťažené hrubé frakcia 16-32 mm</t>
  </si>
  <si>
    <t>t</t>
  </si>
  <si>
    <t>-338852498</t>
  </si>
  <si>
    <t>VV</t>
  </si>
  <si>
    <t>25*0,01256 'Prepočítané koeficientom množstva</t>
  </si>
  <si>
    <t>15</t>
  </si>
  <si>
    <t>286120012210.S</t>
  </si>
  <si>
    <t>Rúra plnostenná drenážna DN 100, perforovaná</t>
  </si>
  <si>
    <t>501183614</t>
  </si>
  <si>
    <t>16</t>
  </si>
  <si>
    <t>184202112.S</t>
  </si>
  <si>
    <t>Zakotvenie dreviny troma a viac kolmi pri priemere kolov do 100 mm pri dĺžke kolov do 2 m do 3 m</t>
  </si>
  <si>
    <t>-1559187628</t>
  </si>
  <si>
    <t>17</t>
  </si>
  <si>
    <t>M 1004</t>
  </si>
  <si>
    <t>Kotviace koly, pr. 60mm. dĺžka 3m, 3ks/strom</t>
  </si>
  <si>
    <t>-203417522</t>
  </si>
  <si>
    <t>29*3</t>
  </si>
  <si>
    <t>Súčet</t>
  </si>
  <si>
    <t>18</t>
  </si>
  <si>
    <t>052170000501.S</t>
  </si>
  <si>
    <t>Tyč ihličňanová tr. 1, hrúbka 6-7 cm, dĺžky 2 m a viac bez kôry - polkol</t>
  </si>
  <si>
    <t>2146379644</t>
  </si>
  <si>
    <t>19</t>
  </si>
  <si>
    <t>M 1007</t>
  </si>
  <si>
    <t xml:space="preserve">Viazací a spojovací materiál </t>
  </si>
  <si>
    <t>-296565031</t>
  </si>
  <si>
    <t>20</t>
  </si>
  <si>
    <t>184921093.S</t>
  </si>
  <si>
    <t>Mulčovanie rastlín pri hrúbke mulča nad 50 do 100 mm v rovine alebo na svahu do 1:5</t>
  </si>
  <si>
    <t>m2</t>
  </si>
  <si>
    <t>1508166970</t>
  </si>
  <si>
    <t>21</t>
  </si>
  <si>
    <t>055410000100.S</t>
  </si>
  <si>
    <t>Mulčovacia kôra</t>
  </si>
  <si>
    <t>l</t>
  </si>
  <si>
    <t>984192393</t>
  </si>
  <si>
    <t>29*90,125 'Prepočítané koeficientom množstva</t>
  </si>
  <si>
    <t>22</t>
  </si>
  <si>
    <t>184801121.S</t>
  </si>
  <si>
    <t>Ošetrenie vysadených drevín solitérnych, v rovine alebo na svahu do 1:5 náterom Arbo-flex</t>
  </si>
  <si>
    <t>-109616599</t>
  </si>
  <si>
    <t>M 10071</t>
  </si>
  <si>
    <t>Ochranný náter Arbo-Flex</t>
  </si>
  <si>
    <t>kg</t>
  </si>
  <si>
    <t>2055124077</t>
  </si>
  <si>
    <t>29*0,25</t>
  </si>
  <si>
    <t>24</t>
  </si>
  <si>
    <t>184808313.S</t>
  </si>
  <si>
    <t>Hnojenie drevin organickými hnojivami</t>
  </si>
  <si>
    <t>1313559609</t>
  </si>
  <si>
    <t>25</t>
  </si>
  <si>
    <t>251910000100.S</t>
  </si>
  <si>
    <t>Hnojivo TerraCottem Arbor</t>
  </si>
  <si>
    <t>1461706212</t>
  </si>
  <si>
    <t>29*0,08</t>
  </si>
  <si>
    <t>3.2</t>
  </si>
  <si>
    <t>Výsadba záhonov okrasných krov</t>
  </si>
  <si>
    <t>26</t>
  </si>
  <si>
    <t>184802111.S</t>
  </si>
  <si>
    <t>Chemické odburinenie pôdy v rovine alebo na svahu do 1:5 postrekom naširoko</t>
  </si>
  <si>
    <t>-2053032455</t>
  </si>
  <si>
    <t>27</t>
  </si>
  <si>
    <t>252340000100.S</t>
  </si>
  <si>
    <t>Postrekový prípravok - totálny herbicíd na ničenie burín, 1l balenie</t>
  </si>
  <si>
    <t>-1574550955</t>
  </si>
  <si>
    <t>31*0,001 'Prepočítané koeficientom množstva</t>
  </si>
  <si>
    <t>28</t>
  </si>
  <si>
    <t>183403114.S</t>
  </si>
  <si>
    <t>Obrobenie pôdy kultivátorovaním v rovine alebo na svahu do 1:5</t>
  </si>
  <si>
    <t>-1692309420</t>
  </si>
  <si>
    <t>29</t>
  </si>
  <si>
    <t>183403151.S</t>
  </si>
  <si>
    <t>Obrobenie pôdy spätnou frézou v rovine alebo na svahu do 1:5</t>
  </si>
  <si>
    <t>-324492688</t>
  </si>
  <si>
    <t>30</t>
  </si>
  <si>
    <t>183403153.S</t>
  </si>
  <si>
    <t>Obrobenie pôdy hrabaním v rovine alebo na svahu do 1:5</t>
  </si>
  <si>
    <t>-1275243701</t>
  </si>
  <si>
    <t>31</t>
  </si>
  <si>
    <t>183205112.S</t>
  </si>
  <si>
    <t>Založenie záhonu na svahu nad 1:5 do 1:2 rovine alebo na svahu do 1:5 v hornine 3</t>
  </si>
  <si>
    <t>-548109530</t>
  </si>
  <si>
    <t>32</t>
  </si>
  <si>
    <t>183101114.S</t>
  </si>
  <si>
    <t>Hĺbenie jamky v rovine alebo na svahu do 1:5, objem nad 0,05 do 0,125 m3</t>
  </si>
  <si>
    <t>-119419747</t>
  </si>
  <si>
    <t>33</t>
  </si>
  <si>
    <t>184102113.S</t>
  </si>
  <si>
    <t>Výsadba dreviny s balom v rovine alebo na svahu do 1:5, priemer balu nad 300 do 400 mm</t>
  </si>
  <si>
    <t>1522271607</t>
  </si>
  <si>
    <t>34</t>
  </si>
  <si>
    <t>Dg</t>
  </si>
  <si>
    <t>Deutzia gracilis, Co3L</t>
  </si>
  <si>
    <t>127579697</t>
  </si>
  <si>
    <t>35</t>
  </si>
  <si>
    <t>Sj</t>
  </si>
  <si>
    <t>Spiraea japonica 'Anthony Waterer', Co3L</t>
  </si>
  <si>
    <t>-1237444418</t>
  </si>
  <si>
    <t>36</t>
  </si>
  <si>
    <t>Sm</t>
  </si>
  <si>
    <t>Syringa meyeri 'Palibin',  Co3L</t>
  </si>
  <si>
    <t>1775421473</t>
  </si>
  <si>
    <t>37</t>
  </si>
  <si>
    <t>148700346</t>
  </si>
  <si>
    <t>38</t>
  </si>
  <si>
    <t>-539205658</t>
  </si>
  <si>
    <t>93*0,03</t>
  </si>
  <si>
    <t>39</t>
  </si>
  <si>
    <t>1951819013</t>
  </si>
  <si>
    <t>40</t>
  </si>
  <si>
    <t>-249749799</t>
  </si>
  <si>
    <t>93*90,125 'Prepočítané koeficientom množstva</t>
  </si>
  <si>
    <t>3.3</t>
  </si>
  <si>
    <t xml:space="preserve">Výsadba záhonov trvaliek a cibuľovín </t>
  </si>
  <si>
    <t>41</t>
  </si>
  <si>
    <t>-1300196906</t>
  </si>
  <si>
    <t>42</t>
  </si>
  <si>
    <t>238408530</t>
  </si>
  <si>
    <t>73*0,001 'Prepočítané koeficientom množstva</t>
  </si>
  <si>
    <t>43</t>
  </si>
  <si>
    <t>-365803046</t>
  </si>
  <si>
    <t>44</t>
  </si>
  <si>
    <t>-167994054</t>
  </si>
  <si>
    <t>45</t>
  </si>
  <si>
    <t>-446331955</t>
  </si>
  <si>
    <t>46</t>
  </si>
  <si>
    <t>183101112.S</t>
  </si>
  <si>
    <t>Hĺbenie jamky v rovine alebo na svahu do 1:5, objem nad 0,01 do 0,02 m3</t>
  </si>
  <si>
    <t>-1500521496</t>
  </si>
  <si>
    <t>47</t>
  </si>
  <si>
    <t>183204112.S</t>
  </si>
  <si>
    <t>Výsadba kvetín do pripravovanej pôdy so zaliatím s jednoduchými koreňami trvaliek</t>
  </si>
  <si>
    <t>-1264565166</t>
  </si>
  <si>
    <t>48</t>
  </si>
  <si>
    <t>T</t>
  </si>
  <si>
    <t>Trvalka</t>
  </si>
  <si>
    <t>2019765783</t>
  </si>
  <si>
    <t>49</t>
  </si>
  <si>
    <t>91653111.9</t>
  </si>
  <si>
    <t>Osadenie oceľového obrubníka fixačnými tyčami d 18 mm dl. 0,5m</t>
  </si>
  <si>
    <t>-1349208323</t>
  </si>
  <si>
    <t>50</t>
  </si>
  <si>
    <t>918101111</t>
  </si>
  <si>
    <t>Lôžko pod obrub., krajníky alebo obruby z betónu prostého tr. C 10/12,5</t>
  </si>
  <si>
    <t>m3</t>
  </si>
  <si>
    <t>-859681400</t>
  </si>
  <si>
    <t>51</t>
  </si>
  <si>
    <t>1332593500</t>
  </si>
  <si>
    <t>Tyč oceľová  plochá  š.150 x hr.6 mm, oceľ ozn. STN 11 373</t>
  </si>
  <si>
    <t>862280636</t>
  </si>
  <si>
    <t>52</t>
  </si>
  <si>
    <t>1321125800</t>
  </si>
  <si>
    <t>Tyč oceľová betonárska  d 18 mm, oceľ ozn. STN 11 373</t>
  </si>
  <si>
    <t>1810496024</t>
  </si>
  <si>
    <t>37*2*0,5</t>
  </si>
  <si>
    <t>53</t>
  </si>
  <si>
    <t>183204113.S</t>
  </si>
  <si>
    <t>Výsadba kvetín do pripravovanej pôdy so zaliatím s jednoduchými koreňami cibuliek alebo hľúz</t>
  </si>
  <si>
    <t>-1382965786</t>
  </si>
  <si>
    <t>54</t>
  </si>
  <si>
    <t>C2</t>
  </si>
  <si>
    <t>Allium sphaerocephalon</t>
  </si>
  <si>
    <t>1116172811</t>
  </si>
  <si>
    <t>55</t>
  </si>
  <si>
    <t>C3</t>
  </si>
  <si>
    <t>Narcissus ´Geranium´</t>
  </si>
  <si>
    <t>2052485067</t>
  </si>
  <si>
    <t>56</t>
  </si>
  <si>
    <t>C4</t>
  </si>
  <si>
    <t>Narcissus ´Golden Dawn´</t>
  </si>
  <si>
    <t>1261189899</t>
  </si>
  <si>
    <t>57</t>
  </si>
  <si>
    <t>184921240.S</t>
  </si>
  <si>
    <t>Mulčovanie záhonu štrkom alebo štrkodrvou hr. vrstvy nad 50 do 100 mm v rovine alebo na svahu do 1:5</t>
  </si>
  <si>
    <t>1146146593</t>
  </si>
  <si>
    <t>58</t>
  </si>
  <si>
    <t>583410002000.S</t>
  </si>
  <si>
    <t>Kamenivo drvené hrubé frakcia 8-16 mm</t>
  </si>
  <si>
    <t>-1209318930</t>
  </si>
  <si>
    <t>59*0,08*1,6</t>
  </si>
  <si>
    <t>59</t>
  </si>
  <si>
    <t>185804311.S</t>
  </si>
  <si>
    <t>Zaliatie rastlín vodou, plochy jednotlivo do 20 m2</t>
  </si>
  <si>
    <t>-644609102</t>
  </si>
  <si>
    <t>29"stromy"*100/1000</t>
  </si>
  <si>
    <t>93"kry"*10/1000</t>
  </si>
  <si>
    <t>487"trvalky1"*10/1000</t>
  </si>
  <si>
    <t>60</t>
  </si>
  <si>
    <t>185851111.S</t>
  </si>
  <si>
    <t>Dovoz vody pre zálievku rastlín na vzdialenosť do 6000 m</t>
  </si>
  <si>
    <t>-395457292</t>
  </si>
  <si>
    <t>3.6</t>
  </si>
  <si>
    <t>Založenie parkového trávnika</t>
  </si>
  <si>
    <t>61</t>
  </si>
  <si>
    <t>660197122</t>
  </si>
  <si>
    <t>62</t>
  </si>
  <si>
    <t>-480915050</t>
  </si>
  <si>
    <t>4953*0,001 'Prepočítané koeficientom množstva</t>
  </si>
  <si>
    <t>63</t>
  </si>
  <si>
    <t>-1983677157</t>
  </si>
  <si>
    <t>-1080074329</t>
  </si>
  <si>
    <t>4953*2</t>
  </si>
  <si>
    <t>65</t>
  </si>
  <si>
    <t>180402111.S</t>
  </si>
  <si>
    <t>Založenie trávnika parkového výsevom v rovine do 1:5</t>
  </si>
  <si>
    <t>1038869515</t>
  </si>
  <si>
    <t>66</t>
  </si>
  <si>
    <t>005720001400.S</t>
  </si>
  <si>
    <t>Osivá tráv - semená parkovej zmesi</t>
  </si>
  <si>
    <t>-150326878</t>
  </si>
  <si>
    <t>4953*0,04 'Prepočítané koeficientom množstva</t>
  </si>
  <si>
    <t>67</t>
  </si>
  <si>
    <t>183403161.S</t>
  </si>
  <si>
    <t>Obrobenie pôdy valcovaním v rovine alebo na svahu do 1:5</t>
  </si>
  <si>
    <t>-1634107799</t>
  </si>
  <si>
    <t>68</t>
  </si>
  <si>
    <t>184852010.S</t>
  </si>
  <si>
    <t>Hnojenie trávnika v rovine alebo na svahu do 1:5 umelým hnojivom</t>
  </si>
  <si>
    <t>945342994</t>
  </si>
  <si>
    <t>69</t>
  </si>
  <si>
    <t>251910000100.H</t>
  </si>
  <si>
    <t>Hnojivo StarterGreens</t>
  </si>
  <si>
    <t>256</t>
  </si>
  <si>
    <t>825166698</t>
  </si>
  <si>
    <t>4953*0,025</t>
  </si>
  <si>
    <t>99</t>
  </si>
  <si>
    <t>Presun hmôt HSV</t>
  </si>
  <si>
    <t>70</t>
  </si>
  <si>
    <t>998231311.S</t>
  </si>
  <si>
    <t>Presun hmôt pre sadovnícke a krajinárske úpravy do 5000 m vodorovne bez zvislého presunu</t>
  </si>
  <si>
    <t>1602341252</t>
  </si>
  <si>
    <t>SO 2.2.2a - Návrh vegetačných úprav - časť 2</t>
  </si>
  <si>
    <t>962712453</t>
  </si>
  <si>
    <t>-2122422904</t>
  </si>
  <si>
    <t>-1978578777</t>
  </si>
  <si>
    <t>-63256575</t>
  </si>
  <si>
    <t>AC</t>
  </si>
  <si>
    <t>-2058069135</t>
  </si>
  <si>
    <t>ACE</t>
  </si>
  <si>
    <t>Acer campestre ´Elsrijk´, vysokokmenný v 250, obvod 16/18</t>
  </si>
  <si>
    <t>-341466113</t>
  </si>
  <si>
    <t>AD</t>
  </si>
  <si>
    <t>653411134</t>
  </si>
  <si>
    <t>AE</t>
  </si>
  <si>
    <t>41566078</t>
  </si>
  <si>
    <t>AN</t>
  </si>
  <si>
    <t>Abies nordmanniana, 250/300</t>
  </si>
  <si>
    <t>1648208051</t>
  </si>
  <si>
    <t>CL</t>
  </si>
  <si>
    <t>Crataegus laevigata 'Paul Scarlet', obvod 14/16</t>
  </si>
  <si>
    <t>1152075182</t>
  </si>
  <si>
    <t>FS</t>
  </si>
  <si>
    <t>-1297571584</t>
  </si>
  <si>
    <t>GB</t>
  </si>
  <si>
    <t>212288276</t>
  </si>
  <si>
    <t>LT</t>
  </si>
  <si>
    <t>Liriodendron tulipifera, obvod 18/20</t>
  </si>
  <si>
    <t>-1154791933</t>
  </si>
  <si>
    <t>LS</t>
  </si>
  <si>
    <t>Liquidambar styraciflua, obvod 16/18</t>
  </si>
  <si>
    <t>78524972</t>
  </si>
  <si>
    <t>QL</t>
  </si>
  <si>
    <t>Quercus palustris, obvod 18/20</t>
  </si>
  <si>
    <t>-2108493455</t>
  </si>
  <si>
    <t>QP</t>
  </si>
  <si>
    <t>Quercus petraea, obvod 18/20</t>
  </si>
  <si>
    <t>-1211858299</t>
  </si>
  <si>
    <t>RM</t>
  </si>
  <si>
    <t>Robinia x margaretta 'Pink Cascade' CASQUE ROUGE</t>
  </si>
  <si>
    <t>-2130822678</t>
  </si>
  <si>
    <t>SU</t>
  </si>
  <si>
    <t>Sorbus aucuparia, obvod 14/16</t>
  </si>
  <si>
    <t>759721265</t>
  </si>
  <si>
    <t>TE</t>
  </si>
  <si>
    <t>1847774298</t>
  </si>
  <si>
    <t>TT</t>
  </si>
  <si>
    <t>Tilia tomentosa ´Silver Globe´, vysokokmenný v 250, obvod 16/18</t>
  </si>
  <si>
    <t>390630784</t>
  </si>
  <si>
    <t>1826238049</t>
  </si>
  <si>
    <t>731039080</t>
  </si>
  <si>
    <t>49*0,01256 'Prepočítané koeficientom množstva</t>
  </si>
  <si>
    <t>1825268723</t>
  </si>
  <si>
    <t>249751112.V</t>
  </si>
  <si>
    <t>Osadenie zavlažovacích vakov</t>
  </si>
  <si>
    <t>-1133990355</t>
  </si>
  <si>
    <t>VAK</t>
  </si>
  <si>
    <t>Zavlažovací vak 75 l</t>
  </si>
  <si>
    <t>2139583290</t>
  </si>
  <si>
    <t>1194,26751592357*0,01256 'Prepočítané koeficientom množstva</t>
  </si>
  <si>
    <t>-1619569364</t>
  </si>
  <si>
    <t>59+13</t>
  </si>
  <si>
    <t>-1483710971</t>
  </si>
  <si>
    <t>72*3</t>
  </si>
  <si>
    <t>820441077</t>
  </si>
  <si>
    <t>-863197964</t>
  </si>
  <si>
    <t>-578611423</t>
  </si>
  <si>
    <t>-966179533</t>
  </si>
  <si>
    <t>72*90,125 'Prepočítané koeficientom množstva</t>
  </si>
  <si>
    <t>-971297681</t>
  </si>
  <si>
    <t>250968605</t>
  </si>
  <si>
    <t>72*0,25</t>
  </si>
  <si>
    <t>-1880823228</t>
  </si>
  <si>
    <t>1985910473</t>
  </si>
  <si>
    <t>72*0,08</t>
  </si>
  <si>
    <t>-1738673337</t>
  </si>
  <si>
    <t>-126022598</t>
  </si>
  <si>
    <t>28*0,001 'Prepočítané koeficientom množstva</t>
  </si>
  <si>
    <t>489792482</t>
  </si>
  <si>
    <t>-1974652909</t>
  </si>
  <si>
    <t>2082994266</t>
  </si>
  <si>
    <t>-1097569844</t>
  </si>
  <si>
    <t>-1502190974</t>
  </si>
  <si>
    <t>-631486181</t>
  </si>
  <si>
    <t>-1676423073</t>
  </si>
  <si>
    <t>319362841</t>
  </si>
  <si>
    <t>-2084288011</t>
  </si>
  <si>
    <t>-1720519125</t>
  </si>
  <si>
    <t>33152911</t>
  </si>
  <si>
    <t>84*0,03</t>
  </si>
  <si>
    <t>-789252292</t>
  </si>
  <si>
    <t>-1257486374</t>
  </si>
  <si>
    <t>28*90,125 'Prepočítané koeficientom množstva</t>
  </si>
  <si>
    <t>-33537204</t>
  </si>
  <si>
    <t>715835224</t>
  </si>
  <si>
    <t>48*0,001 'Prepočítané koeficientom množstva</t>
  </si>
  <si>
    <t>1395052282</t>
  </si>
  <si>
    <t>-1852500045</t>
  </si>
  <si>
    <t>-1608331596</t>
  </si>
  <si>
    <t>215375029</t>
  </si>
  <si>
    <t>1827096932</t>
  </si>
  <si>
    <t>2076708716</t>
  </si>
  <si>
    <t>190567214</t>
  </si>
  <si>
    <t>-1439288532</t>
  </si>
  <si>
    <t>-2033957451</t>
  </si>
  <si>
    <t>1080442360</t>
  </si>
  <si>
    <t>595618577</t>
  </si>
  <si>
    <t>863679952</t>
  </si>
  <si>
    <t>C5.1</t>
  </si>
  <si>
    <t>Narcissus ´Thalia´</t>
  </si>
  <si>
    <t>549271806</t>
  </si>
  <si>
    <t>C6</t>
  </si>
  <si>
    <t>Narcissus ´Hawera´</t>
  </si>
  <si>
    <t>-2108024627</t>
  </si>
  <si>
    <t>-1676657669</t>
  </si>
  <si>
    <t>891196108</t>
  </si>
  <si>
    <t>48*0,08*1,6</t>
  </si>
  <si>
    <t>-1934641476</t>
  </si>
  <si>
    <t>72"stromy"*100/1000</t>
  </si>
  <si>
    <t>98"kry"*10/1000</t>
  </si>
  <si>
    <t>410"trvalky1"*10/1000</t>
  </si>
  <si>
    <t>423889870</t>
  </si>
  <si>
    <t>71</t>
  </si>
  <si>
    <t>336176491</t>
  </si>
  <si>
    <t>72</t>
  </si>
  <si>
    <t>-1012029561</t>
  </si>
  <si>
    <t>771,4*0,01 'Prepočítané koeficientom množstva</t>
  </si>
  <si>
    <t>73</t>
  </si>
  <si>
    <t>1435394943</t>
  </si>
  <si>
    <t>74</t>
  </si>
  <si>
    <t>-967154093</t>
  </si>
  <si>
    <t>7714*0,04 'Prepočítané koeficientom množstva</t>
  </si>
  <si>
    <t>75</t>
  </si>
  <si>
    <t>-834274367</t>
  </si>
  <si>
    <t>76</t>
  </si>
  <si>
    <t>-1045159436</t>
  </si>
  <si>
    <t>77</t>
  </si>
  <si>
    <t>1771083232</t>
  </si>
  <si>
    <t>78</t>
  </si>
  <si>
    <t>-1370224772</t>
  </si>
  <si>
    <t>79</t>
  </si>
  <si>
    <t>-1135476975</t>
  </si>
  <si>
    <t>7714*0,025 'Prepočítané koeficientom množstva</t>
  </si>
  <si>
    <t>80</t>
  </si>
  <si>
    <t>-745919439</t>
  </si>
  <si>
    <t>SO 2.2.3 - Návrh vegetačných úprav - časť 3</t>
  </si>
  <si>
    <t xml:space="preserve">      3.2 - Prírodný chodník</t>
  </si>
  <si>
    <t>312772405</t>
  </si>
  <si>
    <t>1530511879</t>
  </si>
  <si>
    <t>-1938331979</t>
  </si>
  <si>
    <t>-1793662077</t>
  </si>
  <si>
    <t>AP</t>
  </si>
  <si>
    <t>Acer pseudoplatanus, obvod 14/16</t>
  </si>
  <si>
    <t>285565465</t>
  </si>
  <si>
    <t>CB</t>
  </si>
  <si>
    <t>Carpinus betulus, obvod 16/18</t>
  </si>
  <si>
    <t>-990727109</t>
  </si>
  <si>
    <t>CL.1</t>
  </si>
  <si>
    <t>1076247852</t>
  </si>
  <si>
    <t>FS.1</t>
  </si>
  <si>
    <t>-389921829</t>
  </si>
  <si>
    <t>MG</t>
  </si>
  <si>
    <t>Metasequoia glyptostroboides, 250/300 cm</t>
  </si>
  <si>
    <t>1349468668</t>
  </si>
  <si>
    <t>QL.1</t>
  </si>
  <si>
    <t>1415721903</t>
  </si>
  <si>
    <t>QP.1</t>
  </si>
  <si>
    <t>-1525258799</t>
  </si>
  <si>
    <t>697821526</t>
  </si>
  <si>
    <t>"nové stromy"23</t>
  </si>
  <si>
    <t>"presadené stromy"2</t>
  </si>
  <si>
    <t>1713366189</t>
  </si>
  <si>
    <t>25*3</t>
  </si>
  <si>
    <t>1923454408</t>
  </si>
  <si>
    <t>-1304730370</t>
  </si>
  <si>
    <t>-1896041479</t>
  </si>
  <si>
    <t>-1668475648</t>
  </si>
  <si>
    <t>25*0,25</t>
  </si>
  <si>
    <t>519017648</t>
  </si>
  <si>
    <t>497401780</t>
  </si>
  <si>
    <t>25*0,08</t>
  </si>
  <si>
    <t>824030740</t>
  </si>
  <si>
    <t>-1805914518</t>
  </si>
  <si>
    <t>25*70 'Prepočítané koeficientom množstva</t>
  </si>
  <si>
    <t>-402625444</t>
  </si>
  <si>
    <t>1704227</t>
  </si>
  <si>
    <t>25*0,00785 'Prepočítané koeficientom množstva</t>
  </si>
  <si>
    <t>-1325840431</t>
  </si>
  <si>
    <t>Prírodný chodník</t>
  </si>
  <si>
    <t>111105111.S</t>
  </si>
  <si>
    <t>Odstránenie stariny s naložením, odvozom odpadu do 20 km v rovine alebo na svahu do 1:5</t>
  </si>
  <si>
    <t>-1324955648</t>
  </si>
  <si>
    <t>162501102.S</t>
  </si>
  <si>
    <t>Vodorovné premiestnenie výkopku po spevnenej ceste z horniny tr.1-4, do 100 m3 na vzdialenosť do 3000 m</t>
  </si>
  <si>
    <t>1125785259</t>
  </si>
  <si>
    <t>278*0,05*1,6</t>
  </si>
  <si>
    <t>171209002.S</t>
  </si>
  <si>
    <t>Poplatok za skládku - zemina a kamenivo (17 05) ostatné</t>
  </si>
  <si>
    <t>371331531</t>
  </si>
  <si>
    <t>22,24*1,1</t>
  </si>
  <si>
    <t>549964816</t>
  </si>
  <si>
    <t>055410000100.T</t>
  </si>
  <si>
    <t>Mulčovací materiál - drevitá štiepka</t>
  </si>
  <si>
    <t>-1982593789</t>
  </si>
  <si>
    <t>278*70 'Prepočítané koeficientom množstva</t>
  </si>
  <si>
    <t>-1494034327</t>
  </si>
  <si>
    <t>Zelené sídliská / lokalita SEVERNÁ - vegetačné úpravy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</si>
</sst>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rial CE"/>
      <family val="2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003366"/>
      <name val="Arial CE"/>
    </font>
    <font>
      <b/>
      <sz val="10"/>
      <color rgb="FF003366"/>
      <name val="Arial CE"/>
    </font>
    <font>
      <sz val="18"/>
      <color theme="10"/>
      <name val="Wingdings 2"/>
      <family val="1"/>
      <charset val="2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33">
    <xf numFmtId="0" fontId="0" fillId="0" borderId="0" xfId="0"/>
    <xf numFmtId="0" fontId="3" fillId="0" borderId="0" xfId="2" applyFont="1" applyAlignment="1">
      <alignment horizontal="left" vertical="center"/>
    </xf>
    <xf numFmtId="0" fontId="2" fillId="0" borderId="0" xfId="2"/>
    <xf numFmtId="0" fontId="2" fillId="0" borderId="0" xfId="2" applyAlignment="1">
      <alignment horizontal="left" vertical="center"/>
    </xf>
    <xf numFmtId="0" fontId="2" fillId="0" borderId="1" xfId="2" applyBorder="1"/>
    <xf numFmtId="0" fontId="2" fillId="0" borderId="2" xfId="2" applyBorder="1"/>
    <xf numFmtId="0" fontId="2" fillId="0" borderId="3" xfId="2" applyBorder="1"/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horizontal="left" vertical="top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top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2" fillId="0" borderId="4" xfId="2" applyBorder="1"/>
    <xf numFmtId="0" fontId="2" fillId="0" borderId="0" xfId="2" applyAlignment="1">
      <alignment vertical="center"/>
    </xf>
    <xf numFmtId="0" fontId="2" fillId="0" borderId="3" xfId="2" applyBorder="1" applyAlignment="1">
      <alignment vertical="center"/>
    </xf>
    <xf numFmtId="0" fontId="9" fillId="0" borderId="5" xfId="2" applyFont="1" applyBorder="1" applyAlignment="1">
      <alignment horizontal="left" vertical="center"/>
    </xf>
    <xf numFmtId="0" fontId="2" fillId="0" borderId="5" xfId="2" applyBorder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3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3" xfId="2" applyFont="1" applyBorder="1" applyAlignment="1">
      <alignment vertical="center"/>
    </xf>
    <xf numFmtId="0" fontId="2" fillId="3" borderId="0" xfId="2" applyFill="1" applyAlignment="1">
      <alignment vertical="center"/>
    </xf>
    <xf numFmtId="0" fontId="13" fillId="3" borderId="6" xfId="2" applyFont="1" applyFill="1" applyBorder="1" applyAlignment="1">
      <alignment horizontal="left" vertical="center"/>
    </xf>
    <xf numFmtId="0" fontId="2" fillId="3" borderId="7" xfId="2" applyFill="1" applyBorder="1" applyAlignment="1">
      <alignment vertical="center"/>
    </xf>
    <xf numFmtId="0" fontId="13" fillId="3" borderId="7" xfId="2" applyFont="1" applyFill="1" applyBorder="1" applyAlignment="1">
      <alignment horizontal="center" vertical="center"/>
    </xf>
    <xf numFmtId="0" fontId="14" fillId="0" borderId="4" xfId="2" applyFont="1" applyBorder="1" applyAlignment="1">
      <alignment horizontal="left" vertical="center"/>
    </xf>
    <xf numFmtId="0" fontId="2" fillId="0" borderId="4" xfId="2" applyBorder="1" applyAlignment="1">
      <alignment vertical="center"/>
    </xf>
    <xf numFmtId="0" fontId="6" fillId="0" borderId="5" xfId="2" applyFont="1" applyBorder="1" applyAlignment="1">
      <alignment horizontal="left" vertical="center"/>
    </xf>
    <xf numFmtId="0" fontId="2" fillId="0" borderId="9" xfId="2" applyBorder="1" applyAlignment="1">
      <alignment vertical="center"/>
    </xf>
    <xf numFmtId="0" fontId="2" fillId="0" borderId="10" xfId="2" applyBorder="1" applyAlignment="1">
      <alignment vertical="center"/>
    </xf>
    <xf numFmtId="0" fontId="2" fillId="0" borderId="1" xfId="2" applyBorder="1" applyAlignment="1">
      <alignment vertical="center"/>
    </xf>
    <xf numFmtId="0" fontId="2" fillId="0" borderId="2" xfId="2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165" fontId="7" fillId="0" borderId="0" xfId="2" applyNumberFormat="1" applyFont="1" applyAlignment="1">
      <alignment horizontal="left" vertical="center"/>
    </xf>
    <xf numFmtId="0" fontId="2" fillId="0" borderId="12" xfId="2" applyBorder="1" applyAlignment="1">
      <alignment vertical="center"/>
    </xf>
    <xf numFmtId="0" fontId="2" fillId="0" borderId="13" xfId="2" applyBorder="1" applyAlignment="1">
      <alignment vertical="center"/>
    </xf>
    <xf numFmtId="0" fontId="16" fillId="0" borderId="0" xfId="2" applyFont="1" applyAlignment="1">
      <alignment horizontal="left" vertical="center"/>
    </xf>
    <xf numFmtId="0" fontId="2" fillId="0" borderId="15" xfId="2" applyBorder="1" applyAlignment="1">
      <alignment vertical="center"/>
    </xf>
    <xf numFmtId="0" fontId="2" fillId="4" borderId="7" xfId="2" applyFill="1" applyBorder="1" applyAlignment="1">
      <alignment vertical="center"/>
    </xf>
    <xf numFmtId="0" fontId="17" fillId="4" borderId="0" xfId="2" applyFont="1" applyFill="1" applyAlignment="1">
      <alignment horizontal="center" vertical="center"/>
    </xf>
    <xf numFmtId="0" fontId="18" fillId="0" borderId="16" xfId="2" applyFont="1" applyBorder="1" applyAlignment="1">
      <alignment horizontal="center" vertical="center" wrapText="1"/>
    </xf>
    <xf numFmtId="0" fontId="18" fillId="0" borderId="17" xfId="2" applyFont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 wrapText="1"/>
    </xf>
    <xf numFmtId="0" fontId="2" fillId="0" borderId="11" xfId="2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3" xfId="2" applyFont="1" applyBorder="1" applyAlignment="1">
      <alignment vertical="center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4" fontId="19" fillId="0" borderId="0" xfId="2" applyNumberFormat="1" applyFont="1" applyAlignment="1">
      <alignment vertical="center"/>
    </xf>
    <xf numFmtId="0" fontId="13" fillId="0" borderId="0" xfId="2" applyFont="1" applyAlignment="1">
      <alignment horizontal="center" vertical="center"/>
    </xf>
    <xf numFmtId="4" fontId="15" fillId="0" borderId="14" xfId="2" applyNumberFormat="1" applyFont="1" applyBorder="1" applyAlignment="1">
      <alignment vertical="center"/>
    </xf>
    <xf numFmtId="4" fontId="15" fillId="0" borderId="0" xfId="2" applyNumberFormat="1" applyFont="1" applyAlignment="1">
      <alignment vertical="center"/>
    </xf>
    <xf numFmtId="166" fontId="15" fillId="0" borderId="0" xfId="2" applyNumberFormat="1" applyFont="1" applyAlignment="1">
      <alignment vertical="center"/>
    </xf>
    <xf numFmtId="4" fontId="15" fillId="0" borderId="15" xfId="2" applyNumberFormat="1" applyFont="1" applyBorder="1" applyAlignment="1">
      <alignment vertical="center"/>
    </xf>
    <xf numFmtId="0" fontId="13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21" fillId="0" borderId="0" xfId="2" applyFont="1" applyAlignment="1">
      <alignment vertical="center"/>
    </xf>
    <xf numFmtId="0" fontId="21" fillId="0" borderId="3" xfId="2" applyFont="1" applyBorder="1" applyAlignment="1">
      <alignment vertical="center"/>
    </xf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4" fontId="24" fillId="0" borderId="14" xfId="2" applyNumberFormat="1" applyFont="1" applyBorder="1" applyAlignment="1">
      <alignment vertical="center"/>
    </xf>
    <xf numFmtId="4" fontId="24" fillId="0" borderId="0" xfId="2" applyNumberFormat="1" applyFont="1" applyAlignment="1">
      <alignment vertical="center"/>
    </xf>
    <xf numFmtId="166" fontId="24" fillId="0" borderId="0" xfId="2" applyNumberFormat="1" applyFont="1" applyAlignment="1">
      <alignment vertical="center"/>
    </xf>
    <xf numFmtId="4" fontId="24" fillId="0" borderId="15" xfId="2" applyNumberFormat="1" applyFont="1" applyBorder="1" applyAlignment="1">
      <alignment vertical="center"/>
    </xf>
    <xf numFmtId="0" fontId="21" fillId="0" borderId="0" xfId="2" applyFont="1" applyAlignment="1">
      <alignment horizontal="left" vertical="center"/>
    </xf>
    <xf numFmtId="0" fontId="25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4" fontId="6" fillId="0" borderId="14" xfId="2" applyNumberFormat="1" applyFont="1" applyBorder="1" applyAlignment="1">
      <alignment vertical="center"/>
    </xf>
    <xf numFmtId="4" fontId="6" fillId="0" borderId="0" xfId="2" applyNumberFormat="1" applyFont="1" applyAlignment="1">
      <alignment vertical="center"/>
    </xf>
    <xf numFmtId="166" fontId="6" fillId="0" borderId="0" xfId="2" applyNumberFormat="1" applyFont="1" applyAlignment="1">
      <alignment vertical="center"/>
    </xf>
    <xf numFmtId="4" fontId="6" fillId="0" borderId="15" xfId="2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28" fillId="0" borderId="0" xfId="2" applyFont="1" applyAlignment="1">
      <alignment horizontal="left" vertical="center"/>
    </xf>
    <xf numFmtId="0" fontId="2" fillId="0" borderId="0" xfId="2" applyAlignment="1">
      <alignment vertical="center" wrapText="1"/>
    </xf>
    <xf numFmtId="0" fontId="2" fillId="0" borderId="3" xfId="2" applyBorder="1" applyAlignment="1">
      <alignment vertical="center" wrapText="1"/>
    </xf>
    <xf numFmtId="0" fontId="9" fillId="0" borderId="0" xfId="2" applyFont="1" applyAlignment="1">
      <alignment horizontal="left" vertical="center"/>
    </xf>
    <xf numFmtId="4" fontId="10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164" fontId="10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right" vertical="center"/>
    </xf>
    <xf numFmtId="0" fontId="2" fillId="4" borderId="0" xfId="2" applyFill="1" applyAlignment="1">
      <alignment vertical="center"/>
    </xf>
    <xf numFmtId="0" fontId="13" fillId="4" borderId="6" xfId="2" applyFont="1" applyFill="1" applyBorder="1" applyAlignment="1">
      <alignment horizontal="left" vertical="center"/>
    </xf>
    <xf numFmtId="0" fontId="13" fillId="4" borderId="7" xfId="2" applyFont="1" applyFill="1" applyBorder="1" applyAlignment="1">
      <alignment horizontal="right" vertical="center"/>
    </xf>
    <xf numFmtId="0" fontId="13" fillId="4" borderId="7" xfId="2" applyFont="1" applyFill="1" applyBorder="1" applyAlignment="1">
      <alignment horizontal="center" vertical="center"/>
    </xf>
    <xf numFmtId="4" fontId="13" fillId="4" borderId="7" xfId="2" applyNumberFormat="1" applyFont="1" applyFill="1" applyBorder="1" applyAlignment="1">
      <alignment vertical="center"/>
    </xf>
    <xf numFmtId="0" fontId="2" fillId="4" borderId="8" xfId="2" applyFill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right" vertical="center"/>
    </xf>
    <xf numFmtId="0" fontId="17" fillId="4" borderId="0" xfId="2" applyFont="1" applyFill="1" applyAlignment="1">
      <alignment horizontal="left" vertical="center"/>
    </xf>
    <xf numFmtId="0" fontId="17" fillId="4" borderId="0" xfId="2" applyFont="1" applyFill="1" applyAlignment="1">
      <alignment horizontal="right" vertical="center"/>
    </xf>
    <xf numFmtId="0" fontId="29" fillId="0" borderId="0" xfId="2" applyFont="1" applyAlignment="1">
      <alignment horizontal="left" vertical="center"/>
    </xf>
    <xf numFmtId="0" fontId="30" fillId="0" borderId="0" xfId="2" applyFont="1" applyAlignment="1">
      <alignment vertical="center"/>
    </xf>
    <xf numFmtId="0" fontId="30" fillId="0" borderId="3" xfId="2" applyFont="1" applyBorder="1" applyAlignment="1">
      <alignment vertical="center"/>
    </xf>
    <xf numFmtId="0" fontId="30" fillId="0" borderId="20" xfId="2" applyFont="1" applyBorder="1" applyAlignment="1">
      <alignment horizontal="left" vertical="center"/>
    </xf>
    <xf numFmtId="0" fontId="30" fillId="0" borderId="20" xfId="2" applyFont="1" applyBorder="1" applyAlignment="1">
      <alignment vertical="center"/>
    </xf>
    <xf numFmtId="4" fontId="30" fillId="0" borderId="20" xfId="2" applyNumberFormat="1" applyFont="1" applyBorder="1" applyAlignment="1">
      <alignment vertical="center"/>
    </xf>
    <xf numFmtId="0" fontId="25" fillId="0" borderId="3" xfId="2" applyFont="1" applyBorder="1" applyAlignment="1">
      <alignment vertical="center"/>
    </xf>
    <xf numFmtId="0" fontId="25" fillId="0" borderId="20" xfId="2" applyFont="1" applyBorder="1" applyAlignment="1">
      <alignment horizontal="left" vertical="center"/>
    </xf>
    <xf numFmtId="0" fontId="25" fillId="0" borderId="20" xfId="2" applyFont="1" applyBorder="1" applyAlignment="1">
      <alignment vertical="center"/>
    </xf>
    <xf numFmtId="4" fontId="25" fillId="0" borderId="20" xfId="2" applyNumberFormat="1" applyFont="1" applyBorder="1" applyAlignment="1">
      <alignment vertical="center"/>
    </xf>
    <xf numFmtId="0" fontId="2" fillId="0" borderId="0" xfId="2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17" fillId="4" borderId="16" xfId="2" applyFont="1" applyFill="1" applyBorder="1" applyAlignment="1">
      <alignment horizontal="center" vertical="center" wrapText="1"/>
    </xf>
    <xf numFmtId="0" fontId="17" fillId="4" borderId="17" xfId="2" applyFont="1" applyFill="1" applyBorder="1" applyAlignment="1">
      <alignment horizontal="center" vertical="center" wrapText="1"/>
    </xf>
    <xf numFmtId="0" fontId="17" fillId="4" borderId="18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167" fontId="19" fillId="0" borderId="0" xfId="2" applyNumberFormat="1" applyFont="1"/>
    <xf numFmtId="166" fontId="31" fillId="0" borderId="12" xfId="2" applyNumberFormat="1" applyFont="1" applyBorder="1"/>
    <xf numFmtId="166" fontId="31" fillId="0" borderId="13" xfId="2" applyNumberFormat="1" applyFont="1" applyBorder="1"/>
    <xf numFmtId="167" fontId="32" fillId="0" borderId="0" xfId="2" applyNumberFormat="1" applyFont="1" applyAlignment="1">
      <alignment vertical="center"/>
    </xf>
    <xf numFmtId="0" fontId="33" fillId="0" borderId="0" xfId="2" applyFont="1"/>
    <xf numFmtId="0" fontId="33" fillId="0" borderId="3" xfId="2" applyFont="1" applyBorder="1"/>
    <xf numFmtId="0" fontId="33" fillId="0" borderId="0" xfId="2" applyFont="1" applyAlignment="1">
      <alignment horizontal="left"/>
    </xf>
    <xf numFmtId="0" fontId="30" fillId="0" borderId="0" xfId="2" applyFont="1" applyAlignment="1">
      <alignment horizontal="left"/>
    </xf>
    <xf numFmtId="167" fontId="30" fillId="0" borderId="0" xfId="2" applyNumberFormat="1" applyFont="1"/>
    <xf numFmtId="0" fontId="33" fillId="0" borderId="14" xfId="2" applyFont="1" applyBorder="1"/>
    <xf numFmtId="166" fontId="33" fillId="0" borderId="0" xfId="2" applyNumberFormat="1" applyFont="1"/>
    <xf numFmtId="166" fontId="33" fillId="0" borderId="15" xfId="2" applyNumberFormat="1" applyFont="1" applyBorder="1"/>
    <xf numFmtId="0" fontId="33" fillId="0" borderId="0" xfId="2" applyFont="1" applyAlignment="1">
      <alignment horizontal="center"/>
    </xf>
    <xf numFmtId="167" fontId="33" fillId="0" borderId="0" xfId="2" applyNumberFormat="1" applyFont="1" applyAlignment="1">
      <alignment vertical="center"/>
    </xf>
    <xf numFmtId="0" fontId="25" fillId="0" borderId="0" xfId="2" applyFont="1" applyAlignment="1">
      <alignment horizontal="left"/>
    </xf>
    <xf numFmtId="167" fontId="25" fillId="0" borderId="0" xfId="2" applyNumberFormat="1" applyFont="1"/>
    <xf numFmtId="0" fontId="2" fillId="0" borderId="3" xfId="2" applyBorder="1" applyAlignment="1" applyProtection="1">
      <alignment vertical="center"/>
      <protection locked="0"/>
    </xf>
    <xf numFmtId="0" fontId="17" fillId="0" borderId="22" xfId="2" applyFont="1" applyBorder="1" applyAlignment="1" applyProtection="1">
      <alignment horizontal="center" vertical="center"/>
      <protection locked="0"/>
    </xf>
    <xf numFmtId="49" fontId="17" fillId="0" borderId="22" xfId="2" applyNumberFormat="1" applyFont="1" applyBorder="1" applyAlignment="1" applyProtection="1">
      <alignment horizontal="left" vertical="center" wrapText="1"/>
      <protection locked="0"/>
    </xf>
    <xf numFmtId="0" fontId="17" fillId="0" borderId="22" xfId="2" applyFont="1" applyBorder="1" applyAlignment="1" applyProtection="1">
      <alignment horizontal="left" vertical="center" wrapText="1"/>
      <protection locked="0"/>
    </xf>
    <xf numFmtId="0" fontId="17" fillId="0" borderId="22" xfId="2" applyFont="1" applyBorder="1" applyAlignment="1" applyProtection="1">
      <alignment horizontal="center" vertical="center" wrapText="1"/>
      <protection locked="0"/>
    </xf>
    <xf numFmtId="167" fontId="17" fillId="0" borderId="22" xfId="2" applyNumberFormat="1" applyFont="1" applyBorder="1" applyAlignment="1" applyProtection="1">
      <alignment vertical="center"/>
      <protection locked="0"/>
    </xf>
    <xf numFmtId="0" fontId="2" fillId="0" borderId="22" xfId="2" applyBorder="1" applyAlignment="1" applyProtection="1">
      <alignment vertical="center"/>
      <protection locked="0"/>
    </xf>
    <xf numFmtId="0" fontId="18" fillId="0" borderId="14" xfId="2" applyFont="1" applyBorder="1" applyAlignment="1">
      <alignment horizontal="left" vertical="center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Alignment="1">
      <alignment vertical="center"/>
    </xf>
    <xf numFmtId="166" fontId="18" fillId="0" borderId="15" xfId="2" applyNumberFormat="1" applyFont="1" applyBorder="1" applyAlignment="1">
      <alignment vertical="center"/>
    </xf>
    <xf numFmtId="0" fontId="17" fillId="0" borderId="0" xfId="2" applyFont="1" applyAlignment="1">
      <alignment horizontal="left" vertical="center"/>
    </xf>
    <xf numFmtId="4" fontId="2" fillId="0" borderId="0" xfId="2" applyNumberFormat="1" applyAlignment="1">
      <alignment vertical="center"/>
    </xf>
    <xf numFmtId="167" fontId="2" fillId="0" borderId="0" xfId="2" applyNumberFormat="1" applyAlignment="1">
      <alignment vertical="center"/>
    </xf>
    <xf numFmtId="0" fontId="34" fillId="0" borderId="22" xfId="2" applyFont="1" applyBorder="1" applyAlignment="1" applyProtection="1">
      <alignment horizontal="center" vertical="center"/>
      <protection locked="0"/>
    </xf>
    <xf numFmtId="49" fontId="34" fillId="0" borderId="22" xfId="2" applyNumberFormat="1" applyFont="1" applyBorder="1" applyAlignment="1" applyProtection="1">
      <alignment horizontal="left" vertical="center" wrapText="1"/>
      <protection locked="0"/>
    </xf>
    <xf numFmtId="0" fontId="34" fillId="0" borderId="22" xfId="2" applyFont="1" applyBorder="1" applyAlignment="1" applyProtection="1">
      <alignment horizontal="left" vertical="center" wrapText="1"/>
      <protection locked="0"/>
    </xf>
    <xf numFmtId="0" fontId="34" fillId="0" borderId="22" xfId="2" applyFont="1" applyBorder="1" applyAlignment="1" applyProtection="1">
      <alignment horizontal="center" vertical="center" wrapText="1"/>
      <protection locked="0"/>
    </xf>
    <xf numFmtId="167" fontId="34" fillId="0" borderId="22" xfId="2" applyNumberFormat="1" applyFont="1" applyBorder="1" applyAlignment="1" applyProtection="1">
      <alignment vertical="center"/>
      <protection locked="0"/>
    </xf>
    <xf numFmtId="0" fontId="35" fillId="0" borderId="22" xfId="2" applyFont="1" applyBorder="1" applyAlignment="1" applyProtection="1">
      <alignment vertical="center"/>
      <protection locked="0"/>
    </xf>
    <xf numFmtId="0" fontId="35" fillId="0" borderId="3" xfId="2" applyFont="1" applyBorder="1" applyAlignment="1">
      <alignment vertical="center"/>
    </xf>
    <xf numFmtId="0" fontId="34" fillId="0" borderId="14" xfId="2" applyFont="1" applyBorder="1" applyAlignment="1">
      <alignment horizontal="left" vertical="center"/>
    </xf>
    <xf numFmtId="0" fontId="34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0" fontId="36" fillId="0" borderId="3" xfId="2" applyFont="1" applyBorder="1" applyAlignment="1">
      <alignment vertical="center"/>
    </xf>
    <xf numFmtId="0" fontId="37" fillId="0" borderId="0" xfId="2" applyFont="1" applyAlignment="1">
      <alignment horizontal="left" vertical="center"/>
    </xf>
    <xf numFmtId="0" fontId="36" fillId="0" borderId="0" xfId="2" applyFont="1" applyAlignment="1">
      <alignment horizontal="left" vertical="center" wrapText="1"/>
    </xf>
    <xf numFmtId="167" fontId="36" fillId="0" borderId="0" xfId="2" applyNumberFormat="1" applyFont="1" applyAlignment="1">
      <alignment vertical="center"/>
    </xf>
    <xf numFmtId="0" fontId="36" fillId="0" borderId="14" xfId="2" applyFont="1" applyBorder="1" applyAlignment="1">
      <alignment vertical="center"/>
    </xf>
    <xf numFmtId="0" fontId="36" fillId="0" borderId="15" xfId="2" applyFont="1" applyBorder="1" applyAlignment="1">
      <alignment vertical="center"/>
    </xf>
    <xf numFmtId="0" fontId="36" fillId="0" borderId="0" xfId="2" applyFont="1" applyAlignment="1">
      <alignment horizontal="left" vertical="center"/>
    </xf>
    <xf numFmtId="0" fontId="38" fillId="0" borderId="0" xfId="2" applyFont="1" applyAlignment="1">
      <alignment vertical="center"/>
    </xf>
    <xf numFmtId="0" fontId="38" fillId="0" borderId="3" xfId="2" applyFont="1" applyBorder="1" applyAlignment="1">
      <alignment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left" vertical="center" wrapText="1"/>
    </xf>
    <xf numFmtId="167" fontId="38" fillId="0" borderId="0" xfId="2" applyNumberFormat="1" applyFont="1" applyAlignment="1">
      <alignment vertical="center"/>
    </xf>
    <xf numFmtId="0" fontId="38" fillId="0" borderId="14" xfId="2" applyFont="1" applyBorder="1" applyAlignment="1">
      <alignment vertical="center"/>
    </xf>
    <xf numFmtId="0" fontId="38" fillId="0" borderId="15" xfId="2" applyFont="1" applyBorder="1" applyAlignment="1">
      <alignment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center" vertical="center"/>
    </xf>
    <xf numFmtId="166" fontId="18" fillId="0" borderId="20" xfId="2" applyNumberFormat="1" applyFont="1" applyBorder="1" applyAlignment="1">
      <alignment vertical="center"/>
    </xf>
    <xf numFmtId="166" fontId="18" fillId="0" borderId="21" xfId="2" applyNumberFormat="1" applyFont="1" applyBorder="1" applyAlignment="1">
      <alignment vertical="center"/>
    </xf>
    <xf numFmtId="14" fontId="7" fillId="0" borderId="0" xfId="2" applyNumberFormat="1" applyFont="1" applyAlignment="1">
      <alignment horizontal="left" vertical="center"/>
    </xf>
    <xf numFmtId="4" fontId="17" fillId="0" borderId="22" xfId="2" applyNumberFormat="1" applyFont="1" applyBorder="1" applyAlignment="1" applyProtection="1">
      <alignment vertical="center"/>
      <protection locked="0"/>
    </xf>
    <xf numFmtId="4" fontId="33" fillId="0" borderId="0" xfId="2" applyNumberFormat="1" applyFont="1"/>
    <xf numFmtId="4" fontId="25" fillId="0" borderId="0" xfId="2" applyNumberFormat="1" applyFont="1"/>
    <xf numFmtId="4" fontId="34" fillId="0" borderId="22" xfId="2" applyNumberFormat="1" applyFont="1" applyBorder="1" applyAlignment="1" applyProtection="1">
      <alignment vertical="center"/>
      <protection locked="0"/>
    </xf>
    <xf numFmtId="4" fontId="36" fillId="0" borderId="0" xfId="2" applyNumberFormat="1" applyFont="1" applyAlignment="1">
      <alignment vertical="center"/>
    </xf>
    <xf numFmtId="4" fontId="38" fillId="0" borderId="0" xfId="2" applyNumberFormat="1" applyFont="1" applyAlignment="1">
      <alignment vertical="center"/>
    </xf>
    <xf numFmtId="4" fontId="19" fillId="0" borderId="0" xfId="2" applyNumberFormat="1" applyFont="1"/>
    <xf numFmtId="4" fontId="30" fillId="0" borderId="0" xfId="2" applyNumberFormat="1" applyFont="1"/>
    <xf numFmtId="0" fontId="7" fillId="0" borderId="0" xfId="2" applyFont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2" fillId="0" borderId="0" xfId="2"/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" fillId="0" borderId="0" xfId="2" applyAlignment="1">
      <alignment vertical="center"/>
    </xf>
    <xf numFmtId="0" fontId="8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6" fillId="0" borderId="0" xfId="2" applyFont="1" applyAlignment="1">
      <alignment horizontal="right" vertical="center"/>
    </xf>
    <xf numFmtId="0" fontId="8" fillId="0" borderId="0" xfId="2" applyFont="1" applyAlignment="1">
      <alignment horizontal="left" vertical="top" wrapText="1"/>
    </xf>
    <xf numFmtId="4" fontId="9" fillId="0" borderId="5" xfId="2" applyNumberFormat="1" applyFont="1" applyBorder="1" applyAlignment="1">
      <alignment vertical="center"/>
    </xf>
    <xf numFmtId="0" fontId="2" fillId="0" borderId="5" xfId="2" applyBorder="1" applyAlignment="1">
      <alignment vertical="center"/>
    </xf>
    <xf numFmtId="164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11" fillId="0" borderId="0" xfId="2" applyNumberFormat="1" applyFont="1" applyAlignment="1">
      <alignment vertical="center"/>
    </xf>
    <xf numFmtId="164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vertical="center"/>
    </xf>
    <xf numFmtId="4" fontId="12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3" fillId="3" borderId="7" xfId="2" applyFont="1" applyFill="1" applyBorder="1" applyAlignment="1">
      <alignment horizontal="left" vertical="center"/>
    </xf>
    <xf numFmtId="0" fontId="2" fillId="3" borderId="7" xfId="2" applyFill="1" applyBorder="1" applyAlignment="1">
      <alignment vertical="center"/>
    </xf>
    <xf numFmtId="4" fontId="13" fillId="3" borderId="7" xfId="2" applyNumberFormat="1" applyFont="1" applyFill="1" applyBorder="1" applyAlignment="1">
      <alignment vertical="center"/>
    </xf>
    <xf numFmtId="0" fontId="2" fillId="3" borderId="8" xfId="2" applyFill="1" applyBorder="1" applyAlignment="1">
      <alignment vertical="center"/>
    </xf>
    <xf numFmtId="165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7" fillId="4" borderId="6" xfId="2" applyFont="1" applyFill="1" applyBorder="1" applyAlignment="1">
      <alignment horizontal="center" vertical="center"/>
    </xf>
    <xf numFmtId="0" fontId="17" fillId="4" borderId="7" xfId="2" applyFont="1" applyFill="1" applyBorder="1" applyAlignment="1">
      <alignment horizontal="left" vertical="center"/>
    </xf>
    <xf numFmtId="0" fontId="17" fillId="4" borderId="7" xfId="2" applyFont="1" applyFill="1" applyBorder="1" applyAlignment="1">
      <alignment horizontal="center" vertical="center"/>
    </xf>
    <xf numFmtId="0" fontId="17" fillId="4" borderId="7" xfId="2" applyFont="1" applyFill="1" applyBorder="1" applyAlignment="1">
      <alignment horizontal="right" vertical="center"/>
    </xf>
    <xf numFmtId="0" fontId="17" fillId="4" borderId="8" xfId="2" applyFont="1" applyFill="1" applyBorder="1" applyAlignment="1">
      <alignment horizontal="left" vertical="center"/>
    </xf>
    <xf numFmtId="0" fontId="22" fillId="0" borderId="0" xfId="2" applyFont="1" applyAlignment="1">
      <alignment horizontal="left" vertical="center" wrapText="1"/>
    </xf>
    <xf numFmtId="4" fontId="23" fillId="0" borderId="0" xfId="2" applyNumberFormat="1" applyFont="1" applyAlignment="1">
      <alignment horizontal="right" vertical="center"/>
    </xf>
    <xf numFmtId="0" fontId="23" fillId="0" borderId="0" xfId="2" applyFont="1" applyAlignment="1">
      <alignment vertical="center"/>
    </xf>
    <xf numFmtId="4" fontId="23" fillId="0" borderId="0" xfId="2" applyNumberFormat="1" applyFont="1" applyAlignment="1">
      <alignment vertical="center"/>
    </xf>
    <xf numFmtId="4" fontId="19" fillId="0" borderId="0" xfId="2" applyNumberFormat="1" applyFont="1" applyAlignment="1">
      <alignment horizontal="right" vertical="center"/>
    </xf>
    <xf numFmtId="4" fontId="19" fillId="0" borderId="0" xfId="2" applyNumberFormat="1" applyFont="1" applyAlignment="1">
      <alignment vertical="center"/>
    </xf>
    <xf numFmtId="0" fontId="26" fillId="0" borderId="0" xfId="2" applyFont="1" applyAlignment="1">
      <alignment horizontal="left" vertical="center" wrapText="1"/>
    </xf>
    <xf numFmtId="4" fontId="25" fillId="0" borderId="0" xfId="2" applyNumberFormat="1" applyFont="1" applyAlignment="1">
      <alignment vertical="center"/>
    </xf>
    <xf numFmtId="0" fontId="25" fillId="0" borderId="0" xfId="2" applyFont="1" applyAlignment="1">
      <alignment vertical="center"/>
    </xf>
    <xf numFmtId="0" fontId="17" fillId="5" borderId="22" xfId="2" applyFont="1" applyFill="1" applyBorder="1" applyAlignment="1" applyProtection="1">
      <alignment horizontal="center" vertical="center"/>
      <protection locked="0"/>
    </xf>
    <xf numFmtId="49" fontId="17" fillId="5" borderId="22" xfId="2" applyNumberFormat="1" applyFont="1" applyFill="1" applyBorder="1" applyAlignment="1" applyProtection="1">
      <alignment horizontal="left" vertical="center" wrapText="1"/>
      <protection locked="0"/>
    </xf>
    <xf numFmtId="0" fontId="17" fillId="5" borderId="22" xfId="2" applyFont="1" applyFill="1" applyBorder="1" applyAlignment="1" applyProtection="1">
      <alignment horizontal="left" vertical="center" wrapText="1"/>
      <protection locked="0"/>
    </xf>
    <xf numFmtId="0" fontId="17" fillId="5" borderId="22" xfId="2" applyFont="1" applyFill="1" applyBorder="1" applyAlignment="1" applyProtection="1">
      <alignment horizontal="center" vertical="center" wrapText="1"/>
      <protection locked="0"/>
    </xf>
    <xf numFmtId="167" fontId="17" fillId="5" borderId="22" xfId="2" applyNumberFormat="1" applyFont="1" applyFill="1" applyBorder="1" applyAlignment="1" applyProtection="1">
      <alignment vertical="center"/>
      <protection locked="0"/>
    </xf>
    <xf numFmtId="4" fontId="17" fillId="5" borderId="22" xfId="2" applyNumberFormat="1" applyFont="1" applyFill="1" applyBorder="1" applyAlignment="1" applyProtection="1">
      <alignment vertical="center"/>
      <protection locked="0"/>
    </xf>
  </cellXfs>
  <cellStyles count="3">
    <cellStyle name="Hypertextové prepojenie" xfId="1" builtinId="8"/>
    <cellStyle name="Normálna" xfId="0" builtinId="0"/>
    <cellStyle name="Normálna 2" xfId="2" xr:uid="{C326BBDF-A257-4831-9DC6-D61AA35DC7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Relationship Id="rId2" Type="http://schemas.openxmlformats.org/officeDocument/2006/relationships/externalLinkPath" Target="file:///M:\Dokumenty\Zelen&#233;%20s&#237;dlisk&#225;\Zelen&#233;%20s&#237;dlisk&#225;%20-%20Magursk&#225;,%20Vansovej_2025\Severn&#225;\Rozpo&#269;et_posledn&#253;\Rozpo&#269;et_upraven&#253;_012026\25-02%20-%20Zelen&#233;%20s&#237;dlisk&#225;%20-%20lokalita%20SEVERN&#193;%20-%20rev&#237;zia%202.xlsx" TargetMode="External"/><Relationship Id="rId1" Type="http://schemas.openxmlformats.org/officeDocument/2006/relationships/externalLinkPath" Target="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1.3 - Podpora budova..."/>
      <sheetName val="SO 1.2.1 - Vedľajšie akti..."/>
      <sheetName val="SO 1.2.2 - Podpora budova..."/>
      <sheetName val="SO 1.2.3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a - Návrh vegetač..."/>
      <sheetName val="SO 2.2.1b - Návrh vegetač..."/>
      <sheetName val="SO 2.2.2a - Návrh vegetač..."/>
      <sheetName val="SO 2.2.2b - Návrh vegetač..."/>
      <sheetName val="SO 2.2.3 - Návrh vegetačn..."/>
      <sheetName val="SO 3.1 - Parkový mobiliár..."/>
      <sheetName val="SO 3.2 - Parkový mobiliár..."/>
      <sheetName val="SO 3.3 - Parkový mobiliár..."/>
      <sheetName val="SO 4.1 - Ihriská - časť 1"/>
      <sheetName val="SO 4.2.1 - Ihriská - hern..."/>
      <sheetName val="SO 4.2.2 - Ihriská - špor..."/>
      <sheetName val="SO 4.3 - Ihriská - časť 3"/>
      <sheetName val="SO 5.2 - Zvlnený terén vo..."/>
      <sheetName val="SO 5.3 - Schody s poseden..."/>
      <sheetName val="SO 6.1.1 - Verejné osvetl..."/>
      <sheetName val="SO 6.1.2 - Verejné osvetl..."/>
      <sheetName val="SO 6.1.3 - Verejné osvetl..."/>
      <sheetName val="SO 6.2.2 - Areálové rozvo..."/>
      <sheetName val="SO 6.2.1 - Areálové rozvo..."/>
      <sheetName val="SO 7.1 - Prípojky vody - ..."/>
      <sheetName val="SO 7.2 - Prípojky vody - ..."/>
    </sheetNames>
    <sheetDataSet>
      <sheetData sheetId="0">
        <row r="6">
          <cell r="K6" t="str">
            <v>Zelené sídliská - lokalita SEVERNÁ - revízia 2</v>
          </cell>
        </row>
        <row r="10">
          <cell r="AN10" t="str">
            <v/>
          </cell>
        </row>
        <row r="11">
          <cell r="E11" t="str">
            <v>Mesto Banská Bystrica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>
        <row r="34">
          <cell r="J34">
            <v>180979.66</v>
          </cell>
        </row>
      </sheetData>
      <sheetData sheetId="3">
        <row r="34">
          <cell r="J34">
            <v>119839.3</v>
          </cell>
        </row>
      </sheetData>
      <sheetData sheetId="4"/>
      <sheetData sheetId="5">
        <row r="34">
          <cell r="J34">
            <v>237153.31</v>
          </cell>
        </row>
      </sheetData>
      <sheetData sheetId="6">
        <row r="34">
          <cell r="J34">
            <v>112052.99</v>
          </cell>
        </row>
      </sheetData>
      <sheetData sheetId="7"/>
      <sheetData sheetId="8">
        <row r="34">
          <cell r="J34">
            <v>45682.83</v>
          </cell>
        </row>
      </sheetData>
      <sheetData sheetId="9">
        <row r="34">
          <cell r="J34">
            <v>19198.63</v>
          </cell>
        </row>
      </sheetData>
      <sheetData sheetId="10">
        <row r="34">
          <cell r="J34">
            <v>14792.55</v>
          </cell>
        </row>
      </sheetData>
      <sheetData sheetId="11">
        <row r="34">
          <cell r="J34">
            <v>16868.86</v>
          </cell>
        </row>
      </sheetData>
      <sheetData sheetId="12">
        <row r="34">
          <cell r="J34">
            <v>44413.82</v>
          </cell>
        </row>
        <row r="37">
          <cell r="F37">
            <v>0</v>
          </cell>
          <cell r="J37">
            <v>0</v>
          </cell>
        </row>
        <row r="38">
          <cell r="F38">
            <v>44413.82</v>
          </cell>
          <cell r="J38">
            <v>10215.18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1">
          <cell r="P131">
            <v>962.00139999999988</v>
          </cell>
        </row>
      </sheetData>
      <sheetData sheetId="13"/>
      <sheetData sheetId="14">
        <row r="34">
          <cell r="J34">
            <v>67210.8</v>
          </cell>
        </row>
        <row r="37">
          <cell r="F37">
            <v>0</v>
          </cell>
          <cell r="J37">
            <v>0</v>
          </cell>
        </row>
        <row r="38">
          <cell r="F38">
            <v>67210.8</v>
          </cell>
          <cell r="J38">
            <v>15458.48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1">
          <cell r="P131">
            <v>1403.975792</v>
          </cell>
        </row>
      </sheetData>
      <sheetData sheetId="15"/>
      <sheetData sheetId="16">
        <row r="34">
          <cell r="J34">
            <v>18493.37</v>
          </cell>
        </row>
        <row r="37">
          <cell r="F37">
            <v>0</v>
          </cell>
          <cell r="J37">
            <v>0</v>
          </cell>
        </row>
        <row r="38">
          <cell r="F38">
            <v>18493.37</v>
          </cell>
          <cell r="J38">
            <v>4253.4799999999996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233.01945999999998</v>
          </cell>
        </row>
      </sheetData>
      <sheetData sheetId="17">
        <row r="35">
          <cell r="F35">
            <v>0</v>
          </cell>
        </row>
      </sheetData>
      <sheetData sheetId="18">
        <row r="35">
          <cell r="F35">
            <v>0</v>
          </cell>
        </row>
      </sheetData>
      <sheetData sheetId="19"/>
      <sheetData sheetId="20">
        <row r="32">
          <cell r="J32">
            <v>216843.61</v>
          </cell>
        </row>
      </sheetData>
      <sheetData sheetId="21">
        <row r="35">
          <cell r="F35">
            <v>0</v>
          </cell>
        </row>
      </sheetData>
      <sheetData sheetId="22">
        <row r="32">
          <cell r="J32">
            <v>19464.52</v>
          </cell>
        </row>
      </sheetData>
      <sheetData sheetId="23"/>
      <sheetData sheetId="24"/>
      <sheetData sheetId="25">
        <row r="32">
          <cell r="J32">
            <v>7554.17</v>
          </cell>
        </row>
      </sheetData>
      <sheetData sheetId="26">
        <row r="32">
          <cell r="J32">
            <v>154708.38</v>
          </cell>
        </row>
      </sheetData>
      <sheetData sheetId="27">
        <row r="32">
          <cell r="J32">
            <v>141697.67000000001</v>
          </cell>
        </row>
      </sheetData>
      <sheetData sheetId="28"/>
      <sheetData sheetId="29">
        <row r="35">
          <cell r="F35">
            <v>0</v>
          </cell>
        </row>
      </sheetData>
      <sheetData sheetId="30"/>
      <sheetData sheetId="31">
        <row r="32">
          <cell r="J32">
            <v>4286.1499999999996</v>
          </cell>
        </row>
      </sheetData>
      <sheetData sheetId="32">
        <row r="35">
          <cell r="F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2E72-198E-4C55-B8B5-97388DFA9735}">
  <sheetPr>
    <pageSetUpPr fitToPage="1"/>
  </sheetPr>
  <dimension ref="A1:CM99"/>
  <sheetViews>
    <sheetView showGridLines="0" topLeftCell="A73" workbookViewId="0">
      <selection activeCell="AK29" sqref="AK29:AO29"/>
    </sheetView>
  </sheetViews>
  <sheetFormatPr defaultRowHeight="11.25" x14ac:dyDescent="0.2"/>
  <cols>
    <col min="1" max="1" width="7.140625" style="2" customWidth="1"/>
    <col min="2" max="2" width="1.42578125" style="2" customWidth="1"/>
    <col min="3" max="3" width="3.5703125" style="2" customWidth="1"/>
    <col min="4" max="33" width="2.28515625" style="2" customWidth="1"/>
    <col min="34" max="34" width="2.85546875" style="2" customWidth="1"/>
    <col min="35" max="35" width="27.140625" style="2" customWidth="1"/>
    <col min="36" max="37" width="2.140625" style="2" customWidth="1"/>
    <col min="38" max="38" width="7.140625" style="2" customWidth="1"/>
    <col min="39" max="39" width="2.85546875" style="2" customWidth="1"/>
    <col min="40" max="40" width="11.42578125" style="2" customWidth="1"/>
    <col min="41" max="41" width="6.42578125" style="2" customWidth="1"/>
    <col min="42" max="42" width="3.5703125" style="2" customWidth="1"/>
    <col min="43" max="43" width="13.42578125" style="2" hidden="1" customWidth="1"/>
    <col min="44" max="44" width="11.7109375" style="2" customWidth="1"/>
    <col min="45" max="47" width="22.140625" style="2" hidden="1" customWidth="1"/>
    <col min="48" max="49" width="18.5703125" style="2" hidden="1" customWidth="1"/>
    <col min="50" max="51" width="21.42578125" style="2" hidden="1" customWidth="1"/>
    <col min="52" max="52" width="18.5703125" style="2" hidden="1" customWidth="1"/>
    <col min="53" max="53" width="16.42578125" style="2" hidden="1" customWidth="1"/>
    <col min="54" max="54" width="21.42578125" style="2" hidden="1" customWidth="1"/>
    <col min="55" max="55" width="18.5703125" style="2" hidden="1" customWidth="1"/>
    <col min="56" max="56" width="16.42578125" style="2" hidden="1" customWidth="1"/>
    <col min="57" max="57" width="57" style="2" customWidth="1"/>
    <col min="58" max="16384" width="9.140625" style="2"/>
  </cols>
  <sheetData>
    <row r="1" spans="1:74" x14ac:dyDescent="0.2">
      <c r="A1" s="1"/>
      <c r="AZ1" s="1" t="s">
        <v>0</v>
      </c>
      <c r="BA1" s="1" t="s">
        <v>1</v>
      </c>
      <c r="BB1" s="1" t="s">
        <v>0</v>
      </c>
      <c r="BT1" s="1" t="s">
        <v>2</v>
      </c>
      <c r="BU1" s="1" t="s">
        <v>2</v>
      </c>
      <c r="BV1" s="1" t="s">
        <v>3</v>
      </c>
    </row>
    <row r="2" spans="1:74" ht="36.950000000000003" customHeight="1" x14ac:dyDescent="0.2">
      <c r="AR2" s="184" t="s">
        <v>4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3" t="s">
        <v>5</v>
      </c>
      <c r="BT2" s="3" t="s">
        <v>6</v>
      </c>
    </row>
    <row r="3" spans="1:74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6</v>
      </c>
    </row>
    <row r="4" spans="1:74" ht="24.95" customHeight="1" x14ac:dyDescent="0.2">
      <c r="B4" s="6"/>
      <c r="D4" s="7" t="s">
        <v>7</v>
      </c>
      <c r="AR4" s="6"/>
      <c r="AS4" s="8" t="s">
        <v>8</v>
      </c>
      <c r="BS4" s="3" t="s">
        <v>5</v>
      </c>
    </row>
    <row r="5" spans="1:74" ht="12" customHeight="1" x14ac:dyDescent="0.2">
      <c r="B5" s="6"/>
      <c r="D5" s="9" t="s">
        <v>9</v>
      </c>
      <c r="K5" s="183" t="s">
        <v>10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R5" s="6"/>
      <c r="BS5" s="3" t="s">
        <v>5</v>
      </c>
    </row>
    <row r="6" spans="1:74" ht="36.950000000000003" customHeight="1" x14ac:dyDescent="0.2">
      <c r="B6" s="6"/>
      <c r="D6" s="11" t="s">
        <v>11</v>
      </c>
      <c r="K6" s="193" t="s">
        <v>623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R6" s="6"/>
      <c r="BS6" s="3" t="s">
        <v>5</v>
      </c>
    </row>
    <row r="7" spans="1:74" ht="12" customHeight="1" x14ac:dyDescent="0.2">
      <c r="B7" s="6"/>
      <c r="D7" s="12" t="s">
        <v>12</v>
      </c>
      <c r="K7" s="10" t="s">
        <v>0</v>
      </c>
      <c r="AK7" s="12" t="s">
        <v>13</v>
      </c>
      <c r="AN7" s="10" t="s">
        <v>0</v>
      </c>
      <c r="AR7" s="6"/>
      <c r="BS7" s="3" t="s">
        <v>5</v>
      </c>
    </row>
    <row r="8" spans="1:74" ht="12" customHeight="1" x14ac:dyDescent="0.2">
      <c r="B8" s="6"/>
      <c r="D8" s="12" t="s">
        <v>14</v>
      </c>
      <c r="K8" s="10" t="s">
        <v>15</v>
      </c>
      <c r="AK8" s="12" t="s">
        <v>16</v>
      </c>
      <c r="AN8" s="174">
        <v>46099</v>
      </c>
      <c r="AR8" s="6"/>
      <c r="BS8" s="3" t="s">
        <v>5</v>
      </c>
    </row>
    <row r="9" spans="1:74" ht="14.45" customHeight="1" x14ac:dyDescent="0.2">
      <c r="B9" s="6"/>
      <c r="AR9" s="6"/>
      <c r="BS9" s="3" t="s">
        <v>5</v>
      </c>
    </row>
    <row r="10" spans="1:74" ht="12" customHeight="1" x14ac:dyDescent="0.2">
      <c r="B10" s="6"/>
      <c r="D10" s="12" t="s">
        <v>17</v>
      </c>
      <c r="AK10" s="12" t="s">
        <v>18</v>
      </c>
      <c r="AN10" s="10" t="s">
        <v>0</v>
      </c>
      <c r="AR10" s="6"/>
      <c r="BS10" s="3" t="s">
        <v>5</v>
      </c>
    </row>
    <row r="11" spans="1:74" ht="18.399999999999999" customHeight="1" x14ac:dyDescent="0.2">
      <c r="B11" s="6"/>
      <c r="E11" s="10" t="s">
        <v>19</v>
      </c>
      <c r="AK11" s="12" t="s">
        <v>20</v>
      </c>
      <c r="AN11" s="10" t="s">
        <v>0</v>
      </c>
      <c r="AR11" s="6"/>
      <c r="BS11" s="3" t="s">
        <v>5</v>
      </c>
    </row>
    <row r="12" spans="1:74" ht="6.95" customHeight="1" x14ac:dyDescent="0.2">
      <c r="B12" s="6"/>
      <c r="AR12" s="6"/>
      <c r="BS12" s="3" t="s">
        <v>5</v>
      </c>
    </row>
    <row r="13" spans="1:74" ht="12" customHeight="1" x14ac:dyDescent="0.2">
      <c r="B13" s="6"/>
      <c r="D13" s="12" t="s">
        <v>21</v>
      </c>
      <c r="AK13" s="12" t="s">
        <v>18</v>
      </c>
      <c r="AN13" s="10" t="s">
        <v>0</v>
      </c>
      <c r="AR13" s="6"/>
      <c r="BS13" s="3" t="s">
        <v>5</v>
      </c>
    </row>
    <row r="14" spans="1:74" ht="12.75" x14ac:dyDescent="0.2">
      <c r="B14" s="6"/>
      <c r="E14" s="10" t="s">
        <v>22</v>
      </c>
      <c r="AK14" s="12" t="s">
        <v>20</v>
      </c>
      <c r="AN14" s="10" t="s">
        <v>0</v>
      </c>
      <c r="AR14" s="6"/>
      <c r="BS14" s="3" t="s">
        <v>5</v>
      </c>
    </row>
    <row r="15" spans="1:74" ht="6.95" customHeight="1" x14ac:dyDescent="0.2">
      <c r="B15" s="6"/>
      <c r="AR15" s="6"/>
      <c r="BS15" s="3" t="s">
        <v>2</v>
      </c>
    </row>
    <row r="16" spans="1:74" ht="12" customHeight="1" x14ac:dyDescent="0.2">
      <c r="B16" s="6"/>
      <c r="D16" s="12" t="s">
        <v>23</v>
      </c>
      <c r="AK16" s="12" t="s">
        <v>18</v>
      </c>
      <c r="AN16" s="10" t="s">
        <v>0</v>
      </c>
      <c r="AR16" s="6"/>
      <c r="BS16" s="3" t="s">
        <v>2</v>
      </c>
    </row>
    <row r="17" spans="2:71" ht="18.399999999999999" customHeight="1" x14ac:dyDescent="0.2">
      <c r="B17" s="6"/>
      <c r="E17" s="10" t="s">
        <v>24</v>
      </c>
      <c r="AK17" s="12" t="s">
        <v>20</v>
      </c>
      <c r="AN17" s="10" t="s">
        <v>0</v>
      </c>
      <c r="AR17" s="6"/>
      <c r="BS17" s="3" t="s">
        <v>25</v>
      </c>
    </row>
    <row r="18" spans="2:71" ht="6.95" customHeight="1" x14ac:dyDescent="0.2">
      <c r="B18" s="6"/>
      <c r="AR18" s="6"/>
      <c r="BS18" s="3" t="s">
        <v>26</v>
      </c>
    </row>
    <row r="19" spans="2:71" ht="12" customHeight="1" x14ac:dyDescent="0.2">
      <c r="B19" s="6"/>
      <c r="D19" s="12" t="s">
        <v>27</v>
      </c>
      <c r="AK19" s="12" t="s">
        <v>18</v>
      </c>
      <c r="AN19" s="10" t="s">
        <v>0</v>
      </c>
      <c r="AR19" s="6"/>
      <c r="BS19" s="3" t="s">
        <v>26</v>
      </c>
    </row>
    <row r="20" spans="2:71" ht="18.399999999999999" customHeight="1" x14ac:dyDescent="0.2">
      <c r="B20" s="6"/>
      <c r="E20" s="10" t="s">
        <v>28</v>
      </c>
      <c r="AK20" s="12" t="s">
        <v>20</v>
      </c>
      <c r="AN20" s="10" t="s">
        <v>0</v>
      </c>
      <c r="AR20" s="6"/>
      <c r="BS20" s="3" t="s">
        <v>25</v>
      </c>
    </row>
    <row r="21" spans="2:71" ht="6.95" customHeight="1" x14ac:dyDescent="0.2">
      <c r="B21" s="6"/>
      <c r="AR21" s="6"/>
    </row>
    <row r="22" spans="2:71" ht="12" customHeight="1" x14ac:dyDescent="0.2">
      <c r="B22" s="6"/>
      <c r="D22" s="12" t="s">
        <v>29</v>
      </c>
      <c r="AR22" s="6"/>
    </row>
    <row r="23" spans="2:71" ht="16.5" customHeight="1" x14ac:dyDescent="0.2">
      <c r="B23" s="6"/>
      <c r="E23" s="191" t="s">
        <v>0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6"/>
    </row>
    <row r="24" spans="2:71" ht="6.95" customHeight="1" x14ac:dyDescent="0.2">
      <c r="B24" s="6"/>
      <c r="AR24" s="6"/>
    </row>
    <row r="25" spans="2:71" ht="6.95" customHeight="1" x14ac:dyDescent="0.2">
      <c r="B25" s="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R25" s="6"/>
    </row>
    <row r="26" spans="2:71" s="15" customFormat="1" ht="25.9" customHeight="1" x14ac:dyDescent="0.25">
      <c r="B26" s="16"/>
      <c r="D26" s="17" t="s">
        <v>30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94">
        <f>ROUND(AG94,2)</f>
        <v>0</v>
      </c>
      <c r="AL26" s="195"/>
      <c r="AM26" s="195"/>
      <c r="AN26" s="195"/>
      <c r="AO26" s="195"/>
      <c r="AR26" s="16"/>
    </row>
    <row r="27" spans="2:71" s="15" customFormat="1" ht="6.95" customHeight="1" x14ac:dyDescent="0.25">
      <c r="B27" s="16"/>
      <c r="AR27" s="16"/>
    </row>
    <row r="28" spans="2:71" s="15" customFormat="1" ht="12.75" x14ac:dyDescent="0.25">
      <c r="B28" s="16"/>
      <c r="L28" s="192" t="s">
        <v>31</v>
      </c>
      <c r="M28" s="192"/>
      <c r="N28" s="192"/>
      <c r="O28" s="192"/>
      <c r="P28" s="192"/>
      <c r="W28" s="192" t="s">
        <v>32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33</v>
      </c>
      <c r="AL28" s="192"/>
      <c r="AM28" s="192"/>
      <c r="AN28" s="192"/>
      <c r="AO28" s="192"/>
      <c r="AR28" s="16"/>
    </row>
    <row r="29" spans="2:71" s="20" customFormat="1" ht="14.45" customHeight="1" x14ac:dyDescent="0.25">
      <c r="B29" s="21"/>
      <c r="D29" s="12" t="s">
        <v>34</v>
      </c>
      <c r="F29" s="22" t="s">
        <v>35</v>
      </c>
      <c r="L29" s="196">
        <v>0.23</v>
      </c>
      <c r="M29" s="197"/>
      <c r="N29" s="197"/>
      <c r="O29" s="197"/>
      <c r="P29" s="197"/>
      <c r="Q29" s="23"/>
      <c r="R29" s="23"/>
      <c r="S29" s="23"/>
      <c r="T29" s="23"/>
      <c r="U29" s="23"/>
      <c r="V29" s="23"/>
      <c r="W29" s="198"/>
      <c r="X29" s="197"/>
      <c r="Y29" s="197"/>
      <c r="Z29" s="197"/>
      <c r="AA29" s="197"/>
      <c r="AB29" s="197"/>
      <c r="AC29" s="197"/>
      <c r="AD29" s="197"/>
      <c r="AE29" s="197"/>
      <c r="AF29" s="23"/>
      <c r="AG29" s="23"/>
      <c r="AH29" s="23"/>
      <c r="AI29" s="23"/>
      <c r="AJ29" s="23"/>
      <c r="AK29" s="198"/>
      <c r="AL29" s="197"/>
      <c r="AM29" s="197"/>
      <c r="AN29" s="197"/>
      <c r="AO29" s="197"/>
      <c r="AP29" s="23"/>
      <c r="AQ29" s="23"/>
      <c r="AR29" s="24"/>
      <c r="AS29" s="23"/>
      <c r="AT29" s="23"/>
      <c r="AU29" s="23"/>
      <c r="AV29" s="23"/>
      <c r="AW29" s="23"/>
      <c r="AX29" s="23"/>
      <c r="AY29" s="23"/>
      <c r="AZ29" s="23"/>
    </row>
    <row r="30" spans="2:71" s="20" customFormat="1" ht="14.45" customHeight="1" x14ac:dyDescent="0.25">
      <c r="B30" s="21"/>
      <c r="F30" s="22"/>
      <c r="L30" s="199">
        <v>0.23</v>
      </c>
      <c r="M30" s="200"/>
      <c r="N30" s="200"/>
      <c r="O30" s="200"/>
      <c r="P30" s="200"/>
      <c r="W30" s="201">
        <f>AK26</f>
        <v>0</v>
      </c>
      <c r="X30" s="200"/>
      <c r="Y30" s="200"/>
      <c r="Z30" s="200"/>
      <c r="AA30" s="200"/>
      <c r="AB30" s="200"/>
      <c r="AC30" s="200"/>
      <c r="AD30" s="200"/>
      <c r="AE30" s="200"/>
      <c r="AK30" s="201">
        <f>ROUND(W30/100*23,2)</f>
        <v>0</v>
      </c>
      <c r="AL30" s="200"/>
      <c r="AM30" s="200"/>
      <c r="AN30" s="200"/>
      <c r="AO30" s="200"/>
      <c r="AR30" s="21"/>
    </row>
    <row r="31" spans="2:71" s="20" customFormat="1" ht="14.45" hidden="1" customHeight="1" x14ac:dyDescent="0.25">
      <c r="B31" s="21"/>
      <c r="F31" s="12" t="s">
        <v>37</v>
      </c>
      <c r="L31" s="199">
        <v>0.23</v>
      </c>
      <c r="M31" s="200"/>
      <c r="N31" s="200"/>
      <c r="O31" s="200"/>
      <c r="P31" s="200"/>
      <c r="W31" s="201" t="e">
        <f>ROUND(BB94, 2)</f>
        <v>#REF!</v>
      </c>
      <c r="X31" s="200"/>
      <c r="Y31" s="200"/>
      <c r="Z31" s="200"/>
      <c r="AA31" s="200"/>
      <c r="AB31" s="200"/>
      <c r="AC31" s="200"/>
      <c r="AD31" s="200"/>
      <c r="AE31" s="200"/>
      <c r="AK31" s="201">
        <v>0</v>
      </c>
      <c r="AL31" s="200"/>
      <c r="AM31" s="200"/>
      <c r="AN31" s="200"/>
      <c r="AO31" s="200"/>
      <c r="AR31" s="21"/>
    </row>
    <row r="32" spans="2:71" s="20" customFormat="1" ht="14.45" hidden="1" customHeight="1" x14ac:dyDescent="0.25">
      <c r="B32" s="21"/>
      <c r="F32" s="12" t="s">
        <v>38</v>
      </c>
      <c r="L32" s="199">
        <v>0.23</v>
      </c>
      <c r="M32" s="200"/>
      <c r="N32" s="200"/>
      <c r="O32" s="200"/>
      <c r="P32" s="200"/>
      <c r="W32" s="201" t="e">
        <f>ROUND(BC94, 2)</f>
        <v>#REF!</v>
      </c>
      <c r="X32" s="200"/>
      <c r="Y32" s="200"/>
      <c r="Z32" s="200"/>
      <c r="AA32" s="200"/>
      <c r="AB32" s="200"/>
      <c r="AC32" s="200"/>
      <c r="AD32" s="200"/>
      <c r="AE32" s="200"/>
      <c r="AK32" s="201">
        <v>0</v>
      </c>
      <c r="AL32" s="200"/>
      <c r="AM32" s="200"/>
      <c r="AN32" s="200"/>
      <c r="AO32" s="200"/>
      <c r="AR32" s="21"/>
    </row>
    <row r="33" spans="2:52" s="20" customFormat="1" ht="14.45" hidden="1" customHeight="1" x14ac:dyDescent="0.25">
      <c r="B33" s="21"/>
      <c r="F33" s="22" t="s">
        <v>39</v>
      </c>
      <c r="L33" s="196">
        <v>0</v>
      </c>
      <c r="M33" s="197"/>
      <c r="N33" s="197"/>
      <c r="O33" s="197"/>
      <c r="P33" s="197"/>
      <c r="Q33" s="23"/>
      <c r="R33" s="23"/>
      <c r="S33" s="23"/>
      <c r="T33" s="23"/>
      <c r="U33" s="23"/>
      <c r="V33" s="23"/>
      <c r="W33" s="198" t="e">
        <f>ROUND(BD94, 2)</f>
        <v>#REF!</v>
      </c>
      <c r="X33" s="197"/>
      <c r="Y33" s="197"/>
      <c r="Z33" s="197"/>
      <c r="AA33" s="197"/>
      <c r="AB33" s="197"/>
      <c r="AC33" s="197"/>
      <c r="AD33" s="197"/>
      <c r="AE33" s="197"/>
      <c r="AF33" s="23"/>
      <c r="AG33" s="23"/>
      <c r="AH33" s="23"/>
      <c r="AI33" s="23"/>
      <c r="AJ33" s="23"/>
      <c r="AK33" s="198">
        <v>0</v>
      </c>
      <c r="AL33" s="197"/>
      <c r="AM33" s="197"/>
      <c r="AN33" s="197"/>
      <c r="AO33" s="197"/>
      <c r="AP33" s="23"/>
      <c r="AQ33" s="23"/>
      <c r="AR33" s="24"/>
      <c r="AS33" s="23"/>
      <c r="AT33" s="23"/>
      <c r="AU33" s="23"/>
      <c r="AV33" s="23"/>
      <c r="AW33" s="23"/>
      <c r="AX33" s="23"/>
      <c r="AY33" s="23"/>
      <c r="AZ33" s="23"/>
    </row>
    <row r="34" spans="2:52" s="15" customFormat="1" ht="6.95" customHeight="1" x14ac:dyDescent="0.25">
      <c r="B34" s="16"/>
      <c r="AR34" s="16"/>
    </row>
    <row r="35" spans="2:52" s="15" customFormat="1" ht="25.9" customHeight="1" x14ac:dyDescent="0.25">
      <c r="B35" s="16"/>
      <c r="C35" s="25"/>
      <c r="D35" s="26" t="s">
        <v>40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 t="s">
        <v>41</v>
      </c>
      <c r="U35" s="27"/>
      <c r="V35" s="27"/>
      <c r="W35" s="27"/>
      <c r="X35" s="203" t="s">
        <v>42</v>
      </c>
      <c r="Y35" s="204"/>
      <c r="Z35" s="204"/>
      <c r="AA35" s="204"/>
      <c r="AB35" s="204"/>
      <c r="AC35" s="27"/>
      <c r="AD35" s="27"/>
      <c r="AE35" s="27"/>
      <c r="AF35" s="27"/>
      <c r="AG35" s="27"/>
      <c r="AH35" s="27"/>
      <c r="AI35" s="27"/>
      <c r="AJ35" s="27"/>
      <c r="AK35" s="205">
        <f>ROUND(AK26+AK30,2)</f>
        <v>0</v>
      </c>
      <c r="AL35" s="204"/>
      <c r="AM35" s="204"/>
      <c r="AN35" s="204"/>
      <c r="AO35" s="206"/>
      <c r="AP35" s="25"/>
      <c r="AQ35" s="25"/>
      <c r="AR35" s="16"/>
    </row>
    <row r="36" spans="2:52" s="15" customFormat="1" ht="6.95" customHeight="1" x14ac:dyDescent="0.25">
      <c r="B36" s="16"/>
      <c r="AR36" s="16"/>
    </row>
    <row r="37" spans="2:52" s="15" customFormat="1" ht="14.45" customHeight="1" x14ac:dyDescent="0.25">
      <c r="B37" s="16"/>
      <c r="AR37" s="16"/>
    </row>
    <row r="38" spans="2:52" ht="14.45" customHeight="1" x14ac:dyDescent="0.2">
      <c r="B38" s="6"/>
      <c r="AR38" s="6"/>
    </row>
    <row r="39" spans="2:52" ht="14.45" customHeight="1" x14ac:dyDescent="0.2">
      <c r="B39" s="6"/>
      <c r="AR39" s="6"/>
    </row>
    <row r="40" spans="2:52" ht="14.45" customHeight="1" x14ac:dyDescent="0.2">
      <c r="B40" s="6"/>
      <c r="AR40" s="6"/>
    </row>
    <row r="41" spans="2:52" ht="14.45" customHeight="1" x14ac:dyDescent="0.2">
      <c r="B41" s="6"/>
      <c r="AR41" s="6"/>
    </row>
    <row r="42" spans="2:52" ht="14.45" customHeight="1" x14ac:dyDescent="0.2">
      <c r="B42" s="6"/>
      <c r="AR42" s="6"/>
    </row>
    <row r="43" spans="2:52" ht="14.45" customHeight="1" x14ac:dyDescent="0.2">
      <c r="B43" s="6"/>
      <c r="AR43" s="6"/>
    </row>
    <row r="44" spans="2:52" ht="14.45" customHeight="1" x14ac:dyDescent="0.2">
      <c r="B44" s="6"/>
      <c r="AR44" s="6"/>
    </row>
    <row r="45" spans="2:52" ht="14.45" customHeight="1" x14ac:dyDescent="0.2">
      <c r="B45" s="6"/>
      <c r="AR45" s="6"/>
    </row>
    <row r="46" spans="2:52" ht="14.45" customHeight="1" x14ac:dyDescent="0.2">
      <c r="B46" s="6"/>
      <c r="AR46" s="6"/>
    </row>
    <row r="47" spans="2:52" ht="14.45" customHeight="1" x14ac:dyDescent="0.2">
      <c r="B47" s="6"/>
      <c r="AR47" s="6"/>
    </row>
    <row r="48" spans="2:52" ht="14.45" customHeight="1" x14ac:dyDescent="0.2">
      <c r="B48" s="6"/>
      <c r="AR48" s="6"/>
    </row>
    <row r="49" spans="2:44" s="15" customFormat="1" ht="14.45" customHeight="1" x14ac:dyDescent="0.25">
      <c r="B49" s="16"/>
      <c r="D49" s="29" t="s">
        <v>43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29" t="s">
        <v>44</v>
      </c>
      <c r="AI49" s="30"/>
      <c r="AJ49" s="30"/>
      <c r="AK49" s="30"/>
      <c r="AL49" s="30"/>
      <c r="AM49" s="30"/>
      <c r="AN49" s="30"/>
      <c r="AO49" s="30"/>
      <c r="AR49" s="16"/>
    </row>
    <row r="50" spans="2:44" x14ac:dyDescent="0.2">
      <c r="B50" s="6"/>
      <c r="AR50" s="6"/>
    </row>
    <row r="51" spans="2:44" x14ac:dyDescent="0.2">
      <c r="B51" s="6"/>
      <c r="AR51" s="6"/>
    </row>
    <row r="52" spans="2:44" x14ac:dyDescent="0.2">
      <c r="B52" s="6"/>
      <c r="AR52" s="6"/>
    </row>
    <row r="53" spans="2:44" x14ac:dyDescent="0.2">
      <c r="B53" s="6"/>
      <c r="AR53" s="6"/>
    </row>
    <row r="54" spans="2:44" x14ac:dyDescent="0.2">
      <c r="B54" s="6"/>
      <c r="AR54" s="6"/>
    </row>
    <row r="55" spans="2:44" x14ac:dyDescent="0.2">
      <c r="B55" s="6"/>
      <c r="AR55" s="6"/>
    </row>
    <row r="56" spans="2:44" x14ac:dyDescent="0.2">
      <c r="B56" s="6"/>
      <c r="AR56" s="6"/>
    </row>
    <row r="57" spans="2:44" x14ac:dyDescent="0.2">
      <c r="B57" s="6"/>
      <c r="AR57" s="6"/>
    </row>
    <row r="58" spans="2:44" x14ac:dyDescent="0.2">
      <c r="B58" s="6"/>
      <c r="AR58" s="6"/>
    </row>
    <row r="59" spans="2:44" x14ac:dyDescent="0.2">
      <c r="B59" s="6"/>
      <c r="AR59" s="6"/>
    </row>
    <row r="60" spans="2:44" s="15" customFormat="1" ht="12.75" x14ac:dyDescent="0.25">
      <c r="B60" s="16"/>
      <c r="D60" s="31" t="s">
        <v>45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31" t="s">
        <v>46</v>
      </c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31" t="s">
        <v>45</v>
      </c>
      <c r="AI60" s="18"/>
      <c r="AJ60" s="18"/>
      <c r="AK60" s="18"/>
      <c r="AL60" s="18"/>
      <c r="AM60" s="31" t="s">
        <v>46</v>
      </c>
      <c r="AN60" s="18"/>
      <c r="AO60" s="18"/>
      <c r="AR60" s="16"/>
    </row>
    <row r="61" spans="2:44" x14ac:dyDescent="0.2">
      <c r="B61" s="6"/>
      <c r="AR61" s="6"/>
    </row>
    <row r="62" spans="2:44" x14ac:dyDescent="0.2">
      <c r="B62" s="6"/>
      <c r="AR62" s="6"/>
    </row>
    <row r="63" spans="2:44" x14ac:dyDescent="0.2">
      <c r="B63" s="6"/>
      <c r="AR63" s="6"/>
    </row>
    <row r="64" spans="2:44" s="15" customFormat="1" ht="12.75" x14ac:dyDescent="0.25">
      <c r="B64" s="16"/>
      <c r="D64" s="29" t="s">
        <v>47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9" t="s">
        <v>48</v>
      </c>
      <c r="AI64" s="30"/>
      <c r="AJ64" s="30"/>
      <c r="AK64" s="30"/>
      <c r="AL64" s="30"/>
      <c r="AM64" s="30"/>
      <c r="AN64" s="30"/>
      <c r="AO64" s="30"/>
      <c r="AR64" s="16"/>
    </row>
    <row r="65" spans="2:44" x14ac:dyDescent="0.2">
      <c r="B65" s="6"/>
      <c r="AR65" s="6"/>
    </row>
    <row r="66" spans="2:44" x14ac:dyDescent="0.2">
      <c r="B66" s="6"/>
      <c r="AR66" s="6"/>
    </row>
    <row r="67" spans="2:44" x14ac:dyDescent="0.2">
      <c r="B67" s="6"/>
      <c r="AR67" s="6"/>
    </row>
    <row r="68" spans="2:44" x14ac:dyDescent="0.2">
      <c r="B68" s="6"/>
      <c r="AR68" s="6"/>
    </row>
    <row r="69" spans="2:44" x14ac:dyDescent="0.2">
      <c r="B69" s="6"/>
      <c r="AR69" s="6"/>
    </row>
    <row r="70" spans="2:44" x14ac:dyDescent="0.2">
      <c r="B70" s="6"/>
      <c r="AR70" s="6"/>
    </row>
    <row r="71" spans="2:44" x14ac:dyDescent="0.2">
      <c r="B71" s="6"/>
      <c r="AR71" s="6"/>
    </row>
    <row r="72" spans="2:44" x14ac:dyDescent="0.2">
      <c r="B72" s="6"/>
      <c r="AR72" s="6"/>
    </row>
    <row r="73" spans="2:44" x14ac:dyDescent="0.2">
      <c r="B73" s="6"/>
      <c r="AR73" s="6"/>
    </row>
    <row r="74" spans="2:44" x14ac:dyDescent="0.2">
      <c r="B74" s="6"/>
      <c r="AR74" s="6"/>
    </row>
    <row r="75" spans="2:44" s="15" customFormat="1" ht="12.75" x14ac:dyDescent="0.25">
      <c r="B75" s="16"/>
      <c r="D75" s="31" t="s">
        <v>45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31" t="s">
        <v>46</v>
      </c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31" t="s">
        <v>45</v>
      </c>
      <c r="AI75" s="18"/>
      <c r="AJ75" s="18"/>
      <c r="AK75" s="18"/>
      <c r="AL75" s="18"/>
      <c r="AM75" s="31" t="s">
        <v>46</v>
      </c>
      <c r="AN75" s="18"/>
      <c r="AO75" s="18"/>
      <c r="AR75" s="16"/>
    </row>
    <row r="76" spans="2:44" s="15" customFormat="1" x14ac:dyDescent="0.25">
      <c r="B76" s="16"/>
      <c r="AR76" s="16"/>
    </row>
    <row r="77" spans="2:44" s="15" customFormat="1" ht="6.95" customHeight="1" x14ac:dyDescent="0.25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16"/>
    </row>
    <row r="81" spans="1:91" s="15" customFormat="1" ht="6.95" customHeight="1" x14ac:dyDescent="0.25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16"/>
    </row>
    <row r="82" spans="1:91" s="15" customFormat="1" ht="24.95" customHeight="1" x14ac:dyDescent="0.25">
      <c r="B82" s="16"/>
      <c r="C82" s="7" t="s">
        <v>49</v>
      </c>
      <c r="AR82" s="16"/>
    </row>
    <row r="83" spans="1:91" s="15" customFormat="1" ht="6.95" customHeight="1" x14ac:dyDescent="0.25">
      <c r="B83" s="16"/>
      <c r="AR83" s="16"/>
    </row>
    <row r="84" spans="1:91" s="36" customFormat="1" ht="12" customHeight="1" x14ac:dyDescent="0.25">
      <c r="B84" s="37"/>
      <c r="C84" s="12" t="s">
        <v>9</v>
      </c>
      <c r="L84" s="36" t="str">
        <f>K5</f>
        <v>25-02</v>
      </c>
      <c r="AR84" s="37"/>
    </row>
    <row r="85" spans="1:91" s="38" customFormat="1" ht="36.950000000000003" customHeight="1" x14ac:dyDescent="0.25">
      <c r="B85" s="39"/>
      <c r="C85" s="40" t="s">
        <v>11</v>
      </c>
      <c r="L85" s="190" t="str">
        <f>K6</f>
        <v>Zelené sídliská / lokalita SEVERNÁ - vegetačné úpravy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R85" s="39"/>
    </row>
    <row r="86" spans="1:91" s="15" customFormat="1" ht="6.95" customHeight="1" x14ac:dyDescent="0.25">
      <c r="B86" s="16"/>
      <c r="AR86" s="16"/>
    </row>
    <row r="87" spans="1:91" s="15" customFormat="1" ht="12" customHeight="1" x14ac:dyDescent="0.25">
      <c r="B87" s="16"/>
      <c r="C87" s="12" t="s">
        <v>14</v>
      </c>
      <c r="L87" s="41" t="str">
        <f>IF(K8="","",K8)</f>
        <v>Severná</v>
      </c>
      <c r="AI87" s="12" t="s">
        <v>16</v>
      </c>
      <c r="AM87" s="207">
        <f>IF(AN8= "","",AN8)</f>
        <v>46099</v>
      </c>
      <c r="AN87" s="207"/>
      <c r="AR87" s="16"/>
    </row>
    <row r="88" spans="1:91" s="15" customFormat="1" ht="6.95" customHeight="1" x14ac:dyDescent="0.25">
      <c r="B88" s="16"/>
      <c r="AR88" s="16"/>
    </row>
    <row r="89" spans="1:91" s="15" customFormat="1" ht="15.2" customHeight="1" x14ac:dyDescent="0.25">
      <c r="B89" s="16"/>
      <c r="C89" s="12" t="s">
        <v>17</v>
      </c>
      <c r="L89" s="36" t="str">
        <f>IF(E11= "","",E11)</f>
        <v>Mesto Banská Bystrica</v>
      </c>
      <c r="AI89" s="12" t="s">
        <v>23</v>
      </c>
      <c r="AM89" s="208" t="str">
        <f>IF(E17="","",E17)</f>
        <v>Ing. Júlia Straňáková</v>
      </c>
      <c r="AN89" s="209"/>
      <c r="AO89" s="209"/>
      <c r="AP89" s="209"/>
      <c r="AR89" s="16"/>
      <c r="AS89" s="210" t="s">
        <v>50</v>
      </c>
      <c r="AT89" s="211"/>
      <c r="AU89" s="43"/>
      <c r="AV89" s="43"/>
      <c r="AW89" s="43"/>
      <c r="AX89" s="43"/>
      <c r="AY89" s="43"/>
      <c r="AZ89" s="43"/>
      <c r="BA89" s="43"/>
      <c r="BB89" s="43"/>
      <c r="BC89" s="43"/>
      <c r="BD89" s="44"/>
    </row>
    <row r="90" spans="1:91" s="15" customFormat="1" ht="15.2" customHeight="1" x14ac:dyDescent="0.25">
      <c r="B90" s="16"/>
      <c r="C90" s="12" t="s">
        <v>21</v>
      </c>
      <c r="L90" s="36" t="str">
        <f>IF(E14="","",E14)</f>
        <v xml:space="preserve"> </v>
      </c>
      <c r="AI90" s="12" t="s">
        <v>27</v>
      </c>
      <c r="AM90" s="208" t="str">
        <f>IF(E20="","",E20)</f>
        <v>Milan Straňák</v>
      </c>
      <c r="AN90" s="209"/>
      <c r="AO90" s="209"/>
      <c r="AP90" s="209"/>
      <c r="AR90" s="16"/>
      <c r="AS90" s="212"/>
      <c r="AT90" s="188"/>
      <c r="BD90" s="46"/>
    </row>
    <row r="91" spans="1:91" s="15" customFormat="1" ht="10.9" customHeight="1" x14ac:dyDescent="0.25">
      <c r="B91" s="16"/>
      <c r="AR91" s="16"/>
      <c r="AS91" s="212"/>
      <c r="AT91" s="188"/>
      <c r="BD91" s="46"/>
    </row>
    <row r="92" spans="1:91" s="15" customFormat="1" ht="29.25" customHeight="1" x14ac:dyDescent="0.25">
      <c r="B92" s="16"/>
      <c r="C92" s="213" t="s">
        <v>51</v>
      </c>
      <c r="D92" s="214"/>
      <c r="E92" s="214"/>
      <c r="F92" s="214"/>
      <c r="G92" s="214"/>
      <c r="H92" s="47"/>
      <c r="I92" s="215" t="s">
        <v>52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6" t="s">
        <v>53</v>
      </c>
      <c r="AH92" s="214"/>
      <c r="AI92" s="214"/>
      <c r="AJ92" s="214"/>
      <c r="AK92" s="214"/>
      <c r="AL92" s="214"/>
      <c r="AM92" s="214"/>
      <c r="AN92" s="215" t="s">
        <v>54</v>
      </c>
      <c r="AO92" s="214"/>
      <c r="AP92" s="217"/>
      <c r="AQ92" s="48" t="s">
        <v>55</v>
      </c>
      <c r="AR92" s="16"/>
      <c r="AS92" s="49" t="s">
        <v>56</v>
      </c>
      <c r="AT92" s="50" t="s">
        <v>57</v>
      </c>
      <c r="AU92" s="50" t="s">
        <v>58</v>
      </c>
      <c r="AV92" s="50" t="s">
        <v>59</v>
      </c>
      <c r="AW92" s="50" t="s">
        <v>60</v>
      </c>
      <c r="AX92" s="50" t="s">
        <v>61</v>
      </c>
      <c r="AY92" s="50" t="s">
        <v>62</v>
      </c>
      <c r="AZ92" s="50" t="s">
        <v>63</v>
      </c>
      <c r="BA92" s="50" t="s">
        <v>64</v>
      </c>
      <c r="BB92" s="50" t="s">
        <v>65</v>
      </c>
      <c r="BC92" s="50" t="s">
        <v>66</v>
      </c>
      <c r="BD92" s="51" t="s">
        <v>67</v>
      </c>
    </row>
    <row r="93" spans="1:91" s="15" customFormat="1" ht="10.9" customHeight="1" x14ac:dyDescent="0.25">
      <c r="B93" s="16"/>
      <c r="AR93" s="16"/>
      <c r="AS93" s="52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4"/>
    </row>
    <row r="94" spans="1:91" s="53" customFormat="1" ht="32.450000000000003" customHeight="1" x14ac:dyDescent="0.25">
      <c r="B94" s="54"/>
      <c r="C94" s="55" t="s">
        <v>68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222">
        <f>AG95</f>
        <v>0</v>
      </c>
      <c r="AH94" s="222"/>
      <c r="AI94" s="222"/>
      <c r="AJ94" s="222"/>
      <c r="AK94" s="222"/>
      <c r="AL94" s="222"/>
      <c r="AM94" s="222"/>
      <c r="AN94" s="223">
        <f>AN95</f>
        <v>0</v>
      </c>
      <c r="AO94" s="223"/>
      <c r="AP94" s="223"/>
      <c r="AQ94" s="58" t="s">
        <v>0</v>
      </c>
      <c r="AR94" s="54"/>
      <c r="AS94" s="59" t="e">
        <f>ROUND(#REF!+AS95+#REF!+#REF!+#REF!+#REF!+#REF!,2)</f>
        <v>#REF!</v>
      </c>
      <c r="AT94" s="60" t="e">
        <f t="shared" ref="AT94:AT98" si="0">ROUND(SUM(AV94:AW94),2)</f>
        <v>#REF!</v>
      </c>
      <c r="AU94" s="61" t="e">
        <f>ROUND(#REF!+AU95+#REF!+#REF!+#REF!+#REF!+#REF!,5)</f>
        <v>#REF!</v>
      </c>
      <c r="AV94" s="60" t="e">
        <f>ROUND(AZ94*L29,2)</f>
        <v>#REF!</v>
      </c>
      <c r="AW94" s="60" t="e">
        <f>ROUND(BA94*L30,2)</f>
        <v>#REF!</v>
      </c>
      <c r="AX94" s="60" t="e">
        <f>ROUND(BB94*L29,2)</f>
        <v>#REF!</v>
      </c>
      <c r="AY94" s="60" t="e">
        <f>ROUND(BC94*L30,2)</f>
        <v>#REF!</v>
      </c>
      <c r="AZ94" s="60" t="e">
        <f>ROUND(#REF!+AZ95+#REF!+#REF!+#REF!+#REF!+#REF!,2)</f>
        <v>#REF!</v>
      </c>
      <c r="BA94" s="60" t="e">
        <f>ROUND(#REF!+BA95+#REF!+#REF!+#REF!+#REF!+#REF!,2)</f>
        <v>#REF!</v>
      </c>
      <c r="BB94" s="60" t="e">
        <f>ROUND(#REF!+BB95+#REF!+#REF!+#REF!+#REF!+#REF!,2)</f>
        <v>#REF!</v>
      </c>
      <c r="BC94" s="60" t="e">
        <f>ROUND(#REF!+BC95+#REF!+#REF!+#REF!+#REF!+#REF!,2)</f>
        <v>#REF!</v>
      </c>
      <c r="BD94" s="62" t="e">
        <f>ROUND(#REF!+BD95+#REF!+#REF!+#REF!+#REF!+#REF!,2)</f>
        <v>#REF!</v>
      </c>
      <c r="BS94" s="63" t="s">
        <v>69</v>
      </c>
      <c r="BT94" s="63" t="s">
        <v>70</v>
      </c>
      <c r="BU94" s="64" t="s">
        <v>71</v>
      </c>
      <c r="BV94" s="63" t="s">
        <v>72</v>
      </c>
      <c r="BW94" s="63" t="s">
        <v>3</v>
      </c>
      <c r="BX94" s="63" t="s">
        <v>73</v>
      </c>
      <c r="CL94" s="63" t="s">
        <v>0</v>
      </c>
    </row>
    <row r="95" spans="1:91" s="65" customFormat="1" ht="16.5" customHeight="1" x14ac:dyDescent="0.25">
      <c r="B95" s="66"/>
      <c r="C95" s="67"/>
      <c r="D95" s="218" t="s">
        <v>79</v>
      </c>
      <c r="E95" s="218"/>
      <c r="F95" s="218"/>
      <c r="G95" s="218"/>
      <c r="H95" s="218"/>
      <c r="I95" s="68"/>
      <c r="J95" s="218" t="s">
        <v>80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9">
        <f>ROUND(AG96+AG97+AG98,2)</f>
        <v>0</v>
      </c>
      <c r="AH95" s="220"/>
      <c r="AI95" s="220"/>
      <c r="AJ95" s="220"/>
      <c r="AK95" s="220"/>
      <c r="AL95" s="220"/>
      <c r="AM95" s="220"/>
      <c r="AN95" s="221">
        <f>ROUND(AN96+AN97+AN98,2)</f>
        <v>0</v>
      </c>
      <c r="AO95" s="220"/>
      <c r="AP95" s="220"/>
      <c r="AQ95" s="69" t="s">
        <v>74</v>
      </c>
      <c r="AR95" s="66"/>
      <c r="AS95" s="70" t="e">
        <f>ROUND(#REF!+#REF!,2)</f>
        <v>#REF!</v>
      </c>
      <c r="AT95" s="71" t="e">
        <f t="shared" si="0"/>
        <v>#REF!</v>
      </c>
      <c r="AU95" s="72" t="e">
        <f>ROUND(#REF!+#REF!,5)</f>
        <v>#REF!</v>
      </c>
      <c r="AV95" s="71" t="e">
        <f>ROUND(AZ95*L29,2)</f>
        <v>#REF!</v>
      </c>
      <c r="AW95" s="71" t="e">
        <f>ROUND(BA95*L30,2)</f>
        <v>#REF!</v>
      </c>
      <c r="AX95" s="71" t="e">
        <f>ROUND(BB95*L29,2)</f>
        <v>#REF!</v>
      </c>
      <c r="AY95" s="71" t="e">
        <f>ROUND(BC95*L30,2)</f>
        <v>#REF!</v>
      </c>
      <c r="AZ95" s="71" t="e">
        <f>ROUND(#REF!+#REF!,2)</f>
        <v>#REF!</v>
      </c>
      <c r="BA95" s="71" t="e">
        <f>ROUND(#REF!+#REF!,2)</f>
        <v>#REF!</v>
      </c>
      <c r="BB95" s="71" t="e">
        <f>ROUND(#REF!+#REF!,2)</f>
        <v>#REF!</v>
      </c>
      <c r="BC95" s="71" t="e">
        <f>ROUND(#REF!+#REF!,2)</f>
        <v>#REF!</v>
      </c>
      <c r="BD95" s="73" t="e">
        <f>ROUND(#REF!+#REF!,2)</f>
        <v>#REF!</v>
      </c>
      <c r="BS95" s="74" t="s">
        <v>69</v>
      </c>
      <c r="BT95" s="74" t="s">
        <v>75</v>
      </c>
      <c r="BU95" s="74" t="s">
        <v>71</v>
      </c>
      <c r="BV95" s="74" t="s">
        <v>72</v>
      </c>
      <c r="BW95" s="74" t="s">
        <v>81</v>
      </c>
      <c r="BX95" s="74" t="s">
        <v>3</v>
      </c>
      <c r="CL95" s="74" t="s">
        <v>0</v>
      </c>
      <c r="CM95" s="74" t="s">
        <v>70</v>
      </c>
    </row>
    <row r="96" spans="1:91" s="36" customFormat="1" ht="23.25" customHeight="1" x14ac:dyDescent="0.25">
      <c r="A96" s="81"/>
      <c r="B96" s="37"/>
      <c r="C96" s="75"/>
      <c r="D96" s="75"/>
      <c r="E96" s="75"/>
      <c r="F96" s="224" t="s">
        <v>83</v>
      </c>
      <c r="G96" s="224"/>
      <c r="H96" s="224"/>
      <c r="I96" s="224"/>
      <c r="J96" s="224"/>
      <c r="K96" s="75"/>
      <c r="L96" s="224" t="s">
        <v>84</v>
      </c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5">
        <f>'SO 2.2.1a - Návrh vegetač...'!J34</f>
        <v>0</v>
      </c>
      <c r="AH96" s="226"/>
      <c r="AI96" s="226"/>
      <c r="AJ96" s="226"/>
      <c r="AK96" s="226"/>
      <c r="AL96" s="226"/>
      <c r="AM96" s="226"/>
      <c r="AN96" s="225">
        <f>'SO 2.2.1a - Návrh vegetač...'!J43</f>
        <v>0</v>
      </c>
      <c r="AO96" s="226"/>
      <c r="AP96" s="226"/>
      <c r="AQ96" s="76" t="s">
        <v>76</v>
      </c>
      <c r="AR96" s="37"/>
      <c r="AS96" s="77">
        <v>0</v>
      </c>
      <c r="AT96" s="78">
        <f t="shared" si="0"/>
        <v>10215.18</v>
      </c>
      <c r="AU96" s="79">
        <f>'[1]SO 2.2.1a - Návrh vegetač...'!P131</f>
        <v>962.00139999999988</v>
      </c>
      <c r="AV96" s="78">
        <f>'[1]SO 2.2.1a - Návrh vegetač...'!J37</f>
        <v>0</v>
      </c>
      <c r="AW96" s="78">
        <f>'[1]SO 2.2.1a - Návrh vegetač...'!J38</f>
        <v>10215.18</v>
      </c>
      <c r="AX96" s="78">
        <f>'[1]SO 2.2.1a - Návrh vegetač...'!J39</f>
        <v>0</v>
      </c>
      <c r="AY96" s="78">
        <f>'[1]SO 2.2.1a - Návrh vegetač...'!J40</f>
        <v>0</v>
      </c>
      <c r="AZ96" s="78">
        <f>'[1]SO 2.2.1a - Návrh vegetač...'!F37</f>
        <v>0</v>
      </c>
      <c r="BA96" s="78">
        <f>'[1]SO 2.2.1a - Návrh vegetač...'!F38</f>
        <v>44413.82</v>
      </c>
      <c r="BB96" s="78">
        <f>'[1]SO 2.2.1a - Návrh vegetač...'!F39</f>
        <v>0</v>
      </c>
      <c r="BC96" s="78">
        <f>'[1]SO 2.2.1a - Návrh vegetač...'!F40</f>
        <v>0</v>
      </c>
      <c r="BD96" s="80">
        <f>'[1]SO 2.2.1a - Návrh vegetač...'!F41</f>
        <v>0</v>
      </c>
      <c r="BT96" s="10" t="s">
        <v>78</v>
      </c>
      <c r="BV96" s="10" t="s">
        <v>72</v>
      </c>
      <c r="BW96" s="10" t="s">
        <v>85</v>
      </c>
      <c r="BX96" s="10" t="s">
        <v>82</v>
      </c>
      <c r="CL96" s="10" t="s">
        <v>0</v>
      </c>
    </row>
    <row r="97" spans="1:90" s="36" customFormat="1" ht="23.25" customHeight="1" x14ac:dyDescent="0.25">
      <c r="A97" s="81"/>
      <c r="B97" s="37"/>
      <c r="C97" s="75"/>
      <c r="D97" s="75"/>
      <c r="E97" s="75"/>
      <c r="F97" s="224" t="s">
        <v>86</v>
      </c>
      <c r="G97" s="224"/>
      <c r="H97" s="224"/>
      <c r="I97" s="224"/>
      <c r="J97" s="224"/>
      <c r="K97" s="75"/>
      <c r="L97" s="224" t="s">
        <v>87</v>
      </c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5">
        <f>'SO 2.2.2a - Návrh vegetač...'!J34</f>
        <v>0</v>
      </c>
      <c r="AH97" s="226"/>
      <c r="AI97" s="226"/>
      <c r="AJ97" s="226"/>
      <c r="AK97" s="226"/>
      <c r="AL97" s="226"/>
      <c r="AM97" s="226"/>
      <c r="AN97" s="225">
        <f>'SO 2.2.2a - Návrh vegetač...'!J43</f>
        <v>0</v>
      </c>
      <c r="AO97" s="226"/>
      <c r="AP97" s="226"/>
      <c r="AQ97" s="76" t="s">
        <v>76</v>
      </c>
      <c r="AR97" s="37"/>
      <c r="AS97" s="77">
        <v>0</v>
      </c>
      <c r="AT97" s="78">
        <f t="shared" si="0"/>
        <v>15458.48</v>
      </c>
      <c r="AU97" s="79">
        <f>'[1]SO 2.2.2a - Návrh vegetač...'!P131</f>
        <v>1403.975792</v>
      </c>
      <c r="AV97" s="78">
        <f>'[1]SO 2.2.2a - Návrh vegetač...'!J37</f>
        <v>0</v>
      </c>
      <c r="AW97" s="78">
        <f>'[1]SO 2.2.2a - Návrh vegetač...'!J38</f>
        <v>15458.48</v>
      </c>
      <c r="AX97" s="78">
        <f>'[1]SO 2.2.2a - Návrh vegetač...'!J39</f>
        <v>0</v>
      </c>
      <c r="AY97" s="78">
        <f>'[1]SO 2.2.2a - Návrh vegetač...'!J40</f>
        <v>0</v>
      </c>
      <c r="AZ97" s="78">
        <f>'[1]SO 2.2.2a - Návrh vegetač...'!F37</f>
        <v>0</v>
      </c>
      <c r="BA97" s="78">
        <f>'[1]SO 2.2.2a - Návrh vegetač...'!F38</f>
        <v>67210.8</v>
      </c>
      <c r="BB97" s="78">
        <f>'[1]SO 2.2.2a - Návrh vegetač...'!F39</f>
        <v>0</v>
      </c>
      <c r="BC97" s="78">
        <f>'[1]SO 2.2.2a - Návrh vegetač...'!F40</f>
        <v>0</v>
      </c>
      <c r="BD97" s="80">
        <f>'[1]SO 2.2.2a - Návrh vegetač...'!F41</f>
        <v>0</v>
      </c>
      <c r="BT97" s="10" t="s">
        <v>78</v>
      </c>
      <c r="BV97" s="10" t="s">
        <v>72</v>
      </c>
      <c r="BW97" s="10" t="s">
        <v>88</v>
      </c>
      <c r="BX97" s="10" t="s">
        <v>82</v>
      </c>
      <c r="CL97" s="10" t="s">
        <v>0</v>
      </c>
    </row>
    <row r="98" spans="1:90" s="36" customFormat="1" ht="23.25" customHeight="1" x14ac:dyDescent="0.25">
      <c r="A98" s="81"/>
      <c r="B98" s="37"/>
      <c r="C98" s="75"/>
      <c r="D98" s="75"/>
      <c r="E98" s="75"/>
      <c r="F98" s="224" t="s">
        <v>89</v>
      </c>
      <c r="G98" s="224"/>
      <c r="H98" s="224"/>
      <c r="I98" s="224"/>
      <c r="J98" s="224"/>
      <c r="K98" s="75"/>
      <c r="L98" s="224" t="s">
        <v>90</v>
      </c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5">
        <f>'SO 2.2.3 - Návrh vegetačn...'!J34</f>
        <v>0</v>
      </c>
      <c r="AH98" s="226"/>
      <c r="AI98" s="226"/>
      <c r="AJ98" s="226"/>
      <c r="AK98" s="226"/>
      <c r="AL98" s="226"/>
      <c r="AM98" s="226"/>
      <c r="AN98" s="225">
        <f>'SO 2.2.3 - Návrh vegetačn...'!J43</f>
        <v>0</v>
      </c>
      <c r="AO98" s="226"/>
      <c r="AP98" s="226"/>
      <c r="AQ98" s="76" t="s">
        <v>76</v>
      </c>
      <c r="AR98" s="37"/>
      <c r="AS98" s="77">
        <v>0</v>
      </c>
      <c r="AT98" s="78">
        <f t="shared" si="0"/>
        <v>4253.4799999999996</v>
      </c>
      <c r="AU98" s="79">
        <f>'[1]SO 2.2.3 - Návrh vegetačn...'!P129</f>
        <v>233.01945999999998</v>
      </c>
      <c r="AV98" s="78">
        <f>'[1]SO 2.2.3 - Návrh vegetačn...'!J37</f>
        <v>0</v>
      </c>
      <c r="AW98" s="78">
        <f>'[1]SO 2.2.3 - Návrh vegetačn...'!J38</f>
        <v>4253.4799999999996</v>
      </c>
      <c r="AX98" s="78">
        <f>'[1]SO 2.2.3 - Návrh vegetačn...'!J39</f>
        <v>0</v>
      </c>
      <c r="AY98" s="78">
        <f>'[1]SO 2.2.3 - Návrh vegetačn...'!J40</f>
        <v>0</v>
      </c>
      <c r="AZ98" s="78">
        <f>'[1]SO 2.2.3 - Návrh vegetačn...'!F37</f>
        <v>0</v>
      </c>
      <c r="BA98" s="78">
        <f>'[1]SO 2.2.3 - Návrh vegetačn...'!F38</f>
        <v>18493.37</v>
      </c>
      <c r="BB98" s="78">
        <f>'[1]SO 2.2.3 - Návrh vegetačn...'!F39</f>
        <v>0</v>
      </c>
      <c r="BC98" s="78">
        <f>'[1]SO 2.2.3 - Návrh vegetačn...'!F40</f>
        <v>0</v>
      </c>
      <c r="BD98" s="80">
        <f>'[1]SO 2.2.3 - Návrh vegetačn...'!F41</f>
        <v>0</v>
      </c>
      <c r="BT98" s="10" t="s">
        <v>78</v>
      </c>
      <c r="BV98" s="10" t="s">
        <v>72</v>
      </c>
      <c r="BW98" s="10" t="s">
        <v>91</v>
      </c>
      <c r="BX98" s="10" t="s">
        <v>82</v>
      </c>
      <c r="CL98" s="10" t="s">
        <v>0</v>
      </c>
    </row>
    <row r="99" spans="1:90" s="15" customFormat="1" ht="6.95" customHeight="1" x14ac:dyDescent="0.25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16"/>
    </row>
  </sheetData>
  <mergeCells count="52">
    <mergeCell ref="F96:J96"/>
    <mergeCell ref="L96:AF96"/>
    <mergeCell ref="AG96:AM96"/>
    <mergeCell ref="AN96:AP96"/>
    <mergeCell ref="F98:J98"/>
    <mergeCell ref="L98:AF98"/>
    <mergeCell ref="AG98:AM98"/>
    <mergeCell ref="AN98:AP98"/>
    <mergeCell ref="F97:J97"/>
    <mergeCell ref="L97:AF97"/>
    <mergeCell ref="AG97:AM97"/>
    <mergeCell ref="AN97:AP97"/>
    <mergeCell ref="D95:H95"/>
    <mergeCell ref="J95:AF95"/>
    <mergeCell ref="AG95:AM95"/>
    <mergeCell ref="AN95:AP95"/>
    <mergeCell ref="AG94:AM94"/>
    <mergeCell ref="AN94:AP94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29:P29"/>
    <mergeCell ref="W29:AE29"/>
    <mergeCell ref="AK29:AO29"/>
    <mergeCell ref="L30:P30"/>
    <mergeCell ref="W30:AE30"/>
    <mergeCell ref="AK30:AO30"/>
    <mergeCell ref="L28:P28"/>
    <mergeCell ref="W28:AE28"/>
    <mergeCell ref="AK28:AO28"/>
    <mergeCell ref="AR2:BE2"/>
    <mergeCell ref="K5:AJ5"/>
    <mergeCell ref="K6:AJ6"/>
    <mergeCell ref="E23:AN23"/>
    <mergeCell ref="AK26:AO26"/>
  </mergeCells>
  <pageMargins left="0.39374999999999999" right="0.39374999999999999" top="0.39374999999999999" bottom="0.39374999999999999" header="0" footer="0"/>
  <pageSetup paperSize="9" scale="6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E363-8B6D-4CFC-96D5-6A723820B7E2}">
  <sheetPr>
    <pageSetUpPr fitToPage="1"/>
  </sheetPr>
  <dimension ref="B2:BM230"/>
  <sheetViews>
    <sheetView showGridLines="0" topLeftCell="A128" workbookViewId="0">
      <selection activeCell="J131" sqref="J131:J133"/>
    </sheetView>
  </sheetViews>
  <sheetFormatPr defaultRowHeight="11.25" x14ac:dyDescent="0.2"/>
  <cols>
    <col min="1" max="1" width="7.140625" style="2" customWidth="1"/>
    <col min="2" max="2" width="1" style="2" customWidth="1"/>
    <col min="3" max="3" width="3.5703125" style="2" customWidth="1"/>
    <col min="4" max="4" width="3.7109375" style="2" customWidth="1"/>
    <col min="5" max="5" width="14.7109375" style="2" customWidth="1"/>
    <col min="6" max="6" width="43.5703125" style="2" customWidth="1"/>
    <col min="7" max="7" width="6.42578125" style="2" customWidth="1"/>
    <col min="8" max="8" width="12" style="2" customWidth="1"/>
    <col min="9" max="9" width="13.5703125" style="2" customWidth="1"/>
    <col min="10" max="10" width="19.140625" style="2" customWidth="1"/>
    <col min="11" max="11" width="19.140625" style="2" hidden="1" customWidth="1"/>
    <col min="12" max="12" width="8" style="2" customWidth="1"/>
    <col min="13" max="13" width="9.28515625" style="2" hidden="1" customWidth="1"/>
    <col min="14" max="14" width="9.140625" style="2"/>
    <col min="15" max="20" width="12.140625" style="2" hidden="1" customWidth="1"/>
    <col min="21" max="21" width="14" style="2" hidden="1" customWidth="1"/>
    <col min="22" max="22" width="10.5703125" style="2" customWidth="1"/>
    <col min="23" max="23" width="14" style="2" customWidth="1"/>
    <col min="24" max="24" width="10.5703125" style="2" customWidth="1"/>
    <col min="25" max="25" width="12.85546875" style="2" customWidth="1"/>
    <col min="26" max="26" width="9.42578125" style="2" customWidth="1"/>
    <col min="27" max="27" width="12.85546875" style="2" customWidth="1"/>
    <col min="28" max="28" width="14" style="2" customWidth="1"/>
    <col min="29" max="29" width="9.42578125" style="2" customWidth="1"/>
    <col min="30" max="30" width="12.85546875" style="2" customWidth="1"/>
    <col min="31" max="31" width="14" style="2" customWidth="1"/>
    <col min="32" max="16384" width="9.140625" style="2"/>
  </cols>
  <sheetData>
    <row r="2" spans="2:46" ht="36.950000000000003" customHeight="1" x14ac:dyDescent="0.2">
      <c r="L2" s="184" t="s">
        <v>4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3" t="s">
        <v>85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70</v>
      </c>
    </row>
    <row r="4" spans="2:46" ht="24.95" customHeight="1" x14ac:dyDescent="0.2">
      <c r="B4" s="6"/>
      <c r="D4" s="7" t="s">
        <v>92</v>
      </c>
      <c r="L4" s="6"/>
      <c r="M4" s="82" t="s">
        <v>8</v>
      </c>
      <c r="AT4" s="3" t="s">
        <v>2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12" t="s">
        <v>11</v>
      </c>
      <c r="L6" s="6"/>
    </row>
    <row r="7" spans="2:46" ht="16.5" customHeight="1" x14ac:dyDescent="0.2">
      <c r="B7" s="6"/>
      <c r="E7" s="186" t="str">
        <f>'[1]Rekapitulácia stavby'!K6</f>
        <v>Zelené sídliská - lokalita SEVERNÁ - revízia 2</v>
      </c>
      <c r="F7" s="187"/>
      <c r="G7" s="187"/>
      <c r="H7" s="187"/>
      <c r="L7" s="6"/>
    </row>
    <row r="8" spans="2:46" ht="12.75" x14ac:dyDescent="0.2">
      <c r="B8" s="6"/>
      <c r="D8" s="12" t="s">
        <v>93</v>
      </c>
      <c r="L8" s="6"/>
    </row>
    <row r="9" spans="2:46" ht="16.5" customHeight="1" x14ac:dyDescent="0.2">
      <c r="B9" s="6"/>
      <c r="E9" s="186" t="s">
        <v>94</v>
      </c>
      <c r="F9" s="185"/>
      <c r="G9" s="185"/>
      <c r="H9" s="185"/>
      <c r="L9" s="6"/>
    </row>
    <row r="10" spans="2:46" ht="12" customHeight="1" x14ac:dyDescent="0.2">
      <c r="B10" s="6"/>
      <c r="D10" s="12" t="s">
        <v>95</v>
      </c>
      <c r="L10" s="6"/>
    </row>
    <row r="11" spans="2:46" s="15" customFormat="1" ht="16.5" customHeight="1" x14ac:dyDescent="0.25">
      <c r="B11" s="16"/>
      <c r="E11" s="188" t="s">
        <v>96</v>
      </c>
      <c r="F11" s="189"/>
      <c r="G11" s="189"/>
      <c r="H11" s="189"/>
      <c r="L11" s="16"/>
    </row>
    <row r="12" spans="2:46" s="15" customFormat="1" ht="12" customHeight="1" x14ac:dyDescent="0.25">
      <c r="B12" s="16"/>
      <c r="D12" s="12" t="s">
        <v>97</v>
      </c>
      <c r="L12" s="16"/>
    </row>
    <row r="13" spans="2:46" s="15" customFormat="1" ht="16.5" customHeight="1" x14ac:dyDescent="0.25">
      <c r="B13" s="16"/>
      <c r="E13" s="190" t="s">
        <v>98</v>
      </c>
      <c r="F13" s="189"/>
      <c r="G13" s="189"/>
      <c r="H13" s="189"/>
      <c r="L13" s="16"/>
    </row>
    <row r="14" spans="2:46" s="15" customFormat="1" x14ac:dyDescent="0.25">
      <c r="B14" s="16"/>
      <c r="L14" s="16"/>
    </row>
    <row r="15" spans="2:46" s="15" customFormat="1" ht="12" customHeight="1" x14ac:dyDescent="0.25">
      <c r="B15" s="16"/>
      <c r="D15" s="12" t="s">
        <v>12</v>
      </c>
      <c r="F15" s="10" t="s">
        <v>0</v>
      </c>
      <c r="I15" s="12" t="s">
        <v>13</v>
      </c>
      <c r="J15" s="10" t="s">
        <v>0</v>
      </c>
      <c r="L15" s="16"/>
    </row>
    <row r="16" spans="2:46" s="15" customFormat="1" ht="12" customHeight="1" x14ac:dyDescent="0.25">
      <c r="B16" s="16"/>
      <c r="D16" s="12" t="s">
        <v>14</v>
      </c>
      <c r="F16" s="10" t="s">
        <v>15</v>
      </c>
      <c r="I16" s="12" t="s">
        <v>16</v>
      </c>
      <c r="J16" s="42">
        <v>46099</v>
      </c>
      <c r="L16" s="16"/>
    </row>
    <row r="17" spans="2:12" s="15" customFormat="1" ht="10.9" customHeight="1" x14ac:dyDescent="0.25">
      <c r="B17" s="16"/>
      <c r="L17" s="16"/>
    </row>
    <row r="18" spans="2:12" s="15" customFormat="1" ht="12" customHeight="1" x14ac:dyDescent="0.25">
      <c r="B18" s="16"/>
      <c r="D18" s="12" t="s">
        <v>17</v>
      </c>
      <c r="I18" s="12" t="s">
        <v>18</v>
      </c>
      <c r="J18" s="10" t="str">
        <f>IF('[1]Rekapitulácia stavby'!AN10="","",'[1]Rekapitulácia stavby'!AN10)</f>
        <v/>
      </c>
      <c r="L18" s="16"/>
    </row>
    <row r="19" spans="2:12" s="15" customFormat="1" ht="18" customHeight="1" x14ac:dyDescent="0.25">
      <c r="B19" s="16"/>
      <c r="E19" s="10" t="str">
        <f>IF('[1]Rekapitulácia stavby'!E11="","",'[1]Rekapitulácia stavby'!E11)</f>
        <v>Mesto Banská Bystrica</v>
      </c>
      <c r="I19" s="12" t="s">
        <v>20</v>
      </c>
      <c r="J19" s="10" t="str">
        <f>IF('[1]Rekapitulácia stavby'!AN11="","",'[1]Rekapitulácia stavby'!AN11)</f>
        <v/>
      </c>
      <c r="L19" s="16"/>
    </row>
    <row r="20" spans="2:12" s="15" customFormat="1" ht="6.95" customHeight="1" x14ac:dyDescent="0.25">
      <c r="B20" s="16"/>
      <c r="L20" s="16"/>
    </row>
    <row r="21" spans="2:12" s="15" customFormat="1" ht="12" customHeight="1" x14ac:dyDescent="0.25">
      <c r="B21" s="16"/>
      <c r="D21" s="12" t="s">
        <v>21</v>
      </c>
      <c r="I21" s="12" t="s">
        <v>18</v>
      </c>
      <c r="J21" s="10" t="str">
        <f>'[1]Rekapitulácia stavby'!AN13</f>
        <v/>
      </c>
      <c r="L21" s="16"/>
    </row>
    <row r="22" spans="2:12" s="15" customFormat="1" ht="18" customHeight="1" x14ac:dyDescent="0.25">
      <c r="B22" s="16"/>
      <c r="E22" s="183" t="str">
        <f>'[1]Rekapitulácia stavby'!E14</f>
        <v xml:space="preserve"> </v>
      </c>
      <c r="F22" s="183"/>
      <c r="G22" s="183"/>
      <c r="H22" s="183"/>
      <c r="I22" s="12" t="s">
        <v>20</v>
      </c>
      <c r="J22" s="10" t="str">
        <f>'[1]Rekapitulácia stavby'!AN14</f>
        <v/>
      </c>
      <c r="L22" s="16"/>
    </row>
    <row r="23" spans="2:12" s="15" customFormat="1" ht="6.95" customHeight="1" x14ac:dyDescent="0.25">
      <c r="B23" s="16"/>
      <c r="L23" s="16"/>
    </row>
    <row r="24" spans="2:12" s="15" customFormat="1" ht="12" customHeight="1" x14ac:dyDescent="0.25">
      <c r="B24" s="16"/>
      <c r="D24" s="12" t="s">
        <v>23</v>
      </c>
      <c r="I24" s="12" t="s">
        <v>18</v>
      </c>
      <c r="J24" s="10" t="s">
        <v>0</v>
      </c>
      <c r="L24" s="16"/>
    </row>
    <row r="25" spans="2:12" s="15" customFormat="1" ht="18" customHeight="1" x14ac:dyDescent="0.25">
      <c r="B25" s="16"/>
      <c r="E25" s="10" t="s">
        <v>24</v>
      </c>
      <c r="I25" s="12" t="s">
        <v>20</v>
      </c>
      <c r="J25" s="10" t="s">
        <v>0</v>
      </c>
      <c r="L25" s="16"/>
    </row>
    <row r="26" spans="2:12" s="15" customFormat="1" ht="6.95" customHeight="1" x14ac:dyDescent="0.25">
      <c r="B26" s="16"/>
      <c r="L26" s="16"/>
    </row>
    <row r="27" spans="2:12" s="15" customFormat="1" ht="12" customHeight="1" x14ac:dyDescent="0.25">
      <c r="B27" s="16"/>
      <c r="D27" s="12" t="s">
        <v>27</v>
      </c>
      <c r="I27" s="12" t="s">
        <v>18</v>
      </c>
      <c r="J27" s="10" t="s">
        <v>0</v>
      </c>
      <c r="L27" s="16"/>
    </row>
    <row r="28" spans="2:12" s="15" customFormat="1" ht="18" customHeight="1" x14ac:dyDescent="0.25">
      <c r="B28" s="16"/>
      <c r="E28" s="10" t="s">
        <v>28</v>
      </c>
      <c r="I28" s="12" t="s">
        <v>20</v>
      </c>
      <c r="J28" s="10" t="s">
        <v>0</v>
      </c>
      <c r="L28" s="16"/>
    </row>
    <row r="29" spans="2:12" s="15" customFormat="1" ht="6.95" customHeight="1" x14ac:dyDescent="0.25">
      <c r="B29" s="16"/>
      <c r="L29" s="16"/>
    </row>
    <row r="30" spans="2:12" s="15" customFormat="1" ht="12" customHeight="1" x14ac:dyDescent="0.25">
      <c r="B30" s="16"/>
      <c r="D30" s="12" t="s">
        <v>29</v>
      </c>
      <c r="L30" s="16"/>
    </row>
    <row r="31" spans="2:12" s="83" customFormat="1" ht="16.5" customHeight="1" x14ac:dyDescent="0.25">
      <c r="B31" s="84"/>
      <c r="E31" s="191" t="s">
        <v>0</v>
      </c>
      <c r="F31" s="191"/>
      <c r="G31" s="191"/>
      <c r="H31" s="191"/>
      <c r="L31" s="84"/>
    </row>
    <row r="32" spans="2:12" s="15" customFormat="1" ht="6.95" customHeight="1" x14ac:dyDescent="0.25">
      <c r="B32" s="16"/>
      <c r="L32" s="16"/>
    </row>
    <row r="33" spans="2:12" s="15" customFormat="1" ht="6.95" customHeight="1" x14ac:dyDescent="0.25">
      <c r="B33" s="16"/>
      <c r="D33" s="43"/>
      <c r="E33" s="43"/>
      <c r="F33" s="43"/>
      <c r="G33" s="43"/>
      <c r="H33" s="43"/>
      <c r="I33" s="43"/>
      <c r="J33" s="43"/>
      <c r="K33" s="43"/>
      <c r="L33" s="16"/>
    </row>
    <row r="34" spans="2:12" s="15" customFormat="1" ht="25.35" customHeight="1" x14ac:dyDescent="0.25">
      <c r="B34" s="16"/>
      <c r="D34" s="85" t="s">
        <v>30</v>
      </c>
      <c r="J34" s="57">
        <f>ROUND(J131, 2)</f>
        <v>0</v>
      </c>
      <c r="L34" s="16"/>
    </row>
    <row r="35" spans="2:12" s="15" customFormat="1" ht="6.95" customHeight="1" x14ac:dyDescent="0.25">
      <c r="B35" s="16"/>
      <c r="D35" s="43"/>
      <c r="E35" s="43"/>
      <c r="F35" s="43"/>
      <c r="G35" s="43"/>
      <c r="H35" s="43"/>
      <c r="I35" s="43"/>
      <c r="J35" s="43"/>
      <c r="K35" s="43"/>
      <c r="L35" s="16"/>
    </row>
    <row r="36" spans="2:12" s="15" customFormat="1" ht="14.45" customHeight="1" x14ac:dyDescent="0.25">
      <c r="B36" s="16"/>
      <c r="F36" s="19" t="s">
        <v>32</v>
      </c>
      <c r="I36" s="19" t="s">
        <v>31</v>
      </c>
      <c r="J36" s="19" t="s">
        <v>33</v>
      </c>
      <c r="L36" s="16"/>
    </row>
    <row r="37" spans="2:12" s="15" customFormat="1" ht="14.45" customHeight="1" x14ac:dyDescent="0.25">
      <c r="B37" s="16"/>
      <c r="D37" s="45" t="s">
        <v>34</v>
      </c>
      <c r="E37" s="22" t="s">
        <v>35</v>
      </c>
      <c r="F37" s="86">
        <f>ROUND((SUM(BE131:BE229)),  2)</f>
        <v>0</v>
      </c>
      <c r="G37" s="87"/>
      <c r="H37" s="87"/>
      <c r="I37" s="88">
        <v>0.23</v>
      </c>
      <c r="J37" s="86">
        <f>ROUND(((SUM(BE131:BE229))*I37),  2)</f>
        <v>0</v>
      </c>
      <c r="L37" s="16"/>
    </row>
    <row r="38" spans="2:12" s="15" customFormat="1" ht="14.45" customHeight="1" x14ac:dyDescent="0.25">
      <c r="B38" s="16"/>
      <c r="E38" s="22"/>
      <c r="F38" s="78">
        <f>ROUND((SUM(BF131:BF229)),  2)</f>
        <v>0</v>
      </c>
      <c r="I38" s="89">
        <v>0.23</v>
      </c>
      <c r="J38" s="78">
        <f>ROUND(((SUM(BF131:BF229))*I38),  2)</f>
        <v>0</v>
      </c>
      <c r="L38" s="16"/>
    </row>
    <row r="39" spans="2:12" s="15" customFormat="1" ht="14.45" hidden="1" customHeight="1" x14ac:dyDescent="0.25">
      <c r="B39" s="16"/>
      <c r="E39" s="12" t="s">
        <v>37</v>
      </c>
      <c r="F39" s="78">
        <f>ROUND((SUM(BG131:BG229)),  2)</f>
        <v>0</v>
      </c>
      <c r="I39" s="89">
        <v>0.23</v>
      </c>
      <c r="J39" s="78">
        <f>0</f>
        <v>0</v>
      </c>
      <c r="L39" s="16"/>
    </row>
    <row r="40" spans="2:12" s="15" customFormat="1" ht="14.45" hidden="1" customHeight="1" x14ac:dyDescent="0.25">
      <c r="B40" s="16"/>
      <c r="E40" s="12" t="s">
        <v>38</v>
      </c>
      <c r="F40" s="78">
        <f>ROUND((SUM(BH131:BH229)),  2)</f>
        <v>0</v>
      </c>
      <c r="I40" s="89">
        <v>0.23</v>
      </c>
      <c r="J40" s="78">
        <f>0</f>
        <v>0</v>
      </c>
      <c r="L40" s="16"/>
    </row>
    <row r="41" spans="2:12" s="15" customFormat="1" ht="14.45" hidden="1" customHeight="1" x14ac:dyDescent="0.25">
      <c r="B41" s="16"/>
      <c r="E41" s="22" t="s">
        <v>39</v>
      </c>
      <c r="F41" s="86">
        <f>ROUND((SUM(BI131:BI229)),  2)</f>
        <v>0</v>
      </c>
      <c r="G41" s="87"/>
      <c r="H41" s="87"/>
      <c r="I41" s="88">
        <v>0</v>
      </c>
      <c r="J41" s="86">
        <f>0</f>
        <v>0</v>
      </c>
      <c r="L41" s="16"/>
    </row>
    <row r="42" spans="2:12" s="15" customFormat="1" ht="6.95" customHeight="1" x14ac:dyDescent="0.25">
      <c r="B42" s="16"/>
      <c r="L42" s="16"/>
    </row>
    <row r="43" spans="2:12" s="15" customFormat="1" ht="25.35" customHeight="1" x14ac:dyDescent="0.25">
      <c r="B43" s="16"/>
      <c r="C43" s="90"/>
      <c r="D43" s="91" t="s">
        <v>40</v>
      </c>
      <c r="E43" s="47"/>
      <c r="F43" s="47"/>
      <c r="G43" s="92" t="s">
        <v>41</v>
      </c>
      <c r="H43" s="93" t="s">
        <v>42</v>
      </c>
      <c r="I43" s="47"/>
      <c r="J43" s="94">
        <f>SUM(J34:J41)</f>
        <v>0</v>
      </c>
      <c r="K43" s="95"/>
      <c r="L43" s="16"/>
    </row>
    <row r="44" spans="2:12" s="15" customFormat="1" ht="14.45" customHeight="1" x14ac:dyDescent="0.25">
      <c r="B44" s="16"/>
      <c r="L44" s="1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15" customFormat="1" ht="14.45" customHeight="1" x14ac:dyDescent="0.25">
      <c r="B50" s="16"/>
      <c r="D50" s="29" t="s">
        <v>43</v>
      </c>
      <c r="E50" s="30"/>
      <c r="F50" s="30"/>
      <c r="G50" s="29" t="s">
        <v>44</v>
      </c>
      <c r="H50" s="30"/>
      <c r="I50" s="30"/>
      <c r="J50" s="30"/>
      <c r="K50" s="30"/>
      <c r="L50" s="16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15" customFormat="1" ht="12.75" x14ac:dyDescent="0.25">
      <c r="B61" s="16"/>
      <c r="D61" s="31" t="s">
        <v>45</v>
      </c>
      <c r="E61" s="18"/>
      <c r="F61" s="96" t="s">
        <v>46</v>
      </c>
      <c r="G61" s="31" t="s">
        <v>45</v>
      </c>
      <c r="H61" s="18"/>
      <c r="I61" s="18"/>
      <c r="J61" s="97" t="s">
        <v>46</v>
      </c>
      <c r="K61" s="18"/>
      <c r="L61" s="16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15" customFormat="1" ht="12.75" x14ac:dyDescent="0.25">
      <c r="B65" s="16"/>
      <c r="D65" s="29" t="s">
        <v>47</v>
      </c>
      <c r="E65" s="30"/>
      <c r="F65" s="30"/>
      <c r="G65" s="29" t="s">
        <v>48</v>
      </c>
      <c r="H65" s="30"/>
      <c r="I65" s="30"/>
      <c r="J65" s="30"/>
      <c r="K65" s="30"/>
      <c r="L65" s="16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15" customFormat="1" ht="12.75" x14ac:dyDescent="0.25">
      <c r="B76" s="16"/>
      <c r="D76" s="31" t="s">
        <v>45</v>
      </c>
      <c r="E76" s="18"/>
      <c r="F76" s="96" t="s">
        <v>46</v>
      </c>
      <c r="G76" s="31" t="s">
        <v>45</v>
      </c>
      <c r="H76" s="18"/>
      <c r="I76" s="18"/>
      <c r="J76" s="97" t="s">
        <v>46</v>
      </c>
      <c r="K76" s="18"/>
      <c r="L76" s="16"/>
    </row>
    <row r="77" spans="2:12" s="15" customFormat="1" ht="14.45" customHeight="1" x14ac:dyDescent="0.25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16"/>
    </row>
    <row r="81" spans="2:12" s="15" customFormat="1" ht="6.95" hidden="1" customHeight="1" x14ac:dyDescent="0.25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16"/>
    </row>
    <row r="82" spans="2:12" s="15" customFormat="1" ht="24.95" hidden="1" customHeight="1" x14ac:dyDescent="0.25">
      <c r="B82" s="16"/>
      <c r="C82" s="7" t="s">
        <v>99</v>
      </c>
      <c r="L82" s="16"/>
    </row>
    <row r="83" spans="2:12" s="15" customFormat="1" ht="6.95" hidden="1" customHeight="1" x14ac:dyDescent="0.25">
      <c r="B83" s="16"/>
      <c r="L83" s="16"/>
    </row>
    <row r="84" spans="2:12" s="15" customFormat="1" ht="12" hidden="1" customHeight="1" x14ac:dyDescent="0.25">
      <c r="B84" s="16"/>
      <c r="C84" s="12" t="s">
        <v>11</v>
      </c>
      <c r="L84" s="16"/>
    </row>
    <row r="85" spans="2:12" s="15" customFormat="1" ht="16.5" hidden="1" customHeight="1" x14ac:dyDescent="0.25">
      <c r="B85" s="16"/>
      <c r="E85" s="186" t="str">
        <f>E7</f>
        <v>Zelené sídliská - lokalita SEVERNÁ - revízia 2</v>
      </c>
      <c r="F85" s="187"/>
      <c r="G85" s="187"/>
      <c r="H85" s="187"/>
      <c r="L85" s="16"/>
    </row>
    <row r="86" spans="2:12" ht="12" hidden="1" customHeight="1" x14ac:dyDescent="0.2">
      <c r="B86" s="6"/>
      <c r="C86" s="12" t="s">
        <v>93</v>
      </c>
      <c r="L86" s="6"/>
    </row>
    <row r="87" spans="2:12" ht="16.5" hidden="1" customHeight="1" x14ac:dyDescent="0.2">
      <c r="B87" s="6"/>
      <c r="E87" s="186" t="s">
        <v>94</v>
      </c>
      <c r="F87" s="185"/>
      <c r="G87" s="185"/>
      <c r="H87" s="185"/>
      <c r="L87" s="6"/>
    </row>
    <row r="88" spans="2:12" ht="12" hidden="1" customHeight="1" x14ac:dyDescent="0.2">
      <c r="B88" s="6"/>
      <c r="C88" s="12" t="s">
        <v>95</v>
      </c>
      <c r="L88" s="6"/>
    </row>
    <row r="89" spans="2:12" s="15" customFormat="1" ht="16.5" hidden="1" customHeight="1" x14ac:dyDescent="0.25">
      <c r="B89" s="16"/>
      <c r="E89" s="188" t="s">
        <v>96</v>
      </c>
      <c r="F89" s="189"/>
      <c r="G89" s="189"/>
      <c r="H89" s="189"/>
      <c r="L89" s="16"/>
    </row>
    <row r="90" spans="2:12" s="15" customFormat="1" ht="12" hidden="1" customHeight="1" x14ac:dyDescent="0.25">
      <c r="B90" s="16"/>
      <c r="C90" s="12" t="s">
        <v>97</v>
      </c>
      <c r="L90" s="16"/>
    </row>
    <row r="91" spans="2:12" s="15" customFormat="1" ht="16.5" hidden="1" customHeight="1" x14ac:dyDescent="0.25">
      <c r="B91" s="16"/>
      <c r="E91" s="190" t="str">
        <f>E13</f>
        <v>SO 2.2.1a - Návrh vegetačných úprav - časť 1</v>
      </c>
      <c r="F91" s="189"/>
      <c r="G91" s="189"/>
      <c r="H91" s="189"/>
      <c r="L91" s="16"/>
    </row>
    <row r="92" spans="2:12" s="15" customFormat="1" ht="6.95" hidden="1" customHeight="1" x14ac:dyDescent="0.25">
      <c r="B92" s="16"/>
      <c r="L92" s="16"/>
    </row>
    <row r="93" spans="2:12" s="15" customFormat="1" ht="12" hidden="1" customHeight="1" x14ac:dyDescent="0.25">
      <c r="B93" s="16"/>
      <c r="C93" s="12" t="s">
        <v>14</v>
      </c>
      <c r="F93" s="10" t="str">
        <f>F16</f>
        <v>Severná</v>
      </c>
      <c r="I93" s="12" t="s">
        <v>16</v>
      </c>
      <c r="J93" s="42">
        <f>IF(J16="","",J16)</f>
        <v>46099</v>
      </c>
      <c r="L93" s="16"/>
    </row>
    <row r="94" spans="2:12" s="15" customFormat="1" ht="6.95" hidden="1" customHeight="1" x14ac:dyDescent="0.25">
      <c r="B94" s="16"/>
      <c r="L94" s="16"/>
    </row>
    <row r="95" spans="2:12" s="15" customFormat="1" ht="15.2" hidden="1" customHeight="1" x14ac:dyDescent="0.25">
      <c r="B95" s="16"/>
      <c r="C95" s="12" t="s">
        <v>17</v>
      </c>
      <c r="F95" s="10" t="str">
        <f>E19</f>
        <v>Mesto Banská Bystrica</v>
      </c>
      <c r="I95" s="12" t="s">
        <v>23</v>
      </c>
      <c r="J95" s="13" t="str">
        <f>E25</f>
        <v>Ing. Júlia Straňáková</v>
      </c>
      <c r="L95" s="16"/>
    </row>
    <row r="96" spans="2:12" s="15" customFormat="1" ht="15.2" hidden="1" customHeight="1" x14ac:dyDescent="0.25">
      <c r="B96" s="16"/>
      <c r="C96" s="12" t="s">
        <v>21</v>
      </c>
      <c r="F96" s="10" t="str">
        <f>IF(E22="","",E22)</f>
        <v xml:space="preserve"> </v>
      </c>
      <c r="I96" s="12" t="s">
        <v>27</v>
      </c>
      <c r="J96" s="13" t="str">
        <f>E28</f>
        <v>Milan Straňák</v>
      </c>
      <c r="L96" s="16"/>
    </row>
    <row r="97" spans="2:47" s="15" customFormat="1" ht="10.35" hidden="1" customHeight="1" x14ac:dyDescent="0.25">
      <c r="B97" s="16"/>
      <c r="L97" s="16"/>
    </row>
    <row r="98" spans="2:47" s="15" customFormat="1" ht="29.25" hidden="1" customHeight="1" x14ac:dyDescent="0.25">
      <c r="B98" s="16"/>
      <c r="C98" s="98" t="s">
        <v>100</v>
      </c>
      <c r="D98" s="90"/>
      <c r="E98" s="90"/>
      <c r="F98" s="90"/>
      <c r="G98" s="90"/>
      <c r="H98" s="90"/>
      <c r="I98" s="90"/>
      <c r="J98" s="99" t="s">
        <v>101</v>
      </c>
      <c r="K98" s="90"/>
      <c r="L98" s="16"/>
    </row>
    <row r="99" spans="2:47" s="15" customFormat="1" ht="10.35" hidden="1" customHeight="1" x14ac:dyDescent="0.25">
      <c r="B99" s="16"/>
      <c r="L99" s="16"/>
    </row>
    <row r="100" spans="2:47" s="15" customFormat="1" ht="22.9" hidden="1" customHeight="1" x14ac:dyDescent="0.25">
      <c r="B100" s="16"/>
      <c r="C100" s="100" t="s">
        <v>102</v>
      </c>
      <c r="J100" s="57">
        <f>J131</f>
        <v>0</v>
      </c>
      <c r="L100" s="16"/>
      <c r="AU100" s="3" t="s">
        <v>103</v>
      </c>
    </row>
    <row r="101" spans="2:47" s="101" customFormat="1" ht="24.95" hidden="1" customHeight="1" x14ac:dyDescent="0.25">
      <c r="B101" s="102"/>
      <c r="D101" s="103" t="s">
        <v>104</v>
      </c>
      <c r="E101" s="104"/>
      <c r="F101" s="104"/>
      <c r="G101" s="104"/>
      <c r="H101" s="104"/>
      <c r="I101" s="104"/>
      <c r="J101" s="105">
        <f>J132</f>
        <v>0</v>
      </c>
      <c r="L101" s="102"/>
    </row>
    <row r="102" spans="2:47" s="75" customFormat="1" ht="19.899999999999999" hidden="1" customHeight="1" x14ac:dyDescent="0.25">
      <c r="B102" s="106"/>
      <c r="D102" s="107" t="s">
        <v>105</v>
      </c>
      <c r="E102" s="108"/>
      <c r="F102" s="108"/>
      <c r="G102" s="108"/>
      <c r="H102" s="108"/>
      <c r="I102" s="108"/>
      <c r="J102" s="109">
        <f>J133</f>
        <v>0</v>
      </c>
      <c r="L102" s="106"/>
    </row>
    <row r="103" spans="2:47" s="75" customFormat="1" ht="14.85" hidden="1" customHeight="1" x14ac:dyDescent="0.25">
      <c r="B103" s="106"/>
      <c r="D103" s="107" t="s">
        <v>106</v>
      </c>
      <c r="E103" s="108"/>
      <c r="F103" s="108"/>
      <c r="G103" s="108"/>
      <c r="H103" s="108"/>
      <c r="I103" s="108"/>
      <c r="J103" s="109">
        <f>J135</f>
        <v>0</v>
      </c>
      <c r="L103" s="106"/>
    </row>
    <row r="104" spans="2:47" s="75" customFormat="1" ht="14.85" hidden="1" customHeight="1" x14ac:dyDescent="0.25">
      <c r="B104" s="106"/>
      <c r="D104" s="107" t="s">
        <v>107</v>
      </c>
      <c r="E104" s="108"/>
      <c r="F104" s="108"/>
      <c r="G104" s="108"/>
      <c r="H104" s="108"/>
      <c r="I104" s="108"/>
      <c r="J104" s="109">
        <f>J166</f>
        <v>0</v>
      </c>
      <c r="L104" s="106"/>
    </row>
    <row r="105" spans="2:47" s="75" customFormat="1" ht="14.85" hidden="1" customHeight="1" x14ac:dyDescent="0.25">
      <c r="B105" s="106"/>
      <c r="D105" s="107" t="s">
        <v>108</v>
      </c>
      <c r="E105" s="108"/>
      <c r="F105" s="108"/>
      <c r="G105" s="108"/>
      <c r="H105" s="108"/>
      <c r="I105" s="108"/>
      <c r="J105" s="109">
        <f>J185</f>
        <v>0</v>
      </c>
      <c r="L105" s="106"/>
    </row>
    <row r="106" spans="2:47" s="75" customFormat="1" ht="14.85" hidden="1" customHeight="1" x14ac:dyDescent="0.25">
      <c r="B106" s="106"/>
      <c r="D106" s="107" t="s">
        <v>109</v>
      </c>
      <c r="E106" s="108"/>
      <c r="F106" s="108"/>
      <c r="G106" s="108"/>
      <c r="H106" s="108"/>
      <c r="I106" s="108"/>
      <c r="J106" s="109">
        <f>J214</f>
        <v>0</v>
      </c>
      <c r="L106" s="106"/>
    </row>
    <row r="107" spans="2:47" s="75" customFormat="1" ht="19.899999999999999" hidden="1" customHeight="1" x14ac:dyDescent="0.25">
      <c r="B107" s="106"/>
      <c r="D107" s="107" t="s">
        <v>110</v>
      </c>
      <c r="E107" s="108"/>
      <c r="F107" s="108"/>
      <c r="G107" s="108"/>
      <c r="H107" s="108"/>
      <c r="I107" s="108"/>
      <c r="J107" s="109">
        <f>J228</f>
        <v>0</v>
      </c>
      <c r="L107" s="106"/>
    </row>
    <row r="108" spans="2:47" s="15" customFormat="1" ht="21.75" hidden="1" customHeight="1" x14ac:dyDescent="0.25">
      <c r="B108" s="16"/>
      <c r="L108" s="16"/>
    </row>
    <row r="109" spans="2:47" s="15" customFormat="1" ht="6.95" hidden="1" customHeight="1" x14ac:dyDescent="0.25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16"/>
    </row>
    <row r="110" spans="2:47" hidden="1" x14ac:dyDescent="0.2"/>
    <row r="111" spans="2:47" hidden="1" x14ac:dyDescent="0.2"/>
    <row r="112" spans="2:47" hidden="1" x14ac:dyDescent="0.2"/>
    <row r="113" spans="2:12" s="15" customFormat="1" ht="6.95" customHeight="1" x14ac:dyDescent="0.25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16"/>
    </row>
    <row r="114" spans="2:12" s="15" customFormat="1" ht="24.95" customHeight="1" x14ac:dyDescent="0.25">
      <c r="B114" s="16"/>
      <c r="C114" s="7" t="s">
        <v>111</v>
      </c>
      <c r="L114" s="16"/>
    </row>
    <row r="115" spans="2:12" s="15" customFormat="1" ht="6.95" customHeight="1" x14ac:dyDescent="0.25">
      <c r="B115" s="16"/>
      <c r="L115" s="16"/>
    </row>
    <row r="116" spans="2:12" s="15" customFormat="1" ht="12" customHeight="1" x14ac:dyDescent="0.25">
      <c r="B116" s="16"/>
      <c r="C116" s="12" t="s">
        <v>11</v>
      </c>
      <c r="L116" s="16"/>
    </row>
    <row r="117" spans="2:12" s="15" customFormat="1" ht="16.5" customHeight="1" x14ac:dyDescent="0.25">
      <c r="B117" s="16"/>
      <c r="E117" s="186" t="str">
        <f>E7</f>
        <v>Zelené sídliská - lokalita SEVERNÁ - revízia 2</v>
      </c>
      <c r="F117" s="187"/>
      <c r="G117" s="187"/>
      <c r="H117" s="187"/>
      <c r="L117" s="16"/>
    </row>
    <row r="118" spans="2:12" ht="12" customHeight="1" x14ac:dyDescent="0.2">
      <c r="B118" s="6"/>
      <c r="C118" s="12" t="s">
        <v>93</v>
      </c>
      <c r="L118" s="6"/>
    </row>
    <row r="119" spans="2:12" ht="16.5" customHeight="1" x14ac:dyDescent="0.2">
      <c r="B119" s="6"/>
      <c r="E119" s="186" t="s">
        <v>94</v>
      </c>
      <c r="F119" s="185"/>
      <c r="G119" s="185"/>
      <c r="H119" s="185"/>
      <c r="L119" s="6"/>
    </row>
    <row r="120" spans="2:12" ht="12" customHeight="1" x14ac:dyDescent="0.2">
      <c r="B120" s="6"/>
      <c r="C120" s="12" t="s">
        <v>95</v>
      </c>
      <c r="L120" s="6"/>
    </row>
    <row r="121" spans="2:12" s="15" customFormat="1" ht="16.5" customHeight="1" x14ac:dyDescent="0.25">
      <c r="B121" s="16"/>
      <c r="E121" s="188" t="s">
        <v>96</v>
      </c>
      <c r="F121" s="189"/>
      <c r="G121" s="189"/>
      <c r="H121" s="189"/>
      <c r="L121" s="16"/>
    </row>
    <row r="122" spans="2:12" s="15" customFormat="1" ht="12" customHeight="1" x14ac:dyDescent="0.25">
      <c r="B122" s="16"/>
      <c r="C122" s="12" t="s">
        <v>97</v>
      </c>
      <c r="L122" s="16"/>
    </row>
    <row r="123" spans="2:12" s="15" customFormat="1" ht="16.5" customHeight="1" x14ac:dyDescent="0.25">
      <c r="B123" s="16"/>
      <c r="E123" s="190" t="str">
        <f>E13</f>
        <v>SO 2.2.1a - Návrh vegetačných úprav - časť 1</v>
      </c>
      <c r="F123" s="189"/>
      <c r="G123" s="189"/>
      <c r="H123" s="189"/>
      <c r="L123" s="16"/>
    </row>
    <row r="124" spans="2:12" s="15" customFormat="1" ht="6.95" customHeight="1" x14ac:dyDescent="0.25">
      <c r="B124" s="16"/>
      <c r="L124" s="16"/>
    </row>
    <row r="125" spans="2:12" s="15" customFormat="1" ht="12" customHeight="1" x14ac:dyDescent="0.25">
      <c r="B125" s="16"/>
      <c r="C125" s="12" t="s">
        <v>14</v>
      </c>
      <c r="F125" s="10" t="str">
        <f>F16</f>
        <v>Severná</v>
      </c>
      <c r="I125" s="12" t="s">
        <v>16</v>
      </c>
      <c r="J125" s="42">
        <f>IF(J16="","",J16)</f>
        <v>46099</v>
      </c>
      <c r="L125" s="16"/>
    </row>
    <row r="126" spans="2:12" s="15" customFormat="1" ht="6.95" customHeight="1" x14ac:dyDescent="0.25">
      <c r="B126" s="16"/>
      <c r="L126" s="16"/>
    </row>
    <row r="127" spans="2:12" s="15" customFormat="1" ht="15.2" customHeight="1" x14ac:dyDescent="0.25">
      <c r="B127" s="16"/>
      <c r="C127" s="12" t="s">
        <v>17</v>
      </c>
      <c r="F127" s="10" t="str">
        <f>E19</f>
        <v>Mesto Banská Bystrica</v>
      </c>
      <c r="I127" s="12" t="s">
        <v>23</v>
      </c>
      <c r="J127" s="13" t="str">
        <f>E25</f>
        <v>Ing. Júlia Straňáková</v>
      </c>
      <c r="L127" s="16"/>
    </row>
    <row r="128" spans="2:12" s="15" customFormat="1" ht="15.2" customHeight="1" x14ac:dyDescent="0.25">
      <c r="B128" s="16"/>
      <c r="C128" s="12" t="s">
        <v>21</v>
      </c>
      <c r="F128" s="10" t="str">
        <f>IF(E22="","",E22)</f>
        <v xml:space="preserve"> </v>
      </c>
      <c r="I128" s="12" t="s">
        <v>27</v>
      </c>
      <c r="J128" s="13" t="str">
        <f>E28</f>
        <v>Milan Straňák</v>
      </c>
      <c r="L128" s="16"/>
    </row>
    <row r="129" spans="2:65" s="15" customFormat="1" ht="10.35" customHeight="1" x14ac:dyDescent="0.25">
      <c r="B129" s="16"/>
      <c r="L129" s="16"/>
    </row>
    <row r="130" spans="2:65" s="110" customFormat="1" ht="29.25" customHeight="1" x14ac:dyDescent="0.25">
      <c r="B130" s="111"/>
      <c r="C130" s="112" t="s">
        <v>112</v>
      </c>
      <c r="D130" s="113" t="s">
        <v>55</v>
      </c>
      <c r="E130" s="113" t="s">
        <v>51</v>
      </c>
      <c r="F130" s="113" t="s">
        <v>52</v>
      </c>
      <c r="G130" s="113" t="s">
        <v>113</v>
      </c>
      <c r="H130" s="113" t="s">
        <v>114</v>
      </c>
      <c r="I130" s="113" t="s">
        <v>115</v>
      </c>
      <c r="J130" s="114" t="s">
        <v>101</v>
      </c>
      <c r="K130" s="115" t="s">
        <v>116</v>
      </c>
      <c r="L130" s="111"/>
      <c r="M130" s="49" t="s">
        <v>0</v>
      </c>
      <c r="N130" s="50" t="s">
        <v>34</v>
      </c>
      <c r="O130" s="50" t="s">
        <v>117</v>
      </c>
      <c r="P130" s="50" t="s">
        <v>118</v>
      </c>
      <c r="Q130" s="50" t="s">
        <v>119</v>
      </c>
      <c r="R130" s="50" t="s">
        <v>120</v>
      </c>
      <c r="S130" s="50" t="s">
        <v>121</v>
      </c>
      <c r="T130" s="51" t="s">
        <v>122</v>
      </c>
    </row>
    <row r="131" spans="2:65" s="15" customFormat="1" ht="22.9" customHeight="1" x14ac:dyDescent="0.25">
      <c r="B131" s="16"/>
      <c r="C131" s="55" t="s">
        <v>102</v>
      </c>
      <c r="J131" s="181">
        <f>BK131</f>
        <v>0</v>
      </c>
      <c r="L131" s="16"/>
      <c r="M131" s="52"/>
      <c r="N131" s="43"/>
      <c r="O131" s="43"/>
      <c r="P131" s="117">
        <f>P132</f>
        <v>962.00139999999988</v>
      </c>
      <c r="Q131" s="43"/>
      <c r="R131" s="117">
        <f>R132</f>
        <v>28.644046450000001</v>
      </c>
      <c r="S131" s="43"/>
      <c r="T131" s="118">
        <f>T132</f>
        <v>0</v>
      </c>
      <c r="AT131" s="3" t="s">
        <v>69</v>
      </c>
      <c r="AU131" s="3" t="s">
        <v>103</v>
      </c>
      <c r="BK131" s="119">
        <f>BK132</f>
        <v>0</v>
      </c>
    </row>
    <row r="132" spans="2:65" s="120" customFormat="1" ht="25.9" customHeight="1" x14ac:dyDescent="0.2">
      <c r="B132" s="121"/>
      <c r="D132" s="122" t="s">
        <v>69</v>
      </c>
      <c r="E132" s="123" t="s">
        <v>123</v>
      </c>
      <c r="F132" s="123" t="s">
        <v>123</v>
      </c>
      <c r="J132" s="182">
        <f>BK132</f>
        <v>0</v>
      </c>
      <c r="L132" s="121"/>
      <c r="M132" s="125"/>
      <c r="P132" s="126">
        <f>P133+P228</f>
        <v>962.00139999999988</v>
      </c>
      <c r="R132" s="126">
        <f>R133+R228</f>
        <v>28.644046450000001</v>
      </c>
      <c r="T132" s="127">
        <f>T133+T228</f>
        <v>0</v>
      </c>
      <c r="AR132" s="122" t="s">
        <v>75</v>
      </c>
      <c r="AT132" s="128" t="s">
        <v>69</v>
      </c>
      <c r="AU132" s="128" t="s">
        <v>70</v>
      </c>
      <c r="AY132" s="122" t="s">
        <v>124</v>
      </c>
      <c r="BK132" s="129">
        <f>BK133+BK228</f>
        <v>0</v>
      </c>
    </row>
    <row r="133" spans="2:65" s="120" customFormat="1" ht="22.9" customHeight="1" x14ac:dyDescent="0.2">
      <c r="B133" s="121"/>
      <c r="D133" s="122" t="s">
        <v>69</v>
      </c>
      <c r="E133" s="130" t="s">
        <v>125</v>
      </c>
      <c r="F133" s="130" t="s">
        <v>126</v>
      </c>
      <c r="J133" s="177">
        <f>BK133</f>
        <v>0</v>
      </c>
      <c r="L133" s="121"/>
      <c r="M133" s="125"/>
      <c r="P133" s="126">
        <f>P134+P135+P166+P185+P214</f>
        <v>906.0451599999999</v>
      </c>
      <c r="R133" s="126">
        <f>R134+R135+R166+R185+R214</f>
        <v>28.644046450000001</v>
      </c>
      <c r="T133" s="127">
        <f>T134+T135+T166+T185+T214</f>
        <v>0</v>
      </c>
      <c r="AR133" s="122" t="s">
        <v>75</v>
      </c>
      <c r="AT133" s="128" t="s">
        <v>69</v>
      </c>
      <c r="AU133" s="128" t="s">
        <v>75</v>
      </c>
      <c r="AY133" s="122" t="s">
        <v>124</v>
      </c>
      <c r="BK133" s="129">
        <f>BK134+BK135+BK166+BK185+BK214</f>
        <v>0</v>
      </c>
    </row>
    <row r="134" spans="2:65" s="15" customFormat="1" ht="16.5" customHeight="1" x14ac:dyDescent="0.25">
      <c r="B134" s="132"/>
      <c r="C134" s="133" t="s">
        <v>75</v>
      </c>
      <c r="D134" s="133" t="s">
        <v>127</v>
      </c>
      <c r="E134" s="134" t="s">
        <v>128</v>
      </c>
      <c r="F134" s="135" t="s">
        <v>129</v>
      </c>
      <c r="G134" s="136" t="s">
        <v>130</v>
      </c>
      <c r="H134" s="137">
        <v>18</v>
      </c>
      <c r="I134" s="175">
        <v>0</v>
      </c>
      <c r="J134" s="175">
        <f>ROUND(I134*H134,3)</f>
        <v>0</v>
      </c>
      <c r="K134" s="138"/>
      <c r="L134" s="16"/>
      <c r="M134" s="139" t="s">
        <v>0</v>
      </c>
      <c r="N134" s="140" t="s">
        <v>36</v>
      </c>
      <c r="O134" s="141">
        <v>0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131</v>
      </c>
      <c r="AT134" s="143" t="s">
        <v>127</v>
      </c>
      <c r="AU134" s="143" t="s">
        <v>77</v>
      </c>
      <c r="AY134" s="3" t="s">
        <v>124</v>
      </c>
      <c r="BE134" s="144">
        <f>IF(N134="základná",J134,0)</f>
        <v>0</v>
      </c>
      <c r="BF134" s="144">
        <f>IF(N134="znížená",J134,0)</f>
        <v>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3" t="s">
        <v>77</v>
      </c>
      <c r="BK134" s="145">
        <f>ROUND(I134*H134,3)</f>
        <v>0</v>
      </c>
      <c r="BL134" s="3" t="s">
        <v>131</v>
      </c>
      <c r="BM134" s="143" t="s">
        <v>132</v>
      </c>
    </row>
    <row r="135" spans="2:65" s="120" customFormat="1" ht="20.85" customHeight="1" x14ac:dyDescent="0.2">
      <c r="B135" s="121"/>
      <c r="D135" s="122" t="s">
        <v>69</v>
      </c>
      <c r="E135" s="130" t="s">
        <v>133</v>
      </c>
      <c r="F135" s="130" t="s">
        <v>134</v>
      </c>
      <c r="I135" s="176"/>
      <c r="J135" s="177">
        <f>BK135</f>
        <v>0</v>
      </c>
      <c r="L135" s="121"/>
      <c r="M135" s="125"/>
      <c r="P135" s="126">
        <f>SUM(P136:P165)</f>
        <v>220.53499999999997</v>
      </c>
      <c r="R135" s="126">
        <f>SUM(R136:R165)</f>
        <v>10.37385125</v>
      </c>
      <c r="T135" s="127">
        <f>SUM(T136:T165)</f>
        <v>0</v>
      </c>
      <c r="AR135" s="122" t="s">
        <v>75</v>
      </c>
      <c r="AT135" s="128" t="s">
        <v>69</v>
      </c>
      <c r="AU135" s="128" t="s">
        <v>77</v>
      </c>
      <c r="AY135" s="122" t="s">
        <v>124</v>
      </c>
      <c r="BK135" s="129">
        <f>SUM(BK136:BK165)</f>
        <v>0</v>
      </c>
    </row>
    <row r="136" spans="2:65" s="15" customFormat="1" ht="21.75" customHeight="1" x14ac:dyDescent="0.25">
      <c r="B136" s="132"/>
      <c r="C136" s="133" t="s">
        <v>77</v>
      </c>
      <c r="D136" s="133" t="s">
        <v>127</v>
      </c>
      <c r="E136" s="134" t="s">
        <v>135</v>
      </c>
      <c r="F136" s="135" t="s">
        <v>136</v>
      </c>
      <c r="G136" s="136" t="s">
        <v>137</v>
      </c>
      <c r="H136" s="137">
        <v>29</v>
      </c>
      <c r="I136" s="175">
        <v>0</v>
      </c>
      <c r="J136" s="175">
        <f t="shared" ref="J136:J148" si="0">ROUND(I136*H136,3)</f>
        <v>0</v>
      </c>
      <c r="K136" s="138"/>
      <c r="L136" s="16"/>
      <c r="M136" s="139" t="s">
        <v>0</v>
      </c>
      <c r="N136" s="140" t="s">
        <v>36</v>
      </c>
      <c r="O136" s="141">
        <v>0</v>
      </c>
      <c r="P136" s="141">
        <f t="shared" ref="P136:P148" si="1">O136*H136</f>
        <v>0</v>
      </c>
      <c r="Q136" s="141">
        <v>0</v>
      </c>
      <c r="R136" s="141">
        <f t="shared" ref="R136:R148" si="2">Q136*H136</f>
        <v>0</v>
      </c>
      <c r="S136" s="141">
        <v>0</v>
      </c>
      <c r="T136" s="142">
        <f t="shared" ref="T136:T148" si="3">S136*H136</f>
        <v>0</v>
      </c>
      <c r="AR136" s="143" t="s">
        <v>131</v>
      </c>
      <c r="AT136" s="143" t="s">
        <v>127</v>
      </c>
      <c r="AU136" s="143" t="s">
        <v>78</v>
      </c>
      <c r="AY136" s="3" t="s">
        <v>124</v>
      </c>
      <c r="BE136" s="144">
        <f t="shared" ref="BE136:BE148" si="4">IF(N136="základná",J136,0)</f>
        <v>0</v>
      </c>
      <c r="BF136" s="144">
        <f t="shared" ref="BF136:BF148" si="5">IF(N136="znížená",J136,0)</f>
        <v>0</v>
      </c>
      <c r="BG136" s="144">
        <f t="shared" ref="BG136:BG148" si="6">IF(N136="zákl. prenesená",J136,0)</f>
        <v>0</v>
      </c>
      <c r="BH136" s="144">
        <f t="shared" ref="BH136:BH148" si="7">IF(N136="zníž. prenesená",J136,0)</f>
        <v>0</v>
      </c>
      <c r="BI136" s="144">
        <f t="shared" ref="BI136:BI148" si="8">IF(N136="nulová",J136,0)</f>
        <v>0</v>
      </c>
      <c r="BJ136" s="3" t="s">
        <v>77</v>
      </c>
      <c r="BK136" s="145">
        <f t="shared" ref="BK136:BK148" si="9">ROUND(I136*H136,3)</f>
        <v>0</v>
      </c>
      <c r="BL136" s="3" t="s">
        <v>131</v>
      </c>
      <c r="BM136" s="143" t="s">
        <v>138</v>
      </c>
    </row>
    <row r="137" spans="2:65" s="15" customFormat="1" ht="24.2" customHeight="1" x14ac:dyDescent="0.25">
      <c r="B137" s="132"/>
      <c r="C137" s="133" t="s">
        <v>78</v>
      </c>
      <c r="D137" s="133" t="s">
        <v>127</v>
      </c>
      <c r="E137" s="134" t="s">
        <v>139</v>
      </c>
      <c r="F137" s="135" t="s">
        <v>140</v>
      </c>
      <c r="G137" s="136" t="s">
        <v>141</v>
      </c>
      <c r="H137" s="137">
        <v>29</v>
      </c>
      <c r="I137" s="175">
        <v>0</v>
      </c>
      <c r="J137" s="175">
        <f t="shared" si="0"/>
        <v>0</v>
      </c>
      <c r="K137" s="138"/>
      <c r="L137" s="16"/>
      <c r="M137" s="139" t="s">
        <v>0</v>
      </c>
      <c r="N137" s="140" t="s">
        <v>36</v>
      </c>
      <c r="O137" s="141">
        <v>2.9470000000000001</v>
      </c>
      <c r="P137" s="141">
        <f t="shared" si="1"/>
        <v>85.463000000000008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142</v>
      </c>
      <c r="AT137" s="143" t="s">
        <v>127</v>
      </c>
      <c r="AU137" s="143" t="s">
        <v>78</v>
      </c>
      <c r="AY137" s="3" t="s">
        <v>124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3" t="s">
        <v>77</v>
      </c>
      <c r="BK137" s="145">
        <f t="shared" si="9"/>
        <v>0</v>
      </c>
      <c r="BL137" s="3" t="s">
        <v>142</v>
      </c>
      <c r="BM137" s="143" t="s">
        <v>143</v>
      </c>
    </row>
    <row r="138" spans="2:65" s="15" customFormat="1" ht="33" customHeight="1" x14ac:dyDescent="0.25">
      <c r="B138" s="132"/>
      <c r="C138" s="133" t="s">
        <v>142</v>
      </c>
      <c r="D138" s="133" t="s">
        <v>127</v>
      </c>
      <c r="E138" s="134" t="s">
        <v>144</v>
      </c>
      <c r="F138" s="135" t="s">
        <v>145</v>
      </c>
      <c r="G138" s="136" t="s">
        <v>141</v>
      </c>
      <c r="H138" s="137">
        <v>29</v>
      </c>
      <c r="I138" s="175">
        <v>0</v>
      </c>
      <c r="J138" s="175">
        <f t="shared" si="0"/>
        <v>0</v>
      </c>
      <c r="K138" s="138"/>
      <c r="L138" s="16"/>
      <c r="M138" s="139" t="s">
        <v>0</v>
      </c>
      <c r="N138" s="140" t="s">
        <v>36</v>
      </c>
      <c r="O138" s="141">
        <v>3.0579999999999998</v>
      </c>
      <c r="P138" s="141">
        <f t="shared" si="1"/>
        <v>88.681999999999988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142</v>
      </c>
      <c r="AT138" s="143" t="s">
        <v>127</v>
      </c>
      <c r="AU138" s="143" t="s">
        <v>78</v>
      </c>
      <c r="AY138" s="3" t="s">
        <v>124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3" t="s">
        <v>77</v>
      </c>
      <c r="BK138" s="145">
        <f t="shared" si="9"/>
        <v>0</v>
      </c>
      <c r="BL138" s="3" t="s">
        <v>142</v>
      </c>
      <c r="BM138" s="143" t="s">
        <v>146</v>
      </c>
    </row>
    <row r="139" spans="2:65" s="15" customFormat="1" ht="16.5" customHeight="1" x14ac:dyDescent="0.25">
      <c r="B139" s="132"/>
      <c r="C139" s="146" t="s">
        <v>147</v>
      </c>
      <c r="D139" s="146" t="s">
        <v>148</v>
      </c>
      <c r="E139" s="147" t="s">
        <v>149</v>
      </c>
      <c r="F139" s="148" t="s">
        <v>150</v>
      </c>
      <c r="G139" s="149" t="s">
        <v>141</v>
      </c>
      <c r="H139" s="150">
        <v>3</v>
      </c>
      <c r="I139" s="178">
        <v>0</v>
      </c>
      <c r="J139" s="178">
        <f t="shared" si="0"/>
        <v>0</v>
      </c>
      <c r="K139" s="151"/>
      <c r="L139" s="152"/>
      <c r="M139" s="153" t="s">
        <v>0</v>
      </c>
      <c r="N139" s="154" t="s">
        <v>36</v>
      </c>
      <c r="O139" s="141">
        <v>0</v>
      </c>
      <c r="P139" s="141">
        <f t="shared" si="1"/>
        <v>0</v>
      </c>
      <c r="Q139" s="141">
        <v>0.15</v>
      </c>
      <c r="R139" s="141">
        <f t="shared" si="2"/>
        <v>0.44999999999999996</v>
      </c>
      <c r="S139" s="141">
        <v>0</v>
      </c>
      <c r="T139" s="142">
        <f t="shared" si="3"/>
        <v>0</v>
      </c>
      <c r="AR139" s="143" t="s">
        <v>151</v>
      </c>
      <c r="AT139" s="143" t="s">
        <v>148</v>
      </c>
      <c r="AU139" s="143" t="s">
        <v>78</v>
      </c>
      <c r="AY139" s="3" t="s">
        <v>124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3" t="s">
        <v>77</v>
      </c>
      <c r="BK139" s="145">
        <f t="shared" si="9"/>
        <v>0</v>
      </c>
      <c r="BL139" s="3" t="s">
        <v>142</v>
      </c>
      <c r="BM139" s="143" t="s">
        <v>152</v>
      </c>
    </row>
    <row r="140" spans="2:65" s="15" customFormat="1" ht="21.75" customHeight="1" x14ac:dyDescent="0.25">
      <c r="B140" s="132"/>
      <c r="C140" s="146" t="s">
        <v>153</v>
      </c>
      <c r="D140" s="146" t="s">
        <v>148</v>
      </c>
      <c r="E140" s="147" t="s">
        <v>154</v>
      </c>
      <c r="F140" s="148" t="s">
        <v>155</v>
      </c>
      <c r="G140" s="149" t="s">
        <v>141</v>
      </c>
      <c r="H140" s="150">
        <v>3</v>
      </c>
      <c r="I140" s="178">
        <v>0</v>
      </c>
      <c r="J140" s="178">
        <f t="shared" si="0"/>
        <v>0</v>
      </c>
      <c r="K140" s="151"/>
      <c r="L140" s="152"/>
      <c r="M140" s="153" t="s">
        <v>0</v>
      </c>
      <c r="N140" s="154" t="s">
        <v>36</v>
      </c>
      <c r="O140" s="141">
        <v>0</v>
      </c>
      <c r="P140" s="141">
        <f t="shared" si="1"/>
        <v>0</v>
      </c>
      <c r="Q140" s="141">
        <v>0.1</v>
      </c>
      <c r="R140" s="141">
        <f t="shared" si="2"/>
        <v>0.30000000000000004</v>
      </c>
      <c r="S140" s="141">
        <v>0</v>
      </c>
      <c r="T140" s="142">
        <f t="shared" si="3"/>
        <v>0</v>
      </c>
      <c r="AR140" s="143" t="s">
        <v>151</v>
      </c>
      <c r="AT140" s="143" t="s">
        <v>148</v>
      </c>
      <c r="AU140" s="143" t="s">
        <v>78</v>
      </c>
      <c r="AY140" s="3" t="s">
        <v>124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3" t="s">
        <v>77</v>
      </c>
      <c r="BK140" s="145">
        <f t="shared" si="9"/>
        <v>0</v>
      </c>
      <c r="BL140" s="3" t="s">
        <v>142</v>
      </c>
      <c r="BM140" s="143" t="s">
        <v>156</v>
      </c>
    </row>
    <row r="141" spans="2:65" s="15" customFormat="1" ht="16.5" customHeight="1" x14ac:dyDescent="0.25">
      <c r="B141" s="132"/>
      <c r="C141" s="146" t="s">
        <v>157</v>
      </c>
      <c r="D141" s="146" t="s">
        <v>148</v>
      </c>
      <c r="E141" s="147" t="s">
        <v>158</v>
      </c>
      <c r="F141" s="148" t="s">
        <v>159</v>
      </c>
      <c r="G141" s="149" t="s">
        <v>141</v>
      </c>
      <c r="H141" s="150">
        <v>3</v>
      </c>
      <c r="I141" s="178">
        <v>0</v>
      </c>
      <c r="J141" s="178">
        <f t="shared" si="0"/>
        <v>0</v>
      </c>
      <c r="K141" s="151"/>
      <c r="L141" s="152"/>
      <c r="M141" s="153" t="s">
        <v>0</v>
      </c>
      <c r="N141" s="154" t="s">
        <v>36</v>
      </c>
      <c r="O141" s="141">
        <v>0</v>
      </c>
      <c r="P141" s="141">
        <f t="shared" si="1"/>
        <v>0</v>
      </c>
      <c r="Q141" s="141">
        <v>0.15</v>
      </c>
      <c r="R141" s="141">
        <f t="shared" si="2"/>
        <v>0.44999999999999996</v>
      </c>
      <c r="S141" s="141">
        <v>0</v>
      </c>
      <c r="T141" s="142">
        <f t="shared" si="3"/>
        <v>0</v>
      </c>
      <c r="AR141" s="143" t="s">
        <v>151</v>
      </c>
      <c r="AT141" s="143" t="s">
        <v>148</v>
      </c>
      <c r="AU141" s="143" t="s">
        <v>78</v>
      </c>
      <c r="AY141" s="3" t="s">
        <v>124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3" t="s">
        <v>77</v>
      </c>
      <c r="BK141" s="145">
        <f t="shared" si="9"/>
        <v>0</v>
      </c>
      <c r="BL141" s="3" t="s">
        <v>142</v>
      </c>
      <c r="BM141" s="143" t="s">
        <v>160</v>
      </c>
    </row>
    <row r="142" spans="2:65" s="15" customFormat="1" ht="16.5" customHeight="1" x14ac:dyDescent="0.25">
      <c r="B142" s="132"/>
      <c r="C142" s="146" t="s">
        <v>151</v>
      </c>
      <c r="D142" s="146" t="s">
        <v>148</v>
      </c>
      <c r="E142" s="147" t="s">
        <v>161</v>
      </c>
      <c r="F142" s="148" t="s">
        <v>162</v>
      </c>
      <c r="G142" s="149" t="s">
        <v>141</v>
      </c>
      <c r="H142" s="150">
        <v>4</v>
      </c>
      <c r="I142" s="178">
        <v>0</v>
      </c>
      <c r="J142" s="178">
        <f t="shared" si="0"/>
        <v>0</v>
      </c>
      <c r="K142" s="151"/>
      <c r="L142" s="152"/>
      <c r="M142" s="153" t="s">
        <v>0</v>
      </c>
      <c r="N142" s="154" t="s">
        <v>36</v>
      </c>
      <c r="O142" s="141">
        <v>0</v>
      </c>
      <c r="P142" s="141">
        <f t="shared" si="1"/>
        <v>0</v>
      </c>
      <c r="Q142" s="141">
        <v>0.2</v>
      </c>
      <c r="R142" s="141">
        <f t="shared" si="2"/>
        <v>0.8</v>
      </c>
      <c r="S142" s="141">
        <v>0</v>
      </c>
      <c r="T142" s="142">
        <f t="shared" si="3"/>
        <v>0</v>
      </c>
      <c r="AR142" s="143" t="s">
        <v>151</v>
      </c>
      <c r="AT142" s="143" t="s">
        <v>148</v>
      </c>
      <c r="AU142" s="143" t="s">
        <v>78</v>
      </c>
      <c r="AY142" s="3" t="s">
        <v>124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3" t="s">
        <v>77</v>
      </c>
      <c r="BK142" s="145">
        <f t="shared" si="9"/>
        <v>0</v>
      </c>
      <c r="BL142" s="3" t="s">
        <v>142</v>
      </c>
      <c r="BM142" s="143" t="s">
        <v>163</v>
      </c>
    </row>
    <row r="143" spans="2:65" s="15" customFormat="1" ht="24.2" customHeight="1" x14ac:dyDescent="0.25">
      <c r="B143" s="132"/>
      <c r="C143" s="146" t="s">
        <v>164</v>
      </c>
      <c r="D143" s="146" t="s">
        <v>148</v>
      </c>
      <c r="E143" s="147" t="s">
        <v>165</v>
      </c>
      <c r="F143" s="148" t="s">
        <v>166</v>
      </c>
      <c r="G143" s="149" t="s">
        <v>141</v>
      </c>
      <c r="H143" s="150">
        <v>4</v>
      </c>
      <c r="I143" s="178">
        <v>0</v>
      </c>
      <c r="J143" s="178">
        <f t="shared" si="0"/>
        <v>0</v>
      </c>
      <c r="K143" s="151"/>
      <c r="L143" s="152"/>
      <c r="M143" s="153" t="s">
        <v>0</v>
      </c>
      <c r="N143" s="154" t="s">
        <v>36</v>
      </c>
      <c r="O143" s="141">
        <v>0</v>
      </c>
      <c r="P143" s="141">
        <f t="shared" si="1"/>
        <v>0</v>
      </c>
      <c r="Q143" s="141">
        <v>0.15</v>
      </c>
      <c r="R143" s="141">
        <f t="shared" si="2"/>
        <v>0.6</v>
      </c>
      <c r="S143" s="141">
        <v>0</v>
      </c>
      <c r="T143" s="142">
        <f t="shared" si="3"/>
        <v>0</v>
      </c>
      <c r="AR143" s="143" t="s">
        <v>151</v>
      </c>
      <c r="AT143" s="143" t="s">
        <v>148</v>
      </c>
      <c r="AU143" s="143" t="s">
        <v>78</v>
      </c>
      <c r="AY143" s="3" t="s">
        <v>124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3" t="s">
        <v>77</v>
      </c>
      <c r="BK143" s="145">
        <f t="shared" si="9"/>
        <v>0</v>
      </c>
      <c r="BL143" s="3" t="s">
        <v>142</v>
      </c>
      <c r="BM143" s="143" t="s">
        <v>167</v>
      </c>
    </row>
    <row r="144" spans="2:65" s="15" customFormat="1" ht="24.2" customHeight="1" x14ac:dyDescent="0.25">
      <c r="B144" s="132"/>
      <c r="C144" s="146" t="s">
        <v>168</v>
      </c>
      <c r="D144" s="146" t="s">
        <v>148</v>
      </c>
      <c r="E144" s="147" t="s">
        <v>169</v>
      </c>
      <c r="F144" s="148" t="s">
        <v>170</v>
      </c>
      <c r="G144" s="149" t="s">
        <v>141</v>
      </c>
      <c r="H144" s="150">
        <v>6</v>
      </c>
      <c r="I144" s="178">
        <v>0</v>
      </c>
      <c r="J144" s="178">
        <f t="shared" si="0"/>
        <v>0</v>
      </c>
      <c r="K144" s="151"/>
      <c r="L144" s="152"/>
      <c r="M144" s="153" t="s">
        <v>0</v>
      </c>
      <c r="N144" s="154" t="s">
        <v>36</v>
      </c>
      <c r="O144" s="141">
        <v>0</v>
      </c>
      <c r="P144" s="141">
        <f t="shared" si="1"/>
        <v>0</v>
      </c>
      <c r="Q144" s="141">
        <v>0.15</v>
      </c>
      <c r="R144" s="141">
        <f t="shared" si="2"/>
        <v>0.89999999999999991</v>
      </c>
      <c r="S144" s="141">
        <v>0</v>
      </c>
      <c r="T144" s="142">
        <f t="shared" si="3"/>
        <v>0</v>
      </c>
      <c r="AR144" s="143" t="s">
        <v>151</v>
      </c>
      <c r="AT144" s="143" t="s">
        <v>148</v>
      </c>
      <c r="AU144" s="143" t="s">
        <v>78</v>
      </c>
      <c r="AY144" s="3" t="s">
        <v>124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3" t="s">
        <v>77</v>
      </c>
      <c r="BK144" s="145">
        <f t="shared" si="9"/>
        <v>0</v>
      </c>
      <c r="BL144" s="3" t="s">
        <v>142</v>
      </c>
      <c r="BM144" s="143" t="s">
        <v>171</v>
      </c>
    </row>
    <row r="145" spans="2:65" s="15" customFormat="1" ht="16.5" customHeight="1" x14ac:dyDescent="0.25">
      <c r="B145" s="132"/>
      <c r="C145" s="146" t="s">
        <v>172</v>
      </c>
      <c r="D145" s="146" t="s">
        <v>148</v>
      </c>
      <c r="E145" s="147" t="s">
        <v>173</v>
      </c>
      <c r="F145" s="148" t="s">
        <v>174</v>
      </c>
      <c r="G145" s="149" t="s">
        <v>141</v>
      </c>
      <c r="H145" s="150">
        <v>3</v>
      </c>
      <c r="I145" s="178">
        <v>0</v>
      </c>
      <c r="J145" s="178">
        <f t="shared" si="0"/>
        <v>0</v>
      </c>
      <c r="K145" s="151"/>
      <c r="L145" s="152"/>
      <c r="M145" s="153" t="s">
        <v>0</v>
      </c>
      <c r="N145" s="154" t="s">
        <v>36</v>
      </c>
      <c r="O145" s="141">
        <v>0</v>
      </c>
      <c r="P145" s="141">
        <f t="shared" si="1"/>
        <v>0</v>
      </c>
      <c r="Q145" s="141">
        <v>0.15</v>
      </c>
      <c r="R145" s="141">
        <f t="shared" si="2"/>
        <v>0.44999999999999996</v>
      </c>
      <c r="S145" s="141">
        <v>0</v>
      </c>
      <c r="T145" s="142">
        <f t="shared" si="3"/>
        <v>0</v>
      </c>
      <c r="AR145" s="143" t="s">
        <v>151</v>
      </c>
      <c r="AT145" s="143" t="s">
        <v>148</v>
      </c>
      <c r="AU145" s="143" t="s">
        <v>78</v>
      </c>
      <c r="AY145" s="3" t="s">
        <v>124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3" t="s">
        <v>77</v>
      </c>
      <c r="BK145" s="145">
        <f t="shared" si="9"/>
        <v>0</v>
      </c>
      <c r="BL145" s="3" t="s">
        <v>142</v>
      </c>
      <c r="BM145" s="143" t="s">
        <v>175</v>
      </c>
    </row>
    <row r="146" spans="2:65" s="15" customFormat="1" ht="16.5" customHeight="1" x14ac:dyDescent="0.25">
      <c r="B146" s="132"/>
      <c r="C146" s="146" t="s">
        <v>176</v>
      </c>
      <c r="D146" s="146" t="s">
        <v>148</v>
      </c>
      <c r="E146" s="147" t="s">
        <v>177</v>
      </c>
      <c r="F146" s="148" t="s">
        <v>178</v>
      </c>
      <c r="G146" s="149" t="s">
        <v>141</v>
      </c>
      <c r="H146" s="150">
        <v>3</v>
      </c>
      <c r="I146" s="178">
        <v>0</v>
      </c>
      <c r="J146" s="178">
        <f t="shared" si="0"/>
        <v>0</v>
      </c>
      <c r="K146" s="151"/>
      <c r="L146" s="152"/>
      <c r="M146" s="153" t="s">
        <v>0</v>
      </c>
      <c r="N146" s="154" t="s">
        <v>36</v>
      </c>
      <c r="O146" s="141">
        <v>0</v>
      </c>
      <c r="P146" s="141">
        <f t="shared" si="1"/>
        <v>0</v>
      </c>
      <c r="Q146" s="141">
        <v>0.15</v>
      </c>
      <c r="R146" s="141">
        <f t="shared" si="2"/>
        <v>0.44999999999999996</v>
      </c>
      <c r="S146" s="141">
        <v>0</v>
      </c>
      <c r="T146" s="142">
        <f t="shared" si="3"/>
        <v>0</v>
      </c>
      <c r="AR146" s="143" t="s">
        <v>151</v>
      </c>
      <c r="AT146" s="143" t="s">
        <v>148</v>
      </c>
      <c r="AU146" s="143" t="s">
        <v>78</v>
      </c>
      <c r="AY146" s="3" t="s">
        <v>124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3" t="s">
        <v>77</v>
      </c>
      <c r="BK146" s="145">
        <f t="shared" si="9"/>
        <v>0</v>
      </c>
      <c r="BL146" s="3" t="s">
        <v>142</v>
      </c>
      <c r="BM146" s="143" t="s">
        <v>179</v>
      </c>
    </row>
    <row r="147" spans="2:65" s="15" customFormat="1" ht="33" customHeight="1" x14ac:dyDescent="0.25">
      <c r="B147" s="132"/>
      <c r="C147" s="133" t="s">
        <v>180</v>
      </c>
      <c r="D147" s="133" t="s">
        <v>127</v>
      </c>
      <c r="E147" s="134" t="s">
        <v>181</v>
      </c>
      <c r="F147" s="135" t="s">
        <v>182</v>
      </c>
      <c r="G147" s="136" t="s">
        <v>183</v>
      </c>
      <c r="H147" s="137">
        <v>25</v>
      </c>
      <c r="I147" s="175">
        <v>0</v>
      </c>
      <c r="J147" s="175">
        <f t="shared" si="0"/>
        <v>0</v>
      </c>
      <c r="K147" s="138"/>
      <c r="L147" s="16"/>
      <c r="M147" s="139" t="s">
        <v>0</v>
      </c>
      <c r="N147" s="140" t="s">
        <v>36</v>
      </c>
      <c r="O147" s="141">
        <v>0.33600000000000002</v>
      </c>
      <c r="P147" s="141">
        <f t="shared" si="1"/>
        <v>8.4</v>
      </c>
      <c r="Q147" s="141">
        <v>4.4693749999999997E-2</v>
      </c>
      <c r="R147" s="141">
        <f t="shared" si="2"/>
        <v>1.1173437499999999</v>
      </c>
      <c r="S147" s="141">
        <v>0</v>
      </c>
      <c r="T147" s="142">
        <f t="shared" si="3"/>
        <v>0</v>
      </c>
      <c r="AR147" s="143" t="s">
        <v>142</v>
      </c>
      <c r="AT147" s="143" t="s">
        <v>127</v>
      </c>
      <c r="AU147" s="143" t="s">
        <v>78</v>
      </c>
      <c r="AY147" s="3" t="s">
        <v>124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3" t="s">
        <v>77</v>
      </c>
      <c r="BK147" s="145">
        <f t="shared" si="9"/>
        <v>0</v>
      </c>
      <c r="BL147" s="3" t="s">
        <v>142</v>
      </c>
      <c r="BM147" s="143" t="s">
        <v>184</v>
      </c>
    </row>
    <row r="148" spans="2:65" s="15" customFormat="1" ht="16.5" customHeight="1" x14ac:dyDescent="0.25">
      <c r="B148" s="132"/>
      <c r="C148" s="146" t="s">
        <v>185</v>
      </c>
      <c r="D148" s="146" t="s">
        <v>148</v>
      </c>
      <c r="E148" s="147" t="s">
        <v>186</v>
      </c>
      <c r="F148" s="148" t="s">
        <v>187</v>
      </c>
      <c r="G148" s="149" t="s">
        <v>188</v>
      </c>
      <c r="H148" s="150">
        <v>0.314</v>
      </c>
      <c r="I148" s="178">
        <v>0</v>
      </c>
      <c r="J148" s="178">
        <f t="shared" si="0"/>
        <v>0</v>
      </c>
      <c r="K148" s="151"/>
      <c r="L148" s="152"/>
      <c r="M148" s="153" t="s">
        <v>0</v>
      </c>
      <c r="N148" s="154" t="s">
        <v>36</v>
      </c>
      <c r="O148" s="141">
        <v>0</v>
      </c>
      <c r="P148" s="141">
        <f t="shared" si="1"/>
        <v>0</v>
      </c>
      <c r="Q148" s="141">
        <v>1</v>
      </c>
      <c r="R148" s="141">
        <f t="shared" si="2"/>
        <v>0.314</v>
      </c>
      <c r="S148" s="141">
        <v>0</v>
      </c>
      <c r="T148" s="142">
        <f t="shared" si="3"/>
        <v>0</v>
      </c>
      <c r="AR148" s="143" t="s">
        <v>151</v>
      </c>
      <c r="AT148" s="143" t="s">
        <v>148</v>
      </c>
      <c r="AU148" s="143" t="s">
        <v>78</v>
      </c>
      <c r="AY148" s="3" t="s">
        <v>124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3" t="s">
        <v>77</v>
      </c>
      <c r="BK148" s="145">
        <f t="shared" si="9"/>
        <v>0</v>
      </c>
      <c r="BL148" s="3" t="s">
        <v>142</v>
      </c>
      <c r="BM148" s="143" t="s">
        <v>189</v>
      </c>
    </row>
    <row r="149" spans="2:65" s="155" customFormat="1" x14ac:dyDescent="0.25">
      <c r="B149" s="156"/>
      <c r="D149" s="157" t="s">
        <v>190</v>
      </c>
      <c r="F149" s="158" t="s">
        <v>191</v>
      </c>
      <c r="H149" s="159">
        <v>0.314</v>
      </c>
      <c r="I149" s="179"/>
      <c r="J149" s="179"/>
      <c r="L149" s="156"/>
      <c r="M149" s="160"/>
      <c r="T149" s="161"/>
      <c r="AT149" s="162" t="s">
        <v>190</v>
      </c>
      <c r="AU149" s="162" t="s">
        <v>78</v>
      </c>
      <c r="AV149" s="155" t="s">
        <v>77</v>
      </c>
      <c r="AW149" s="155" t="s">
        <v>2</v>
      </c>
      <c r="AX149" s="155" t="s">
        <v>75</v>
      </c>
      <c r="AY149" s="162" t="s">
        <v>124</v>
      </c>
    </row>
    <row r="150" spans="2:65" s="15" customFormat="1" ht="16.5" customHeight="1" x14ac:dyDescent="0.25">
      <c r="B150" s="132"/>
      <c r="C150" s="146" t="s">
        <v>192</v>
      </c>
      <c r="D150" s="146" t="s">
        <v>148</v>
      </c>
      <c r="E150" s="147" t="s">
        <v>193</v>
      </c>
      <c r="F150" s="148" t="s">
        <v>194</v>
      </c>
      <c r="G150" s="149" t="s">
        <v>183</v>
      </c>
      <c r="H150" s="150">
        <v>25</v>
      </c>
      <c r="I150" s="178">
        <v>0</v>
      </c>
      <c r="J150" s="178">
        <f>ROUND(I150*H150,3)</f>
        <v>0</v>
      </c>
      <c r="K150" s="151"/>
      <c r="L150" s="152"/>
      <c r="M150" s="153" t="s">
        <v>0</v>
      </c>
      <c r="N150" s="154" t="s">
        <v>36</v>
      </c>
      <c r="O150" s="141">
        <v>0</v>
      </c>
      <c r="P150" s="141">
        <f>O150*H150</f>
        <v>0</v>
      </c>
      <c r="Q150" s="141">
        <v>1.2999999999999999E-3</v>
      </c>
      <c r="R150" s="141">
        <f>Q150*H150</f>
        <v>3.2500000000000001E-2</v>
      </c>
      <c r="S150" s="141">
        <v>0</v>
      </c>
      <c r="T150" s="142">
        <f>S150*H150</f>
        <v>0</v>
      </c>
      <c r="AR150" s="143" t="s">
        <v>151</v>
      </c>
      <c r="AT150" s="143" t="s">
        <v>148</v>
      </c>
      <c r="AU150" s="143" t="s">
        <v>78</v>
      </c>
      <c r="AY150" s="3" t="s">
        <v>124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3" t="s">
        <v>77</v>
      </c>
      <c r="BK150" s="145">
        <f>ROUND(I150*H150,3)</f>
        <v>0</v>
      </c>
      <c r="BL150" s="3" t="s">
        <v>142</v>
      </c>
      <c r="BM150" s="143" t="s">
        <v>195</v>
      </c>
    </row>
    <row r="151" spans="2:65" s="15" customFormat="1" ht="33" customHeight="1" x14ac:dyDescent="0.25">
      <c r="B151" s="132"/>
      <c r="C151" s="133" t="s">
        <v>196</v>
      </c>
      <c r="D151" s="133" t="s">
        <v>127</v>
      </c>
      <c r="E151" s="134" t="s">
        <v>197</v>
      </c>
      <c r="F151" s="135" t="s">
        <v>198</v>
      </c>
      <c r="G151" s="136" t="s">
        <v>141</v>
      </c>
      <c r="H151" s="137">
        <v>29</v>
      </c>
      <c r="I151" s="175">
        <v>0</v>
      </c>
      <c r="J151" s="175">
        <f>ROUND(I151*H151,3)</f>
        <v>0</v>
      </c>
      <c r="K151" s="138"/>
      <c r="L151" s="16"/>
      <c r="M151" s="139" t="s">
        <v>0</v>
      </c>
      <c r="N151" s="140" t="s">
        <v>36</v>
      </c>
      <c r="O151" s="141">
        <v>0.86199999999999999</v>
      </c>
      <c r="P151" s="141">
        <f>O151*H151</f>
        <v>24.998000000000001</v>
      </c>
      <c r="Q151" s="141">
        <v>4.8000000000000001E-4</v>
      </c>
      <c r="R151" s="141">
        <f>Q151*H151</f>
        <v>1.392E-2</v>
      </c>
      <c r="S151" s="141">
        <v>0</v>
      </c>
      <c r="T151" s="142">
        <f>S151*H151</f>
        <v>0</v>
      </c>
      <c r="AR151" s="143" t="s">
        <v>142</v>
      </c>
      <c r="AT151" s="143" t="s">
        <v>127</v>
      </c>
      <c r="AU151" s="143" t="s">
        <v>78</v>
      </c>
      <c r="AY151" s="3" t="s">
        <v>124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3" t="s">
        <v>77</v>
      </c>
      <c r="BK151" s="145">
        <f>ROUND(I151*H151,3)</f>
        <v>0</v>
      </c>
      <c r="BL151" s="3" t="s">
        <v>142</v>
      </c>
      <c r="BM151" s="143" t="s">
        <v>199</v>
      </c>
    </row>
    <row r="152" spans="2:65" s="15" customFormat="1" ht="16.5" customHeight="1" x14ac:dyDescent="0.25">
      <c r="B152" s="132"/>
      <c r="C152" s="146" t="s">
        <v>200</v>
      </c>
      <c r="D152" s="146" t="s">
        <v>148</v>
      </c>
      <c r="E152" s="147" t="s">
        <v>201</v>
      </c>
      <c r="F152" s="148" t="s">
        <v>202</v>
      </c>
      <c r="G152" s="149" t="s">
        <v>141</v>
      </c>
      <c r="H152" s="150">
        <v>87</v>
      </c>
      <c r="I152" s="178">
        <v>0</v>
      </c>
      <c r="J152" s="178">
        <f>ROUND(I152*H152,3)</f>
        <v>0</v>
      </c>
      <c r="K152" s="151"/>
      <c r="L152" s="152"/>
      <c r="M152" s="153" t="s">
        <v>0</v>
      </c>
      <c r="N152" s="154" t="s">
        <v>36</v>
      </c>
      <c r="O152" s="141">
        <v>0</v>
      </c>
      <c r="P152" s="141">
        <f>O152*H152</f>
        <v>0</v>
      </c>
      <c r="Q152" s="141">
        <v>1.2E-2</v>
      </c>
      <c r="R152" s="141">
        <f>Q152*H152</f>
        <v>1.044</v>
      </c>
      <c r="S152" s="141">
        <v>0</v>
      </c>
      <c r="T152" s="142">
        <f>S152*H152</f>
        <v>0</v>
      </c>
      <c r="AR152" s="143" t="s">
        <v>151</v>
      </c>
      <c r="AT152" s="143" t="s">
        <v>148</v>
      </c>
      <c r="AU152" s="143" t="s">
        <v>78</v>
      </c>
      <c r="AY152" s="3" t="s">
        <v>124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3" t="s">
        <v>77</v>
      </c>
      <c r="BK152" s="145">
        <f>ROUND(I152*H152,3)</f>
        <v>0</v>
      </c>
      <c r="BL152" s="3" t="s">
        <v>142</v>
      </c>
      <c r="BM152" s="143" t="s">
        <v>203</v>
      </c>
    </row>
    <row r="153" spans="2:65" s="155" customFormat="1" x14ac:dyDescent="0.25">
      <c r="B153" s="156"/>
      <c r="D153" s="157" t="s">
        <v>190</v>
      </c>
      <c r="E153" s="162" t="s">
        <v>0</v>
      </c>
      <c r="F153" s="158" t="s">
        <v>204</v>
      </c>
      <c r="H153" s="159">
        <v>87</v>
      </c>
      <c r="I153" s="179"/>
      <c r="J153" s="179"/>
      <c r="L153" s="156"/>
      <c r="M153" s="160"/>
      <c r="T153" s="161"/>
      <c r="AT153" s="162" t="s">
        <v>190</v>
      </c>
      <c r="AU153" s="162" t="s">
        <v>78</v>
      </c>
      <c r="AV153" s="155" t="s">
        <v>77</v>
      </c>
      <c r="AW153" s="155" t="s">
        <v>25</v>
      </c>
      <c r="AX153" s="155" t="s">
        <v>70</v>
      </c>
      <c r="AY153" s="162" t="s">
        <v>124</v>
      </c>
    </row>
    <row r="154" spans="2:65" s="163" customFormat="1" x14ac:dyDescent="0.25">
      <c r="B154" s="164"/>
      <c r="D154" s="157" t="s">
        <v>190</v>
      </c>
      <c r="E154" s="165" t="s">
        <v>0</v>
      </c>
      <c r="F154" s="166" t="s">
        <v>205</v>
      </c>
      <c r="H154" s="167">
        <v>87</v>
      </c>
      <c r="I154" s="180"/>
      <c r="J154" s="180"/>
      <c r="L154" s="164"/>
      <c r="M154" s="168"/>
      <c r="T154" s="169"/>
      <c r="AT154" s="165" t="s">
        <v>190</v>
      </c>
      <c r="AU154" s="165" t="s">
        <v>78</v>
      </c>
      <c r="AV154" s="163" t="s">
        <v>142</v>
      </c>
      <c r="AW154" s="163" t="s">
        <v>25</v>
      </c>
      <c r="AX154" s="163" t="s">
        <v>75</v>
      </c>
      <c r="AY154" s="165" t="s">
        <v>124</v>
      </c>
    </row>
    <row r="155" spans="2:65" s="15" customFormat="1" ht="24.2" customHeight="1" x14ac:dyDescent="0.25">
      <c r="B155" s="132"/>
      <c r="C155" s="146" t="s">
        <v>206</v>
      </c>
      <c r="D155" s="146" t="s">
        <v>148</v>
      </c>
      <c r="E155" s="147" t="s">
        <v>207</v>
      </c>
      <c r="F155" s="148" t="s">
        <v>208</v>
      </c>
      <c r="G155" s="149" t="s">
        <v>141</v>
      </c>
      <c r="H155" s="150">
        <v>29</v>
      </c>
      <c r="I155" s="178">
        <v>0</v>
      </c>
      <c r="J155" s="178">
        <f>ROUND(I155*H155,3)</f>
        <v>0</v>
      </c>
      <c r="K155" s="151"/>
      <c r="L155" s="152"/>
      <c r="M155" s="153" t="s">
        <v>0</v>
      </c>
      <c r="N155" s="154" t="s">
        <v>36</v>
      </c>
      <c r="O155" s="141">
        <v>0</v>
      </c>
      <c r="P155" s="141">
        <f>O155*H155</f>
        <v>0</v>
      </c>
      <c r="Q155" s="141">
        <v>1.2E-2</v>
      </c>
      <c r="R155" s="141">
        <f>Q155*H155</f>
        <v>0.34800000000000003</v>
      </c>
      <c r="S155" s="141">
        <v>0</v>
      </c>
      <c r="T155" s="142">
        <f>S155*H155</f>
        <v>0</v>
      </c>
      <c r="AR155" s="143" t="s">
        <v>151</v>
      </c>
      <c r="AT155" s="143" t="s">
        <v>148</v>
      </c>
      <c r="AU155" s="143" t="s">
        <v>78</v>
      </c>
      <c r="AY155" s="3" t="s">
        <v>124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3" t="s">
        <v>77</v>
      </c>
      <c r="BK155" s="145">
        <f>ROUND(I155*H155,3)</f>
        <v>0</v>
      </c>
      <c r="BL155" s="3" t="s">
        <v>142</v>
      </c>
      <c r="BM155" s="143" t="s">
        <v>209</v>
      </c>
    </row>
    <row r="156" spans="2:65" s="15" customFormat="1" ht="16.5" customHeight="1" x14ac:dyDescent="0.25">
      <c r="B156" s="132"/>
      <c r="C156" s="146" t="s">
        <v>210</v>
      </c>
      <c r="D156" s="146" t="s">
        <v>148</v>
      </c>
      <c r="E156" s="147" t="s">
        <v>211</v>
      </c>
      <c r="F156" s="148" t="s">
        <v>212</v>
      </c>
      <c r="G156" s="149" t="s">
        <v>141</v>
      </c>
      <c r="H156" s="150">
        <v>29</v>
      </c>
      <c r="I156" s="178">
        <v>0</v>
      </c>
      <c r="J156" s="178">
        <f>ROUND(I156*H156,3)</f>
        <v>0</v>
      </c>
      <c r="K156" s="151"/>
      <c r="L156" s="152"/>
      <c r="M156" s="153" t="s">
        <v>0</v>
      </c>
      <c r="N156" s="154" t="s">
        <v>36</v>
      </c>
      <c r="O156" s="141">
        <v>0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151</v>
      </c>
      <c r="AT156" s="143" t="s">
        <v>148</v>
      </c>
      <c r="AU156" s="143" t="s">
        <v>78</v>
      </c>
      <c r="AY156" s="3" t="s">
        <v>124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3" t="s">
        <v>77</v>
      </c>
      <c r="BK156" s="145">
        <f>ROUND(I156*H156,3)</f>
        <v>0</v>
      </c>
      <c r="BL156" s="3" t="s">
        <v>142</v>
      </c>
      <c r="BM156" s="143" t="s">
        <v>213</v>
      </c>
    </row>
    <row r="157" spans="2:65" s="15" customFormat="1" ht="24.2" customHeight="1" x14ac:dyDescent="0.25">
      <c r="B157" s="132"/>
      <c r="C157" s="133" t="s">
        <v>214</v>
      </c>
      <c r="D157" s="133" t="s">
        <v>127</v>
      </c>
      <c r="E157" s="134" t="s">
        <v>215</v>
      </c>
      <c r="F157" s="135" t="s">
        <v>216</v>
      </c>
      <c r="G157" s="136" t="s">
        <v>217</v>
      </c>
      <c r="H157" s="137">
        <v>29</v>
      </c>
      <c r="I157" s="175">
        <v>0</v>
      </c>
      <c r="J157" s="175">
        <f>ROUND(I157*H157,3)</f>
        <v>0</v>
      </c>
      <c r="K157" s="138"/>
      <c r="L157" s="16"/>
      <c r="M157" s="139" t="s">
        <v>0</v>
      </c>
      <c r="N157" s="140" t="s">
        <v>36</v>
      </c>
      <c r="O157" s="141">
        <v>0.158</v>
      </c>
      <c r="P157" s="141">
        <f>O157*H157</f>
        <v>4.5819999999999999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142</v>
      </c>
      <c r="AT157" s="143" t="s">
        <v>127</v>
      </c>
      <c r="AU157" s="143" t="s">
        <v>78</v>
      </c>
      <c r="AY157" s="3" t="s">
        <v>124</v>
      </c>
      <c r="BE157" s="144">
        <f>IF(N157="základná",J157,0)</f>
        <v>0</v>
      </c>
      <c r="BF157" s="144">
        <f>IF(N157="znížená",J157,0)</f>
        <v>0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3" t="s">
        <v>77</v>
      </c>
      <c r="BK157" s="145">
        <f>ROUND(I157*H157,3)</f>
        <v>0</v>
      </c>
      <c r="BL157" s="3" t="s">
        <v>142</v>
      </c>
      <c r="BM157" s="143" t="s">
        <v>218</v>
      </c>
    </row>
    <row r="158" spans="2:65" s="15" customFormat="1" ht="16.5" customHeight="1" x14ac:dyDescent="0.25">
      <c r="B158" s="132"/>
      <c r="C158" s="146" t="s">
        <v>219</v>
      </c>
      <c r="D158" s="146" t="s">
        <v>148</v>
      </c>
      <c r="E158" s="147" t="s">
        <v>220</v>
      </c>
      <c r="F158" s="148" t="s">
        <v>221</v>
      </c>
      <c r="G158" s="149" t="s">
        <v>222</v>
      </c>
      <c r="H158" s="150">
        <v>2613.625</v>
      </c>
      <c r="I158" s="178">
        <v>0</v>
      </c>
      <c r="J158" s="178">
        <f>ROUND(I158*H158,3)</f>
        <v>0</v>
      </c>
      <c r="K158" s="151"/>
      <c r="L158" s="152"/>
      <c r="M158" s="153" t="s">
        <v>0</v>
      </c>
      <c r="N158" s="154" t="s">
        <v>36</v>
      </c>
      <c r="O158" s="141">
        <v>0</v>
      </c>
      <c r="P158" s="141">
        <f>O158*H158</f>
        <v>0</v>
      </c>
      <c r="Q158" s="141">
        <v>2.9999999999999997E-4</v>
      </c>
      <c r="R158" s="141">
        <f>Q158*H158</f>
        <v>0.78408749999999994</v>
      </c>
      <c r="S158" s="141">
        <v>0</v>
      </c>
      <c r="T158" s="142">
        <f>S158*H158</f>
        <v>0</v>
      </c>
      <c r="AR158" s="143" t="s">
        <v>151</v>
      </c>
      <c r="AT158" s="143" t="s">
        <v>148</v>
      </c>
      <c r="AU158" s="143" t="s">
        <v>78</v>
      </c>
      <c r="AY158" s="3" t="s">
        <v>124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3" t="s">
        <v>77</v>
      </c>
      <c r="BK158" s="145">
        <f>ROUND(I158*H158,3)</f>
        <v>0</v>
      </c>
      <c r="BL158" s="3" t="s">
        <v>142</v>
      </c>
      <c r="BM158" s="143" t="s">
        <v>223</v>
      </c>
    </row>
    <row r="159" spans="2:65" s="155" customFormat="1" x14ac:dyDescent="0.25">
      <c r="B159" s="156"/>
      <c r="D159" s="157" t="s">
        <v>190</v>
      </c>
      <c r="F159" s="158" t="s">
        <v>224</v>
      </c>
      <c r="H159" s="159">
        <v>2613.625</v>
      </c>
      <c r="I159" s="179"/>
      <c r="J159" s="179"/>
      <c r="L159" s="156"/>
      <c r="M159" s="160"/>
      <c r="T159" s="161"/>
      <c r="AT159" s="162" t="s">
        <v>190</v>
      </c>
      <c r="AU159" s="162" t="s">
        <v>78</v>
      </c>
      <c r="AV159" s="155" t="s">
        <v>77</v>
      </c>
      <c r="AW159" s="155" t="s">
        <v>2</v>
      </c>
      <c r="AX159" s="155" t="s">
        <v>75</v>
      </c>
      <c r="AY159" s="162" t="s">
        <v>124</v>
      </c>
    </row>
    <row r="160" spans="2:65" s="15" customFormat="1" ht="24.2" customHeight="1" x14ac:dyDescent="0.25">
      <c r="B160" s="132"/>
      <c r="C160" s="133" t="s">
        <v>225</v>
      </c>
      <c r="D160" s="133" t="s">
        <v>127</v>
      </c>
      <c r="E160" s="134" t="s">
        <v>226</v>
      </c>
      <c r="F160" s="135" t="s">
        <v>227</v>
      </c>
      <c r="G160" s="136" t="s">
        <v>141</v>
      </c>
      <c r="H160" s="137">
        <v>29</v>
      </c>
      <c r="I160" s="175">
        <v>0</v>
      </c>
      <c r="J160" s="175">
        <f>ROUND(I160*H160,3)</f>
        <v>0</v>
      </c>
      <c r="K160" s="138"/>
      <c r="L160" s="16"/>
      <c r="M160" s="139" t="s">
        <v>0</v>
      </c>
      <c r="N160" s="140" t="s">
        <v>36</v>
      </c>
      <c r="O160" s="141">
        <v>0.23699999999999999</v>
      </c>
      <c r="P160" s="141">
        <f>O160*H160</f>
        <v>6.8729999999999993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142</v>
      </c>
      <c r="AT160" s="143" t="s">
        <v>127</v>
      </c>
      <c r="AU160" s="143" t="s">
        <v>78</v>
      </c>
      <c r="AY160" s="3" t="s">
        <v>124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3" t="s">
        <v>77</v>
      </c>
      <c r="BK160" s="145">
        <f>ROUND(I160*H160,3)</f>
        <v>0</v>
      </c>
      <c r="BL160" s="3" t="s">
        <v>142</v>
      </c>
      <c r="BM160" s="143" t="s">
        <v>228</v>
      </c>
    </row>
    <row r="161" spans="2:65" s="15" customFormat="1" ht="16.5" customHeight="1" x14ac:dyDescent="0.25">
      <c r="B161" s="132"/>
      <c r="C161" s="146" t="s">
        <v>6</v>
      </c>
      <c r="D161" s="146" t="s">
        <v>148</v>
      </c>
      <c r="E161" s="147" t="s">
        <v>229</v>
      </c>
      <c r="F161" s="148" t="s">
        <v>230</v>
      </c>
      <c r="G161" s="149" t="s">
        <v>231</v>
      </c>
      <c r="H161" s="150">
        <v>7.25</v>
      </c>
      <c r="I161" s="178">
        <v>0</v>
      </c>
      <c r="J161" s="178">
        <f>ROUND(I161*H161,3)</f>
        <v>0</v>
      </c>
      <c r="K161" s="151"/>
      <c r="L161" s="152"/>
      <c r="M161" s="153" t="s">
        <v>0</v>
      </c>
      <c r="N161" s="154" t="s">
        <v>36</v>
      </c>
      <c r="O161" s="141">
        <v>0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151</v>
      </c>
      <c r="AT161" s="143" t="s">
        <v>148</v>
      </c>
      <c r="AU161" s="143" t="s">
        <v>78</v>
      </c>
      <c r="AY161" s="3" t="s">
        <v>124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3" t="s">
        <v>77</v>
      </c>
      <c r="BK161" s="145">
        <f>ROUND(I161*H161,3)</f>
        <v>0</v>
      </c>
      <c r="BL161" s="3" t="s">
        <v>142</v>
      </c>
      <c r="BM161" s="143" t="s">
        <v>232</v>
      </c>
    </row>
    <row r="162" spans="2:65" s="155" customFormat="1" x14ac:dyDescent="0.25">
      <c r="B162" s="156"/>
      <c r="D162" s="157" t="s">
        <v>190</v>
      </c>
      <c r="E162" s="162" t="s">
        <v>0</v>
      </c>
      <c r="F162" s="158" t="s">
        <v>233</v>
      </c>
      <c r="H162" s="159">
        <v>7.25</v>
      </c>
      <c r="I162" s="179"/>
      <c r="J162" s="179"/>
      <c r="L162" s="156"/>
      <c r="M162" s="160"/>
      <c r="T162" s="161"/>
      <c r="AT162" s="162" t="s">
        <v>190</v>
      </c>
      <c r="AU162" s="162" t="s">
        <v>78</v>
      </c>
      <c r="AV162" s="155" t="s">
        <v>77</v>
      </c>
      <c r="AW162" s="155" t="s">
        <v>25</v>
      </c>
      <c r="AX162" s="155" t="s">
        <v>75</v>
      </c>
      <c r="AY162" s="162" t="s">
        <v>124</v>
      </c>
    </row>
    <row r="163" spans="2:65" s="15" customFormat="1" ht="16.5" customHeight="1" x14ac:dyDescent="0.25">
      <c r="B163" s="132"/>
      <c r="C163" s="133" t="s">
        <v>234</v>
      </c>
      <c r="D163" s="133" t="s">
        <v>127</v>
      </c>
      <c r="E163" s="134" t="s">
        <v>235</v>
      </c>
      <c r="F163" s="135" t="s">
        <v>236</v>
      </c>
      <c r="G163" s="136" t="s">
        <v>141</v>
      </c>
      <c r="H163" s="137">
        <v>29</v>
      </c>
      <c r="I163" s="175">
        <v>0</v>
      </c>
      <c r="J163" s="175">
        <f>ROUND(I163*H163,3)</f>
        <v>0</v>
      </c>
      <c r="K163" s="138"/>
      <c r="L163" s="16"/>
      <c r="M163" s="139" t="s">
        <v>0</v>
      </c>
      <c r="N163" s="140" t="s">
        <v>36</v>
      </c>
      <c r="O163" s="141">
        <v>5.2999999999999999E-2</v>
      </c>
      <c r="P163" s="141">
        <f>O163*H163</f>
        <v>1.5369999999999999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142</v>
      </c>
      <c r="AT163" s="143" t="s">
        <v>127</v>
      </c>
      <c r="AU163" s="143" t="s">
        <v>78</v>
      </c>
      <c r="AY163" s="3" t="s">
        <v>124</v>
      </c>
      <c r="BE163" s="144">
        <f>IF(N163="základná",J163,0)</f>
        <v>0</v>
      </c>
      <c r="BF163" s="144">
        <f>IF(N163="znížená",J163,0)</f>
        <v>0</v>
      </c>
      <c r="BG163" s="144">
        <f>IF(N163="zákl. prenesená",J163,0)</f>
        <v>0</v>
      </c>
      <c r="BH163" s="144">
        <f>IF(N163="zníž. prenesená",J163,0)</f>
        <v>0</v>
      </c>
      <c r="BI163" s="144">
        <f>IF(N163="nulová",J163,0)</f>
        <v>0</v>
      </c>
      <c r="BJ163" s="3" t="s">
        <v>77</v>
      </c>
      <c r="BK163" s="145">
        <f>ROUND(I163*H163,3)</f>
        <v>0</v>
      </c>
      <c r="BL163" s="3" t="s">
        <v>142</v>
      </c>
      <c r="BM163" s="143" t="s">
        <v>237</v>
      </c>
    </row>
    <row r="164" spans="2:65" s="15" customFormat="1" ht="16.5" customHeight="1" x14ac:dyDescent="0.25">
      <c r="B164" s="132"/>
      <c r="C164" s="146" t="s">
        <v>238</v>
      </c>
      <c r="D164" s="146" t="s">
        <v>148</v>
      </c>
      <c r="E164" s="147" t="s">
        <v>239</v>
      </c>
      <c r="F164" s="148" t="s">
        <v>240</v>
      </c>
      <c r="G164" s="149" t="s">
        <v>231</v>
      </c>
      <c r="H164" s="150">
        <v>2.3199999999999998</v>
      </c>
      <c r="I164" s="178">
        <v>0</v>
      </c>
      <c r="J164" s="178">
        <f>ROUND(I164*H164,3)</f>
        <v>0</v>
      </c>
      <c r="K164" s="151"/>
      <c r="L164" s="152"/>
      <c r="M164" s="153" t="s">
        <v>0</v>
      </c>
      <c r="N164" s="154" t="s">
        <v>36</v>
      </c>
      <c r="O164" s="141">
        <v>0</v>
      </c>
      <c r="P164" s="141">
        <f>O164*H164</f>
        <v>0</v>
      </c>
      <c r="Q164" s="141">
        <v>1</v>
      </c>
      <c r="R164" s="141">
        <f>Q164*H164</f>
        <v>2.3199999999999998</v>
      </c>
      <c r="S164" s="141">
        <v>0</v>
      </c>
      <c r="T164" s="142">
        <f>S164*H164</f>
        <v>0</v>
      </c>
      <c r="AR164" s="143" t="s">
        <v>151</v>
      </c>
      <c r="AT164" s="143" t="s">
        <v>148</v>
      </c>
      <c r="AU164" s="143" t="s">
        <v>78</v>
      </c>
      <c r="AY164" s="3" t="s">
        <v>124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3" t="s">
        <v>77</v>
      </c>
      <c r="BK164" s="145">
        <f>ROUND(I164*H164,3)</f>
        <v>0</v>
      </c>
      <c r="BL164" s="3" t="s">
        <v>142</v>
      </c>
      <c r="BM164" s="143" t="s">
        <v>241</v>
      </c>
    </row>
    <row r="165" spans="2:65" s="155" customFormat="1" x14ac:dyDescent="0.25">
      <c r="B165" s="156"/>
      <c r="D165" s="157" t="s">
        <v>190</v>
      </c>
      <c r="E165" s="162" t="s">
        <v>0</v>
      </c>
      <c r="F165" s="158" t="s">
        <v>242</v>
      </c>
      <c r="H165" s="159">
        <v>2.3199999999999998</v>
      </c>
      <c r="I165" s="179"/>
      <c r="J165" s="179"/>
      <c r="L165" s="156"/>
      <c r="M165" s="160"/>
      <c r="T165" s="161"/>
      <c r="AT165" s="162" t="s">
        <v>190</v>
      </c>
      <c r="AU165" s="162" t="s">
        <v>78</v>
      </c>
      <c r="AV165" s="155" t="s">
        <v>77</v>
      </c>
      <c r="AW165" s="155" t="s">
        <v>25</v>
      </c>
      <c r="AX165" s="155" t="s">
        <v>75</v>
      </c>
      <c r="AY165" s="162" t="s">
        <v>124</v>
      </c>
    </row>
    <row r="166" spans="2:65" s="120" customFormat="1" ht="20.85" customHeight="1" x14ac:dyDescent="0.2">
      <c r="B166" s="121"/>
      <c r="D166" s="122" t="s">
        <v>69</v>
      </c>
      <c r="E166" s="130" t="s">
        <v>243</v>
      </c>
      <c r="F166" s="130" t="s">
        <v>244</v>
      </c>
      <c r="I166" s="176"/>
      <c r="J166" s="177">
        <f>BK166</f>
        <v>0</v>
      </c>
      <c r="L166" s="121"/>
      <c r="M166" s="125"/>
      <c r="P166" s="126">
        <f>SUM(P167:P184)</f>
        <v>82.905160000000009</v>
      </c>
      <c r="R166" s="126">
        <f>SUM(R167:R184)</f>
        <v>5.3045216000000002</v>
      </c>
      <c r="T166" s="127">
        <f>SUM(T167:T184)</f>
        <v>0</v>
      </c>
      <c r="AR166" s="122" t="s">
        <v>75</v>
      </c>
      <c r="AT166" s="128" t="s">
        <v>69</v>
      </c>
      <c r="AU166" s="128" t="s">
        <v>77</v>
      </c>
      <c r="AY166" s="122" t="s">
        <v>124</v>
      </c>
      <c r="BK166" s="129">
        <f>SUM(BK167:BK184)</f>
        <v>0</v>
      </c>
    </row>
    <row r="167" spans="2:65" s="15" customFormat="1" ht="24.2" customHeight="1" x14ac:dyDescent="0.25">
      <c r="B167" s="132"/>
      <c r="C167" s="133" t="s">
        <v>245</v>
      </c>
      <c r="D167" s="133" t="s">
        <v>127</v>
      </c>
      <c r="E167" s="134" t="s">
        <v>246</v>
      </c>
      <c r="F167" s="135" t="s">
        <v>247</v>
      </c>
      <c r="G167" s="136" t="s">
        <v>217</v>
      </c>
      <c r="H167" s="137">
        <v>31</v>
      </c>
      <c r="I167" s="175">
        <v>0</v>
      </c>
      <c r="J167" s="175">
        <f>ROUND(I167*H167,3)</f>
        <v>0</v>
      </c>
      <c r="K167" s="138"/>
      <c r="L167" s="16"/>
      <c r="M167" s="139" t="s">
        <v>0</v>
      </c>
      <c r="N167" s="140" t="s">
        <v>36</v>
      </c>
      <c r="O167" s="141">
        <v>3.0000000000000001E-3</v>
      </c>
      <c r="P167" s="141">
        <f>O167*H167</f>
        <v>9.2999999999999999E-2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142</v>
      </c>
      <c r="AT167" s="143" t="s">
        <v>127</v>
      </c>
      <c r="AU167" s="143" t="s">
        <v>78</v>
      </c>
      <c r="AY167" s="3" t="s">
        <v>124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3" t="s">
        <v>77</v>
      </c>
      <c r="BK167" s="145">
        <f>ROUND(I167*H167,3)</f>
        <v>0</v>
      </c>
      <c r="BL167" s="3" t="s">
        <v>142</v>
      </c>
      <c r="BM167" s="143" t="s">
        <v>248</v>
      </c>
    </row>
    <row r="168" spans="2:65" s="15" customFormat="1" ht="24.2" customHeight="1" x14ac:dyDescent="0.25">
      <c r="B168" s="132"/>
      <c r="C168" s="146" t="s">
        <v>249</v>
      </c>
      <c r="D168" s="146" t="s">
        <v>148</v>
      </c>
      <c r="E168" s="147" t="s">
        <v>250</v>
      </c>
      <c r="F168" s="148" t="s">
        <v>251</v>
      </c>
      <c r="G168" s="149" t="s">
        <v>141</v>
      </c>
      <c r="H168" s="150">
        <v>3.1E-2</v>
      </c>
      <c r="I168" s="178">
        <v>0</v>
      </c>
      <c r="J168" s="178">
        <f>ROUND(I168*H168,3)</f>
        <v>0</v>
      </c>
      <c r="K168" s="151"/>
      <c r="L168" s="152"/>
      <c r="M168" s="153" t="s">
        <v>0</v>
      </c>
      <c r="N168" s="154" t="s">
        <v>36</v>
      </c>
      <c r="O168" s="141">
        <v>0</v>
      </c>
      <c r="P168" s="141">
        <f>O168*H168</f>
        <v>0</v>
      </c>
      <c r="Q168" s="141">
        <v>1.1000000000000001E-3</v>
      </c>
      <c r="R168" s="141">
        <f>Q168*H168</f>
        <v>3.4100000000000002E-5</v>
      </c>
      <c r="S168" s="141">
        <v>0</v>
      </c>
      <c r="T168" s="142">
        <f>S168*H168</f>
        <v>0</v>
      </c>
      <c r="AR168" s="143" t="s">
        <v>151</v>
      </c>
      <c r="AT168" s="143" t="s">
        <v>148</v>
      </c>
      <c r="AU168" s="143" t="s">
        <v>78</v>
      </c>
      <c r="AY168" s="3" t="s">
        <v>124</v>
      </c>
      <c r="BE168" s="144">
        <f>IF(N168="základná",J168,0)</f>
        <v>0</v>
      </c>
      <c r="BF168" s="144">
        <f>IF(N168="znížená",J168,0)</f>
        <v>0</v>
      </c>
      <c r="BG168" s="144">
        <f>IF(N168="zákl. prenesená",J168,0)</f>
        <v>0</v>
      </c>
      <c r="BH168" s="144">
        <f>IF(N168="zníž. prenesená",J168,0)</f>
        <v>0</v>
      </c>
      <c r="BI168" s="144">
        <f>IF(N168="nulová",J168,0)</f>
        <v>0</v>
      </c>
      <c r="BJ168" s="3" t="s">
        <v>77</v>
      </c>
      <c r="BK168" s="145">
        <f>ROUND(I168*H168,3)</f>
        <v>0</v>
      </c>
      <c r="BL168" s="3" t="s">
        <v>142</v>
      </c>
      <c r="BM168" s="143" t="s">
        <v>252</v>
      </c>
    </row>
    <row r="169" spans="2:65" s="155" customFormat="1" x14ac:dyDescent="0.25">
      <c r="B169" s="156"/>
      <c r="D169" s="157" t="s">
        <v>190</v>
      </c>
      <c r="F169" s="158" t="s">
        <v>253</v>
      </c>
      <c r="H169" s="159">
        <v>3.1E-2</v>
      </c>
      <c r="I169" s="179"/>
      <c r="J169" s="179"/>
      <c r="L169" s="156"/>
      <c r="M169" s="160"/>
      <c r="T169" s="161"/>
      <c r="AT169" s="162" t="s">
        <v>190</v>
      </c>
      <c r="AU169" s="162" t="s">
        <v>78</v>
      </c>
      <c r="AV169" s="155" t="s">
        <v>77</v>
      </c>
      <c r="AW169" s="155" t="s">
        <v>2</v>
      </c>
      <c r="AX169" s="155" t="s">
        <v>75</v>
      </c>
      <c r="AY169" s="162" t="s">
        <v>124</v>
      </c>
    </row>
    <row r="170" spans="2:65" s="15" customFormat="1" ht="24.2" customHeight="1" x14ac:dyDescent="0.25">
      <c r="B170" s="132"/>
      <c r="C170" s="133" t="s">
        <v>254</v>
      </c>
      <c r="D170" s="133" t="s">
        <v>127</v>
      </c>
      <c r="E170" s="134" t="s">
        <v>255</v>
      </c>
      <c r="F170" s="135" t="s">
        <v>256</v>
      </c>
      <c r="G170" s="136" t="s">
        <v>217</v>
      </c>
      <c r="H170" s="137">
        <v>31</v>
      </c>
      <c r="I170" s="175">
        <v>0</v>
      </c>
      <c r="J170" s="175">
        <f t="shared" ref="J170:J180" si="10">ROUND(I170*H170,3)</f>
        <v>0</v>
      </c>
      <c r="K170" s="138"/>
      <c r="L170" s="16"/>
      <c r="M170" s="139" t="s">
        <v>0</v>
      </c>
      <c r="N170" s="140" t="s">
        <v>36</v>
      </c>
      <c r="O170" s="141">
        <v>1E-3</v>
      </c>
      <c r="P170" s="141">
        <f t="shared" ref="P170:P180" si="11">O170*H170</f>
        <v>3.1E-2</v>
      </c>
      <c r="Q170" s="141">
        <v>0</v>
      </c>
      <c r="R170" s="141">
        <f t="shared" ref="R170:R180" si="12">Q170*H170</f>
        <v>0</v>
      </c>
      <c r="S170" s="141">
        <v>0</v>
      </c>
      <c r="T170" s="142">
        <f t="shared" ref="T170:T180" si="13">S170*H170</f>
        <v>0</v>
      </c>
      <c r="AR170" s="143" t="s">
        <v>142</v>
      </c>
      <c r="AT170" s="143" t="s">
        <v>127</v>
      </c>
      <c r="AU170" s="143" t="s">
        <v>78</v>
      </c>
      <c r="AY170" s="3" t="s">
        <v>124</v>
      </c>
      <c r="BE170" s="144">
        <f t="shared" ref="BE170:BE180" si="14">IF(N170="základná",J170,0)</f>
        <v>0</v>
      </c>
      <c r="BF170" s="144">
        <f t="shared" ref="BF170:BF180" si="15">IF(N170="znížená",J170,0)</f>
        <v>0</v>
      </c>
      <c r="BG170" s="144">
        <f t="shared" ref="BG170:BG180" si="16">IF(N170="zákl. prenesená",J170,0)</f>
        <v>0</v>
      </c>
      <c r="BH170" s="144">
        <f t="shared" ref="BH170:BH180" si="17">IF(N170="zníž. prenesená",J170,0)</f>
        <v>0</v>
      </c>
      <c r="BI170" s="144">
        <f t="shared" ref="BI170:BI180" si="18">IF(N170="nulová",J170,0)</f>
        <v>0</v>
      </c>
      <c r="BJ170" s="3" t="s">
        <v>77</v>
      </c>
      <c r="BK170" s="145">
        <f t="shared" ref="BK170:BK180" si="19">ROUND(I170*H170,3)</f>
        <v>0</v>
      </c>
      <c r="BL170" s="3" t="s">
        <v>142</v>
      </c>
      <c r="BM170" s="143" t="s">
        <v>257</v>
      </c>
    </row>
    <row r="171" spans="2:65" s="15" customFormat="1" ht="24.2" customHeight="1" x14ac:dyDescent="0.25">
      <c r="B171" s="132"/>
      <c r="C171" s="133" t="s">
        <v>258</v>
      </c>
      <c r="D171" s="133" t="s">
        <v>127</v>
      </c>
      <c r="E171" s="134" t="s">
        <v>259</v>
      </c>
      <c r="F171" s="135" t="s">
        <v>260</v>
      </c>
      <c r="G171" s="136" t="s">
        <v>217</v>
      </c>
      <c r="H171" s="137">
        <v>31</v>
      </c>
      <c r="I171" s="175">
        <v>0</v>
      </c>
      <c r="J171" s="175">
        <f t="shared" si="10"/>
        <v>0</v>
      </c>
      <c r="K171" s="138"/>
      <c r="L171" s="16"/>
      <c r="M171" s="139" t="s">
        <v>0</v>
      </c>
      <c r="N171" s="140" t="s">
        <v>36</v>
      </c>
      <c r="O171" s="141">
        <v>1E-3</v>
      </c>
      <c r="P171" s="141">
        <f t="shared" si="11"/>
        <v>3.1E-2</v>
      </c>
      <c r="Q171" s="141">
        <v>0</v>
      </c>
      <c r="R171" s="141">
        <f t="shared" si="12"/>
        <v>0</v>
      </c>
      <c r="S171" s="141">
        <v>0</v>
      </c>
      <c r="T171" s="142">
        <f t="shared" si="13"/>
        <v>0</v>
      </c>
      <c r="AR171" s="143" t="s">
        <v>142</v>
      </c>
      <c r="AT171" s="143" t="s">
        <v>127</v>
      </c>
      <c r="AU171" s="143" t="s">
        <v>78</v>
      </c>
      <c r="AY171" s="3" t="s">
        <v>124</v>
      </c>
      <c r="BE171" s="144">
        <f t="shared" si="14"/>
        <v>0</v>
      </c>
      <c r="BF171" s="144">
        <f t="shared" si="15"/>
        <v>0</v>
      </c>
      <c r="BG171" s="144">
        <f t="shared" si="16"/>
        <v>0</v>
      </c>
      <c r="BH171" s="144">
        <f t="shared" si="17"/>
        <v>0</v>
      </c>
      <c r="BI171" s="144">
        <f t="shared" si="18"/>
        <v>0</v>
      </c>
      <c r="BJ171" s="3" t="s">
        <v>77</v>
      </c>
      <c r="BK171" s="145">
        <f t="shared" si="19"/>
        <v>0</v>
      </c>
      <c r="BL171" s="3" t="s">
        <v>142</v>
      </c>
      <c r="BM171" s="143" t="s">
        <v>261</v>
      </c>
    </row>
    <row r="172" spans="2:65" s="15" customFormat="1" ht="24.2" customHeight="1" x14ac:dyDescent="0.25">
      <c r="B172" s="132"/>
      <c r="C172" s="133" t="s">
        <v>262</v>
      </c>
      <c r="D172" s="133" t="s">
        <v>127</v>
      </c>
      <c r="E172" s="134" t="s">
        <v>263</v>
      </c>
      <c r="F172" s="135" t="s">
        <v>264</v>
      </c>
      <c r="G172" s="136" t="s">
        <v>217</v>
      </c>
      <c r="H172" s="137">
        <v>31</v>
      </c>
      <c r="I172" s="175">
        <v>0</v>
      </c>
      <c r="J172" s="175">
        <f t="shared" si="10"/>
        <v>0</v>
      </c>
      <c r="K172" s="138"/>
      <c r="L172" s="16"/>
      <c r="M172" s="139" t="s">
        <v>0</v>
      </c>
      <c r="N172" s="140" t="s">
        <v>36</v>
      </c>
      <c r="O172" s="141">
        <v>1.4999999999999999E-2</v>
      </c>
      <c r="P172" s="141">
        <f t="shared" si="11"/>
        <v>0.46499999999999997</v>
      </c>
      <c r="Q172" s="141">
        <v>0</v>
      </c>
      <c r="R172" s="141">
        <f t="shared" si="12"/>
        <v>0</v>
      </c>
      <c r="S172" s="141">
        <v>0</v>
      </c>
      <c r="T172" s="142">
        <f t="shared" si="13"/>
        <v>0</v>
      </c>
      <c r="AR172" s="143" t="s">
        <v>142</v>
      </c>
      <c r="AT172" s="143" t="s">
        <v>127</v>
      </c>
      <c r="AU172" s="143" t="s">
        <v>78</v>
      </c>
      <c r="AY172" s="3" t="s">
        <v>124</v>
      </c>
      <c r="BE172" s="144">
        <f t="shared" si="14"/>
        <v>0</v>
      </c>
      <c r="BF172" s="144">
        <f t="shared" si="15"/>
        <v>0</v>
      </c>
      <c r="BG172" s="144">
        <f t="shared" si="16"/>
        <v>0</v>
      </c>
      <c r="BH172" s="144">
        <f t="shared" si="17"/>
        <v>0</v>
      </c>
      <c r="BI172" s="144">
        <f t="shared" si="18"/>
        <v>0</v>
      </c>
      <c r="BJ172" s="3" t="s">
        <v>77</v>
      </c>
      <c r="BK172" s="145">
        <f t="shared" si="19"/>
        <v>0</v>
      </c>
      <c r="BL172" s="3" t="s">
        <v>142</v>
      </c>
      <c r="BM172" s="143" t="s">
        <v>265</v>
      </c>
    </row>
    <row r="173" spans="2:65" s="15" customFormat="1" ht="24.2" customHeight="1" x14ac:dyDescent="0.25">
      <c r="B173" s="132"/>
      <c r="C173" s="133" t="s">
        <v>266</v>
      </c>
      <c r="D173" s="133" t="s">
        <v>127</v>
      </c>
      <c r="E173" s="134" t="s">
        <v>267</v>
      </c>
      <c r="F173" s="135" t="s">
        <v>268</v>
      </c>
      <c r="G173" s="136" t="s">
        <v>217</v>
      </c>
      <c r="H173" s="137">
        <v>31</v>
      </c>
      <c r="I173" s="175">
        <v>0</v>
      </c>
      <c r="J173" s="175">
        <f t="shared" si="10"/>
        <v>0</v>
      </c>
      <c r="K173" s="138"/>
      <c r="L173" s="16"/>
      <c r="M173" s="139" t="s">
        <v>0</v>
      </c>
      <c r="N173" s="140" t="s">
        <v>36</v>
      </c>
      <c r="O173" s="141">
        <v>0.05</v>
      </c>
      <c r="P173" s="141">
        <f t="shared" si="11"/>
        <v>1.55</v>
      </c>
      <c r="Q173" s="141">
        <v>0</v>
      </c>
      <c r="R173" s="141">
        <f t="shared" si="12"/>
        <v>0</v>
      </c>
      <c r="S173" s="141">
        <v>0</v>
      </c>
      <c r="T173" s="142">
        <f t="shared" si="13"/>
        <v>0</v>
      </c>
      <c r="AR173" s="143" t="s">
        <v>142</v>
      </c>
      <c r="AT173" s="143" t="s">
        <v>127</v>
      </c>
      <c r="AU173" s="143" t="s">
        <v>78</v>
      </c>
      <c r="AY173" s="3" t="s">
        <v>124</v>
      </c>
      <c r="BE173" s="144">
        <f t="shared" si="14"/>
        <v>0</v>
      </c>
      <c r="BF173" s="144">
        <f t="shared" si="15"/>
        <v>0</v>
      </c>
      <c r="BG173" s="144">
        <f t="shared" si="16"/>
        <v>0</v>
      </c>
      <c r="BH173" s="144">
        <f t="shared" si="17"/>
        <v>0</v>
      </c>
      <c r="BI173" s="144">
        <f t="shared" si="18"/>
        <v>0</v>
      </c>
      <c r="BJ173" s="3" t="s">
        <v>77</v>
      </c>
      <c r="BK173" s="145">
        <f t="shared" si="19"/>
        <v>0</v>
      </c>
      <c r="BL173" s="3" t="s">
        <v>142</v>
      </c>
      <c r="BM173" s="143" t="s">
        <v>269</v>
      </c>
    </row>
    <row r="174" spans="2:65" s="15" customFormat="1" ht="24.2" customHeight="1" x14ac:dyDescent="0.25">
      <c r="B174" s="132"/>
      <c r="C174" s="133" t="s">
        <v>270</v>
      </c>
      <c r="D174" s="133" t="s">
        <v>127</v>
      </c>
      <c r="E174" s="134" t="s">
        <v>271</v>
      </c>
      <c r="F174" s="135" t="s">
        <v>272</v>
      </c>
      <c r="G174" s="136" t="s">
        <v>141</v>
      </c>
      <c r="H174" s="137">
        <v>93</v>
      </c>
      <c r="I174" s="175">
        <v>0</v>
      </c>
      <c r="J174" s="175">
        <f t="shared" si="10"/>
        <v>0</v>
      </c>
      <c r="K174" s="138"/>
      <c r="L174" s="16"/>
      <c r="M174" s="139" t="s">
        <v>0</v>
      </c>
      <c r="N174" s="140" t="s">
        <v>36</v>
      </c>
      <c r="O174" s="141">
        <v>0.26800000000000002</v>
      </c>
      <c r="P174" s="141">
        <f t="shared" si="11"/>
        <v>24.924000000000003</v>
      </c>
      <c r="Q174" s="141">
        <v>0</v>
      </c>
      <c r="R174" s="141">
        <f t="shared" si="12"/>
        <v>0</v>
      </c>
      <c r="S174" s="141">
        <v>0</v>
      </c>
      <c r="T174" s="142">
        <f t="shared" si="13"/>
        <v>0</v>
      </c>
      <c r="AR174" s="143" t="s">
        <v>142</v>
      </c>
      <c r="AT174" s="143" t="s">
        <v>127</v>
      </c>
      <c r="AU174" s="143" t="s">
        <v>78</v>
      </c>
      <c r="AY174" s="3" t="s">
        <v>124</v>
      </c>
      <c r="BE174" s="144">
        <f t="shared" si="14"/>
        <v>0</v>
      </c>
      <c r="BF174" s="144">
        <f t="shared" si="15"/>
        <v>0</v>
      </c>
      <c r="BG174" s="144">
        <f t="shared" si="16"/>
        <v>0</v>
      </c>
      <c r="BH174" s="144">
        <f t="shared" si="17"/>
        <v>0</v>
      </c>
      <c r="BI174" s="144">
        <f t="shared" si="18"/>
        <v>0</v>
      </c>
      <c r="BJ174" s="3" t="s">
        <v>77</v>
      </c>
      <c r="BK174" s="145">
        <f t="shared" si="19"/>
        <v>0</v>
      </c>
      <c r="BL174" s="3" t="s">
        <v>142</v>
      </c>
      <c r="BM174" s="143" t="s">
        <v>273</v>
      </c>
    </row>
    <row r="175" spans="2:65" s="15" customFormat="1" ht="33" customHeight="1" x14ac:dyDescent="0.25">
      <c r="B175" s="132"/>
      <c r="C175" s="133" t="s">
        <v>274</v>
      </c>
      <c r="D175" s="133" t="s">
        <v>127</v>
      </c>
      <c r="E175" s="134" t="s">
        <v>275</v>
      </c>
      <c r="F175" s="135" t="s">
        <v>276</v>
      </c>
      <c r="G175" s="136" t="s">
        <v>141</v>
      </c>
      <c r="H175" s="137">
        <v>93</v>
      </c>
      <c r="I175" s="175">
        <v>0</v>
      </c>
      <c r="J175" s="175">
        <f t="shared" si="10"/>
        <v>0</v>
      </c>
      <c r="K175" s="138"/>
      <c r="L175" s="16"/>
      <c r="M175" s="139" t="s">
        <v>0</v>
      </c>
      <c r="N175" s="140" t="s">
        <v>36</v>
      </c>
      <c r="O175" s="141">
        <v>0.38912000000000002</v>
      </c>
      <c r="P175" s="141">
        <f t="shared" si="11"/>
        <v>36.188160000000003</v>
      </c>
      <c r="Q175" s="141">
        <v>0</v>
      </c>
      <c r="R175" s="141">
        <f t="shared" si="12"/>
        <v>0</v>
      </c>
      <c r="S175" s="141">
        <v>0</v>
      </c>
      <c r="T175" s="142">
        <f t="shared" si="13"/>
        <v>0</v>
      </c>
      <c r="AR175" s="143" t="s">
        <v>142</v>
      </c>
      <c r="AT175" s="143" t="s">
        <v>127</v>
      </c>
      <c r="AU175" s="143" t="s">
        <v>78</v>
      </c>
      <c r="AY175" s="3" t="s">
        <v>124</v>
      </c>
      <c r="BE175" s="144">
        <f t="shared" si="14"/>
        <v>0</v>
      </c>
      <c r="BF175" s="144">
        <f t="shared" si="15"/>
        <v>0</v>
      </c>
      <c r="BG175" s="144">
        <f t="shared" si="16"/>
        <v>0</v>
      </c>
      <c r="BH175" s="144">
        <f t="shared" si="17"/>
        <v>0</v>
      </c>
      <c r="BI175" s="144">
        <f t="shared" si="18"/>
        <v>0</v>
      </c>
      <c r="BJ175" s="3" t="s">
        <v>77</v>
      </c>
      <c r="BK175" s="145">
        <f t="shared" si="19"/>
        <v>0</v>
      </c>
      <c r="BL175" s="3" t="s">
        <v>142</v>
      </c>
      <c r="BM175" s="143" t="s">
        <v>277</v>
      </c>
    </row>
    <row r="176" spans="2:65" s="15" customFormat="1" ht="16.5" customHeight="1" x14ac:dyDescent="0.25">
      <c r="B176" s="132"/>
      <c r="C176" s="146" t="s">
        <v>278</v>
      </c>
      <c r="D176" s="146" t="s">
        <v>148</v>
      </c>
      <c r="E176" s="147" t="s">
        <v>279</v>
      </c>
      <c r="F176" s="148" t="s">
        <v>280</v>
      </c>
      <c r="G176" s="149" t="s">
        <v>141</v>
      </c>
      <c r="H176" s="150">
        <v>25</v>
      </c>
      <c r="I176" s="178">
        <v>0</v>
      </c>
      <c r="J176" s="178">
        <f t="shared" si="10"/>
        <v>0</v>
      </c>
      <c r="K176" s="151"/>
      <c r="L176" s="152"/>
      <c r="M176" s="153" t="s">
        <v>0</v>
      </c>
      <c r="N176" s="154" t="s">
        <v>36</v>
      </c>
      <c r="O176" s="141">
        <v>0</v>
      </c>
      <c r="P176" s="141">
        <f t="shared" si="11"/>
        <v>0</v>
      </c>
      <c r="Q176" s="141">
        <v>0</v>
      </c>
      <c r="R176" s="141">
        <f t="shared" si="12"/>
        <v>0</v>
      </c>
      <c r="S176" s="141">
        <v>0</v>
      </c>
      <c r="T176" s="142">
        <f t="shared" si="13"/>
        <v>0</v>
      </c>
      <c r="AR176" s="143" t="s">
        <v>151</v>
      </c>
      <c r="AT176" s="143" t="s">
        <v>148</v>
      </c>
      <c r="AU176" s="143" t="s">
        <v>78</v>
      </c>
      <c r="AY176" s="3" t="s">
        <v>124</v>
      </c>
      <c r="BE176" s="144">
        <f t="shared" si="14"/>
        <v>0</v>
      </c>
      <c r="BF176" s="144">
        <f t="shared" si="15"/>
        <v>0</v>
      </c>
      <c r="BG176" s="144">
        <f t="shared" si="16"/>
        <v>0</v>
      </c>
      <c r="BH176" s="144">
        <f t="shared" si="17"/>
        <v>0</v>
      </c>
      <c r="BI176" s="144">
        <f t="shared" si="18"/>
        <v>0</v>
      </c>
      <c r="BJ176" s="3" t="s">
        <v>77</v>
      </c>
      <c r="BK176" s="145">
        <f t="shared" si="19"/>
        <v>0</v>
      </c>
      <c r="BL176" s="3" t="s">
        <v>142</v>
      </c>
      <c r="BM176" s="143" t="s">
        <v>281</v>
      </c>
    </row>
    <row r="177" spans="2:65" s="15" customFormat="1" ht="16.5" customHeight="1" x14ac:dyDescent="0.25">
      <c r="B177" s="132"/>
      <c r="C177" s="146" t="s">
        <v>282</v>
      </c>
      <c r="D177" s="146" t="s">
        <v>148</v>
      </c>
      <c r="E177" s="147" t="s">
        <v>283</v>
      </c>
      <c r="F177" s="148" t="s">
        <v>284</v>
      </c>
      <c r="G177" s="149" t="s">
        <v>141</v>
      </c>
      <c r="H177" s="150">
        <v>23</v>
      </c>
      <c r="I177" s="178">
        <v>0</v>
      </c>
      <c r="J177" s="178">
        <f t="shared" si="10"/>
        <v>0</v>
      </c>
      <c r="K177" s="151"/>
      <c r="L177" s="152"/>
      <c r="M177" s="153" t="s">
        <v>0</v>
      </c>
      <c r="N177" s="154" t="s">
        <v>36</v>
      </c>
      <c r="O177" s="141">
        <v>0</v>
      </c>
      <c r="P177" s="141">
        <f t="shared" si="11"/>
        <v>0</v>
      </c>
      <c r="Q177" s="141">
        <v>0</v>
      </c>
      <c r="R177" s="141">
        <f t="shared" si="12"/>
        <v>0</v>
      </c>
      <c r="S177" s="141">
        <v>0</v>
      </c>
      <c r="T177" s="142">
        <f t="shared" si="13"/>
        <v>0</v>
      </c>
      <c r="AR177" s="143" t="s">
        <v>151</v>
      </c>
      <c r="AT177" s="143" t="s">
        <v>148</v>
      </c>
      <c r="AU177" s="143" t="s">
        <v>78</v>
      </c>
      <c r="AY177" s="3" t="s">
        <v>124</v>
      </c>
      <c r="BE177" s="144">
        <f t="shared" si="14"/>
        <v>0</v>
      </c>
      <c r="BF177" s="144">
        <f t="shared" si="15"/>
        <v>0</v>
      </c>
      <c r="BG177" s="144">
        <f t="shared" si="16"/>
        <v>0</v>
      </c>
      <c r="BH177" s="144">
        <f t="shared" si="17"/>
        <v>0</v>
      </c>
      <c r="BI177" s="144">
        <f t="shared" si="18"/>
        <v>0</v>
      </c>
      <c r="BJ177" s="3" t="s">
        <v>77</v>
      </c>
      <c r="BK177" s="145">
        <f t="shared" si="19"/>
        <v>0</v>
      </c>
      <c r="BL177" s="3" t="s">
        <v>142</v>
      </c>
      <c r="BM177" s="143" t="s">
        <v>285</v>
      </c>
    </row>
    <row r="178" spans="2:65" s="15" customFormat="1" ht="16.5" customHeight="1" x14ac:dyDescent="0.25">
      <c r="B178" s="132"/>
      <c r="C178" s="146" t="s">
        <v>286</v>
      </c>
      <c r="D178" s="146" t="s">
        <v>148</v>
      </c>
      <c r="E178" s="147" t="s">
        <v>287</v>
      </c>
      <c r="F178" s="148" t="s">
        <v>288</v>
      </c>
      <c r="G178" s="149" t="s">
        <v>141</v>
      </c>
      <c r="H178" s="150">
        <v>45</v>
      </c>
      <c r="I178" s="178">
        <v>0</v>
      </c>
      <c r="J178" s="178">
        <f t="shared" si="10"/>
        <v>0</v>
      </c>
      <c r="K178" s="151"/>
      <c r="L178" s="152"/>
      <c r="M178" s="153" t="s">
        <v>0</v>
      </c>
      <c r="N178" s="154" t="s">
        <v>36</v>
      </c>
      <c r="O178" s="141">
        <v>0</v>
      </c>
      <c r="P178" s="141">
        <f t="shared" si="11"/>
        <v>0</v>
      </c>
      <c r="Q178" s="141">
        <v>0</v>
      </c>
      <c r="R178" s="141">
        <f t="shared" si="12"/>
        <v>0</v>
      </c>
      <c r="S178" s="141">
        <v>0</v>
      </c>
      <c r="T178" s="142">
        <f t="shared" si="13"/>
        <v>0</v>
      </c>
      <c r="AR178" s="143" t="s">
        <v>151</v>
      </c>
      <c r="AT178" s="143" t="s">
        <v>148</v>
      </c>
      <c r="AU178" s="143" t="s">
        <v>78</v>
      </c>
      <c r="AY178" s="3" t="s">
        <v>124</v>
      </c>
      <c r="BE178" s="144">
        <f t="shared" si="14"/>
        <v>0</v>
      </c>
      <c r="BF178" s="144">
        <f t="shared" si="15"/>
        <v>0</v>
      </c>
      <c r="BG178" s="144">
        <f t="shared" si="16"/>
        <v>0</v>
      </c>
      <c r="BH178" s="144">
        <f t="shared" si="17"/>
        <v>0</v>
      </c>
      <c r="BI178" s="144">
        <f t="shared" si="18"/>
        <v>0</v>
      </c>
      <c r="BJ178" s="3" t="s">
        <v>77</v>
      </c>
      <c r="BK178" s="145">
        <f t="shared" si="19"/>
        <v>0</v>
      </c>
      <c r="BL178" s="3" t="s">
        <v>142</v>
      </c>
      <c r="BM178" s="143" t="s">
        <v>289</v>
      </c>
    </row>
    <row r="179" spans="2:65" s="15" customFormat="1" ht="16.5" customHeight="1" x14ac:dyDescent="0.25">
      <c r="B179" s="132"/>
      <c r="C179" s="133" t="s">
        <v>290</v>
      </c>
      <c r="D179" s="133" t="s">
        <v>127</v>
      </c>
      <c r="E179" s="134" t="s">
        <v>235</v>
      </c>
      <c r="F179" s="135" t="s">
        <v>236</v>
      </c>
      <c r="G179" s="136" t="s">
        <v>141</v>
      </c>
      <c r="H179" s="137">
        <v>93</v>
      </c>
      <c r="I179" s="175">
        <v>0</v>
      </c>
      <c r="J179" s="175">
        <f t="shared" si="10"/>
        <v>0</v>
      </c>
      <c r="K179" s="138"/>
      <c r="L179" s="16"/>
      <c r="M179" s="139" t="s">
        <v>0</v>
      </c>
      <c r="N179" s="140" t="s">
        <v>36</v>
      </c>
      <c r="O179" s="141">
        <v>5.2999999999999999E-2</v>
      </c>
      <c r="P179" s="141">
        <f t="shared" si="11"/>
        <v>4.9290000000000003</v>
      </c>
      <c r="Q179" s="141">
        <v>0</v>
      </c>
      <c r="R179" s="141">
        <f t="shared" si="12"/>
        <v>0</v>
      </c>
      <c r="S179" s="141">
        <v>0</v>
      </c>
      <c r="T179" s="142">
        <f t="shared" si="13"/>
        <v>0</v>
      </c>
      <c r="AR179" s="143" t="s">
        <v>142</v>
      </c>
      <c r="AT179" s="143" t="s">
        <v>127</v>
      </c>
      <c r="AU179" s="143" t="s">
        <v>78</v>
      </c>
      <c r="AY179" s="3" t="s">
        <v>124</v>
      </c>
      <c r="BE179" s="144">
        <f t="shared" si="14"/>
        <v>0</v>
      </c>
      <c r="BF179" s="144">
        <f t="shared" si="15"/>
        <v>0</v>
      </c>
      <c r="BG179" s="144">
        <f t="shared" si="16"/>
        <v>0</v>
      </c>
      <c r="BH179" s="144">
        <f t="shared" si="17"/>
        <v>0</v>
      </c>
      <c r="BI179" s="144">
        <f t="shared" si="18"/>
        <v>0</v>
      </c>
      <c r="BJ179" s="3" t="s">
        <v>77</v>
      </c>
      <c r="BK179" s="145">
        <f t="shared" si="19"/>
        <v>0</v>
      </c>
      <c r="BL179" s="3" t="s">
        <v>142</v>
      </c>
      <c r="BM179" s="143" t="s">
        <v>291</v>
      </c>
    </row>
    <row r="180" spans="2:65" s="15" customFormat="1" ht="16.5" customHeight="1" x14ac:dyDescent="0.25">
      <c r="B180" s="132"/>
      <c r="C180" s="146" t="s">
        <v>292</v>
      </c>
      <c r="D180" s="146" t="s">
        <v>148</v>
      </c>
      <c r="E180" s="147" t="s">
        <v>239</v>
      </c>
      <c r="F180" s="148" t="s">
        <v>240</v>
      </c>
      <c r="G180" s="149" t="s">
        <v>231</v>
      </c>
      <c r="H180" s="150">
        <v>2.79</v>
      </c>
      <c r="I180" s="178">
        <v>0</v>
      </c>
      <c r="J180" s="178">
        <f t="shared" si="10"/>
        <v>0</v>
      </c>
      <c r="K180" s="151"/>
      <c r="L180" s="152"/>
      <c r="M180" s="153" t="s">
        <v>0</v>
      </c>
      <c r="N180" s="154" t="s">
        <v>36</v>
      </c>
      <c r="O180" s="141">
        <v>0</v>
      </c>
      <c r="P180" s="141">
        <f t="shared" si="11"/>
        <v>0</v>
      </c>
      <c r="Q180" s="141">
        <v>1</v>
      </c>
      <c r="R180" s="141">
        <f t="shared" si="12"/>
        <v>2.79</v>
      </c>
      <c r="S180" s="141">
        <v>0</v>
      </c>
      <c r="T180" s="142">
        <f t="shared" si="13"/>
        <v>0</v>
      </c>
      <c r="AR180" s="143" t="s">
        <v>151</v>
      </c>
      <c r="AT180" s="143" t="s">
        <v>148</v>
      </c>
      <c r="AU180" s="143" t="s">
        <v>78</v>
      </c>
      <c r="AY180" s="3" t="s">
        <v>124</v>
      </c>
      <c r="BE180" s="144">
        <f t="shared" si="14"/>
        <v>0</v>
      </c>
      <c r="BF180" s="144">
        <f t="shared" si="15"/>
        <v>0</v>
      </c>
      <c r="BG180" s="144">
        <f t="shared" si="16"/>
        <v>0</v>
      </c>
      <c r="BH180" s="144">
        <f t="shared" si="17"/>
        <v>0</v>
      </c>
      <c r="BI180" s="144">
        <f t="shared" si="18"/>
        <v>0</v>
      </c>
      <c r="BJ180" s="3" t="s">
        <v>77</v>
      </c>
      <c r="BK180" s="145">
        <f t="shared" si="19"/>
        <v>0</v>
      </c>
      <c r="BL180" s="3" t="s">
        <v>142</v>
      </c>
      <c r="BM180" s="143" t="s">
        <v>293</v>
      </c>
    </row>
    <row r="181" spans="2:65" s="155" customFormat="1" x14ac:dyDescent="0.25">
      <c r="B181" s="156"/>
      <c r="D181" s="157" t="s">
        <v>190</v>
      </c>
      <c r="E181" s="162" t="s">
        <v>0</v>
      </c>
      <c r="F181" s="158" t="s">
        <v>294</v>
      </c>
      <c r="H181" s="159">
        <v>2.79</v>
      </c>
      <c r="I181" s="179"/>
      <c r="J181" s="179"/>
      <c r="L181" s="156"/>
      <c r="M181" s="160"/>
      <c r="T181" s="161"/>
      <c r="AT181" s="162" t="s">
        <v>190</v>
      </c>
      <c r="AU181" s="162" t="s">
        <v>78</v>
      </c>
      <c r="AV181" s="155" t="s">
        <v>77</v>
      </c>
      <c r="AW181" s="155" t="s">
        <v>25</v>
      </c>
      <c r="AX181" s="155" t="s">
        <v>75</v>
      </c>
      <c r="AY181" s="162" t="s">
        <v>124</v>
      </c>
    </row>
    <row r="182" spans="2:65" s="15" customFormat="1" ht="24.2" customHeight="1" x14ac:dyDescent="0.25">
      <c r="B182" s="132"/>
      <c r="C182" s="133" t="s">
        <v>295</v>
      </c>
      <c r="D182" s="133" t="s">
        <v>127</v>
      </c>
      <c r="E182" s="134" t="s">
        <v>215</v>
      </c>
      <c r="F182" s="135" t="s">
        <v>216</v>
      </c>
      <c r="G182" s="136" t="s">
        <v>217</v>
      </c>
      <c r="H182" s="137">
        <v>93</v>
      </c>
      <c r="I182" s="175">
        <v>0</v>
      </c>
      <c r="J182" s="175">
        <f>ROUND(I182*H182,3)</f>
        <v>0</v>
      </c>
      <c r="K182" s="138"/>
      <c r="L182" s="16"/>
      <c r="M182" s="139" t="s">
        <v>0</v>
      </c>
      <c r="N182" s="140" t="s">
        <v>36</v>
      </c>
      <c r="O182" s="141">
        <v>0.158</v>
      </c>
      <c r="P182" s="141">
        <f>O182*H182</f>
        <v>14.694000000000001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142</v>
      </c>
      <c r="AT182" s="143" t="s">
        <v>127</v>
      </c>
      <c r="AU182" s="143" t="s">
        <v>78</v>
      </c>
      <c r="AY182" s="3" t="s">
        <v>124</v>
      </c>
      <c r="BE182" s="144">
        <f>IF(N182="základná",J182,0)</f>
        <v>0</v>
      </c>
      <c r="BF182" s="144">
        <f>IF(N182="znížená",J182,0)</f>
        <v>0</v>
      </c>
      <c r="BG182" s="144">
        <f>IF(N182="zákl. prenesená",J182,0)</f>
        <v>0</v>
      </c>
      <c r="BH182" s="144">
        <f>IF(N182="zníž. prenesená",J182,0)</f>
        <v>0</v>
      </c>
      <c r="BI182" s="144">
        <f>IF(N182="nulová",J182,0)</f>
        <v>0</v>
      </c>
      <c r="BJ182" s="3" t="s">
        <v>77</v>
      </c>
      <c r="BK182" s="145">
        <f>ROUND(I182*H182,3)</f>
        <v>0</v>
      </c>
      <c r="BL182" s="3" t="s">
        <v>142</v>
      </c>
      <c r="BM182" s="143" t="s">
        <v>296</v>
      </c>
    </row>
    <row r="183" spans="2:65" s="15" customFormat="1" ht="16.5" customHeight="1" x14ac:dyDescent="0.25">
      <c r="B183" s="132"/>
      <c r="C183" s="146" t="s">
        <v>297</v>
      </c>
      <c r="D183" s="146" t="s">
        <v>148</v>
      </c>
      <c r="E183" s="147" t="s">
        <v>220</v>
      </c>
      <c r="F183" s="148" t="s">
        <v>221</v>
      </c>
      <c r="G183" s="149" t="s">
        <v>222</v>
      </c>
      <c r="H183" s="150">
        <v>8381.625</v>
      </c>
      <c r="I183" s="178">
        <v>0</v>
      </c>
      <c r="J183" s="178">
        <f>ROUND(I183*H183,3)</f>
        <v>0</v>
      </c>
      <c r="K183" s="151"/>
      <c r="L183" s="152"/>
      <c r="M183" s="153" t="s">
        <v>0</v>
      </c>
      <c r="N183" s="154" t="s">
        <v>36</v>
      </c>
      <c r="O183" s="141">
        <v>0</v>
      </c>
      <c r="P183" s="141">
        <f>O183*H183</f>
        <v>0</v>
      </c>
      <c r="Q183" s="141">
        <v>2.9999999999999997E-4</v>
      </c>
      <c r="R183" s="141">
        <f>Q183*H183</f>
        <v>2.5144875</v>
      </c>
      <c r="S183" s="141">
        <v>0</v>
      </c>
      <c r="T183" s="142">
        <f>S183*H183</f>
        <v>0</v>
      </c>
      <c r="AR183" s="143" t="s">
        <v>151</v>
      </c>
      <c r="AT183" s="143" t="s">
        <v>148</v>
      </c>
      <c r="AU183" s="143" t="s">
        <v>78</v>
      </c>
      <c r="AY183" s="3" t="s">
        <v>124</v>
      </c>
      <c r="BE183" s="144">
        <f>IF(N183="základná",J183,0)</f>
        <v>0</v>
      </c>
      <c r="BF183" s="144">
        <f>IF(N183="znížená",J183,0)</f>
        <v>0</v>
      </c>
      <c r="BG183" s="144">
        <f>IF(N183="zákl. prenesená",J183,0)</f>
        <v>0</v>
      </c>
      <c r="BH183" s="144">
        <f>IF(N183="zníž. prenesená",J183,0)</f>
        <v>0</v>
      </c>
      <c r="BI183" s="144">
        <f>IF(N183="nulová",J183,0)</f>
        <v>0</v>
      </c>
      <c r="BJ183" s="3" t="s">
        <v>77</v>
      </c>
      <c r="BK183" s="145">
        <f>ROUND(I183*H183,3)</f>
        <v>0</v>
      </c>
      <c r="BL183" s="3" t="s">
        <v>142</v>
      </c>
      <c r="BM183" s="143" t="s">
        <v>298</v>
      </c>
    </row>
    <row r="184" spans="2:65" s="155" customFormat="1" x14ac:dyDescent="0.25">
      <c r="B184" s="156"/>
      <c r="D184" s="157" t="s">
        <v>190</v>
      </c>
      <c r="F184" s="158" t="s">
        <v>299</v>
      </c>
      <c r="H184" s="159">
        <v>8381.625</v>
      </c>
      <c r="I184" s="179"/>
      <c r="J184" s="179"/>
      <c r="L184" s="156"/>
      <c r="M184" s="160"/>
      <c r="T184" s="161"/>
      <c r="AT184" s="162" t="s">
        <v>190</v>
      </c>
      <c r="AU184" s="162" t="s">
        <v>78</v>
      </c>
      <c r="AV184" s="155" t="s">
        <v>77</v>
      </c>
      <c r="AW184" s="155" t="s">
        <v>2</v>
      </c>
      <c r="AX184" s="155" t="s">
        <v>75</v>
      </c>
      <c r="AY184" s="162" t="s">
        <v>124</v>
      </c>
    </row>
    <row r="185" spans="2:65" s="120" customFormat="1" ht="20.85" customHeight="1" x14ac:dyDescent="0.2">
      <c r="B185" s="121"/>
      <c r="D185" s="122" t="s">
        <v>69</v>
      </c>
      <c r="E185" s="130" t="s">
        <v>300</v>
      </c>
      <c r="F185" s="130" t="s">
        <v>301</v>
      </c>
      <c r="I185" s="176"/>
      <c r="J185" s="177">
        <f>BK185</f>
        <v>0</v>
      </c>
      <c r="L185" s="121"/>
      <c r="M185" s="125"/>
      <c r="P185" s="126">
        <f>SUM(P186:P213)</f>
        <v>62.727999999999994</v>
      </c>
      <c r="R185" s="126">
        <f>SUM(R186:R213)</f>
        <v>12.6382803</v>
      </c>
      <c r="T185" s="127">
        <f>SUM(T186:T213)</f>
        <v>0</v>
      </c>
      <c r="AR185" s="122" t="s">
        <v>75</v>
      </c>
      <c r="AT185" s="128" t="s">
        <v>69</v>
      </c>
      <c r="AU185" s="128" t="s">
        <v>77</v>
      </c>
      <c r="AY185" s="122" t="s">
        <v>124</v>
      </c>
      <c r="BK185" s="129">
        <f>SUM(BK186:BK213)</f>
        <v>0</v>
      </c>
    </row>
    <row r="186" spans="2:65" s="15" customFormat="1" ht="24.2" customHeight="1" x14ac:dyDescent="0.25">
      <c r="B186" s="132"/>
      <c r="C186" s="133" t="s">
        <v>302</v>
      </c>
      <c r="D186" s="133" t="s">
        <v>127</v>
      </c>
      <c r="E186" s="134" t="s">
        <v>246</v>
      </c>
      <c r="F186" s="135" t="s">
        <v>247</v>
      </c>
      <c r="G186" s="136" t="s">
        <v>217</v>
      </c>
      <c r="H186" s="137">
        <v>73</v>
      </c>
      <c r="I186" s="175">
        <v>0</v>
      </c>
      <c r="J186" s="175">
        <f>ROUND(I186*H186,3)</f>
        <v>0</v>
      </c>
      <c r="K186" s="138"/>
      <c r="L186" s="16"/>
      <c r="M186" s="139" t="s">
        <v>0</v>
      </c>
      <c r="N186" s="140" t="s">
        <v>36</v>
      </c>
      <c r="O186" s="141">
        <v>3.0000000000000001E-3</v>
      </c>
      <c r="P186" s="141">
        <f>O186*H186</f>
        <v>0.219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142</v>
      </c>
      <c r="AT186" s="143" t="s">
        <v>127</v>
      </c>
      <c r="AU186" s="143" t="s">
        <v>78</v>
      </c>
      <c r="AY186" s="3" t="s">
        <v>124</v>
      </c>
      <c r="BE186" s="144">
        <f>IF(N186="základná",J186,0)</f>
        <v>0</v>
      </c>
      <c r="BF186" s="144">
        <f>IF(N186="znížená",J186,0)</f>
        <v>0</v>
      </c>
      <c r="BG186" s="144">
        <f>IF(N186="zákl. prenesená",J186,0)</f>
        <v>0</v>
      </c>
      <c r="BH186" s="144">
        <f>IF(N186="zníž. prenesená",J186,0)</f>
        <v>0</v>
      </c>
      <c r="BI186" s="144">
        <f>IF(N186="nulová",J186,0)</f>
        <v>0</v>
      </c>
      <c r="BJ186" s="3" t="s">
        <v>77</v>
      </c>
      <c r="BK186" s="145">
        <f>ROUND(I186*H186,3)</f>
        <v>0</v>
      </c>
      <c r="BL186" s="3" t="s">
        <v>142</v>
      </c>
      <c r="BM186" s="143" t="s">
        <v>303</v>
      </c>
    </row>
    <row r="187" spans="2:65" s="15" customFormat="1" ht="24.2" customHeight="1" x14ac:dyDescent="0.25">
      <c r="B187" s="132"/>
      <c r="C187" s="146" t="s">
        <v>304</v>
      </c>
      <c r="D187" s="146" t="s">
        <v>148</v>
      </c>
      <c r="E187" s="147" t="s">
        <v>250</v>
      </c>
      <c r="F187" s="148" t="s">
        <v>251</v>
      </c>
      <c r="G187" s="149" t="s">
        <v>141</v>
      </c>
      <c r="H187" s="150">
        <v>7.2999999999999995E-2</v>
      </c>
      <c r="I187" s="178">
        <v>0</v>
      </c>
      <c r="J187" s="178">
        <f>ROUND(I187*H187,3)</f>
        <v>0</v>
      </c>
      <c r="K187" s="151"/>
      <c r="L187" s="152"/>
      <c r="M187" s="153" t="s">
        <v>0</v>
      </c>
      <c r="N187" s="154" t="s">
        <v>36</v>
      </c>
      <c r="O187" s="141">
        <v>0</v>
      </c>
      <c r="P187" s="141">
        <f>O187*H187</f>
        <v>0</v>
      </c>
      <c r="Q187" s="141">
        <v>1.1000000000000001E-3</v>
      </c>
      <c r="R187" s="141">
        <f>Q187*H187</f>
        <v>8.03E-5</v>
      </c>
      <c r="S187" s="141">
        <v>0</v>
      </c>
      <c r="T187" s="142">
        <f>S187*H187</f>
        <v>0</v>
      </c>
      <c r="AR187" s="143" t="s">
        <v>151</v>
      </c>
      <c r="AT187" s="143" t="s">
        <v>148</v>
      </c>
      <c r="AU187" s="143" t="s">
        <v>78</v>
      </c>
      <c r="AY187" s="3" t="s">
        <v>124</v>
      </c>
      <c r="BE187" s="144">
        <f>IF(N187="základná",J187,0)</f>
        <v>0</v>
      </c>
      <c r="BF187" s="144">
        <f>IF(N187="znížená",J187,0)</f>
        <v>0</v>
      </c>
      <c r="BG187" s="144">
        <f>IF(N187="zákl. prenesená",J187,0)</f>
        <v>0</v>
      </c>
      <c r="BH187" s="144">
        <f>IF(N187="zníž. prenesená",J187,0)</f>
        <v>0</v>
      </c>
      <c r="BI187" s="144">
        <f>IF(N187="nulová",J187,0)</f>
        <v>0</v>
      </c>
      <c r="BJ187" s="3" t="s">
        <v>77</v>
      </c>
      <c r="BK187" s="145">
        <f>ROUND(I187*H187,3)</f>
        <v>0</v>
      </c>
      <c r="BL187" s="3" t="s">
        <v>142</v>
      </c>
      <c r="BM187" s="143" t="s">
        <v>305</v>
      </c>
    </row>
    <row r="188" spans="2:65" s="155" customFormat="1" x14ac:dyDescent="0.25">
      <c r="B188" s="156"/>
      <c r="D188" s="157" t="s">
        <v>190</v>
      </c>
      <c r="F188" s="158" t="s">
        <v>306</v>
      </c>
      <c r="H188" s="159">
        <v>7.2999999999999995E-2</v>
      </c>
      <c r="I188" s="179"/>
      <c r="J188" s="179"/>
      <c r="L188" s="156"/>
      <c r="M188" s="160"/>
      <c r="T188" s="161"/>
      <c r="AT188" s="162" t="s">
        <v>190</v>
      </c>
      <c r="AU188" s="162" t="s">
        <v>78</v>
      </c>
      <c r="AV188" s="155" t="s">
        <v>77</v>
      </c>
      <c r="AW188" s="155" t="s">
        <v>2</v>
      </c>
      <c r="AX188" s="155" t="s">
        <v>75</v>
      </c>
      <c r="AY188" s="162" t="s">
        <v>124</v>
      </c>
    </row>
    <row r="189" spans="2:65" s="15" customFormat="1" ht="24.2" customHeight="1" x14ac:dyDescent="0.25">
      <c r="B189" s="132"/>
      <c r="C189" s="133" t="s">
        <v>307</v>
      </c>
      <c r="D189" s="133" t="s">
        <v>127</v>
      </c>
      <c r="E189" s="134" t="s">
        <v>259</v>
      </c>
      <c r="F189" s="135" t="s">
        <v>260</v>
      </c>
      <c r="G189" s="136" t="s">
        <v>217</v>
      </c>
      <c r="H189" s="137">
        <v>73</v>
      </c>
      <c r="I189" s="175">
        <v>0</v>
      </c>
      <c r="J189" s="175">
        <f t="shared" ref="J189:J198" si="20">ROUND(I189*H189,3)</f>
        <v>0</v>
      </c>
      <c r="K189" s="138"/>
      <c r="L189" s="16"/>
      <c r="M189" s="139" t="s">
        <v>0</v>
      </c>
      <c r="N189" s="140" t="s">
        <v>36</v>
      </c>
      <c r="O189" s="141">
        <v>1E-3</v>
      </c>
      <c r="P189" s="141">
        <f t="shared" ref="P189:P198" si="21">O189*H189</f>
        <v>7.2999999999999995E-2</v>
      </c>
      <c r="Q189" s="141">
        <v>0</v>
      </c>
      <c r="R189" s="141">
        <f t="shared" ref="R189:R198" si="22">Q189*H189</f>
        <v>0</v>
      </c>
      <c r="S189" s="141">
        <v>0</v>
      </c>
      <c r="T189" s="142">
        <f t="shared" ref="T189:T198" si="23">S189*H189</f>
        <v>0</v>
      </c>
      <c r="AR189" s="143" t="s">
        <v>142</v>
      </c>
      <c r="AT189" s="143" t="s">
        <v>127</v>
      </c>
      <c r="AU189" s="143" t="s">
        <v>78</v>
      </c>
      <c r="AY189" s="3" t="s">
        <v>124</v>
      </c>
      <c r="BE189" s="144">
        <f t="shared" ref="BE189:BE198" si="24">IF(N189="základná",J189,0)</f>
        <v>0</v>
      </c>
      <c r="BF189" s="144">
        <f t="shared" ref="BF189:BF198" si="25">IF(N189="znížená",J189,0)</f>
        <v>0</v>
      </c>
      <c r="BG189" s="144">
        <f t="shared" ref="BG189:BG198" si="26">IF(N189="zákl. prenesená",J189,0)</f>
        <v>0</v>
      </c>
      <c r="BH189" s="144">
        <f t="shared" ref="BH189:BH198" si="27">IF(N189="zníž. prenesená",J189,0)</f>
        <v>0</v>
      </c>
      <c r="BI189" s="144">
        <f t="shared" ref="BI189:BI198" si="28">IF(N189="nulová",J189,0)</f>
        <v>0</v>
      </c>
      <c r="BJ189" s="3" t="s">
        <v>77</v>
      </c>
      <c r="BK189" s="145">
        <f t="shared" ref="BK189:BK198" si="29">ROUND(I189*H189,3)</f>
        <v>0</v>
      </c>
      <c r="BL189" s="3" t="s">
        <v>142</v>
      </c>
      <c r="BM189" s="143" t="s">
        <v>308</v>
      </c>
    </row>
    <row r="190" spans="2:65" s="15" customFormat="1" ht="24.2" customHeight="1" x14ac:dyDescent="0.25">
      <c r="B190" s="132"/>
      <c r="C190" s="133" t="s">
        <v>309</v>
      </c>
      <c r="D190" s="133" t="s">
        <v>127</v>
      </c>
      <c r="E190" s="134" t="s">
        <v>263</v>
      </c>
      <c r="F190" s="135" t="s">
        <v>264</v>
      </c>
      <c r="G190" s="136" t="s">
        <v>217</v>
      </c>
      <c r="H190" s="137">
        <v>73</v>
      </c>
      <c r="I190" s="175">
        <v>0</v>
      </c>
      <c r="J190" s="175">
        <f t="shared" si="20"/>
        <v>0</v>
      </c>
      <c r="K190" s="138"/>
      <c r="L190" s="16"/>
      <c r="M190" s="139" t="s">
        <v>0</v>
      </c>
      <c r="N190" s="140" t="s">
        <v>36</v>
      </c>
      <c r="O190" s="141">
        <v>1.4999999999999999E-2</v>
      </c>
      <c r="P190" s="141">
        <f t="shared" si="21"/>
        <v>1.095</v>
      </c>
      <c r="Q190" s="141">
        <v>0</v>
      </c>
      <c r="R190" s="141">
        <f t="shared" si="22"/>
        <v>0</v>
      </c>
      <c r="S190" s="141">
        <v>0</v>
      </c>
      <c r="T190" s="142">
        <f t="shared" si="23"/>
        <v>0</v>
      </c>
      <c r="AR190" s="143" t="s">
        <v>142</v>
      </c>
      <c r="AT190" s="143" t="s">
        <v>127</v>
      </c>
      <c r="AU190" s="143" t="s">
        <v>78</v>
      </c>
      <c r="AY190" s="3" t="s">
        <v>124</v>
      </c>
      <c r="BE190" s="144">
        <f t="shared" si="24"/>
        <v>0</v>
      </c>
      <c r="BF190" s="144">
        <f t="shared" si="25"/>
        <v>0</v>
      </c>
      <c r="BG190" s="144">
        <f t="shared" si="26"/>
        <v>0</v>
      </c>
      <c r="BH190" s="144">
        <f t="shared" si="27"/>
        <v>0</v>
      </c>
      <c r="BI190" s="144">
        <f t="shared" si="28"/>
        <v>0</v>
      </c>
      <c r="BJ190" s="3" t="s">
        <v>77</v>
      </c>
      <c r="BK190" s="145">
        <f t="shared" si="29"/>
        <v>0</v>
      </c>
      <c r="BL190" s="3" t="s">
        <v>142</v>
      </c>
      <c r="BM190" s="143" t="s">
        <v>310</v>
      </c>
    </row>
    <row r="191" spans="2:65" s="15" customFormat="1" ht="24.2" customHeight="1" x14ac:dyDescent="0.25">
      <c r="B191" s="132"/>
      <c r="C191" s="133" t="s">
        <v>311</v>
      </c>
      <c r="D191" s="133" t="s">
        <v>127</v>
      </c>
      <c r="E191" s="134" t="s">
        <v>267</v>
      </c>
      <c r="F191" s="135" t="s">
        <v>268</v>
      </c>
      <c r="G191" s="136" t="s">
        <v>217</v>
      </c>
      <c r="H191" s="137">
        <v>73</v>
      </c>
      <c r="I191" s="175">
        <v>0</v>
      </c>
      <c r="J191" s="175">
        <f t="shared" si="20"/>
        <v>0</v>
      </c>
      <c r="K191" s="138"/>
      <c r="L191" s="16"/>
      <c r="M191" s="139" t="s">
        <v>0</v>
      </c>
      <c r="N191" s="140" t="s">
        <v>36</v>
      </c>
      <c r="O191" s="141">
        <v>0.05</v>
      </c>
      <c r="P191" s="141">
        <f t="shared" si="21"/>
        <v>3.6500000000000004</v>
      </c>
      <c r="Q191" s="141">
        <v>0</v>
      </c>
      <c r="R191" s="141">
        <f t="shared" si="22"/>
        <v>0</v>
      </c>
      <c r="S191" s="141">
        <v>0</v>
      </c>
      <c r="T191" s="142">
        <f t="shared" si="23"/>
        <v>0</v>
      </c>
      <c r="AR191" s="143" t="s">
        <v>142</v>
      </c>
      <c r="AT191" s="143" t="s">
        <v>127</v>
      </c>
      <c r="AU191" s="143" t="s">
        <v>78</v>
      </c>
      <c r="AY191" s="3" t="s">
        <v>124</v>
      </c>
      <c r="BE191" s="144">
        <f t="shared" si="24"/>
        <v>0</v>
      </c>
      <c r="BF191" s="144">
        <f t="shared" si="25"/>
        <v>0</v>
      </c>
      <c r="BG191" s="144">
        <f t="shared" si="26"/>
        <v>0</v>
      </c>
      <c r="BH191" s="144">
        <f t="shared" si="27"/>
        <v>0</v>
      </c>
      <c r="BI191" s="144">
        <f t="shared" si="28"/>
        <v>0</v>
      </c>
      <c r="BJ191" s="3" t="s">
        <v>77</v>
      </c>
      <c r="BK191" s="145">
        <f t="shared" si="29"/>
        <v>0</v>
      </c>
      <c r="BL191" s="3" t="s">
        <v>142</v>
      </c>
      <c r="BM191" s="143" t="s">
        <v>312</v>
      </c>
    </row>
    <row r="192" spans="2:65" s="15" customFormat="1" ht="24.2" customHeight="1" x14ac:dyDescent="0.25">
      <c r="B192" s="132"/>
      <c r="C192" s="133" t="s">
        <v>313</v>
      </c>
      <c r="D192" s="133" t="s">
        <v>127</v>
      </c>
      <c r="E192" s="134" t="s">
        <v>314</v>
      </c>
      <c r="F192" s="135" t="s">
        <v>315</v>
      </c>
      <c r="G192" s="136" t="s">
        <v>141</v>
      </c>
      <c r="H192" s="137">
        <v>457</v>
      </c>
      <c r="I192" s="175">
        <v>0</v>
      </c>
      <c r="J192" s="175">
        <f t="shared" si="20"/>
        <v>0</v>
      </c>
      <c r="K192" s="138"/>
      <c r="L192" s="16"/>
      <c r="M192" s="139" t="s">
        <v>0</v>
      </c>
      <c r="N192" s="140" t="s">
        <v>36</v>
      </c>
      <c r="O192" s="141">
        <v>4.7E-2</v>
      </c>
      <c r="P192" s="141">
        <f t="shared" si="21"/>
        <v>21.478999999999999</v>
      </c>
      <c r="Q192" s="141">
        <v>0</v>
      </c>
      <c r="R192" s="141">
        <f t="shared" si="22"/>
        <v>0</v>
      </c>
      <c r="S192" s="141">
        <v>0</v>
      </c>
      <c r="T192" s="142">
        <f t="shared" si="23"/>
        <v>0</v>
      </c>
      <c r="AR192" s="143" t="s">
        <v>142</v>
      </c>
      <c r="AT192" s="143" t="s">
        <v>127</v>
      </c>
      <c r="AU192" s="143" t="s">
        <v>78</v>
      </c>
      <c r="AY192" s="3" t="s">
        <v>124</v>
      </c>
      <c r="BE192" s="144">
        <f t="shared" si="24"/>
        <v>0</v>
      </c>
      <c r="BF192" s="144">
        <f t="shared" si="25"/>
        <v>0</v>
      </c>
      <c r="BG192" s="144">
        <f t="shared" si="26"/>
        <v>0</v>
      </c>
      <c r="BH192" s="144">
        <f t="shared" si="27"/>
        <v>0</v>
      </c>
      <c r="BI192" s="144">
        <f t="shared" si="28"/>
        <v>0</v>
      </c>
      <c r="BJ192" s="3" t="s">
        <v>77</v>
      </c>
      <c r="BK192" s="145">
        <f t="shared" si="29"/>
        <v>0</v>
      </c>
      <c r="BL192" s="3" t="s">
        <v>142</v>
      </c>
      <c r="BM192" s="143" t="s">
        <v>316</v>
      </c>
    </row>
    <row r="193" spans="2:65" s="15" customFormat="1" ht="24.2" customHeight="1" x14ac:dyDescent="0.25">
      <c r="B193" s="132"/>
      <c r="C193" s="133" t="s">
        <v>317</v>
      </c>
      <c r="D193" s="133" t="s">
        <v>127</v>
      </c>
      <c r="E193" s="134" t="s">
        <v>318</v>
      </c>
      <c r="F193" s="135" t="s">
        <v>319</v>
      </c>
      <c r="G193" s="136" t="s">
        <v>141</v>
      </c>
      <c r="H193" s="137">
        <v>457</v>
      </c>
      <c r="I193" s="175">
        <v>0</v>
      </c>
      <c r="J193" s="175">
        <f t="shared" si="20"/>
        <v>0</v>
      </c>
      <c r="K193" s="138"/>
      <c r="L193" s="16"/>
      <c r="M193" s="139" t="s">
        <v>0</v>
      </c>
      <c r="N193" s="140" t="s">
        <v>36</v>
      </c>
      <c r="O193" s="141">
        <v>1.4999999999999999E-2</v>
      </c>
      <c r="P193" s="141">
        <f t="shared" si="21"/>
        <v>6.8549999999999995</v>
      </c>
      <c r="Q193" s="141">
        <v>0</v>
      </c>
      <c r="R193" s="141">
        <f t="shared" si="22"/>
        <v>0</v>
      </c>
      <c r="S193" s="141">
        <v>0</v>
      </c>
      <c r="T193" s="142">
        <f t="shared" si="23"/>
        <v>0</v>
      </c>
      <c r="AR193" s="143" t="s">
        <v>142</v>
      </c>
      <c r="AT193" s="143" t="s">
        <v>127</v>
      </c>
      <c r="AU193" s="143" t="s">
        <v>78</v>
      </c>
      <c r="AY193" s="3" t="s">
        <v>124</v>
      </c>
      <c r="BE193" s="144">
        <f t="shared" si="24"/>
        <v>0</v>
      </c>
      <c r="BF193" s="144">
        <f t="shared" si="25"/>
        <v>0</v>
      </c>
      <c r="BG193" s="144">
        <f t="shared" si="26"/>
        <v>0</v>
      </c>
      <c r="BH193" s="144">
        <f t="shared" si="27"/>
        <v>0</v>
      </c>
      <c r="BI193" s="144">
        <f t="shared" si="28"/>
        <v>0</v>
      </c>
      <c r="BJ193" s="3" t="s">
        <v>77</v>
      </c>
      <c r="BK193" s="145">
        <f t="shared" si="29"/>
        <v>0</v>
      </c>
      <c r="BL193" s="3" t="s">
        <v>142</v>
      </c>
      <c r="BM193" s="143" t="s">
        <v>320</v>
      </c>
    </row>
    <row r="194" spans="2:65" s="15" customFormat="1" ht="16.5" customHeight="1" x14ac:dyDescent="0.25">
      <c r="B194" s="132"/>
      <c r="C194" s="146" t="s">
        <v>321</v>
      </c>
      <c r="D194" s="146" t="s">
        <v>148</v>
      </c>
      <c r="E194" s="147" t="s">
        <v>322</v>
      </c>
      <c r="F194" s="148" t="s">
        <v>323</v>
      </c>
      <c r="G194" s="149" t="s">
        <v>141</v>
      </c>
      <c r="H194" s="150">
        <v>457</v>
      </c>
      <c r="I194" s="178">
        <v>0</v>
      </c>
      <c r="J194" s="178">
        <f t="shared" si="20"/>
        <v>0</v>
      </c>
      <c r="K194" s="151"/>
      <c r="L194" s="152"/>
      <c r="M194" s="153" t="s">
        <v>0</v>
      </c>
      <c r="N194" s="154" t="s">
        <v>36</v>
      </c>
      <c r="O194" s="141">
        <v>0</v>
      </c>
      <c r="P194" s="141">
        <f t="shared" si="21"/>
        <v>0</v>
      </c>
      <c r="Q194" s="141">
        <v>0</v>
      </c>
      <c r="R194" s="141">
        <f t="shared" si="22"/>
        <v>0</v>
      </c>
      <c r="S194" s="141">
        <v>0</v>
      </c>
      <c r="T194" s="142">
        <f t="shared" si="23"/>
        <v>0</v>
      </c>
      <c r="AR194" s="143" t="s">
        <v>151</v>
      </c>
      <c r="AT194" s="143" t="s">
        <v>148</v>
      </c>
      <c r="AU194" s="143" t="s">
        <v>78</v>
      </c>
      <c r="AY194" s="3" t="s">
        <v>124</v>
      </c>
      <c r="BE194" s="144">
        <f t="shared" si="24"/>
        <v>0</v>
      </c>
      <c r="BF194" s="144">
        <f t="shared" si="25"/>
        <v>0</v>
      </c>
      <c r="BG194" s="144">
        <f t="shared" si="26"/>
        <v>0</v>
      </c>
      <c r="BH194" s="144">
        <f t="shared" si="27"/>
        <v>0</v>
      </c>
      <c r="BI194" s="144">
        <f t="shared" si="28"/>
        <v>0</v>
      </c>
      <c r="BJ194" s="3" t="s">
        <v>77</v>
      </c>
      <c r="BK194" s="145">
        <f t="shared" si="29"/>
        <v>0</v>
      </c>
      <c r="BL194" s="3" t="s">
        <v>142</v>
      </c>
      <c r="BM194" s="143" t="s">
        <v>324</v>
      </c>
    </row>
    <row r="195" spans="2:65" s="15" customFormat="1" ht="24.2" customHeight="1" x14ac:dyDescent="0.25">
      <c r="B195" s="132"/>
      <c r="C195" s="133" t="s">
        <v>325</v>
      </c>
      <c r="D195" s="133" t="s">
        <v>127</v>
      </c>
      <c r="E195" s="134" t="s">
        <v>326</v>
      </c>
      <c r="F195" s="135" t="s">
        <v>327</v>
      </c>
      <c r="G195" s="136" t="s">
        <v>183</v>
      </c>
      <c r="H195" s="137">
        <v>37</v>
      </c>
      <c r="I195" s="175">
        <v>0</v>
      </c>
      <c r="J195" s="175">
        <f t="shared" si="20"/>
        <v>0</v>
      </c>
      <c r="K195" s="138"/>
      <c r="L195" s="16"/>
      <c r="M195" s="139" t="s">
        <v>0</v>
      </c>
      <c r="N195" s="140" t="s">
        <v>36</v>
      </c>
      <c r="O195" s="141">
        <v>0</v>
      </c>
      <c r="P195" s="141">
        <f t="shared" si="21"/>
        <v>0</v>
      </c>
      <c r="Q195" s="141">
        <v>0</v>
      </c>
      <c r="R195" s="141">
        <f t="shared" si="22"/>
        <v>0</v>
      </c>
      <c r="S195" s="141">
        <v>0</v>
      </c>
      <c r="T195" s="142">
        <f t="shared" si="23"/>
        <v>0</v>
      </c>
      <c r="AR195" s="143" t="s">
        <v>142</v>
      </c>
      <c r="AT195" s="143" t="s">
        <v>127</v>
      </c>
      <c r="AU195" s="143" t="s">
        <v>78</v>
      </c>
      <c r="AY195" s="3" t="s">
        <v>124</v>
      </c>
      <c r="BE195" s="144">
        <f t="shared" si="24"/>
        <v>0</v>
      </c>
      <c r="BF195" s="144">
        <f t="shared" si="25"/>
        <v>0</v>
      </c>
      <c r="BG195" s="144">
        <f t="shared" si="26"/>
        <v>0</v>
      </c>
      <c r="BH195" s="144">
        <f t="shared" si="27"/>
        <v>0</v>
      </c>
      <c r="BI195" s="144">
        <f t="shared" si="28"/>
        <v>0</v>
      </c>
      <c r="BJ195" s="3" t="s">
        <v>77</v>
      </c>
      <c r="BK195" s="145">
        <f t="shared" si="29"/>
        <v>0</v>
      </c>
      <c r="BL195" s="3" t="s">
        <v>142</v>
      </c>
      <c r="BM195" s="143" t="s">
        <v>328</v>
      </c>
    </row>
    <row r="196" spans="2:65" s="15" customFormat="1" ht="24.2" customHeight="1" x14ac:dyDescent="0.25">
      <c r="B196" s="132"/>
      <c r="C196" s="133" t="s">
        <v>329</v>
      </c>
      <c r="D196" s="133" t="s">
        <v>127</v>
      </c>
      <c r="E196" s="134" t="s">
        <v>330</v>
      </c>
      <c r="F196" s="135" t="s">
        <v>331</v>
      </c>
      <c r="G196" s="136" t="s">
        <v>332</v>
      </c>
      <c r="H196" s="137">
        <v>1</v>
      </c>
      <c r="I196" s="175">
        <v>0</v>
      </c>
      <c r="J196" s="175">
        <f t="shared" si="20"/>
        <v>0</v>
      </c>
      <c r="K196" s="138"/>
      <c r="L196" s="16"/>
      <c r="M196" s="139" t="s">
        <v>0</v>
      </c>
      <c r="N196" s="140" t="s">
        <v>36</v>
      </c>
      <c r="O196" s="141">
        <v>0</v>
      </c>
      <c r="P196" s="141">
        <f t="shared" si="21"/>
        <v>0</v>
      </c>
      <c r="Q196" s="141">
        <v>0</v>
      </c>
      <c r="R196" s="141">
        <f t="shared" si="22"/>
        <v>0</v>
      </c>
      <c r="S196" s="141">
        <v>0</v>
      </c>
      <c r="T196" s="142">
        <f t="shared" si="23"/>
        <v>0</v>
      </c>
      <c r="AR196" s="143" t="s">
        <v>142</v>
      </c>
      <c r="AT196" s="143" t="s">
        <v>127</v>
      </c>
      <c r="AU196" s="143" t="s">
        <v>78</v>
      </c>
      <c r="AY196" s="3" t="s">
        <v>124</v>
      </c>
      <c r="BE196" s="144">
        <f t="shared" si="24"/>
        <v>0</v>
      </c>
      <c r="BF196" s="144">
        <f t="shared" si="25"/>
        <v>0</v>
      </c>
      <c r="BG196" s="144">
        <f t="shared" si="26"/>
        <v>0</v>
      </c>
      <c r="BH196" s="144">
        <f t="shared" si="27"/>
        <v>0</v>
      </c>
      <c r="BI196" s="144">
        <f t="shared" si="28"/>
        <v>0</v>
      </c>
      <c r="BJ196" s="3" t="s">
        <v>77</v>
      </c>
      <c r="BK196" s="145">
        <f t="shared" si="29"/>
        <v>0</v>
      </c>
      <c r="BL196" s="3" t="s">
        <v>142</v>
      </c>
      <c r="BM196" s="143" t="s">
        <v>333</v>
      </c>
    </row>
    <row r="197" spans="2:65" s="15" customFormat="1" ht="24.2" customHeight="1" x14ac:dyDescent="0.25">
      <c r="B197" s="132"/>
      <c r="C197" s="146" t="s">
        <v>334</v>
      </c>
      <c r="D197" s="146" t="s">
        <v>148</v>
      </c>
      <c r="E197" s="147" t="s">
        <v>335</v>
      </c>
      <c r="F197" s="148" t="s">
        <v>336</v>
      </c>
      <c r="G197" s="149" t="s">
        <v>183</v>
      </c>
      <c r="H197" s="150">
        <v>37</v>
      </c>
      <c r="I197" s="178">
        <v>0</v>
      </c>
      <c r="J197" s="178">
        <f t="shared" si="20"/>
        <v>0</v>
      </c>
      <c r="K197" s="151"/>
      <c r="L197" s="152"/>
      <c r="M197" s="153" t="s">
        <v>0</v>
      </c>
      <c r="N197" s="154" t="s">
        <v>36</v>
      </c>
      <c r="O197" s="141">
        <v>0</v>
      </c>
      <c r="P197" s="141">
        <f t="shared" si="21"/>
        <v>0</v>
      </c>
      <c r="Q197" s="141">
        <v>0.01</v>
      </c>
      <c r="R197" s="141">
        <f t="shared" si="22"/>
        <v>0.37</v>
      </c>
      <c r="S197" s="141">
        <v>0</v>
      </c>
      <c r="T197" s="142">
        <f t="shared" si="23"/>
        <v>0</v>
      </c>
      <c r="AR197" s="143" t="s">
        <v>151</v>
      </c>
      <c r="AT197" s="143" t="s">
        <v>148</v>
      </c>
      <c r="AU197" s="143" t="s">
        <v>78</v>
      </c>
      <c r="AY197" s="3" t="s">
        <v>124</v>
      </c>
      <c r="BE197" s="144">
        <f t="shared" si="24"/>
        <v>0</v>
      </c>
      <c r="BF197" s="144">
        <f t="shared" si="25"/>
        <v>0</v>
      </c>
      <c r="BG197" s="144">
        <f t="shared" si="26"/>
        <v>0</v>
      </c>
      <c r="BH197" s="144">
        <f t="shared" si="27"/>
        <v>0</v>
      </c>
      <c r="BI197" s="144">
        <f t="shared" si="28"/>
        <v>0</v>
      </c>
      <c r="BJ197" s="3" t="s">
        <v>77</v>
      </c>
      <c r="BK197" s="145">
        <f t="shared" si="29"/>
        <v>0</v>
      </c>
      <c r="BL197" s="3" t="s">
        <v>142</v>
      </c>
      <c r="BM197" s="143" t="s">
        <v>337</v>
      </c>
    </row>
    <row r="198" spans="2:65" s="15" customFormat="1" ht="24.2" customHeight="1" x14ac:dyDescent="0.25">
      <c r="B198" s="132"/>
      <c r="C198" s="146" t="s">
        <v>338</v>
      </c>
      <c r="D198" s="146" t="s">
        <v>148</v>
      </c>
      <c r="E198" s="147" t="s">
        <v>339</v>
      </c>
      <c r="F198" s="148" t="s">
        <v>340</v>
      </c>
      <c r="G198" s="149" t="s">
        <v>183</v>
      </c>
      <c r="H198" s="150">
        <v>37</v>
      </c>
      <c r="I198" s="178">
        <v>0</v>
      </c>
      <c r="J198" s="178">
        <f t="shared" si="20"/>
        <v>0</v>
      </c>
      <c r="K198" s="151"/>
      <c r="L198" s="152"/>
      <c r="M198" s="153" t="s">
        <v>0</v>
      </c>
      <c r="N198" s="154" t="s">
        <v>36</v>
      </c>
      <c r="O198" s="141">
        <v>0</v>
      </c>
      <c r="P198" s="141">
        <f t="shared" si="21"/>
        <v>0</v>
      </c>
      <c r="Q198" s="141">
        <v>5.0000000000000001E-3</v>
      </c>
      <c r="R198" s="141">
        <f t="shared" si="22"/>
        <v>0.185</v>
      </c>
      <c r="S198" s="141">
        <v>0</v>
      </c>
      <c r="T198" s="142">
        <f t="shared" si="23"/>
        <v>0</v>
      </c>
      <c r="AR198" s="143" t="s">
        <v>151</v>
      </c>
      <c r="AT198" s="143" t="s">
        <v>148</v>
      </c>
      <c r="AU198" s="143" t="s">
        <v>78</v>
      </c>
      <c r="AY198" s="3" t="s">
        <v>124</v>
      </c>
      <c r="BE198" s="144">
        <f t="shared" si="24"/>
        <v>0</v>
      </c>
      <c r="BF198" s="144">
        <f t="shared" si="25"/>
        <v>0</v>
      </c>
      <c r="BG198" s="144">
        <f t="shared" si="26"/>
        <v>0</v>
      </c>
      <c r="BH198" s="144">
        <f t="shared" si="27"/>
        <v>0</v>
      </c>
      <c r="BI198" s="144">
        <f t="shared" si="28"/>
        <v>0</v>
      </c>
      <c r="BJ198" s="3" t="s">
        <v>77</v>
      </c>
      <c r="BK198" s="145">
        <f t="shared" si="29"/>
        <v>0</v>
      </c>
      <c r="BL198" s="3" t="s">
        <v>142</v>
      </c>
      <c r="BM198" s="143" t="s">
        <v>341</v>
      </c>
    </row>
    <row r="199" spans="2:65" s="155" customFormat="1" x14ac:dyDescent="0.25">
      <c r="B199" s="156"/>
      <c r="D199" s="157" t="s">
        <v>190</v>
      </c>
      <c r="E199" s="162" t="s">
        <v>0</v>
      </c>
      <c r="F199" s="158" t="s">
        <v>342</v>
      </c>
      <c r="H199" s="159">
        <v>37</v>
      </c>
      <c r="I199" s="179"/>
      <c r="J199" s="179"/>
      <c r="L199" s="156"/>
      <c r="M199" s="160"/>
      <c r="T199" s="161"/>
      <c r="AT199" s="162" t="s">
        <v>190</v>
      </c>
      <c r="AU199" s="162" t="s">
        <v>78</v>
      </c>
      <c r="AV199" s="155" t="s">
        <v>77</v>
      </c>
      <c r="AW199" s="155" t="s">
        <v>25</v>
      </c>
      <c r="AX199" s="155" t="s">
        <v>70</v>
      </c>
      <c r="AY199" s="162" t="s">
        <v>124</v>
      </c>
    </row>
    <row r="200" spans="2:65" s="163" customFormat="1" x14ac:dyDescent="0.25">
      <c r="B200" s="164"/>
      <c r="D200" s="157" t="s">
        <v>190</v>
      </c>
      <c r="E200" s="165" t="s">
        <v>0</v>
      </c>
      <c r="F200" s="166" t="s">
        <v>205</v>
      </c>
      <c r="H200" s="167">
        <v>37</v>
      </c>
      <c r="I200" s="180"/>
      <c r="J200" s="180"/>
      <c r="L200" s="164"/>
      <c r="M200" s="168"/>
      <c r="T200" s="169"/>
      <c r="AT200" s="165" t="s">
        <v>190</v>
      </c>
      <c r="AU200" s="165" t="s">
        <v>78</v>
      </c>
      <c r="AV200" s="163" t="s">
        <v>142</v>
      </c>
      <c r="AW200" s="163" t="s">
        <v>25</v>
      </c>
      <c r="AX200" s="163" t="s">
        <v>75</v>
      </c>
      <c r="AY200" s="165" t="s">
        <v>124</v>
      </c>
    </row>
    <row r="201" spans="2:65" s="15" customFormat="1" ht="24.2" customHeight="1" x14ac:dyDescent="0.25">
      <c r="B201" s="132"/>
      <c r="C201" s="133" t="s">
        <v>343</v>
      </c>
      <c r="D201" s="133" t="s">
        <v>127</v>
      </c>
      <c r="E201" s="134" t="s">
        <v>344</v>
      </c>
      <c r="F201" s="135" t="s">
        <v>345</v>
      </c>
      <c r="G201" s="136" t="s">
        <v>141</v>
      </c>
      <c r="H201" s="137">
        <v>560</v>
      </c>
      <c r="I201" s="175">
        <v>0</v>
      </c>
      <c r="J201" s="175">
        <f t="shared" ref="J201:J206" si="30">ROUND(I201*H201,3)</f>
        <v>0</v>
      </c>
      <c r="K201" s="138"/>
      <c r="L201" s="16"/>
      <c r="M201" s="139" t="s">
        <v>0</v>
      </c>
      <c r="N201" s="140" t="s">
        <v>36</v>
      </c>
      <c r="O201" s="141">
        <v>1.2999999999999999E-2</v>
      </c>
      <c r="P201" s="141">
        <f t="shared" ref="P201:P206" si="31">O201*H201</f>
        <v>7.2799999999999994</v>
      </c>
      <c r="Q201" s="141">
        <v>0</v>
      </c>
      <c r="R201" s="141">
        <f t="shared" ref="R201:R206" si="32">Q201*H201</f>
        <v>0</v>
      </c>
      <c r="S201" s="141">
        <v>0</v>
      </c>
      <c r="T201" s="142">
        <f t="shared" ref="T201:T206" si="33">S201*H201</f>
        <v>0</v>
      </c>
      <c r="AR201" s="143" t="s">
        <v>142</v>
      </c>
      <c r="AT201" s="143" t="s">
        <v>127</v>
      </c>
      <c r="AU201" s="143" t="s">
        <v>78</v>
      </c>
      <c r="AY201" s="3" t="s">
        <v>124</v>
      </c>
      <c r="BE201" s="144">
        <f t="shared" ref="BE201:BE206" si="34">IF(N201="základná",J201,0)</f>
        <v>0</v>
      </c>
      <c r="BF201" s="144">
        <f t="shared" ref="BF201:BF206" si="35">IF(N201="znížená",J201,0)</f>
        <v>0</v>
      </c>
      <c r="BG201" s="144">
        <f t="shared" ref="BG201:BG206" si="36">IF(N201="zákl. prenesená",J201,0)</f>
        <v>0</v>
      </c>
      <c r="BH201" s="144">
        <f t="shared" ref="BH201:BH206" si="37">IF(N201="zníž. prenesená",J201,0)</f>
        <v>0</v>
      </c>
      <c r="BI201" s="144">
        <f t="shared" ref="BI201:BI206" si="38">IF(N201="nulová",J201,0)</f>
        <v>0</v>
      </c>
      <c r="BJ201" s="3" t="s">
        <v>77</v>
      </c>
      <c r="BK201" s="145">
        <f t="shared" ref="BK201:BK206" si="39">ROUND(I201*H201,3)</f>
        <v>0</v>
      </c>
      <c r="BL201" s="3" t="s">
        <v>142</v>
      </c>
      <c r="BM201" s="143" t="s">
        <v>346</v>
      </c>
    </row>
    <row r="202" spans="2:65" s="15" customFormat="1" ht="16.5" customHeight="1" x14ac:dyDescent="0.25">
      <c r="B202" s="132"/>
      <c r="C202" s="146" t="s">
        <v>347</v>
      </c>
      <c r="D202" s="146" t="s">
        <v>148</v>
      </c>
      <c r="E202" s="147" t="s">
        <v>348</v>
      </c>
      <c r="F202" s="148" t="s">
        <v>349</v>
      </c>
      <c r="G202" s="149" t="s">
        <v>141</v>
      </c>
      <c r="H202" s="150">
        <v>220</v>
      </c>
      <c r="I202" s="178">
        <v>0</v>
      </c>
      <c r="J202" s="178">
        <f t="shared" si="30"/>
        <v>0</v>
      </c>
      <c r="K202" s="151"/>
      <c r="L202" s="152"/>
      <c r="M202" s="153" t="s">
        <v>0</v>
      </c>
      <c r="N202" s="154" t="s">
        <v>36</v>
      </c>
      <c r="O202" s="141">
        <v>0</v>
      </c>
      <c r="P202" s="141">
        <f t="shared" si="31"/>
        <v>0</v>
      </c>
      <c r="Q202" s="141">
        <v>0</v>
      </c>
      <c r="R202" s="141">
        <f t="shared" si="32"/>
        <v>0</v>
      </c>
      <c r="S202" s="141">
        <v>0</v>
      </c>
      <c r="T202" s="142">
        <f t="shared" si="33"/>
        <v>0</v>
      </c>
      <c r="AR202" s="143" t="s">
        <v>151</v>
      </c>
      <c r="AT202" s="143" t="s">
        <v>148</v>
      </c>
      <c r="AU202" s="143" t="s">
        <v>78</v>
      </c>
      <c r="AY202" s="3" t="s">
        <v>124</v>
      </c>
      <c r="BE202" s="144">
        <f t="shared" si="34"/>
        <v>0</v>
      </c>
      <c r="BF202" s="144">
        <f t="shared" si="35"/>
        <v>0</v>
      </c>
      <c r="BG202" s="144">
        <f t="shared" si="36"/>
        <v>0</v>
      </c>
      <c r="BH202" s="144">
        <f t="shared" si="37"/>
        <v>0</v>
      </c>
      <c r="BI202" s="144">
        <f t="shared" si="38"/>
        <v>0</v>
      </c>
      <c r="BJ202" s="3" t="s">
        <v>77</v>
      </c>
      <c r="BK202" s="145">
        <f t="shared" si="39"/>
        <v>0</v>
      </c>
      <c r="BL202" s="3" t="s">
        <v>142</v>
      </c>
      <c r="BM202" s="143" t="s">
        <v>350</v>
      </c>
    </row>
    <row r="203" spans="2:65" s="15" customFormat="1" ht="16.5" customHeight="1" x14ac:dyDescent="0.25">
      <c r="B203" s="132"/>
      <c r="C203" s="146" t="s">
        <v>351</v>
      </c>
      <c r="D203" s="146" t="s">
        <v>148</v>
      </c>
      <c r="E203" s="147" t="s">
        <v>352</v>
      </c>
      <c r="F203" s="148" t="s">
        <v>353</v>
      </c>
      <c r="G203" s="149" t="s">
        <v>141</v>
      </c>
      <c r="H203" s="150">
        <v>170</v>
      </c>
      <c r="I203" s="178">
        <v>0</v>
      </c>
      <c r="J203" s="178">
        <f t="shared" si="30"/>
        <v>0</v>
      </c>
      <c r="K203" s="151"/>
      <c r="L203" s="152"/>
      <c r="M203" s="153" t="s">
        <v>0</v>
      </c>
      <c r="N203" s="154" t="s">
        <v>36</v>
      </c>
      <c r="O203" s="141">
        <v>0</v>
      </c>
      <c r="P203" s="141">
        <f t="shared" si="31"/>
        <v>0</v>
      </c>
      <c r="Q203" s="141">
        <v>0</v>
      </c>
      <c r="R203" s="141">
        <f t="shared" si="32"/>
        <v>0</v>
      </c>
      <c r="S203" s="141">
        <v>0</v>
      </c>
      <c r="T203" s="142">
        <f t="shared" si="33"/>
        <v>0</v>
      </c>
      <c r="AR203" s="143" t="s">
        <v>151</v>
      </c>
      <c r="AT203" s="143" t="s">
        <v>148</v>
      </c>
      <c r="AU203" s="143" t="s">
        <v>78</v>
      </c>
      <c r="AY203" s="3" t="s">
        <v>124</v>
      </c>
      <c r="BE203" s="144">
        <f t="shared" si="34"/>
        <v>0</v>
      </c>
      <c r="BF203" s="144">
        <f t="shared" si="35"/>
        <v>0</v>
      </c>
      <c r="BG203" s="144">
        <f t="shared" si="36"/>
        <v>0</v>
      </c>
      <c r="BH203" s="144">
        <f t="shared" si="37"/>
        <v>0</v>
      </c>
      <c r="BI203" s="144">
        <f t="shared" si="38"/>
        <v>0</v>
      </c>
      <c r="BJ203" s="3" t="s">
        <v>77</v>
      </c>
      <c r="BK203" s="145">
        <f t="shared" si="39"/>
        <v>0</v>
      </c>
      <c r="BL203" s="3" t="s">
        <v>142</v>
      </c>
      <c r="BM203" s="143" t="s">
        <v>354</v>
      </c>
    </row>
    <row r="204" spans="2:65" s="15" customFormat="1" ht="16.5" customHeight="1" x14ac:dyDescent="0.25">
      <c r="B204" s="132"/>
      <c r="C204" s="146" t="s">
        <v>355</v>
      </c>
      <c r="D204" s="146" t="s">
        <v>148</v>
      </c>
      <c r="E204" s="147" t="s">
        <v>356</v>
      </c>
      <c r="F204" s="148" t="s">
        <v>357</v>
      </c>
      <c r="G204" s="149" t="s">
        <v>141</v>
      </c>
      <c r="H204" s="150">
        <v>170</v>
      </c>
      <c r="I204" s="178">
        <v>0</v>
      </c>
      <c r="J204" s="178">
        <f t="shared" si="30"/>
        <v>0</v>
      </c>
      <c r="K204" s="151"/>
      <c r="L204" s="152"/>
      <c r="M204" s="153" t="s">
        <v>0</v>
      </c>
      <c r="N204" s="154" t="s">
        <v>36</v>
      </c>
      <c r="O204" s="141">
        <v>0</v>
      </c>
      <c r="P204" s="141">
        <f t="shared" si="31"/>
        <v>0</v>
      </c>
      <c r="Q204" s="141">
        <v>0</v>
      </c>
      <c r="R204" s="141">
        <f t="shared" si="32"/>
        <v>0</v>
      </c>
      <c r="S204" s="141">
        <v>0</v>
      </c>
      <c r="T204" s="142">
        <f t="shared" si="33"/>
        <v>0</v>
      </c>
      <c r="AR204" s="143" t="s">
        <v>151</v>
      </c>
      <c r="AT204" s="143" t="s">
        <v>148</v>
      </c>
      <c r="AU204" s="143" t="s">
        <v>78</v>
      </c>
      <c r="AY204" s="3" t="s">
        <v>124</v>
      </c>
      <c r="BE204" s="144">
        <f t="shared" si="34"/>
        <v>0</v>
      </c>
      <c r="BF204" s="144">
        <f t="shared" si="35"/>
        <v>0</v>
      </c>
      <c r="BG204" s="144">
        <f t="shared" si="36"/>
        <v>0</v>
      </c>
      <c r="BH204" s="144">
        <f t="shared" si="37"/>
        <v>0</v>
      </c>
      <c r="BI204" s="144">
        <f t="shared" si="38"/>
        <v>0</v>
      </c>
      <c r="BJ204" s="3" t="s">
        <v>77</v>
      </c>
      <c r="BK204" s="145">
        <f t="shared" si="39"/>
        <v>0</v>
      </c>
      <c r="BL204" s="3" t="s">
        <v>142</v>
      </c>
      <c r="BM204" s="143" t="s">
        <v>358</v>
      </c>
    </row>
    <row r="205" spans="2:65" s="15" customFormat="1" ht="33" customHeight="1" x14ac:dyDescent="0.25">
      <c r="B205" s="132"/>
      <c r="C205" s="133" t="s">
        <v>359</v>
      </c>
      <c r="D205" s="133" t="s">
        <v>127</v>
      </c>
      <c r="E205" s="134" t="s">
        <v>360</v>
      </c>
      <c r="F205" s="135" t="s">
        <v>361</v>
      </c>
      <c r="G205" s="136" t="s">
        <v>217</v>
      </c>
      <c r="H205" s="137">
        <v>59</v>
      </c>
      <c r="I205" s="175">
        <v>0</v>
      </c>
      <c r="J205" s="175">
        <f t="shared" si="30"/>
        <v>0</v>
      </c>
      <c r="K205" s="138"/>
      <c r="L205" s="16"/>
      <c r="M205" s="139" t="s">
        <v>0</v>
      </c>
      <c r="N205" s="140" t="s">
        <v>36</v>
      </c>
      <c r="O205" s="141">
        <v>0.24</v>
      </c>
      <c r="P205" s="141">
        <f t="shared" si="31"/>
        <v>14.16</v>
      </c>
      <c r="Q205" s="141">
        <v>0</v>
      </c>
      <c r="R205" s="141">
        <f t="shared" si="32"/>
        <v>0</v>
      </c>
      <c r="S205" s="141">
        <v>0</v>
      </c>
      <c r="T205" s="142">
        <f t="shared" si="33"/>
        <v>0</v>
      </c>
      <c r="AR205" s="143" t="s">
        <v>142</v>
      </c>
      <c r="AT205" s="143" t="s">
        <v>127</v>
      </c>
      <c r="AU205" s="143" t="s">
        <v>78</v>
      </c>
      <c r="AY205" s="3" t="s">
        <v>124</v>
      </c>
      <c r="BE205" s="144">
        <f t="shared" si="34"/>
        <v>0</v>
      </c>
      <c r="BF205" s="144">
        <f t="shared" si="35"/>
        <v>0</v>
      </c>
      <c r="BG205" s="144">
        <f t="shared" si="36"/>
        <v>0</v>
      </c>
      <c r="BH205" s="144">
        <f t="shared" si="37"/>
        <v>0</v>
      </c>
      <c r="BI205" s="144">
        <f t="shared" si="38"/>
        <v>0</v>
      </c>
      <c r="BJ205" s="3" t="s">
        <v>77</v>
      </c>
      <c r="BK205" s="145">
        <f t="shared" si="39"/>
        <v>0</v>
      </c>
      <c r="BL205" s="3" t="s">
        <v>142</v>
      </c>
      <c r="BM205" s="143" t="s">
        <v>362</v>
      </c>
    </row>
    <row r="206" spans="2:65" s="15" customFormat="1" ht="16.5" customHeight="1" x14ac:dyDescent="0.25">
      <c r="B206" s="132"/>
      <c r="C206" s="146" t="s">
        <v>363</v>
      </c>
      <c r="D206" s="146" t="s">
        <v>148</v>
      </c>
      <c r="E206" s="147" t="s">
        <v>364</v>
      </c>
      <c r="F206" s="148" t="s">
        <v>365</v>
      </c>
      <c r="G206" s="149" t="s">
        <v>188</v>
      </c>
      <c r="H206" s="150">
        <v>7.5519999999999996</v>
      </c>
      <c r="I206" s="178">
        <v>0</v>
      </c>
      <c r="J206" s="178">
        <f t="shared" si="30"/>
        <v>0</v>
      </c>
      <c r="K206" s="151"/>
      <c r="L206" s="152"/>
      <c r="M206" s="153" t="s">
        <v>0</v>
      </c>
      <c r="N206" s="154" t="s">
        <v>36</v>
      </c>
      <c r="O206" s="141">
        <v>0</v>
      </c>
      <c r="P206" s="141">
        <f t="shared" si="31"/>
        <v>0</v>
      </c>
      <c r="Q206" s="141">
        <v>1.6</v>
      </c>
      <c r="R206" s="141">
        <f t="shared" si="32"/>
        <v>12.0832</v>
      </c>
      <c r="S206" s="141">
        <v>0</v>
      </c>
      <c r="T206" s="142">
        <f t="shared" si="33"/>
        <v>0</v>
      </c>
      <c r="AR206" s="143" t="s">
        <v>151</v>
      </c>
      <c r="AT206" s="143" t="s">
        <v>148</v>
      </c>
      <c r="AU206" s="143" t="s">
        <v>78</v>
      </c>
      <c r="AY206" s="3" t="s">
        <v>124</v>
      </c>
      <c r="BE206" s="144">
        <f t="shared" si="34"/>
        <v>0</v>
      </c>
      <c r="BF206" s="144">
        <f t="shared" si="35"/>
        <v>0</v>
      </c>
      <c r="BG206" s="144">
        <f t="shared" si="36"/>
        <v>0</v>
      </c>
      <c r="BH206" s="144">
        <f t="shared" si="37"/>
        <v>0</v>
      </c>
      <c r="BI206" s="144">
        <f t="shared" si="38"/>
        <v>0</v>
      </c>
      <c r="BJ206" s="3" t="s">
        <v>77</v>
      </c>
      <c r="BK206" s="145">
        <f t="shared" si="39"/>
        <v>0</v>
      </c>
      <c r="BL206" s="3" t="s">
        <v>142</v>
      </c>
      <c r="BM206" s="143" t="s">
        <v>366</v>
      </c>
    </row>
    <row r="207" spans="2:65" s="155" customFormat="1" x14ac:dyDescent="0.25">
      <c r="B207" s="156"/>
      <c r="D207" s="157" t="s">
        <v>190</v>
      </c>
      <c r="E207" s="162" t="s">
        <v>0</v>
      </c>
      <c r="F207" s="158" t="s">
        <v>367</v>
      </c>
      <c r="H207" s="159">
        <v>7.5519999999999996</v>
      </c>
      <c r="I207" s="179"/>
      <c r="J207" s="179"/>
      <c r="L207" s="156"/>
      <c r="M207" s="160"/>
      <c r="T207" s="161"/>
      <c r="AT207" s="162" t="s">
        <v>190</v>
      </c>
      <c r="AU207" s="162" t="s">
        <v>78</v>
      </c>
      <c r="AV207" s="155" t="s">
        <v>77</v>
      </c>
      <c r="AW207" s="155" t="s">
        <v>25</v>
      </c>
      <c r="AX207" s="155" t="s">
        <v>75</v>
      </c>
      <c r="AY207" s="162" t="s">
        <v>124</v>
      </c>
    </row>
    <row r="208" spans="2:65" s="15" customFormat="1" ht="21.75" customHeight="1" x14ac:dyDescent="0.25">
      <c r="B208" s="132"/>
      <c r="C208" s="133" t="s">
        <v>368</v>
      </c>
      <c r="D208" s="133" t="s">
        <v>127</v>
      </c>
      <c r="E208" s="134" t="s">
        <v>369</v>
      </c>
      <c r="F208" s="135" t="s">
        <v>370</v>
      </c>
      <c r="G208" s="136" t="s">
        <v>332</v>
      </c>
      <c r="H208" s="137">
        <v>8.6999999999999993</v>
      </c>
      <c r="I208" s="175">
        <v>0</v>
      </c>
      <c r="J208" s="175">
        <f>ROUND(I208*H208,3)</f>
        <v>0</v>
      </c>
      <c r="K208" s="138"/>
      <c r="L208" s="16"/>
      <c r="M208" s="139" t="s">
        <v>0</v>
      </c>
      <c r="N208" s="140" t="s">
        <v>36</v>
      </c>
      <c r="O208" s="141">
        <v>0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142</v>
      </c>
      <c r="AT208" s="143" t="s">
        <v>127</v>
      </c>
      <c r="AU208" s="143" t="s">
        <v>78</v>
      </c>
      <c r="AY208" s="3" t="s">
        <v>124</v>
      </c>
      <c r="BE208" s="144">
        <f>IF(N208="základná",J208,0)</f>
        <v>0</v>
      </c>
      <c r="BF208" s="144">
        <f>IF(N208="znížená",J208,0)</f>
        <v>0</v>
      </c>
      <c r="BG208" s="144">
        <f>IF(N208="zákl. prenesená",J208,0)</f>
        <v>0</v>
      </c>
      <c r="BH208" s="144">
        <f>IF(N208="zníž. prenesená",J208,0)</f>
        <v>0</v>
      </c>
      <c r="BI208" s="144">
        <f>IF(N208="nulová",J208,0)</f>
        <v>0</v>
      </c>
      <c r="BJ208" s="3" t="s">
        <v>77</v>
      </c>
      <c r="BK208" s="145">
        <f>ROUND(I208*H208,3)</f>
        <v>0</v>
      </c>
      <c r="BL208" s="3" t="s">
        <v>142</v>
      </c>
      <c r="BM208" s="143" t="s">
        <v>371</v>
      </c>
    </row>
    <row r="209" spans="2:65" s="155" customFormat="1" x14ac:dyDescent="0.25">
      <c r="B209" s="156"/>
      <c r="D209" s="157" t="s">
        <v>190</v>
      </c>
      <c r="E209" s="162" t="s">
        <v>0</v>
      </c>
      <c r="F209" s="158" t="s">
        <v>372</v>
      </c>
      <c r="H209" s="159">
        <v>2.9</v>
      </c>
      <c r="I209" s="179"/>
      <c r="J209" s="179"/>
      <c r="L209" s="156"/>
      <c r="M209" s="160"/>
      <c r="T209" s="161"/>
      <c r="AT209" s="162" t="s">
        <v>190</v>
      </c>
      <c r="AU209" s="162" t="s">
        <v>78</v>
      </c>
      <c r="AV209" s="155" t="s">
        <v>77</v>
      </c>
      <c r="AW209" s="155" t="s">
        <v>25</v>
      </c>
      <c r="AX209" s="155" t="s">
        <v>70</v>
      </c>
      <c r="AY209" s="162" t="s">
        <v>124</v>
      </c>
    </row>
    <row r="210" spans="2:65" s="155" customFormat="1" x14ac:dyDescent="0.25">
      <c r="B210" s="156"/>
      <c r="D210" s="157" t="s">
        <v>190</v>
      </c>
      <c r="E210" s="162" t="s">
        <v>0</v>
      </c>
      <c r="F210" s="158" t="s">
        <v>373</v>
      </c>
      <c r="H210" s="159">
        <v>0.93</v>
      </c>
      <c r="I210" s="179"/>
      <c r="J210" s="179"/>
      <c r="L210" s="156"/>
      <c r="M210" s="160"/>
      <c r="T210" s="161"/>
      <c r="AT210" s="162" t="s">
        <v>190</v>
      </c>
      <c r="AU210" s="162" t="s">
        <v>78</v>
      </c>
      <c r="AV210" s="155" t="s">
        <v>77</v>
      </c>
      <c r="AW210" s="155" t="s">
        <v>25</v>
      </c>
      <c r="AX210" s="155" t="s">
        <v>70</v>
      </c>
      <c r="AY210" s="162" t="s">
        <v>124</v>
      </c>
    </row>
    <row r="211" spans="2:65" s="155" customFormat="1" x14ac:dyDescent="0.25">
      <c r="B211" s="156"/>
      <c r="D211" s="157" t="s">
        <v>190</v>
      </c>
      <c r="E211" s="162" t="s">
        <v>0</v>
      </c>
      <c r="F211" s="158" t="s">
        <v>374</v>
      </c>
      <c r="H211" s="159">
        <v>4.87</v>
      </c>
      <c r="I211" s="179"/>
      <c r="J211" s="179"/>
      <c r="L211" s="156"/>
      <c r="M211" s="160"/>
      <c r="T211" s="161"/>
      <c r="AT211" s="162" t="s">
        <v>190</v>
      </c>
      <c r="AU211" s="162" t="s">
        <v>78</v>
      </c>
      <c r="AV211" s="155" t="s">
        <v>77</v>
      </c>
      <c r="AW211" s="155" t="s">
        <v>25</v>
      </c>
      <c r="AX211" s="155" t="s">
        <v>70</v>
      </c>
      <c r="AY211" s="162" t="s">
        <v>124</v>
      </c>
    </row>
    <row r="212" spans="2:65" s="163" customFormat="1" x14ac:dyDescent="0.25">
      <c r="B212" s="164"/>
      <c r="D212" s="157" t="s">
        <v>190</v>
      </c>
      <c r="E212" s="165" t="s">
        <v>0</v>
      </c>
      <c r="F212" s="166" t="s">
        <v>205</v>
      </c>
      <c r="H212" s="167">
        <v>8.6999999999999993</v>
      </c>
      <c r="I212" s="180"/>
      <c r="J212" s="180"/>
      <c r="L212" s="164"/>
      <c r="M212" s="168"/>
      <c r="T212" s="169"/>
      <c r="AT212" s="165" t="s">
        <v>190</v>
      </c>
      <c r="AU212" s="165" t="s">
        <v>78</v>
      </c>
      <c r="AV212" s="163" t="s">
        <v>142</v>
      </c>
      <c r="AW212" s="163" t="s">
        <v>25</v>
      </c>
      <c r="AX212" s="163" t="s">
        <v>75</v>
      </c>
      <c r="AY212" s="165" t="s">
        <v>124</v>
      </c>
    </row>
    <row r="213" spans="2:65" s="15" customFormat="1" ht="24.2" customHeight="1" x14ac:dyDescent="0.25">
      <c r="B213" s="132"/>
      <c r="C213" s="133" t="s">
        <v>375</v>
      </c>
      <c r="D213" s="133" t="s">
        <v>127</v>
      </c>
      <c r="E213" s="134" t="s">
        <v>376</v>
      </c>
      <c r="F213" s="135" t="s">
        <v>377</v>
      </c>
      <c r="G213" s="136" t="s">
        <v>332</v>
      </c>
      <c r="H213" s="137">
        <v>8.6999999999999993</v>
      </c>
      <c r="I213" s="175">
        <v>0</v>
      </c>
      <c r="J213" s="175">
        <f>ROUND(I213*H213,3)</f>
        <v>0</v>
      </c>
      <c r="K213" s="138"/>
      <c r="L213" s="16"/>
      <c r="M213" s="139" t="s">
        <v>0</v>
      </c>
      <c r="N213" s="140" t="s">
        <v>36</v>
      </c>
      <c r="O213" s="141">
        <v>0.91</v>
      </c>
      <c r="P213" s="141">
        <f>O213*H213</f>
        <v>7.9169999999999998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142</v>
      </c>
      <c r="AT213" s="143" t="s">
        <v>127</v>
      </c>
      <c r="AU213" s="143" t="s">
        <v>78</v>
      </c>
      <c r="AY213" s="3" t="s">
        <v>124</v>
      </c>
      <c r="BE213" s="144">
        <f>IF(N213="základná",J213,0)</f>
        <v>0</v>
      </c>
      <c r="BF213" s="144">
        <f>IF(N213="znížená",J213,0)</f>
        <v>0</v>
      </c>
      <c r="BG213" s="144">
        <f>IF(N213="zákl. prenesená",J213,0)</f>
        <v>0</v>
      </c>
      <c r="BH213" s="144">
        <f>IF(N213="zníž. prenesená",J213,0)</f>
        <v>0</v>
      </c>
      <c r="BI213" s="144">
        <f>IF(N213="nulová",J213,0)</f>
        <v>0</v>
      </c>
      <c r="BJ213" s="3" t="s">
        <v>77</v>
      </c>
      <c r="BK213" s="145">
        <f>ROUND(I213*H213,3)</f>
        <v>0</v>
      </c>
      <c r="BL213" s="3" t="s">
        <v>142</v>
      </c>
      <c r="BM213" s="143" t="s">
        <v>378</v>
      </c>
    </row>
    <row r="214" spans="2:65" s="120" customFormat="1" ht="20.85" customHeight="1" x14ac:dyDescent="0.2">
      <c r="B214" s="121"/>
      <c r="D214" s="122" t="s">
        <v>69</v>
      </c>
      <c r="E214" s="130" t="s">
        <v>379</v>
      </c>
      <c r="F214" s="130" t="s">
        <v>380</v>
      </c>
      <c r="I214" s="176"/>
      <c r="J214" s="177">
        <f>BK214</f>
        <v>0</v>
      </c>
      <c r="L214" s="121"/>
      <c r="M214" s="125"/>
      <c r="P214" s="126">
        <f>SUM(P215:P227)</f>
        <v>539.87699999999995</v>
      </c>
      <c r="R214" s="126">
        <f>SUM(R215:R227)</f>
        <v>0.3273933</v>
      </c>
      <c r="T214" s="127">
        <f>SUM(T215:T227)</f>
        <v>0</v>
      </c>
      <c r="AR214" s="122" t="s">
        <v>75</v>
      </c>
      <c r="AT214" s="128" t="s">
        <v>69</v>
      </c>
      <c r="AU214" s="128" t="s">
        <v>77</v>
      </c>
      <c r="AY214" s="122" t="s">
        <v>124</v>
      </c>
      <c r="BK214" s="129">
        <f>SUM(BK215:BK227)</f>
        <v>0</v>
      </c>
    </row>
    <row r="215" spans="2:65" s="15" customFormat="1" ht="24.2" customHeight="1" x14ac:dyDescent="0.25">
      <c r="B215" s="132"/>
      <c r="C215" s="133" t="s">
        <v>381</v>
      </c>
      <c r="D215" s="133" t="s">
        <v>127</v>
      </c>
      <c r="E215" s="134" t="s">
        <v>246</v>
      </c>
      <c r="F215" s="135" t="s">
        <v>247</v>
      </c>
      <c r="G215" s="136" t="s">
        <v>217</v>
      </c>
      <c r="H215" s="137">
        <v>4953</v>
      </c>
      <c r="I215" s="175">
        <v>0</v>
      </c>
      <c r="J215" s="175">
        <f>ROUND(I215*H215,3)</f>
        <v>0</v>
      </c>
      <c r="K215" s="138"/>
      <c r="L215" s="16"/>
      <c r="M215" s="139" t="s">
        <v>0</v>
      </c>
      <c r="N215" s="140" t="s">
        <v>36</v>
      </c>
      <c r="O215" s="141">
        <v>3.0000000000000001E-3</v>
      </c>
      <c r="P215" s="141">
        <f>O215*H215</f>
        <v>14.859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142</v>
      </c>
      <c r="AT215" s="143" t="s">
        <v>127</v>
      </c>
      <c r="AU215" s="143" t="s">
        <v>78</v>
      </c>
      <c r="AY215" s="3" t="s">
        <v>124</v>
      </c>
      <c r="BE215" s="144">
        <f>IF(N215="základná",J215,0)</f>
        <v>0</v>
      </c>
      <c r="BF215" s="144">
        <f>IF(N215="znížená",J215,0)</f>
        <v>0</v>
      </c>
      <c r="BG215" s="144">
        <f>IF(N215="zákl. prenesená",J215,0)</f>
        <v>0</v>
      </c>
      <c r="BH215" s="144">
        <f>IF(N215="zníž. prenesená",J215,0)</f>
        <v>0</v>
      </c>
      <c r="BI215" s="144">
        <f>IF(N215="nulová",J215,0)</f>
        <v>0</v>
      </c>
      <c r="BJ215" s="3" t="s">
        <v>77</v>
      </c>
      <c r="BK215" s="145">
        <f>ROUND(I215*H215,3)</f>
        <v>0</v>
      </c>
      <c r="BL215" s="3" t="s">
        <v>142</v>
      </c>
      <c r="BM215" s="143" t="s">
        <v>382</v>
      </c>
    </row>
    <row r="216" spans="2:65" s="15" customFormat="1" ht="24.2" customHeight="1" x14ac:dyDescent="0.25">
      <c r="B216" s="132"/>
      <c r="C216" s="146" t="s">
        <v>383</v>
      </c>
      <c r="D216" s="146" t="s">
        <v>148</v>
      </c>
      <c r="E216" s="147" t="s">
        <v>250</v>
      </c>
      <c r="F216" s="148" t="s">
        <v>251</v>
      </c>
      <c r="G216" s="149" t="s">
        <v>141</v>
      </c>
      <c r="H216" s="150">
        <v>4.9530000000000003</v>
      </c>
      <c r="I216" s="178">
        <v>0</v>
      </c>
      <c r="J216" s="178">
        <f>ROUND(I216*H216,3)</f>
        <v>0</v>
      </c>
      <c r="K216" s="151"/>
      <c r="L216" s="152"/>
      <c r="M216" s="153" t="s">
        <v>0</v>
      </c>
      <c r="N216" s="154" t="s">
        <v>36</v>
      </c>
      <c r="O216" s="141">
        <v>0</v>
      </c>
      <c r="P216" s="141">
        <f>O216*H216</f>
        <v>0</v>
      </c>
      <c r="Q216" s="141">
        <v>1.1000000000000001E-3</v>
      </c>
      <c r="R216" s="141">
        <f>Q216*H216</f>
        <v>5.4483000000000005E-3</v>
      </c>
      <c r="S216" s="141">
        <v>0</v>
      </c>
      <c r="T216" s="142">
        <f>S216*H216</f>
        <v>0</v>
      </c>
      <c r="AR216" s="143" t="s">
        <v>151</v>
      </c>
      <c r="AT216" s="143" t="s">
        <v>148</v>
      </c>
      <c r="AU216" s="143" t="s">
        <v>78</v>
      </c>
      <c r="AY216" s="3" t="s">
        <v>124</v>
      </c>
      <c r="BE216" s="144">
        <f>IF(N216="základná",J216,0)</f>
        <v>0</v>
      </c>
      <c r="BF216" s="144">
        <f>IF(N216="znížená",J216,0)</f>
        <v>0</v>
      </c>
      <c r="BG216" s="144">
        <f>IF(N216="zákl. prenesená",J216,0)</f>
        <v>0</v>
      </c>
      <c r="BH216" s="144">
        <f>IF(N216="zníž. prenesená",J216,0)</f>
        <v>0</v>
      </c>
      <c r="BI216" s="144">
        <f>IF(N216="nulová",J216,0)</f>
        <v>0</v>
      </c>
      <c r="BJ216" s="3" t="s">
        <v>77</v>
      </c>
      <c r="BK216" s="145">
        <f>ROUND(I216*H216,3)</f>
        <v>0</v>
      </c>
      <c r="BL216" s="3" t="s">
        <v>142</v>
      </c>
      <c r="BM216" s="143" t="s">
        <v>384</v>
      </c>
    </row>
    <row r="217" spans="2:65" s="155" customFormat="1" x14ac:dyDescent="0.25">
      <c r="B217" s="156"/>
      <c r="D217" s="157" t="s">
        <v>190</v>
      </c>
      <c r="F217" s="158" t="s">
        <v>385</v>
      </c>
      <c r="H217" s="159">
        <v>4.9530000000000003</v>
      </c>
      <c r="I217" s="179"/>
      <c r="J217" s="179"/>
      <c r="L217" s="156"/>
      <c r="M217" s="160"/>
      <c r="T217" s="161"/>
      <c r="AT217" s="162" t="s">
        <v>190</v>
      </c>
      <c r="AU217" s="162" t="s">
        <v>78</v>
      </c>
      <c r="AV217" s="155" t="s">
        <v>77</v>
      </c>
      <c r="AW217" s="155" t="s">
        <v>2</v>
      </c>
      <c r="AX217" s="155" t="s">
        <v>75</v>
      </c>
      <c r="AY217" s="162" t="s">
        <v>124</v>
      </c>
    </row>
    <row r="218" spans="2:65" s="15" customFormat="1" ht="24.2" customHeight="1" x14ac:dyDescent="0.25">
      <c r="B218" s="132"/>
      <c r="C218" s="133" t="s">
        <v>386</v>
      </c>
      <c r="D218" s="133" t="s">
        <v>127</v>
      </c>
      <c r="E218" s="134" t="s">
        <v>259</v>
      </c>
      <c r="F218" s="135" t="s">
        <v>260</v>
      </c>
      <c r="G218" s="136" t="s">
        <v>217</v>
      </c>
      <c r="H218" s="137">
        <v>4953</v>
      </c>
      <c r="I218" s="175">
        <v>0</v>
      </c>
      <c r="J218" s="175">
        <f>ROUND(I218*H218,3)</f>
        <v>0</v>
      </c>
      <c r="K218" s="138"/>
      <c r="L218" s="16"/>
      <c r="M218" s="139" t="s">
        <v>0</v>
      </c>
      <c r="N218" s="140" t="s">
        <v>36</v>
      </c>
      <c r="O218" s="141">
        <v>1E-3</v>
      </c>
      <c r="P218" s="141">
        <f>O218*H218</f>
        <v>4.9530000000000003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142</v>
      </c>
      <c r="AT218" s="143" t="s">
        <v>127</v>
      </c>
      <c r="AU218" s="143" t="s">
        <v>78</v>
      </c>
      <c r="AY218" s="3" t="s">
        <v>124</v>
      </c>
      <c r="BE218" s="144">
        <f>IF(N218="základná",J218,0)</f>
        <v>0</v>
      </c>
      <c r="BF218" s="144">
        <f>IF(N218="znížená",J218,0)</f>
        <v>0</v>
      </c>
      <c r="BG218" s="144">
        <f>IF(N218="zákl. prenesená",J218,0)</f>
        <v>0</v>
      </c>
      <c r="BH218" s="144">
        <f>IF(N218="zníž. prenesená",J218,0)</f>
        <v>0</v>
      </c>
      <c r="BI218" s="144">
        <f>IF(N218="nulová",J218,0)</f>
        <v>0</v>
      </c>
      <c r="BJ218" s="3" t="s">
        <v>77</v>
      </c>
      <c r="BK218" s="145">
        <f>ROUND(I218*H218,3)</f>
        <v>0</v>
      </c>
      <c r="BL218" s="3" t="s">
        <v>142</v>
      </c>
      <c r="BM218" s="143" t="s">
        <v>387</v>
      </c>
    </row>
    <row r="219" spans="2:65" s="15" customFormat="1" ht="24.2" customHeight="1" x14ac:dyDescent="0.25">
      <c r="B219" s="132"/>
      <c r="C219" s="133" t="s">
        <v>131</v>
      </c>
      <c r="D219" s="133" t="s">
        <v>127</v>
      </c>
      <c r="E219" s="134" t="s">
        <v>263</v>
      </c>
      <c r="F219" s="135" t="s">
        <v>264</v>
      </c>
      <c r="G219" s="136" t="s">
        <v>217</v>
      </c>
      <c r="H219" s="137">
        <v>9906</v>
      </c>
      <c r="I219" s="175">
        <v>0</v>
      </c>
      <c r="J219" s="175">
        <f>ROUND(I219*H219,3)</f>
        <v>0</v>
      </c>
      <c r="K219" s="138"/>
      <c r="L219" s="16"/>
      <c r="M219" s="139" t="s">
        <v>0</v>
      </c>
      <c r="N219" s="140" t="s">
        <v>36</v>
      </c>
      <c r="O219" s="141">
        <v>1.4999999999999999E-2</v>
      </c>
      <c r="P219" s="141">
        <f>O219*H219</f>
        <v>148.59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142</v>
      </c>
      <c r="AT219" s="143" t="s">
        <v>127</v>
      </c>
      <c r="AU219" s="143" t="s">
        <v>78</v>
      </c>
      <c r="AY219" s="3" t="s">
        <v>124</v>
      </c>
      <c r="BE219" s="144">
        <f>IF(N219="základná",J219,0)</f>
        <v>0</v>
      </c>
      <c r="BF219" s="144">
        <f>IF(N219="znížená",J219,0)</f>
        <v>0</v>
      </c>
      <c r="BG219" s="144">
        <f>IF(N219="zákl. prenesená",J219,0)</f>
        <v>0</v>
      </c>
      <c r="BH219" s="144">
        <f>IF(N219="zníž. prenesená",J219,0)</f>
        <v>0</v>
      </c>
      <c r="BI219" s="144">
        <f>IF(N219="nulová",J219,0)</f>
        <v>0</v>
      </c>
      <c r="BJ219" s="3" t="s">
        <v>77</v>
      </c>
      <c r="BK219" s="145">
        <f>ROUND(I219*H219,3)</f>
        <v>0</v>
      </c>
      <c r="BL219" s="3" t="s">
        <v>142</v>
      </c>
      <c r="BM219" s="143" t="s">
        <v>388</v>
      </c>
    </row>
    <row r="220" spans="2:65" s="155" customFormat="1" x14ac:dyDescent="0.25">
      <c r="B220" s="156"/>
      <c r="D220" s="157" t="s">
        <v>190</v>
      </c>
      <c r="E220" s="162" t="s">
        <v>0</v>
      </c>
      <c r="F220" s="158" t="s">
        <v>389</v>
      </c>
      <c r="H220" s="159">
        <v>9906</v>
      </c>
      <c r="I220" s="179"/>
      <c r="J220" s="179"/>
      <c r="L220" s="156"/>
      <c r="M220" s="160"/>
      <c r="T220" s="161"/>
      <c r="AT220" s="162" t="s">
        <v>190</v>
      </c>
      <c r="AU220" s="162" t="s">
        <v>78</v>
      </c>
      <c r="AV220" s="155" t="s">
        <v>77</v>
      </c>
      <c r="AW220" s="155" t="s">
        <v>25</v>
      </c>
      <c r="AX220" s="155" t="s">
        <v>75</v>
      </c>
      <c r="AY220" s="162" t="s">
        <v>124</v>
      </c>
    </row>
    <row r="221" spans="2:65" s="15" customFormat="1" ht="21.75" customHeight="1" x14ac:dyDescent="0.25">
      <c r="B221" s="132"/>
      <c r="C221" s="133" t="s">
        <v>390</v>
      </c>
      <c r="D221" s="133" t="s">
        <v>127</v>
      </c>
      <c r="E221" s="134" t="s">
        <v>391</v>
      </c>
      <c r="F221" s="135" t="s">
        <v>392</v>
      </c>
      <c r="G221" s="136" t="s">
        <v>217</v>
      </c>
      <c r="H221" s="137">
        <v>4953</v>
      </c>
      <c r="I221" s="175">
        <v>0</v>
      </c>
      <c r="J221" s="175">
        <f>ROUND(I221*H221,3)</f>
        <v>0</v>
      </c>
      <c r="K221" s="138"/>
      <c r="L221" s="16"/>
      <c r="M221" s="139" t="s">
        <v>0</v>
      </c>
      <c r="N221" s="140" t="s">
        <v>36</v>
      </c>
      <c r="O221" s="141">
        <v>6.0999999999999999E-2</v>
      </c>
      <c r="P221" s="141">
        <f>O221*H221</f>
        <v>302.13299999999998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142</v>
      </c>
      <c r="AT221" s="143" t="s">
        <v>127</v>
      </c>
      <c r="AU221" s="143" t="s">
        <v>78</v>
      </c>
      <c r="AY221" s="3" t="s">
        <v>124</v>
      </c>
      <c r="BE221" s="144">
        <f>IF(N221="základná",J221,0)</f>
        <v>0</v>
      </c>
      <c r="BF221" s="144">
        <f>IF(N221="znížená",J221,0)</f>
        <v>0</v>
      </c>
      <c r="BG221" s="144">
        <f>IF(N221="zákl. prenesená",J221,0)</f>
        <v>0</v>
      </c>
      <c r="BH221" s="144">
        <f>IF(N221="zníž. prenesená",J221,0)</f>
        <v>0</v>
      </c>
      <c r="BI221" s="144">
        <f>IF(N221="nulová",J221,0)</f>
        <v>0</v>
      </c>
      <c r="BJ221" s="3" t="s">
        <v>77</v>
      </c>
      <c r="BK221" s="145">
        <f>ROUND(I221*H221,3)</f>
        <v>0</v>
      </c>
      <c r="BL221" s="3" t="s">
        <v>142</v>
      </c>
      <c r="BM221" s="143" t="s">
        <v>393</v>
      </c>
    </row>
    <row r="222" spans="2:65" s="15" customFormat="1" ht="16.5" customHeight="1" x14ac:dyDescent="0.25">
      <c r="B222" s="132"/>
      <c r="C222" s="146" t="s">
        <v>394</v>
      </c>
      <c r="D222" s="146" t="s">
        <v>148</v>
      </c>
      <c r="E222" s="147" t="s">
        <v>395</v>
      </c>
      <c r="F222" s="148" t="s">
        <v>396</v>
      </c>
      <c r="G222" s="149" t="s">
        <v>231</v>
      </c>
      <c r="H222" s="150">
        <v>198.12</v>
      </c>
      <c r="I222" s="178">
        <v>0</v>
      </c>
      <c r="J222" s="178">
        <f>ROUND(I222*H222,3)</f>
        <v>0</v>
      </c>
      <c r="K222" s="151"/>
      <c r="L222" s="152"/>
      <c r="M222" s="153" t="s">
        <v>0</v>
      </c>
      <c r="N222" s="154" t="s">
        <v>36</v>
      </c>
      <c r="O222" s="141">
        <v>0</v>
      </c>
      <c r="P222" s="141">
        <f>O222*H222</f>
        <v>0</v>
      </c>
      <c r="Q222" s="141">
        <v>1E-3</v>
      </c>
      <c r="R222" s="141">
        <f>Q222*H222</f>
        <v>0.19812000000000002</v>
      </c>
      <c r="S222" s="141">
        <v>0</v>
      </c>
      <c r="T222" s="142">
        <f>S222*H222</f>
        <v>0</v>
      </c>
      <c r="AR222" s="143" t="s">
        <v>151</v>
      </c>
      <c r="AT222" s="143" t="s">
        <v>148</v>
      </c>
      <c r="AU222" s="143" t="s">
        <v>78</v>
      </c>
      <c r="AY222" s="3" t="s">
        <v>124</v>
      </c>
      <c r="BE222" s="144">
        <f>IF(N222="základná",J222,0)</f>
        <v>0</v>
      </c>
      <c r="BF222" s="144">
        <f>IF(N222="znížená",J222,0)</f>
        <v>0</v>
      </c>
      <c r="BG222" s="144">
        <f>IF(N222="zákl. prenesená",J222,0)</f>
        <v>0</v>
      </c>
      <c r="BH222" s="144">
        <f>IF(N222="zníž. prenesená",J222,0)</f>
        <v>0</v>
      </c>
      <c r="BI222" s="144">
        <f>IF(N222="nulová",J222,0)</f>
        <v>0</v>
      </c>
      <c r="BJ222" s="3" t="s">
        <v>77</v>
      </c>
      <c r="BK222" s="145">
        <f>ROUND(I222*H222,3)</f>
        <v>0</v>
      </c>
      <c r="BL222" s="3" t="s">
        <v>142</v>
      </c>
      <c r="BM222" s="143" t="s">
        <v>397</v>
      </c>
    </row>
    <row r="223" spans="2:65" s="155" customFormat="1" x14ac:dyDescent="0.25">
      <c r="B223" s="156"/>
      <c r="D223" s="157" t="s">
        <v>190</v>
      </c>
      <c r="F223" s="158" t="s">
        <v>398</v>
      </c>
      <c r="H223" s="159">
        <v>198.12</v>
      </c>
      <c r="I223" s="179"/>
      <c r="J223" s="179"/>
      <c r="L223" s="156"/>
      <c r="M223" s="160"/>
      <c r="T223" s="161"/>
      <c r="AT223" s="162" t="s">
        <v>190</v>
      </c>
      <c r="AU223" s="162" t="s">
        <v>78</v>
      </c>
      <c r="AV223" s="155" t="s">
        <v>77</v>
      </c>
      <c r="AW223" s="155" t="s">
        <v>2</v>
      </c>
      <c r="AX223" s="155" t="s">
        <v>75</v>
      </c>
      <c r="AY223" s="162" t="s">
        <v>124</v>
      </c>
    </row>
    <row r="224" spans="2:65" s="15" customFormat="1" ht="24.2" customHeight="1" x14ac:dyDescent="0.25">
      <c r="B224" s="132"/>
      <c r="C224" s="133" t="s">
        <v>399</v>
      </c>
      <c r="D224" s="133" t="s">
        <v>127</v>
      </c>
      <c r="E224" s="134" t="s">
        <v>400</v>
      </c>
      <c r="F224" s="135" t="s">
        <v>401</v>
      </c>
      <c r="G224" s="136" t="s">
        <v>217</v>
      </c>
      <c r="H224" s="137">
        <v>4953</v>
      </c>
      <c r="I224" s="175">
        <v>0</v>
      </c>
      <c r="J224" s="175">
        <f>ROUND(I224*H224,3)</f>
        <v>0</v>
      </c>
      <c r="K224" s="138"/>
      <c r="L224" s="16"/>
      <c r="M224" s="139" t="s">
        <v>0</v>
      </c>
      <c r="N224" s="140" t="s">
        <v>36</v>
      </c>
      <c r="O224" s="141">
        <v>1E-3</v>
      </c>
      <c r="P224" s="141">
        <f>O224*H224</f>
        <v>4.9530000000000003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142</v>
      </c>
      <c r="AT224" s="143" t="s">
        <v>127</v>
      </c>
      <c r="AU224" s="143" t="s">
        <v>78</v>
      </c>
      <c r="AY224" s="3" t="s">
        <v>124</v>
      </c>
      <c r="BE224" s="144">
        <f>IF(N224="základná",J224,0)</f>
        <v>0</v>
      </c>
      <c r="BF224" s="144">
        <f>IF(N224="znížená",J224,0)</f>
        <v>0</v>
      </c>
      <c r="BG224" s="144">
        <f>IF(N224="zákl. prenesená",J224,0)</f>
        <v>0</v>
      </c>
      <c r="BH224" s="144">
        <f>IF(N224="zníž. prenesená",J224,0)</f>
        <v>0</v>
      </c>
      <c r="BI224" s="144">
        <f>IF(N224="nulová",J224,0)</f>
        <v>0</v>
      </c>
      <c r="BJ224" s="3" t="s">
        <v>77</v>
      </c>
      <c r="BK224" s="145">
        <f>ROUND(I224*H224,3)</f>
        <v>0</v>
      </c>
      <c r="BL224" s="3" t="s">
        <v>142</v>
      </c>
      <c r="BM224" s="143" t="s">
        <v>402</v>
      </c>
    </row>
    <row r="225" spans="2:65" s="15" customFormat="1" ht="24.2" customHeight="1" x14ac:dyDescent="0.25">
      <c r="B225" s="132"/>
      <c r="C225" s="133" t="s">
        <v>403</v>
      </c>
      <c r="D225" s="133" t="s">
        <v>127</v>
      </c>
      <c r="E225" s="134" t="s">
        <v>404</v>
      </c>
      <c r="F225" s="135" t="s">
        <v>405</v>
      </c>
      <c r="G225" s="136" t="s">
        <v>217</v>
      </c>
      <c r="H225" s="137">
        <v>4953</v>
      </c>
      <c r="I225" s="175">
        <v>0</v>
      </c>
      <c r="J225" s="175">
        <f>ROUND(I225*H225,3)</f>
        <v>0</v>
      </c>
      <c r="K225" s="138"/>
      <c r="L225" s="16"/>
      <c r="M225" s="139" t="s">
        <v>0</v>
      </c>
      <c r="N225" s="140" t="s">
        <v>36</v>
      </c>
      <c r="O225" s="141">
        <v>1.2999999999999999E-2</v>
      </c>
      <c r="P225" s="141">
        <f>O225*H225</f>
        <v>64.388999999999996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131</v>
      </c>
      <c r="AT225" s="143" t="s">
        <v>127</v>
      </c>
      <c r="AU225" s="143" t="s">
        <v>78</v>
      </c>
      <c r="AY225" s="3" t="s">
        <v>124</v>
      </c>
      <c r="BE225" s="144">
        <f>IF(N225="základná",J225,0)</f>
        <v>0</v>
      </c>
      <c r="BF225" s="144">
        <f>IF(N225="znížená",J225,0)</f>
        <v>0</v>
      </c>
      <c r="BG225" s="144">
        <f>IF(N225="zákl. prenesená",J225,0)</f>
        <v>0</v>
      </c>
      <c r="BH225" s="144">
        <f>IF(N225="zníž. prenesená",J225,0)</f>
        <v>0</v>
      </c>
      <c r="BI225" s="144">
        <f>IF(N225="nulová",J225,0)</f>
        <v>0</v>
      </c>
      <c r="BJ225" s="3" t="s">
        <v>77</v>
      </c>
      <c r="BK225" s="145">
        <f>ROUND(I225*H225,3)</f>
        <v>0</v>
      </c>
      <c r="BL225" s="3" t="s">
        <v>131</v>
      </c>
      <c r="BM225" s="143" t="s">
        <v>406</v>
      </c>
    </row>
    <row r="226" spans="2:65" s="15" customFormat="1" ht="16.5" customHeight="1" x14ac:dyDescent="0.25">
      <c r="B226" s="132"/>
      <c r="C226" s="146" t="s">
        <v>407</v>
      </c>
      <c r="D226" s="146" t="s">
        <v>148</v>
      </c>
      <c r="E226" s="147" t="s">
        <v>408</v>
      </c>
      <c r="F226" s="148" t="s">
        <v>409</v>
      </c>
      <c r="G226" s="149" t="s">
        <v>231</v>
      </c>
      <c r="H226" s="150">
        <v>123.825</v>
      </c>
      <c r="I226" s="178">
        <v>0</v>
      </c>
      <c r="J226" s="178">
        <f>ROUND(I226*H226,3)</f>
        <v>0</v>
      </c>
      <c r="K226" s="151"/>
      <c r="L226" s="152"/>
      <c r="M226" s="153" t="s">
        <v>0</v>
      </c>
      <c r="N226" s="154" t="s">
        <v>36</v>
      </c>
      <c r="O226" s="141">
        <v>0</v>
      </c>
      <c r="P226" s="141">
        <f>O226*H226</f>
        <v>0</v>
      </c>
      <c r="Q226" s="141">
        <v>1E-3</v>
      </c>
      <c r="R226" s="141">
        <f>Q226*H226</f>
        <v>0.123825</v>
      </c>
      <c r="S226" s="141">
        <v>0</v>
      </c>
      <c r="T226" s="142">
        <f>S226*H226</f>
        <v>0</v>
      </c>
      <c r="AR226" s="143" t="s">
        <v>410</v>
      </c>
      <c r="AT226" s="143" t="s">
        <v>148</v>
      </c>
      <c r="AU226" s="143" t="s">
        <v>78</v>
      </c>
      <c r="AY226" s="3" t="s">
        <v>124</v>
      </c>
      <c r="BE226" s="144">
        <f>IF(N226="základná",J226,0)</f>
        <v>0</v>
      </c>
      <c r="BF226" s="144">
        <f>IF(N226="znížená",J226,0)</f>
        <v>0</v>
      </c>
      <c r="BG226" s="144">
        <f>IF(N226="zákl. prenesená",J226,0)</f>
        <v>0</v>
      </c>
      <c r="BH226" s="144">
        <f>IF(N226="zníž. prenesená",J226,0)</f>
        <v>0</v>
      </c>
      <c r="BI226" s="144">
        <f>IF(N226="nulová",J226,0)</f>
        <v>0</v>
      </c>
      <c r="BJ226" s="3" t="s">
        <v>77</v>
      </c>
      <c r="BK226" s="145">
        <f>ROUND(I226*H226,3)</f>
        <v>0</v>
      </c>
      <c r="BL226" s="3" t="s">
        <v>131</v>
      </c>
      <c r="BM226" s="143" t="s">
        <v>411</v>
      </c>
    </row>
    <row r="227" spans="2:65" s="155" customFormat="1" x14ac:dyDescent="0.25">
      <c r="B227" s="156"/>
      <c r="D227" s="157" t="s">
        <v>190</v>
      </c>
      <c r="E227" s="162" t="s">
        <v>0</v>
      </c>
      <c r="F227" s="158" t="s">
        <v>412</v>
      </c>
      <c r="H227" s="159">
        <v>123.825</v>
      </c>
      <c r="I227" s="179"/>
      <c r="J227" s="179"/>
      <c r="L227" s="156"/>
      <c r="M227" s="160"/>
      <c r="T227" s="161"/>
      <c r="AT227" s="162" t="s">
        <v>190</v>
      </c>
      <c r="AU227" s="162" t="s">
        <v>78</v>
      </c>
      <c r="AV227" s="155" t="s">
        <v>77</v>
      </c>
      <c r="AW227" s="155" t="s">
        <v>25</v>
      </c>
      <c r="AX227" s="155" t="s">
        <v>75</v>
      </c>
      <c r="AY227" s="162" t="s">
        <v>124</v>
      </c>
    </row>
    <row r="228" spans="2:65" s="120" customFormat="1" ht="22.9" customHeight="1" x14ac:dyDescent="0.2">
      <c r="B228" s="121"/>
      <c r="D228" s="122" t="s">
        <v>69</v>
      </c>
      <c r="E228" s="130" t="s">
        <v>413</v>
      </c>
      <c r="F228" s="130" t="s">
        <v>414</v>
      </c>
      <c r="I228" s="176"/>
      <c r="J228" s="177">
        <f>BK228</f>
        <v>0</v>
      </c>
      <c r="L228" s="121"/>
      <c r="M228" s="125"/>
      <c r="P228" s="126">
        <f>P229</f>
        <v>55.956240000000001</v>
      </c>
      <c r="R228" s="126">
        <f>R229</f>
        <v>0</v>
      </c>
      <c r="T228" s="127">
        <f>T229</f>
        <v>0</v>
      </c>
      <c r="AR228" s="122" t="s">
        <v>75</v>
      </c>
      <c r="AT228" s="128" t="s">
        <v>69</v>
      </c>
      <c r="AU228" s="128" t="s">
        <v>75</v>
      </c>
      <c r="AY228" s="122" t="s">
        <v>124</v>
      </c>
      <c r="BK228" s="129">
        <f>BK229</f>
        <v>0</v>
      </c>
    </row>
    <row r="229" spans="2:65" s="15" customFormat="1" ht="33" customHeight="1" x14ac:dyDescent="0.25">
      <c r="B229" s="132"/>
      <c r="C229" s="133" t="s">
        <v>415</v>
      </c>
      <c r="D229" s="133" t="s">
        <v>127</v>
      </c>
      <c r="E229" s="134" t="s">
        <v>416</v>
      </c>
      <c r="F229" s="135" t="s">
        <v>417</v>
      </c>
      <c r="G229" s="136" t="s">
        <v>188</v>
      </c>
      <c r="H229" s="137">
        <v>28.52</v>
      </c>
      <c r="I229" s="175">
        <v>0</v>
      </c>
      <c r="J229" s="175">
        <f>ROUND(I229*H229,3)</f>
        <v>0</v>
      </c>
      <c r="K229" s="138"/>
      <c r="L229" s="16"/>
      <c r="M229" s="170" t="s">
        <v>0</v>
      </c>
      <c r="N229" s="171" t="s">
        <v>36</v>
      </c>
      <c r="O229" s="172">
        <v>1.962</v>
      </c>
      <c r="P229" s="172">
        <f>O229*H229</f>
        <v>55.956240000000001</v>
      </c>
      <c r="Q229" s="172">
        <v>0</v>
      </c>
      <c r="R229" s="172">
        <f>Q229*H229</f>
        <v>0</v>
      </c>
      <c r="S229" s="172">
        <v>0</v>
      </c>
      <c r="T229" s="173">
        <f>S229*H229</f>
        <v>0</v>
      </c>
      <c r="AR229" s="143" t="s">
        <v>142</v>
      </c>
      <c r="AT229" s="143" t="s">
        <v>127</v>
      </c>
      <c r="AU229" s="143" t="s">
        <v>77</v>
      </c>
      <c r="AY229" s="3" t="s">
        <v>124</v>
      </c>
      <c r="BE229" s="144">
        <f>IF(N229="základná",J229,0)</f>
        <v>0</v>
      </c>
      <c r="BF229" s="144">
        <f>IF(N229="znížená",J229,0)</f>
        <v>0</v>
      </c>
      <c r="BG229" s="144">
        <f>IF(N229="zákl. prenesená",J229,0)</f>
        <v>0</v>
      </c>
      <c r="BH229" s="144">
        <f>IF(N229="zníž. prenesená",J229,0)</f>
        <v>0</v>
      </c>
      <c r="BI229" s="144">
        <f>IF(N229="nulová",J229,0)</f>
        <v>0</v>
      </c>
      <c r="BJ229" s="3" t="s">
        <v>77</v>
      </c>
      <c r="BK229" s="145">
        <f>ROUND(I229*H229,3)</f>
        <v>0</v>
      </c>
      <c r="BL229" s="3" t="s">
        <v>142</v>
      </c>
      <c r="BM229" s="143" t="s">
        <v>418</v>
      </c>
    </row>
    <row r="230" spans="2:65" s="15" customFormat="1" ht="6.95" customHeight="1" x14ac:dyDescent="0.25">
      <c r="B230" s="32"/>
      <c r="C230" s="33"/>
      <c r="D230" s="33"/>
      <c r="E230" s="33"/>
      <c r="F230" s="33"/>
      <c r="G230" s="33"/>
      <c r="H230" s="33"/>
      <c r="I230" s="33"/>
      <c r="J230" s="33"/>
      <c r="K230" s="33"/>
      <c r="L230" s="16"/>
    </row>
  </sheetData>
  <autoFilter ref="C130:K229" xr:uid="{00000000-0009-0000-0000-00000C000000}"/>
  <mergeCells count="15">
    <mergeCell ref="E119:H119"/>
    <mergeCell ref="E121:H121"/>
    <mergeCell ref="E123:H123"/>
    <mergeCell ref="E31:H31"/>
    <mergeCell ref="E85:H85"/>
    <mergeCell ref="E87:H87"/>
    <mergeCell ref="E89:H89"/>
    <mergeCell ref="E91:H91"/>
    <mergeCell ref="E117:H117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AAA6-5152-4440-8B56-F85491B3B42A}">
  <sheetPr>
    <pageSetUpPr fitToPage="1"/>
  </sheetPr>
  <dimension ref="B2:BM239"/>
  <sheetViews>
    <sheetView showGridLines="0" topLeftCell="A118" workbookViewId="0">
      <selection activeCell="J131" sqref="J131:J133"/>
    </sheetView>
  </sheetViews>
  <sheetFormatPr defaultRowHeight="11.25" x14ac:dyDescent="0.2"/>
  <cols>
    <col min="1" max="1" width="7.140625" style="2" customWidth="1"/>
    <col min="2" max="2" width="1" style="2" customWidth="1"/>
    <col min="3" max="3" width="3.5703125" style="2" customWidth="1"/>
    <col min="4" max="4" width="3.7109375" style="2" customWidth="1"/>
    <col min="5" max="5" width="14.7109375" style="2" customWidth="1"/>
    <col min="6" max="6" width="43.5703125" style="2" customWidth="1"/>
    <col min="7" max="7" width="6.42578125" style="2" customWidth="1"/>
    <col min="8" max="8" width="12" style="2" customWidth="1"/>
    <col min="9" max="9" width="13.5703125" style="2" customWidth="1"/>
    <col min="10" max="10" width="19.140625" style="2" customWidth="1"/>
    <col min="11" max="11" width="19.140625" style="2" hidden="1" customWidth="1"/>
    <col min="12" max="12" width="8" style="2" customWidth="1"/>
    <col min="13" max="13" width="9.28515625" style="2" hidden="1" customWidth="1"/>
    <col min="14" max="14" width="9.140625" style="2"/>
    <col min="15" max="20" width="12.140625" style="2" hidden="1" customWidth="1"/>
    <col min="21" max="21" width="14" style="2" hidden="1" customWidth="1"/>
    <col min="22" max="22" width="10.5703125" style="2" customWidth="1"/>
    <col min="23" max="23" width="14" style="2" customWidth="1"/>
    <col min="24" max="24" width="10.5703125" style="2" customWidth="1"/>
    <col min="25" max="25" width="12.85546875" style="2" customWidth="1"/>
    <col min="26" max="26" width="9.42578125" style="2" customWidth="1"/>
    <col min="27" max="27" width="12.85546875" style="2" customWidth="1"/>
    <col min="28" max="28" width="14" style="2" customWidth="1"/>
    <col min="29" max="29" width="9.42578125" style="2" customWidth="1"/>
    <col min="30" max="30" width="12.85546875" style="2" customWidth="1"/>
    <col min="31" max="31" width="14" style="2" customWidth="1"/>
    <col min="32" max="16384" width="9.140625" style="2"/>
  </cols>
  <sheetData>
    <row r="2" spans="2:46" ht="36.950000000000003" customHeight="1" x14ac:dyDescent="0.2">
      <c r="L2" s="184" t="s">
        <v>4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3" t="s">
        <v>88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70</v>
      </c>
    </row>
    <row r="4" spans="2:46" ht="24.95" customHeight="1" x14ac:dyDescent="0.2">
      <c r="B4" s="6"/>
      <c r="D4" s="7" t="s">
        <v>92</v>
      </c>
      <c r="L4" s="6"/>
      <c r="M4" s="82" t="s">
        <v>8</v>
      </c>
      <c r="AT4" s="3" t="s">
        <v>2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12" t="s">
        <v>11</v>
      </c>
      <c r="L6" s="6"/>
    </row>
    <row r="7" spans="2:46" ht="16.5" customHeight="1" x14ac:dyDescent="0.2">
      <c r="B7" s="6"/>
      <c r="E7" s="186" t="str">
        <f>'[1]Rekapitulácia stavby'!K6</f>
        <v>Zelené sídliská - lokalita SEVERNÁ - revízia 2</v>
      </c>
      <c r="F7" s="187"/>
      <c r="G7" s="187"/>
      <c r="H7" s="187"/>
      <c r="L7" s="6"/>
    </row>
    <row r="8" spans="2:46" ht="12.75" x14ac:dyDescent="0.2">
      <c r="B8" s="6"/>
      <c r="D8" s="12" t="s">
        <v>93</v>
      </c>
      <c r="L8" s="6"/>
    </row>
    <row r="9" spans="2:46" ht="16.5" customHeight="1" x14ac:dyDescent="0.2">
      <c r="B9" s="6"/>
      <c r="E9" s="186" t="s">
        <v>94</v>
      </c>
      <c r="F9" s="185"/>
      <c r="G9" s="185"/>
      <c r="H9" s="185"/>
      <c r="L9" s="6"/>
    </row>
    <row r="10" spans="2:46" ht="12" customHeight="1" x14ac:dyDescent="0.2">
      <c r="B10" s="6"/>
      <c r="D10" s="12" t="s">
        <v>95</v>
      </c>
      <c r="L10" s="6"/>
    </row>
    <row r="11" spans="2:46" s="15" customFormat="1" ht="16.5" customHeight="1" x14ac:dyDescent="0.25">
      <c r="B11" s="16"/>
      <c r="E11" s="188" t="s">
        <v>96</v>
      </c>
      <c r="F11" s="189"/>
      <c r="G11" s="189"/>
      <c r="H11" s="189"/>
      <c r="L11" s="16"/>
    </row>
    <row r="12" spans="2:46" s="15" customFormat="1" ht="12" customHeight="1" x14ac:dyDescent="0.25">
      <c r="B12" s="16"/>
      <c r="D12" s="12" t="s">
        <v>97</v>
      </c>
      <c r="L12" s="16"/>
    </row>
    <row r="13" spans="2:46" s="15" customFormat="1" ht="16.5" customHeight="1" x14ac:dyDescent="0.25">
      <c r="B13" s="16"/>
      <c r="E13" s="190" t="s">
        <v>419</v>
      </c>
      <c r="F13" s="189"/>
      <c r="G13" s="189"/>
      <c r="H13" s="189"/>
      <c r="L13" s="16"/>
    </row>
    <row r="14" spans="2:46" s="15" customFormat="1" x14ac:dyDescent="0.25">
      <c r="B14" s="16"/>
      <c r="L14" s="16"/>
    </row>
    <row r="15" spans="2:46" s="15" customFormat="1" ht="12" customHeight="1" x14ac:dyDescent="0.25">
      <c r="B15" s="16"/>
      <c r="D15" s="12" t="s">
        <v>12</v>
      </c>
      <c r="F15" s="10" t="s">
        <v>0</v>
      </c>
      <c r="I15" s="12" t="s">
        <v>13</v>
      </c>
      <c r="J15" s="10" t="s">
        <v>0</v>
      </c>
      <c r="L15" s="16"/>
    </row>
    <row r="16" spans="2:46" s="15" customFormat="1" ht="12" customHeight="1" x14ac:dyDescent="0.25">
      <c r="B16" s="16"/>
      <c r="D16" s="12" t="s">
        <v>14</v>
      </c>
      <c r="F16" s="10" t="s">
        <v>15</v>
      </c>
      <c r="I16" s="12" t="s">
        <v>16</v>
      </c>
      <c r="J16" s="42">
        <v>46099</v>
      </c>
      <c r="L16" s="16"/>
    </row>
    <row r="17" spans="2:12" s="15" customFormat="1" ht="10.9" customHeight="1" x14ac:dyDescent="0.25">
      <c r="B17" s="16"/>
      <c r="L17" s="16"/>
    </row>
    <row r="18" spans="2:12" s="15" customFormat="1" ht="12" customHeight="1" x14ac:dyDescent="0.25">
      <c r="B18" s="16"/>
      <c r="D18" s="12" t="s">
        <v>17</v>
      </c>
      <c r="I18" s="12" t="s">
        <v>18</v>
      </c>
      <c r="J18" s="10" t="str">
        <f>IF('[1]Rekapitulácia stavby'!AN10="","",'[1]Rekapitulácia stavby'!AN10)</f>
        <v/>
      </c>
      <c r="L18" s="16"/>
    </row>
    <row r="19" spans="2:12" s="15" customFormat="1" ht="18" customHeight="1" x14ac:dyDescent="0.25">
      <c r="B19" s="16"/>
      <c r="E19" s="10" t="str">
        <f>IF('[1]Rekapitulácia stavby'!E11="","",'[1]Rekapitulácia stavby'!E11)</f>
        <v>Mesto Banská Bystrica</v>
      </c>
      <c r="I19" s="12" t="s">
        <v>20</v>
      </c>
      <c r="J19" s="10" t="str">
        <f>IF('[1]Rekapitulácia stavby'!AN11="","",'[1]Rekapitulácia stavby'!AN11)</f>
        <v/>
      </c>
      <c r="L19" s="16"/>
    </row>
    <row r="20" spans="2:12" s="15" customFormat="1" ht="6.95" customHeight="1" x14ac:dyDescent="0.25">
      <c r="B20" s="16"/>
      <c r="L20" s="16"/>
    </row>
    <row r="21" spans="2:12" s="15" customFormat="1" ht="12" customHeight="1" x14ac:dyDescent="0.25">
      <c r="B21" s="16"/>
      <c r="D21" s="12" t="s">
        <v>21</v>
      </c>
      <c r="I21" s="12" t="s">
        <v>18</v>
      </c>
      <c r="J21" s="10" t="str">
        <f>'[1]Rekapitulácia stavby'!AN13</f>
        <v/>
      </c>
      <c r="L21" s="16"/>
    </row>
    <row r="22" spans="2:12" s="15" customFormat="1" ht="18" customHeight="1" x14ac:dyDescent="0.25">
      <c r="B22" s="16"/>
      <c r="E22" s="183" t="str">
        <f>'[1]Rekapitulácia stavby'!E14</f>
        <v xml:space="preserve"> </v>
      </c>
      <c r="F22" s="183"/>
      <c r="G22" s="183"/>
      <c r="H22" s="183"/>
      <c r="I22" s="12" t="s">
        <v>20</v>
      </c>
      <c r="J22" s="10" t="str">
        <f>'[1]Rekapitulácia stavby'!AN14</f>
        <v/>
      </c>
      <c r="L22" s="16"/>
    </row>
    <row r="23" spans="2:12" s="15" customFormat="1" ht="6.95" customHeight="1" x14ac:dyDescent="0.25">
      <c r="B23" s="16"/>
      <c r="L23" s="16"/>
    </row>
    <row r="24" spans="2:12" s="15" customFormat="1" ht="12" customHeight="1" x14ac:dyDescent="0.25">
      <c r="B24" s="16"/>
      <c r="D24" s="12" t="s">
        <v>23</v>
      </c>
      <c r="I24" s="12" t="s">
        <v>18</v>
      </c>
      <c r="J24" s="10" t="s">
        <v>0</v>
      </c>
      <c r="L24" s="16"/>
    </row>
    <row r="25" spans="2:12" s="15" customFormat="1" ht="18" customHeight="1" x14ac:dyDescent="0.25">
      <c r="B25" s="16"/>
      <c r="E25" s="10" t="s">
        <v>24</v>
      </c>
      <c r="I25" s="12" t="s">
        <v>20</v>
      </c>
      <c r="J25" s="10" t="s">
        <v>0</v>
      </c>
      <c r="L25" s="16"/>
    </row>
    <row r="26" spans="2:12" s="15" customFormat="1" ht="6.95" customHeight="1" x14ac:dyDescent="0.25">
      <c r="B26" s="16"/>
      <c r="L26" s="16"/>
    </row>
    <row r="27" spans="2:12" s="15" customFormat="1" ht="12" customHeight="1" x14ac:dyDescent="0.25">
      <c r="B27" s="16"/>
      <c r="D27" s="12" t="s">
        <v>27</v>
      </c>
      <c r="I27" s="12" t="s">
        <v>18</v>
      </c>
      <c r="J27" s="10" t="s">
        <v>0</v>
      </c>
      <c r="L27" s="16"/>
    </row>
    <row r="28" spans="2:12" s="15" customFormat="1" ht="18" customHeight="1" x14ac:dyDescent="0.25">
      <c r="B28" s="16"/>
      <c r="E28" s="10" t="s">
        <v>28</v>
      </c>
      <c r="I28" s="12" t="s">
        <v>20</v>
      </c>
      <c r="J28" s="10" t="s">
        <v>0</v>
      </c>
      <c r="L28" s="16"/>
    </row>
    <row r="29" spans="2:12" s="15" customFormat="1" ht="6.95" customHeight="1" x14ac:dyDescent="0.25">
      <c r="B29" s="16"/>
      <c r="L29" s="16"/>
    </row>
    <row r="30" spans="2:12" s="15" customFormat="1" ht="12" customHeight="1" x14ac:dyDescent="0.25">
      <c r="B30" s="16"/>
      <c r="D30" s="12" t="s">
        <v>29</v>
      </c>
      <c r="L30" s="16"/>
    </row>
    <row r="31" spans="2:12" s="83" customFormat="1" ht="16.5" customHeight="1" x14ac:dyDescent="0.25">
      <c r="B31" s="84"/>
      <c r="E31" s="191" t="s">
        <v>0</v>
      </c>
      <c r="F31" s="191"/>
      <c r="G31" s="191"/>
      <c r="H31" s="191"/>
      <c r="L31" s="84"/>
    </row>
    <row r="32" spans="2:12" s="15" customFormat="1" ht="6.95" customHeight="1" x14ac:dyDescent="0.25">
      <c r="B32" s="16"/>
      <c r="L32" s="16"/>
    </row>
    <row r="33" spans="2:12" s="15" customFormat="1" ht="6.95" customHeight="1" x14ac:dyDescent="0.25">
      <c r="B33" s="16"/>
      <c r="D33" s="43"/>
      <c r="E33" s="43"/>
      <c r="F33" s="43"/>
      <c r="G33" s="43"/>
      <c r="H33" s="43"/>
      <c r="I33" s="43"/>
      <c r="J33" s="43"/>
      <c r="K33" s="43"/>
      <c r="L33" s="16"/>
    </row>
    <row r="34" spans="2:12" s="15" customFormat="1" ht="25.35" customHeight="1" x14ac:dyDescent="0.25">
      <c r="B34" s="16"/>
      <c r="D34" s="85" t="s">
        <v>30</v>
      </c>
      <c r="J34" s="57">
        <f>ROUND(J131, 2)</f>
        <v>0</v>
      </c>
      <c r="L34" s="16"/>
    </row>
    <row r="35" spans="2:12" s="15" customFormat="1" ht="6.95" customHeight="1" x14ac:dyDescent="0.25">
      <c r="B35" s="16"/>
      <c r="D35" s="43"/>
      <c r="E35" s="43"/>
      <c r="F35" s="43"/>
      <c r="G35" s="43"/>
      <c r="H35" s="43"/>
      <c r="I35" s="43"/>
      <c r="J35" s="43"/>
      <c r="K35" s="43"/>
      <c r="L35" s="16"/>
    </row>
    <row r="36" spans="2:12" s="15" customFormat="1" ht="14.45" customHeight="1" x14ac:dyDescent="0.25">
      <c r="B36" s="16"/>
      <c r="F36" s="19" t="s">
        <v>32</v>
      </c>
      <c r="I36" s="19" t="s">
        <v>31</v>
      </c>
      <c r="J36" s="19" t="s">
        <v>33</v>
      </c>
      <c r="L36" s="16"/>
    </row>
    <row r="37" spans="2:12" s="15" customFormat="1" ht="14.45" customHeight="1" x14ac:dyDescent="0.25">
      <c r="B37" s="16"/>
      <c r="D37" s="45" t="s">
        <v>34</v>
      </c>
      <c r="E37" s="22" t="s">
        <v>35</v>
      </c>
      <c r="F37" s="86">
        <f>ROUND((SUM(BE131:BE238)),  2)</f>
        <v>0</v>
      </c>
      <c r="G37" s="87"/>
      <c r="H37" s="87"/>
      <c r="I37" s="88">
        <v>0.23</v>
      </c>
      <c r="J37" s="86">
        <f>ROUND(((SUM(BE131:BE238))*I37),  2)</f>
        <v>0</v>
      </c>
      <c r="L37" s="16"/>
    </row>
    <row r="38" spans="2:12" s="15" customFormat="1" ht="14.45" customHeight="1" x14ac:dyDescent="0.25">
      <c r="B38" s="16"/>
      <c r="E38" s="22"/>
      <c r="F38" s="78">
        <f>ROUND((SUM(BF131:BF238)),  2)</f>
        <v>0</v>
      </c>
      <c r="I38" s="89">
        <v>0.23</v>
      </c>
      <c r="J38" s="78">
        <f>ROUND(((SUM(BF131:BF238))*I38),  2)</f>
        <v>0</v>
      </c>
      <c r="L38" s="16"/>
    </row>
    <row r="39" spans="2:12" s="15" customFormat="1" ht="14.45" hidden="1" customHeight="1" x14ac:dyDescent="0.25">
      <c r="B39" s="16"/>
      <c r="E39" s="12" t="s">
        <v>37</v>
      </c>
      <c r="F39" s="78">
        <f>ROUND((SUM(BG131:BG238)),  2)</f>
        <v>0</v>
      </c>
      <c r="I39" s="89">
        <v>0.23</v>
      </c>
      <c r="J39" s="78">
        <f>0</f>
        <v>0</v>
      </c>
      <c r="L39" s="16"/>
    </row>
    <row r="40" spans="2:12" s="15" customFormat="1" ht="14.45" hidden="1" customHeight="1" x14ac:dyDescent="0.25">
      <c r="B40" s="16"/>
      <c r="E40" s="12" t="s">
        <v>38</v>
      </c>
      <c r="F40" s="78">
        <f>ROUND((SUM(BH131:BH238)),  2)</f>
        <v>0</v>
      </c>
      <c r="I40" s="89">
        <v>0.23</v>
      </c>
      <c r="J40" s="78">
        <f>0</f>
        <v>0</v>
      </c>
      <c r="L40" s="16"/>
    </row>
    <row r="41" spans="2:12" s="15" customFormat="1" ht="14.45" hidden="1" customHeight="1" x14ac:dyDescent="0.25">
      <c r="B41" s="16"/>
      <c r="E41" s="22" t="s">
        <v>39</v>
      </c>
      <c r="F41" s="86">
        <f>ROUND((SUM(BI131:BI238)),  2)</f>
        <v>0</v>
      </c>
      <c r="G41" s="87"/>
      <c r="H41" s="87"/>
      <c r="I41" s="88">
        <v>0</v>
      </c>
      <c r="J41" s="86">
        <f>0</f>
        <v>0</v>
      </c>
      <c r="L41" s="16"/>
    </row>
    <row r="42" spans="2:12" s="15" customFormat="1" ht="6.95" customHeight="1" x14ac:dyDescent="0.25">
      <c r="B42" s="16"/>
      <c r="L42" s="16"/>
    </row>
    <row r="43" spans="2:12" s="15" customFormat="1" ht="25.35" customHeight="1" x14ac:dyDescent="0.25">
      <c r="B43" s="16"/>
      <c r="C43" s="90"/>
      <c r="D43" s="91" t="s">
        <v>40</v>
      </c>
      <c r="E43" s="47"/>
      <c r="F43" s="47"/>
      <c r="G43" s="92" t="s">
        <v>41</v>
      </c>
      <c r="H43" s="93" t="s">
        <v>42</v>
      </c>
      <c r="I43" s="47"/>
      <c r="J43" s="94">
        <f>SUM(J34:J41)</f>
        <v>0</v>
      </c>
      <c r="K43" s="95"/>
      <c r="L43" s="16"/>
    </row>
    <row r="44" spans="2:12" s="15" customFormat="1" ht="14.45" customHeight="1" x14ac:dyDescent="0.25">
      <c r="B44" s="16"/>
      <c r="L44" s="1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15" customFormat="1" ht="14.45" customHeight="1" x14ac:dyDescent="0.25">
      <c r="B50" s="16"/>
      <c r="D50" s="29" t="s">
        <v>43</v>
      </c>
      <c r="E50" s="30"/>
      <c r="F50" s="30"/>
      <c r="G50" s="29" t="s">
        <v>44</v>
      </c>
      <c r="H50" s="30"/>
      <c r="I50" s="30"/>
      <c r="J50" s="30"/>
      <c r="K50" s="30"/>
      <c r="L50" s="16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15" customFormat="1" ht="12.75" x14ac:dyDescent="0.25">
      <c r="B61" s="16"/>
      <c r="D61" s="31" t="s">
        <v>45</v>
      </c>
      <c r="E61" s="18"/>
      <c r="F61" s="96" t="s">
        <v>46</v>
      </c>
      <c r="G61" s="31" t="s">
        <v>45</v>
      </c>
      <c r="H61" s="18"/>
      <c r="I61" s="18"/>
      <c r="J61" s="97" t="s">
        <v>46</v>
      </c>
      <c r="K61" s="18"/>
      <c r="L61" s="16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15" customFormat="1" ht="12.75" x14ac:dyDescent="0.25">
      <c r="B65" s="16"/>
      <c r="D65" s="29" t="s">
        <v>47</v>
      </c>
      <c r="E65" s="30"/>
      <c r="F65" s="30"/>
      <c r="G65" s="29" t="s">
        <v>48</v>
      </c>
      <c r="H65" s="30"/>
      <c r="I65" s="30"/>
      <c r="J65" s="30"/>
      <c r="K65" s="30"/>
      <c r="L65" s="16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15" customFormat="1" ht="12.75" x14ac:dyDescent="0.25">
      <c r="B76" s="16"/>
      <c r="D76" s="31" t="s">
        <v>45</v>
      </c>
      <c r="E76" s="18"/>
      <c r="F76" s="96" t="s">
        <v>46</v>
      </c>
      <c r="G76" s="31" t="s">
        <v>45</v>
      </c>
      <c r="H76" s="18"/>
      <c r="I76" s="18"/>
      <c r="J76" s="97" t="s">
        <v>46</v>
      </c>
      <c r="K76" s="18"/>
      <c r="L76" s="16"/>
    </row>
    <row r="77" spans="2:12" s="15" customFormat="1" ht="14.45" customHeight="1" x14ac:dyDescent="0.25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16"/>
    </row>
    <row r="81" spans="2:12" s="15" customFormat="1" ht="6.95" hidden="1" customHeight="1" x14ac:dyDescent="0.25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16"/>
    </row>
    <row r="82" spans="2:12" s="15" customFormat="1" ht="24.95" hidden="1" customHeight="1" x14ac:dyDescent="0.25">
      <c r="B82" s="16"/>
      <c r="C82" s="7" t="s">
        <v>99</v>
      </c>
      <c r="L82" s="16"/>
    </row>
    <row r="83" spans="2:12" s="15" customFormat="1" ht="6.95" hidden="1" customHeight="1" x14ac:dyDescent="0.25">
      <c r="B83" s="16"/>
      <c r="L83" s="16"/>
    </row>
    <row r="84" spans="2:12" s="15" customFormat="1" ht="12" hidden="1" customHeight="1" x14ac:dyDescent="0.25">
      <c r="B84" s="16"/>
      <c r="C84" s="12" t="s">
        <v>11</v>
      </c>
      <c r="L84" s="16"/>
    </row>
    <row r="85" spans="2:12" s="15" customFormat="1" ht="16.5" hidden="1" customHeight="1" x14ac:dyDescent="0.25">
      <c r="B85" s="16"/>
      <c r="E85" s="186" t="str">
        <f>E7</f>
        <v>Zelené sídliská - lokalita SEVERNÁ - revízia 2</v>
      </c>
      <c r="F85" s="187"/>
      <c r="G85" s="187"/>
      <c r="H85" s="187"/>
      <c r="L85" s="16"/>
    </row>
    <row r="86" spans="2:12" ht="12" hidden="1" customHeight="1" x14ac:dyDescent="0.2">
      <c r="B86" s="6"/>
      <c r="C86" s="12" t="s">
        <v>93</v>
      </c>
      <c r="L86" s="6"/>
    </row>
    <row r="87" spans="2:12" ht="16.5" hidden="1" customHeight="1" x14ac:dyDescent="0.2">
      <c r="B87" s="6"/>
      <c r="E87" s="186" t="s">
        <v>94</v>
      </c>
      <c r="F87" s="185"/>
      <c r="G87" s="185"/>
      <c r="H87" s="185"/>
      <c r="L87" s="6"/>
    </row>
    <row r="88" spans="2:12" ht="12" hidden="1" customHeight="1" x14ac:dyDescent="0.2">
      <c r="B88" s="6"/>
      <c r="C88" s="12" t="s">
        <v>95</v>
      </c>
      <c r="L88" s="6"/>
    </row>
    <row r="89" spans="2:12" s="15" customFormat="1" ht="16.5" hidden="1" customHeight="1" x14ac:dyDescent="0.25">
      <c r="B89" s="16"/>
      <c r="E89" s="188" t="s">
        <v>96</v>
      </c>
      <c r="F89" s="189"/>
      <c r="G89" s="189"/>
      <c r="H89" s="189"/>
      <c r="L89" s="16"/>
    </row>
    <row r="90" spans="2:12" s="15" customFormat="1" ht="12" hidden="1" customHeight="1" x14ac:dyDescent="0.25">
      <c r="B90" s="16"/>
      <c r="C90" s="12" t="s">
        <v>97</v>
      </c>
      <c r="L90" s="16"/>
    </row>
    <row r="91" spans="2:12" s="15" customFormat="1" ht="16.5" hidden="1" customHeight="1" x14ac:dyDescent="0.25">
      <c r="B91" s="16"/>
      <c r="E91" s="190" t="str">
        <f>E13</f>
        <v>SO 2.2.2a - Návrh vegetačných úprav - časť 2</v>
      </c>
      <c r="F91" s="189"/>
      <c r="G91" s="189"/>
      <c r="H91" s="189"/>
      <c r="L91" s="16"/>
    </row>
    <row r="92" spans="2:12" s="15" customFormat="1" ht="6.95" hidden="1" customHeight="1" x14ac:dyDescent="0.25">
      <c r="B92" s="16"/>
      <c r="L92" s="16"/>
    </row>
    <row r="93" spans="2:12" s="15" customFormat="1" ht="12" hidden="1" customHeight="1" x14ac:dyDescent="0.25">
      <c r="B93" s="16"/>
      <c r="C93" s="12" t="s">
        <v>14</v>
      </c>
      <c r="F93" s="10" t="str">
        <f>F16</f>
        <v>Severná</v>
      </c>
      <c r="I93" s="12" t="s">
        <v>16</v>
      </c>
      <c r="J93" s="42">
        <f>IF(J16="","",J16)</f>
        <v>46099</v>
      </c>
      <c r="L93" s="16"/>
    </row>
    <row r="94" spans="2:12" s="15" customFormat="1" ht="6.95" hidden="1" customHeight="1" x14ac:dyDescent="0.25">
      <c r="B94" s="16"/>
      <c r="L94" s="16"/>
    </row>
    <row r="95" spans="2:12" s="15" customFormat="1" ht="15.2" hidden="1" customHeight="1" x14ac:dyDescent="0.25">
      <c r="B95" s="16"/>
      <c r="C95" s="12" t="s">
        <v>17</v>
      </c>
      <c r="F95" s="10" t="str">
        <f>E19</f>
        <v>Mesto Banská Bystrica</v>
      </c>
      <c r="I95" s="12" t="s">
        <v>23</v>
      </c>
      <c r="J95" s="13" t="str">
        <f>E25</f>
        <v>Ing. Júlia Straňáková</v>
      </c>
      <c r="L95" s="16"/>
    </row>
    <row r="96" spans="2:12" s="15" customFormat="1" ht="15.2" hidden="1" customHeight="1" x14ac:dyDescent="0.25">
      <c r="B96" s="16"/>
      <c r="C96" s="12" t="s">
        <v>21</v>
      </c>
      <c r="F96" s="10" t="str">
        <f>IF(E22="","",E22)</f>
        <v xml:space="preserve"> </v>
      </c>
      <c r="I96" s="12" t="s">
        <v>27</v>
      </c>
      <c r="J96" s="13" t="str">
        <f>E28</f>
        <v>Milan Straňák</v>
      </c>
      <c r="L96" s="16"/>
    </row>
    <row r="97" spans="2:47" s="15" customFormat="1" ht="10.35" hidden="1" customHeight="1" x14ac:dyDescent="0.25">
      <c r="B97" s="16"/>
      <c r="L97" s="16"/>
    </row>
    <row r="98" spans="2:47" s="15" customFormat="1" ht="29.25" hidden="1" customHeight="1" x14ac:dyDescent="0.25">
      <c r="B98" s="16"/>
      <c r="C98" s="98" t="s">
        <v>100</v>
      </c>
      <c r="D98" s="90"/>
      <c r="E98" s="90"/>
      <c r="F98" s="90"/>
      <c r="G98" s="90"/>
      <c r="H98" s="90"/>
      <c r="I98" s="90"/>
      <c r="J98" s="99" t="s">
        <v>101</v>
      </c>
      <c r="K98" s="90"/>
      <c r="L98" s="16"/>
    </row>
    <row r="99" spans="2:47" s="15" customFormat="1" ht="10.35" hidden="1" customHeight="1" x14ac:dyDescent="0.25">
      <c r="B99" s="16"/>
      <c r="L99" s="16"/>
    </row>
    <row r="100" spans="2:47" s="15" customFormat="1" ht="22.9" hidden="1" customHeight="1" x14ac:dyDescent="0.25">
      <c r="B100" s="16"/>
      <c r="C100" s="100" t="s">
        <v>102</v>
      </c>
      <c r="J100" s="57">
        <f>J131</f>
        <v>0</v>
      </c>
      <c r="L100" s="16"/>
      <c r="AU100" s="3" t="s">
        <v>103</v>
      </c>
    </row>
    <row r="101" spans="2:47" s="101" customFormat="1" ht="24.95" hidden="1" customHeight="1" x14ac:dyDescent="0.25">
      <c r="B101" s="102"/>
      <c r="D101" s="103" t="s">
        <v>104</v>
      </c>
      <c r="E101" s="104"/>
      <c r="F101" s="104"/>
      <c r="G101" s="104"/>
      <c r="H101" s="104"/>
      <c r="I101" s="104"/>
      <c r="J101" s="105">
        <f>J132</f>
        <v>0</v>
      </c>
      <c r="L101" s="102"/>
    </row>
    <row r="102" spans="2:47" s="75" customFormat="1" ht="19.899999999999999" hidden="1" customHeight="1" x14ac:dyDescent="0.25">
      <c r="B102" s="106"/>
      <c r="D102" s="107" t="s">
        <v>105</v>
      </c>
      <c r="E102" s="108"/>
      <c r="F102" s="108"/>
      <c r="G102" s="108"/>
      <c r="H102" s="108"/>
      <c r="I102" s="108"/>
      <c r="J102" s="109">
        <f>J133</f>
        <v>0</v>
      </c>
      <c r="L102" s="106"/>
    </row>
    <row r="103" spans="2:47" s="75" customFormat="1" ht="14.85" hidden="1" customHeight="1" x14ac:dyDescent="0.25">
      <c r="B103" s="106"/>
      <c r="D103" s="107" t="s">
        <v>106</v>
      </c>
      <c r="E103" s="108"/>
      <c r="F103" s="108"/>
      <c r="G103" s="108"/>
      <c r="H103" s="108"/>
      <c r="I103" s="108"/>
      <c r="J103" s="109">
        <f>J135</f>
        <v>0</v>
      </c>
      <c r="L103" s="106"/>
    </row>
    <row r="104" spans="2:47" s="75" customFormat="1" ht="14.85" hidden="1" customHeight="1" x14ac:dyDescent="0.25">
      <c r="B104" s="106"/>
      <c r="D104" s="107" t="s">
        <v>107</v>
      </c>
      <c r="E104" s="108"/>
      <c r="F104" s="108"/>
      <c r="G104" s="108"/>
      <c r="H104" s="108"/>
      <c r="I104" s="108"/>
      <c r="J104" s="109">
        <f>J178</f>
        <v>0</v>
      </c>
      <c r="L104" s="106"/>
    </row>
    <row r="105" spans="2:47" s="75" customFormat="1" ht="14.85" hidden="1" customHeight="1" x14ac:dyDescent="0.25">
      <c r="B105" s="106"/>
      <c r="D105" s="107" t="s">
        <v>108</v>
      </c>
      <c r="E105" s="108"/>
      <c r="F105" s="108"/>
      <c r="G105" s="108"/>
      <c r="H105" s="108"/>
      <c r="I105" s="108"/>
      <c r="J105" s="109">
        <f>J197</f>
        <v>0</v>
      </c>
      <c r="L105" s="106"/>
    </row>
    <row r="106" spans="2:47" s="75" customFormat="1" ht="14.85" hidden="1" customHeight="1" x14ac:dyDescent="0.25">
      <c r="B106" s="106"/>
      <c r="D106" s="107" t="s">
        <v>109</v>
      </c>
      <c r="E106" s="108"/>
      <c r="F106" s="108"/>
      <c r="G106" s="108"/>
      <c r="H106" s="108"/>
      <c r="I106" s="108"/>
      <c r="J106" s="109">
        <f>J224</f>
        <v>0</v>
      </c>
      <c r="L106" s="106"/>
    </row>
    <row r="107" spans="2:47" s="75" customFormat="1" ht="19.899999999999999" hidden="1" customHeight="1" x14ac:dyDescent="0.25">
      <c r="B107" s="106"/>
      <c r="D107" s="107" t="s">
        <v>110</v>
      </c>
      <c r="E107" s="108"/>
      <c r="F107" s="108"/>
      <c r="G107" s="108"/>
      <c r="H107" s="108"/>
      <c r="I107" s="108"/>
      <c r="J107" s="109">
        <f>J237</f>
        <v>0</v>
      </c>
      <c r="L107" s="106"/>
    </row>
    <row r="108" spans="2:47" s="15" customFormat="1" ht="21.75" hidden="1" customHeight="1" x14ac:dyDescent="0.25">
      <c r="B108" s="16"/>
      <c r="L108" s="16"/>
    </row>
    <row r="109" spans="2:47" s="15" customFormat="1" ht="6.95" hidden="1" customHeight="1" x14ac:dyDescent="0.25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16"/>
    </row>
    <row r="110" spans="2:47" hidden="1" x14ac:dyDescent="0.2"/>
    <row r="111" spans="2:47" hidden="1" x14ac:dyDescent="0.2"/>
    <row r="112" spans="2:47" hidden="1" x14ac:dyDescent="0.2"/>
    <row r="113" spans="2:12" s="15" customFormat="1" ht="6.95" customHeight="1" x14ac:dyDescent="0.25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16"/>
    </row>
    <row r="114" spans="2:12" s="15" customFormat="1" ht="24.95" customHeight="1" x14ac:dyDescent="0.25">
      <c r="B114" s="16"/>
      <c r="C114" s="7" t="s">
        <v>111</v>
      </c>
      <c r="L114" s="16"/>
    </row>
    <row r="115" spans="2:12" s="15" customFormat="1" ht="6.95" customHeight="1" x14ac:dyDescent="0.25">
      <c r="B115" s="16"/>
      <c r="L115" s="16"/>
    </row>
    <row r="116" spans="2:12" s="15" customFormat="1" ht="12" customHeight="1" x14ac:dyDescent="0.25">
      <c r="B116" s="16"/>
      <c r="C116" s="12" t="s">
        <v>11</v>
      </c>
      <c r="L116" s="16"/>
    </row>
    <row r="117" spans="2:12" s="15" customFormat="1" ht="16.5" customHeight="1" x14ac:dyDescent="0.25">
      <c r="B117" s="16"/>
      <c r="E117" s="186" t="str">
        <f>E7</f>
        <v>Zelené sídliská - lokalita SEVERNÁ - revízia 2</v>
      </c>
      <c r="F117" s="187"/>
      <c r="G117" s="187"/>
      <c r="H117" s="187"/>
      <c r="L117" s="16"/>
    </row>
    <row r="118" spans="2:12" ht="12" customHeight="1" x14ac:dyDescent="0.2">
      <c r="B118" s="6"/>
      <c r="C118" s="12" t="s">
        <v>93</v>
      </c>
      <c r="L118" s="6"/>
    </row>
    <row r="119" spans="2:12" ht="16.5" customHeight="1" x14ac:dyDescent="0.2">
      <c r="B119" s="6"/>
      <c r="E119" s="186" t="s">
        <v>94</v>
      </c>
      <c r="F119" s="185"/>
      <c r="G119" s="185"/>
      <c r="H119" s="185"/>
      <c r="L119" s="6"/>
    </row>
    <row r="120" spans="2:12" ht="12" customHeight="1" x14ac:dyDescent="0.2">
      <c r="B120" s="6"/>
      <c r="C120" s="12" t="s">
        <v>95</v>
      </c>
      <c r="L120" s="6"/>
    </row>
    <row r="121" spans="2:12" s="15" customFormat="1" ht="16.5" customHeight="1" x14ac:dyDescent="0.25">
      <c r="B121" s="16"/>
      <c r="E121" s="188" t="s">
        <v>96</v>
      </c>
      <c r="F121" s="189"/>
      <c r="G121" s="189"/>
      <c r="H121" s="189"/>
      <c r="L121" s="16"/>
    </row>
    <row r="122" spans="2:12" s="15" customFormat="1" ht="12" customHeight="1" x14ac:dyDescent="0.25">
      <c r="B122" s="16"/>
      <c r="C122" s="12" t="s">
        <v>97</v>
      </c>
      <c r="L122" s="16"/>
    </row>
    <row r="123" spans="2:12" s="15" customFormat="1" ht="16.5" customHeight="1" x14ac:dyDescent="0.25">
      <c r="B123" s="16"/>
      <c r="E123" s="190" t="str">
        <f>E13</f>
        <v>SO 2.2.2a - Návrh vegetačných úprav - časť 2</v>
      </c>
      <c r="F123" s="189"/>
      <c r="G123" s="189"/>
      <c r="H123" s="189"/>
      <c r="L123" s="16"/>
    </row>
    <row r="124" spans="2:12" s="15" customFormat="1" ht="6.95" customHeight="1" x14ac:dyDescent="0.25">
      <c r="B124" s="16"/>
      <c r="L124" s="16"/>
    </row>
    <row r="125" spans="2:12" s="15" customFormat="1" ht="12" customHeight="1" x14ac:dyDescent="0.25">
      <c r="B125" s="16"/>
      <c r="C125" s="12" t="s">
        <v>14</v>
      </c>
      <c r="F125" s="10" t="str">
        <f>F16</f>
        <v>Severná</v>
      </c>
      <c r="I125" s="12" t="s">
        <v>16</v>
      </c>
      <c r="J125" s="42">
        <f>IF(J16="","",J16)</f>
        <v>46099</v>
      </c>
      <c r="L125" s="16"/>
    </row>
    <row r="126" spans="2:12" s="15" customFormat="1" ht="6.95" customHeight="1" x14ac:dyDescent="0.25">
      <c r="B126" s="16"/>
      <c r="L126" s="16"/>
    </row>
    <row r="127" spans="2:12" s="15" customFormat="1" ht="15.2" customHeight="1" x14ac:dyDescent="0.25">
      <c r="B127" s="16"/>
      <c r="C127" s="12" t="s">
        <v>17</v>
      </c>
      <c r="F127" s="10" t="str">
        <f>E19</f>
        <v>Mesto Banská Bystrica</v>
      </c>
      <c r="I127" s="12" t="s">
        <v>23</v>
      </c>
      <c r="J127" s="13" t="str">
        <f>E25</f>
        <v>Ing. Júlia Straňáková</v>
      </c>
      <c r="L127" s="16"/>
    </row>
    <row r="128" spans="2:12" s="15" customFormat="1" ht="15.2" customHeight="1" x14ac:dyDescent="0.25">
      <c r="B128" s="16"/>
      <c r="C128" s="12" t="s">
        <v>21</v>
      </c>
      <c r="F128" s="10" t="str">
        <f>IF(E22="","",E22)</f>
        <v xml:space="preserve"> </v>
      </c>
      <c r="I128" s="12" t="s">
        <v>27</v>
      </c>
      <c r="J128" s="13" t="str">
        <f>E28</f>
        <v>Milan Straňák</v>
      </c>
      <c r="L128" s="16"/>
    </row>
    <row r="129" spans="2:65" s="15" customFormat="1" ht="10.35" customHeight="1" x14ac:dyDescent="0.25">
      <c r="B129" s="16"/>
      <c r="L129" s="16"/>
    </row>
    <row r="130" spans="2:65" s="110" customFormat="1" ht="29.25" customHeight="1" x14ac:dyDescent="0.25">
      <c r="B130" s="111"/>
      <c r="C130" s="112" t="s">
        <v>112</v>
      </c>
      <c r="D130" s="113" t="s">
        <v>55</v>
      </c>
      <c r="E130" s="113" t="s">
        <v>51</v>
      </c>
      <c r="F130" s="113" t="s">
        <v>52</v>
      </c>
      <c r="G130" s="113" t="s">
        <v>113</v>
      </c>
      <c r="H130" s="113" t="s">
        <v>114</v>
      </c>
      <c r="I130" s="113" t="s">
        <v>115</v>
      </c>
      <c r="J130" s="114" t="s">
        <v>101</v>
      </c>
      <c r="K130" s="115" t="s">
        <v>116</v>
      </c>
      <c r="L130" s="111"/>
      <c r="M130" s="49" t="s">
        <v>0</v>
      </c>
      <c r="N130" s="50" t="s">
        <v>34</v>
      </c>
      <c r="O130" s="50" t="s">
        <v>117</v>
      </c>
      <c r="P130" s="50" t="s">
        <v>118</v>
      </c>
      <c r="Q130" s="50" t="s">
        <v>119</v>
      </c>
      <c r="R130" s="50" t="s">
        <v>120</v>
      </c>
      <c r="S130" s="50" t="s">
        <v>121</v>
      </c>
      <c r="T130" s="51" t="s">
        <v>122</v>
      </c>
    </row>
    <row r="131" spans="2:65" s="15" customFormat="1" ht="22.9" customHeight="1" x14ac:dyDescent="0.25">
      <c r="B131" s="16"/>
      <c r="C131" s="55" t="s">
        <v>102</v>
      </c>
      <c r="J131" s="181">
        <f>BK131</f>
        <v>0</v>
      </c>
      <c r="L131" s="16"/>
      <c r="M131" s="52"/>
      <c r="N131" s="43"/>
      <c r="O131" s="43"/>
      <c r="P131" s="117">
        <f>P132</f>
        <v>1403.975792</v>
      </c>
      <c r="Q131" s="43"/>
      <c r="R131" s="117">
        <f>R132</f>
        <v>43.668548999999999</v>
      </c>
      <c r="S131" s="43"/>
      <c r="T131" s="118">
        <f>T132</f>
        <v>0</v>
      </c>
      <c r="AT131" s="3" t="s">
        <v>69</v>
      </c>
      <c r="AU131" s="3" t="s">
        <v>103</v>
      </c>
      <c r="BK131" s="119">
        <f>BK132</f>
        <v>0</v>
      </c>
    </row>
    <row r="132" spans="2:65" s="120" customFormat="1" ht="25.9" customHeight="1" x14ac:dyDescent="0.2">
      <c r="B132" s="121"/>
      <c r="D132" s="122" t="s">
        <v>69</v>
      </c>
      <c r="E132" s="123" t="s">
        <v>123</v>
      </c>
      <c r="F132" s="123" t="s">
        <v>123</v>
      </c>
      <c r="J132" s="182">
        <f>BK132</f>
        <v>0</v>
      </c>
      <c r="L132" s="121"/>
      <c r="M132" s="125"/>
      <c r="P132" s="126">
        <f>P133+P237</f>
        <v>1403.975792</v>
      </c>
      <c r="R132" s="126">
        <f>R133+R237</f>
        <v>43.668548999999999</v>
      </c>
      <c r="T132" s="127">
        <f>T133+T237</f>
        <v>0</v>
      </c>
      <c r="AR132" s="122" t="s">
        <v>75</v>
      </c>
      <c r="AT132" s="128" t="s">
        <v>69</v>
      </c>
      <c r="AU132" s="128" t="s">
        <v>70</v>
      </c>
      <c r="AY132" s="122" t="s">
        <v>124</v>
      </c>
      <c r="BK132" s="129">
        <f>BK133+BK237</f>
        <v>0</v>
      </c>
    </row>
    <row r="133" spans="2:65" s="120" customFormat="1" ht="22.9" customHeight="1" x14ac:dyDescent="0.2">
      <c r="B133" s="121"/>
      <c r="D133" s="122" t="s">
        <v>69</v>
      </c>
      <c r="E133" s="130" t="s">
        <v>125</v>
      </c>
      <c r="F133" s="130" t="s">
        <v>126</v>
      </c>
      <c r="J133" s="177">
        <f>BK133</f>
        <v>0</v>
      </c>
      <c r="L133" s="121"/>
      <c r="M133" s="125"/>
      <c r="P133" s="126">
        <f>P134+P135+P178+P197+P224</f>
        <v>1318.67588</v>
      </c>
      <c r="R133" s="126">
        <f>R134+R135+R178+R197+R224</f>
        <v>43.668548999999999</v>
      </c>
      <c r="T133" s="127">
        <f>T134+T135+T178+T197+T224</f>
        <v>0</v>
      </c>
      <c r="AR133" s="122" t="s">
        <v>75</v>
      </c>
      <c r="AT133" s="128" t="s">
        <v>69</v>
      </c>
      <c r="AU133" s="128" t="s">
        <v>75</v>
      </c>
      <c r="AY133" s="122" t="s">
        <v>124</v>
      </c>
      <c r="BK133" s="129">
        <f>BK134+BK135+BK178+BK197+BK224</f>
        <v>0</v>
      </c>
    </row>
    <row r="134" spans="2:65" s="15" customFormat="1" ht="16.5" customHeight="1" x14ac:dyDescent="0.25">
      <c r="B134" s="132"/>
      <c r="C134" s="133" t="s">
        <v>75</v>
      </c>
      <c r="D134" s="133" t="s">
        <v>127</v>
      </c>
      <c r="E134" s="134" t="s">
        <v>128</v>
      </c>
      <c r="F134" s="135" t="s">
        <v>129</v>
      </c>
      <c r="G134" s="136" t="s">
        <v>130</v>
      </c>
      <c r="H134" s="137">
        <v>8</v>
      </c>
      <c r="I134" s="175">
        <v>0</v>
      </c>
      <c r="J134" s="175">
        <f>ROUND(I134*H134,3)</f>
        <v>0</v>
      </c>
      <c r="K134" s="138"/>
      <c r="L134" s="16"/>
      <c r="M134" s="139" t="s">
        <v>0</v>
      </c>
      <c r="N134" s="140" t="s">
        <v>36</v>
      </c>
      <c r="O134" s="141">
        <v>0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131</v>
      </c>
      <c r="AT134" s="143" t="s">
        <v>127</v>
      </c>
      <c r="AU134" s="143" t="s">
        <v>77</v>
      </c>
      <c r="AY134" s="3" t="s">
        <v>124</v>
      </c>
      <c r="BE134" s="144">
        <f>IF(N134="základná",J134,0)</f>
        <v>0</v>
      </c>
      <c r="BF134" s="144">
        <f>IF(N134="znížená",J134,0)</f>
        <v>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3" t="s">
        <v>77</v>
      </c>
      <c r="BK134" s="145">
        <f>ROUND(I134*H134,3)</f>
        <v>0</v>
      </c>
      <c r="BL134" s="3" t="s">
        <v>131</v>
      </c>
      <c r="BM134" s="143" t="s">
        <v>420</v>
      </c>
    </row>
    <row r="135" spans="2:65" s="120" customFormat="1" ht="20.85" customHeight="1" x14ac:dyDescent="0.2">
      <c r="B135" s="121"/>
      <c r="D135" s="122" t="s">
        <v>69</v>
      </c>
      <c r="E135" s="130" t="s">
        <v>133</v>
      </c>
      <c r="F135" s="130" t="s">
        <v>134</v>
      </c>
      <c r="I135" s="176"/>
      <c r="J135" s="177">
        <f>BK135</f>
        <v>0</v>
      </c>
      <c r="L135" s="121"/>
      <c r="M135" s="125"/>
      <c r="P135" s="126">
        <f>SUM(P136:P177)</f>
        <v>470.11899999999997</v>
      </c>
      <c r="R135" s="126">
        <f>SUM(R136:R177)</f>
        <v>29.73612</v>
      </c>
      <c r="T135" s="127">
        <f>SUM(T136:T177)</f>
        <v>0</v>
      </c>
      <c r="AR135" s="122" t="s">
        <v>75</v>
      </c>
      <c r="AT135" s="128" t="s">
        <v>69</v>
      </c>
      <c r="AU135" s="128" t="s">
        <v>77</v>
      </c>
      <c r="AY135" s="122" t="s">
        <v>124</v>
      </c>
      <c r="BK135" s="129">
        <f>SUM(BK136:BK177)</f>
        <v>0</v>
      </c>
    </row>
    <row r="136" spans="2:65" s="15" customFormat="1" ht="21.75" customHeight="1" x14ac:dyDescent="0.25">
      <c r="B136" s="132"/>
      <c r="C136" s="133" t="s">
        <v>77</v>
      </c>
      <c r="D136" s="133" t="s">
        <v>127</v>
      </c>
      <c r="E136" s="134" t="s">
        <v>135</v>
      </c>
      <c r="F136" s="135" t="s">
        <v>136</v>
      </c>
      <c r="G136" s="136" t="s">
        <v>137</v>
      </c>
      <c r="H136" s="137">
        <v>59</v>
      </c>
      <c r="I136" s="175">
        <v>0</v>
      </c>
      <c r="J136" s="175">
        <f t="shared" ref="J136:J156" si="0">ROUND(I136*H136,3)</f>
        <v>0</v>
      </c>
      <c r="K136" s="138"/>
      <c r="L136" s="16"/>
      <c r="M136" s="139" t="s">
        <v>0</v>
      </c>
      <c r="N136" s="140" t="s">
        <v>36</v>
      </c>
      <c r="O136" s="141">
        <v>0</v>
      </c>
      <c r="P136" s="141">
        <f t="shared" ref="P136:P156" si="1">O136*H136</f>
        <v>0</v>
      </c>
      <c r="Q136" s="141">
        <v>0</v>
      </c>
      <c r="R136" s="141">
        <f t="shared" ref="R136:R156" si="2">Q136*H136</f>
        <v>0</v>
      </c>
      <c r="S136" s="141">
        <v>0</v>
      </c>
      <c r="T136" s="142">
        <f t="shared" ref="T136:T156" si="3">S136*H136</f>
        <v>0</v>
      </c>
      <c r="AR136" s="143" t="s">
        <v>131</v>
      </c>
      <c r="AT136" s="143" t="s">
        <v>127</v>
      </c>
      <c r="AU136" s="143" t="s">
        <v>78</v>
      </c>
      <c r="AY136" s="3" t="s">
        <v>124</v>
      </c>
      <c r="BE136" s="144">
        <f t="shared" ref="BE136:BE156" si="4">IF(N136="základná",J136,0)</f>
        <v>0</v>
      </c>
      <c r="BF136" s="144">
        <f t="shared" ref="BF136:BF156" si="5">IF(N136="znížená",J136,0)</f>
        <v>0</v>
      </c>
      <c r="BG136" s="144">
        <f t="shared" ref="BG136:BG156" si="6">IF(N136="zákl. prenesená",J136,0)</f>
        <v>0</v>
      </c>
      <c r="BH136" s="144">
        <f t="shared" ref="BH136:BH156" si="7">IF(N136="zníž. prenesená",J136,0)</f>
        <v>0</v>
      </c>
      <c r="BI136" s="144">
        <f t="shared" ref="BI136:BI156" si="8">IF(N136="nulová",J136,0)</f>
        <v>0</v>
      </c>
      <c r="BJ136" s="3" t="s">
        <v>77</v>
      </c>
      <c r="BK136" s="145">
        <f t="shared" ref="BK136:BK156" si="9">ROUND(I136*H136,3)</f>
        <v>0</v>
      </c>
      <c r="BL136" s="3" t="s">
        <v>131</v>
      </c>
      <c r="BM136" s="143" t="s">
        <v>421</v>
      </c>
    </row>
    <row r="137" spans="2:65" s="15" customFormat="1" ht="24.2" customHeight="1" x14ac:dyDescent="0.25">
      <c r="B137" s="132"/>
      <c r="C137" s="133" t="s">
        <v>78</v>
      </c>
      <c r="D137" s="133" t="s">
        <v>127</v>
      </c>
      <c r="E137" s="134" t="s">
        <v>139</v>
      </c>
      <c r="F137" s="135" t="s">
        <v>140</v>
      </c>
      <c r="G137" s="136" t="s">
        <v>141</v>
      </c>
      <c r="H137" s="137">
        <v>59</v>
      </c>
      <c r="I137" s="175">
        <v>0</v>
      </c>
      <c r="J137" s="175">
        <f t="shared" si="0"/>
        <v>0</v>
      </c>
      <c r="K137" s="138"/>
      <c r="L137" s="16"/>
      <c r="M137" s="139" t="s">
        <v>0</v>
      </c>
      <c r="N137" s="140" t="s">
        <v>36</v>
      </c>
      <c r="O137" s="141">
        <v>2.9470000000000001</v>
      </c>
      <c r="P137" s="141">
        <f t="shared" si="1"/>
        <v>173.87299999999999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142</v>
      </c>
      <c r="AT137" s="143" t="s">
        <v>127</v>
      </c>
      <c r="AU137" s="143" t="s">
        <v>78</v>
      </c>
      <c r="AY137" s="3" t="s">
        <v>124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3" t="s">
        <v>77</v>
      </c>
      <c r="BK137" s="145">
        <f t="shared" si="9"/>
        <v>0</v>
      </c>
      <c r="BL137" s="3" t="s">
        <v>142</v>
      </c>
      <c r="BM137" s="143" t="s">
        <v>422</v>
      </c>
    </row>
    <row r="138" spans="2:65" s="15" customFormat="1" ht="33" customHeight="1" x14ac:dyDescent="0.25">
      <c r="B138" s="132"/>
      <c r="C138" s="133" t="s">
        <v>142</v>
      </c>
      <c r="D138" s="133" t="s">
        <v>127</v>
      </c>
      <c r="E138" s="134" t="s">
        <v>144</v>
      </c>
      <c r="F138" s="135" t="s">
        <v>145</v>
      </c>
      <c r="G138" s="136" t="s">
        <v>141</v>
      </c>
      <c r="H138" s="137">
        <v>59</v>
      </c>
      <c r="I138" s="175">
        <v>0</v>
      </c>
      <c r="J138" s="175">
        <f t="shared" si="0"/>
        <v>0</v>
      </c>
      <c r="K138" s="138"/>
      <c r="L138" s="16"/>
      <c r="M138" s="139" t="s">
        <v>0</v>
      </c>
      <c r="N138" s="140" t="s">
        <v>36</v>
      </c>
      <c r="O138" s="141">
        <v>3.0579999999999998</v>
      </c>
      <c r="P138" s="141">
        <f t="shared" si="1"/>
        <v>180.422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142</v>
      </c>
      <c r="AT138" s="143" t="s">
        <v>127</v>
      </c>
      <c r="AU138" s="143" t="s">
        <v>78</v>
      </c>
      <c r="AY138" s="3" t="s">
        <v>124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3" t="s">
        <v>77</v>
      </c>
      <c r="BK138" s="145">
        <f t="shared" si="9"/>
        <v>0</v>
      </c>
      <c r="BL138" s="3" t="s">
        <v>142</v>
      </c>
      <c r="BM138" s="143" t="s">
        <v>423</v>
      </c>
    </row>
    <row r="139" spans="2:65" s="15" customFormat="1" ht="16.5" customHeight="1" x14ac:dyDescent="0.25">
      <c r="B139" s="132"/>
      <c r="C139" s="146" t="s">
        <v>147</v>
      </c>
      <c r="D139" s="146" t="s">
        <v>148</v>
      </c>
      <c r="E139" s="147" t="s">
        <v>424</v>
      </c>
      <c r="F139" s="148" t="s">
        <v>150</v>
      </c>
      <c r="G139" s="149" t="s">
        <v>141</v>
      </c>
      <c r="H139" s="150">
        <v>5</v>
      </c>
      <c r="I139" s="178">
        <v>0</v>
      </c>
      <c r="J139" s="178">
        <f t="shared" si="0"/>
        <v>0</v>
      </c>
      <c r="K139" s="151"/>
      <c r="L139" s="152"/>
      <c r="M139" s="153" t="s">
        <v>0</v>
      </c>
      <c r="N139" s="154" t="s">
        <v>36</v>
      </c>
      <c r="O139" s="141">
        <v>0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151</v>
      </c>
      <c r="AT139" s="143" t="s">
        <v>148</v>
      </c>
      <c r="AU139" s="143" t="s">
        <v>78</v>
      </c>
      <c r="AY139" s="3" t="s">
        <v>124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3" t="s">
        <v>77</v>
      </c>
      <c r="BK139" s="145">
        <f t="shared" si="9"/>
        <v>0</v>
      </c>
      <c r="BL139" s="3" t="s">
        <v>142</v>
      </c>
      <c r="BM139" s="143" t="s">
        <v>425</v>
      </c>
    </row>
    <row r="140" spans="2:65" s="15" customFormat="1" ht="24.2" customHeight="1" x14ac:dyDescent="0.25">
      <c r="B140" s="132"/>
      <c r="C140" s="146" t="s">
        <v>153</v>
      </c>
      <c r="D140" s="146" t="s">
        <v>148</v>
      </c>
      <c r="E140" s="147" t="s">
        <v>426</v>
      </c>
      <c r="F140" s="148" t="s">
        <v>427</v>
      </c>
      <c r="G140" s="149" t="s">
        <v>141</v>
      </c>
      <c r="H140" s="150">
        <v>9</v>
      </c>
      <c r="I140" s="178">
        <v>0</v>
      </c>
      <c r="J140" s="178">
        <f t="shared" si="0"/>
        <v>0</v>
      </c>
      <c r="K140" s="151"/>
      <c r="L140" s="152"/>
      <c r="M140" s="153" t="s">
        <v>0</v>
      </c>
      <c r="N140" s="154" t="s">
        <v>36</v>
      </c>
      <c r="O140" s="141">
        <v>0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151</v>
      </c>
      <c r="AT140" s="143" t="s">
        <v>148</v>
      </c>
      <c r="AU140" s="143" t="s">
        <v>78</v>
      </c>
      <c r="AY140" s="3" t="s">
        <v>124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3" t="s">
        <v>77</v>
      </c>
      <c r="BK140" s="145">
        <f t="shared" si="9"/>
        <v>0</v>
      </c>
      <c r="BL140" s="3" t="s">
        <v>142</v>
      </c>
      <c r="BM140" s="143" t="s">
        <v>428</v>
      </c>
    </row>
    <row r="141" spans="2:65" s="15" customFormat="1" ht="21.75" customHeight="1" x14ac:dyDescent="0.25">
      <c r="B141" s="132"/>
      <c r="C141" s="146" t="s">
        <v>157</v>
      </c>
      <c r="D141" s="146" t="s">
        <v>148</v>
      </c>
      <c r="E141" s="147" t="s">
        <v>429</v>
      </c>
      <c r="F141" s="148" t="s">
        <v>155</v>
      </c>
      <c r="G141" s="149" t="s">
        <v>141</v>
      </c>
      <c r="H141" s="150">
        <v>5</v>
      </c>
      <c r="I141" s="178">
        <v>0</v>
      </c>
      <c r="J141" s="178">
        <f t="shared" si="0"/>
        <v>0</v>
      </c>
      <c r="K141" s="151"/>
      <c r="L141" s="152"/>
      <c r="M141" s="153" t="s">
        <v>0</v>
      </c>
      <c r="N141" s="154" t="s">
        <v>36</v>
      </c>
      <c r="O141" s="141">
        <v>0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151</v>
      </c>
      <c r="AT141" s="143" t="s">
        <v>148</v>
      </c>
      <c r="AU141" s="143" t="s">
        <v>78</v>
      </c>
      <c r="AY141" s="3" t="s">
        <v>124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3" t="s">
        <v>77</v>
      </c>
      <c r="BK141" s="145">
        <f t="shared" si="9"/>
        <v>0</v>
      </c>
      <c r="BL141" s="3" t="s">
        <v>142</v>
      </c>
      <c r="BM141" s="143" t="s">
        <v>430</v>
      </c>
    </row>
    <row r="142" spans="2:65" s="15" customFormat="1" ht="16.5" customHeight="1" x14ac:dyDescent="0.25">
      <c r="B142" s="132"/>
      <c r="C142" s="146" t="s">
        <v>151</v>
      </c>
      <c r="D142" s="146" t="s">
        <v>148</v>
      </c>
      <c r="E142" s="147" t="s">
        <v>431</v>
      </c>
      <c r="F142" s="148" t="s">
        <v>159</v>
      </c>
      <c r="G142" s="149" t="s">
        <v>141</v>
      </c>
      <c r="H142" s="150">
        <v>5</v>
      </c>
      <c r="I142" s="178">
        <v>0</v>
      </c>
      <c r="J142" s="178">
        <f t="shared" si="0"/>
        <v>0</v>
      </c>
      <c r="K142" s="151"/>
      <c r="L142" s="152"/>
      <c r="M142" s="153" t="s">
        <v>0</v>
      </c>
      <c r="N142" s="154" t="s">
        <v>36</v>
      </c>
      <c r="O142" s="141">
        <v>0</v>
      </c>
      <c r="P142" s="141">
        <f t="shared" si="1"/>
        <v>0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151</v>
      </c>
      <c r="AT142" s="143" t="s">
        <v>148</v>
      </c>
      <c r="AU142" s="143" t="s">
        <v>78</v>
      </c>
      <c r="AY142" s="3" t="s">
        <v>124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3" t="s">
        <v>77</v>
      </c>
      <c r="BK142" s="145">
        <f t="shared" si="9"/>
        <v>0</v>
      </c>
      <c r="BL142" s="3" t="s">
        <v>142</v>
      </c>
      <c r="BM142" s="143" t="s">
        <v>432</v>
      </c>
    </row>
    <row r="143" spans="2:65" s="15" customFormat="1" ht="16.5" customHeight="1" x14ac:dyDescent="0.25">
      <c r="B143" s="132"/>
      <c r="C143" s="146" t="s">
        <v>164</v>
      </c>
      <c r="D143" s="146" t="s">
        <v>148</v>
      </c>
      <c r="E143" s="147" t="s">
        <v>433</v>
      </c>
      <c r="F143" s="148" t="s">
        <v>434</v>
      </c>
      <c r="G143" s="149" t="s">
        <v>141</v>
      </c>
      <c r="H143" s="150">
        <v>1</v>
      </c>
      <c r="I143" s="178">
        <v>0</v>
      </c>
      <c r="J143" s="178">
        <f t="shared" si="0"/>
        <v>0</v>
      </c>
      <c r="K143" s="151"/>
      <c r="L143" s="152"/>
      <c r="M143" s="153" t="s">
        <v>0</v>
      </c>
      <c r="N143" s="154" t="s">
        <v>36</v>
      </c>
      <c r="O143" s="141">
        <v>0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151</v>
      </c>
      <c r="AT143" s="143" t="s">
        <v>148</v>
      </c>
      <c r="AU143" s="143" t="s">
        <v>78</v>
      </c>
      <c r="AY143" s="3" t="s">
        <v>124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3" t="s">
        <v>77</v>
      </c>
      <c r="BK143" s="145">
        <f t="shared" si="9"/>
        <v>0</v>
      </c>
      <c r="BL143" s="3" t="s">
        <v>142</v>
      </c>
      <c r="BM143" s="143" t="s">
        <v>435</v>
      </c>
    </row>
    <row r="144" spans="2:65" s="15" customFormat="1" ht="16.5" customHeight="1" x14ac:dyDescent="0.25">
      <c r="B144" s="132"/>
      <c r="C144" s="146" t="s">
        <v>168</v>
      </c>
      <c r="D144" s="146" t="s">
        <v>148</v>
      </c>
      <c r="E144" s="147" t="s">
        <v>436</v>
      </c>
      <c r="F144" s="148" t="s">
        <v>437</v>
      </c>
      <c r="G144" s="149" t="s">
        <v>141</v>
      </c>
      <c r="H144" s="150">
        <v>1</v>
      </c>
      <c r="I144" s="178">
        <v>0</v>
      </c>
      <c r="J144" s="178">
        <f t="shared" si="0"/>
        <v>0</v>
      </c>
      <c r="K144" s="151"/>
      <c r="L144" s="152"/>
      <c r="M144" s="153" t="s">
        <v>0</v>
      </c>
      <c r="N144" s="154" t="s">
        <v>36</v>
      </c>
      <c r="O144" s="141">
        <v>0</v>
      </c>
      <c r="P144" s="141">
        <f t="shared" si="1"/>
        <v>0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AR144" s="143" t="s">
        <v>151</v>
      </c>
      <c r="AT144" s="143" t="s">
        <v>148</v>
      </c>
      <c r="AU144" s="143" t="s">
        <v>78</v>
      </c>
      <c r="AY144" s="3" t="s">
        <v>124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3" t="s">
        <v>77</v>
      </c>
      <c r="BK144" s="145">
        <f t="shared" si="9"/>
        <v>0</v>
      </c>
      <c r="BL144" s="3" t="s">
        <v>142</v>
      </c>
      <c r="BM144" s="143" t="s">
        <v>438</v>
      </c>
    </row>
    <row r="145" spans="2:65" s="15" customFormat="1" ht="16.5" customHeight="1" x14ac:dyDescent="0.25">
      <c r="B145" s="132"/>
      <c r="C145" s="146" t="s">
        <v>172</v>
      </c>
      <c r="D145" s="146" t="s">
        <v>148</v>
      </c>
      <c r="E145" s="147" t="s">
        <v>439</v>
      </c>
      <c r="F145" s="148" t="s">
        <v>162</v>
      </c>
      <c r="G145" s="149" t="s">
        <v>141</v>
      </c>
      <c r="H145" s="150">
        <v>1</v>
      </c>
      <c r="I145" s="178">
        <v>0</v>
      </c>
      <c r="J145" s="178">
        <f t="shared" si="0"/>
        <v>0</v>
      </c>
      <c r="K145" s="151"/>
      <c r="L145" s="152"/>
      <c r="M145" s="153" t="s">
        <v>0</v>
      </c>
      <c r="N145" s="154" t="s">
        <v>36</v>
      </c>
      <c r="O145" s="141">
        <v>0</v>
      </c>
      <c r="P145" s="141">
        <f t="shared" si="1"/>
        <v>0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151</v>
      </c>
      <c r="AT145" s="143" t="s">
        <v>148</v>
      </c>
      <c r="AU145" s="143" t="s">
        <v>78</v>
      </c>
      <c r="AY145" s="3" t="s">
        <v>124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3" t="s">
        <v>77</v>
      </c>
      <c r="BK145" s="145">
        <f t="shared" si="9"/>
        <v>0</v>
      </c>
      <c r="BL145" s="3" t="s">
        <v>142</v>
      </c>
      <c r="BM145" s="143" t="s">
        <v>440</v>
      </c>
    </row>
    <row r="146" spans="2:65" s="15" customFormat="1" ht="24.2" customHeight="1" x14ac:dyDescent="0.25">
      <c r="B146" s="132"/>
      <c r="C146" s="146" t="s">
        <v>176</v>
      </c>
      <c r="D146" s="146" t="s">
        <v>148</v>
      </c>
      <c r="E146" s="147" t="s">
        <v>441</v>
      </c>
      <c r="F146" s="148" t="s">
        <v>166</v>
      </c>
      <c r="G146" s="149" t="s">
        <v>141</v>
      </c>
      <c r="H146" s="150">
        <v>6</v>
      </c>
      <c r="I146" s="178">
        <v>0</v>
      </c>
      <c r="J146" s="178">
        <f t="shared" si="0"/>
        <v>0</v>
      </c>
      <c r="K146" s="151"/>
      <c r="L146" s="152"/>
      <c r="M146" s="153" t="s">
        <v>0</v>
      </c>
      <c r="N146" s="154" t="s">
        <v>36</v>
      </c>
      <c r="O146" s="141">
        <v>0</v>
      </c>
      <c r="P146" s="141">
        <f t="shared" si="1"/>
        <v>0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151</v>
      </c>
      <c r="AT146" s="143" t="s">
        <v>148</v>
      </c>
      <c r="AU146" s="143" t="s">
        <v>78</v>
      </c>
      <c r="AY146" s="3" t="s">
        <v>124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3" t="s">
        <v>77</v>
      </c>
      <c r="BK146" s="145">
        <f t="shared" si="9"/>
        <v>0</v>
      </c>
      <c r="BL146" s="3" t="s">
        <v>142</v>
      </c>
      <c r="BM146" s="143" t="s">
        <v>442</v>
      </c>
    </row>
    <row r="147" spans="2:65" s="15" customFormat="1" ht="16.5" customHeight="1" x14ac:dyDescent="0.25">
      <c r="B147" s="132"/>
      <c r="C147" s="146" t="s">
        <v>180</v>
      </c>
      <c r="D147" s="146" t="s">
        <v>148</v>
      </c>
      <c r="E147" s="147" t="s">
        <v>443</v>
      </c>
      <c r="F147" s="148" t="s">
        <v>444</v>
      </c>
      <c r="G147" s="149" t="s">
        <v>141</v>
      </c>
      <c r="H147" s="150">
        <v>1</v>
      </c>
      <c r="I147" s="178">
        <v>0</v>
      </c>
      <c r="J147" s="178">
        <f t="shared" si="0"/>
        <v>0</v>
      </c>
      <c r="K147" s="151"/>
      <c r="L147" s="152"/>
      <c r="M147" s="153" t="s">
        <v>0</v>
      </c>
      <c r="N147" s="154" t="s">
        <v>36</v>
      </c>
      <c r="O147" s="141">
        <v>0</v>
      </c>
      <c r="P147" s="141">
        <f t="shared" si="1"/>
        <v>0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151</v>
      </c>
      <c r="AT147" s="143" t="s">
        <v>148</v>
      </c>
      <c r="AU147" s="143" t="s">
        <v>78</v>
      </c>
      <c r="AY147" s="3" t="s">
        <v>124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3" t="s">
        <v>77</v>
      </c>
      <c r="BK147" s="145">
        <f t="shared" si="9"/>
        <v>0</v>
      </c>
      <c r="BL147" s="3" t="s">
        <v>142</v>
      </c>
      <c r="BM147" s="143" t="s">
        <v>445</v>
      </c>
    </row>
    <row r="148" spans="2:65" s="15" customFormat="1" ht="16.5" customHeight="1" x14ac:dyDescent="0.25">
      <c r="B148" s="132"/>
      <c r="C148" s="146" t="s">
        <v>185</v>
      </c>
      <c r="D148" s="146" t="s">
        <v>148</v>
      </c>
      <c r="E148" s="147" t="s">
        <v>446</v>
      </c>
      <c r="F148" s="148" t="s">
        <v>447</v>
      </c>
      <c r="G148" s="149" t="s">
        <v>141</v>
      </c>
      <c r="H148" s="150">
        <v>5</v>
      </c>
      <c r="I148" s="178">
        <v>0</v>
      </c>
      <c r="J148" s="178">
        <f t="shared" si="0"/>
        <v>0</v>
      </c>
      <c r="K148" s="151"/>
      <c r="L148" s="152"/>
      <c r="M148" s="153" t="s">
        <v>0</v>
      </c>
      <c r="N148" s="154" t="s">
        <v>36</v>
      </c>
      <c r="O148" s="141">
        <v>0</v>
      </c>
      <c r="P148" s="141">
        <f t="shared" si="1"/>
        <v>0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151</v>
      </c>
      <c r="AT148" s="143" t="s">
        <v>148</v>
      </c>
      <c r="AU148" s="143" t="s">
        <v>78</v>
      </c>
      <c r="AY148" s="3" t="s">
        <v>124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3" t="s">
        <v>77</v>
      </c>
      <c r="BK148" s="145">
        <f t="shared" si="9"/>
        <v>0</v>
      </c>
      <c r="BL148" s="3" t="s">
        <v>142</v>
      </c>
      <c r="BM148" s="143" t="s">
        <v>448</v>
      </c>
    </row>
    <row r="149" spans="2:65" s="15" customFormat="1" ht="16.5" customHeight="1" x14ac:dyDescent="0.25">
      <c r="B149" s="132"/>
      <c r="C149" s="146" t="s">
        <v>192</v>
      </c>
      <c r="D149" s="146" t="s">
        <v>148</v>
      </c>
      <c r="E149" s="147" t="s">
        <v>449</v>
      </c>
      <c r="F149" s="148" t="s">
        <v>450</v>
      </c>
      <c r="G149" s="149" t="s">
        <v>141</v>
      </c>
      <c r="H149" s="150">
        <v>1</v>
      </c>
      <c r="I149" s="178">
        <v>0</v>
      </c>
      <c r="J149" s="178">
        <f t="shared" si="0"/>
        <v>0</v>
      </c>
      <c r="K149" s="151"/>
      <c r="L149" s="152"/>
      <c r="M149" s="153" t="s">
        <v>0</v>
      </c>
      <c r="N149" s="154" t="s">
        <v>36</v>
      </c>
      <c r="O149" s="141">
        <v>0</v>
      </c>
      <c r="P149" s="141">
        <f t="shared" si="1"/>
        <v>0</v>
      </c>
      <c r="Q149" s="141">
        <v>0</v>
      </c>
      <c r="R149" s="141">
        <f t="shared" si="2"/>
        <v>0</v>
      </c>
      <c r="S149" s="141">
        <v>0</v>
      </c>
      <c r="T149" s="142">
        <f t="shared" si="3"/>
        <v>0</v>
      </c>
      <c r="AR149" s="143" t="s">
        <v>151</v>
      </c>
      <c r="AT149" s="143" t="s">
        <v>148</v>
      </c>
      <c r="AU149" s="143" t="s">
        <v>78</v>
      </c>
      <c r="AY149" s="3" t="s">
        <v>124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3" t="s">
        <v>77</v>
      </c>
      <c r="BK149" s="145">
        <f t="shared" si="9"/>
        <v>0</v>
      </c>
      <c r="BL149" s="3" t="s">
        <v>142</v>
      </c>
      <c r="BM149" s="143" t="s">
        <v>451</v>
      </c>
    </row>
    <row r="150" spans="2:65" s="15" customFormat="1" ht="16.5" customHeight="1" x14ac:dyDescent="0.25">
      <c r="B150" s="132"/>
      <c r="C150" s="146" t="s">
        <v>196</v>
      </c>
      <c r="D150" s="146" t="s">
        <v>148</v>
      </c>
      <c r="E150" s="147" t="s">
        <v>452</v>
      </c>
      <c r="F150" s="148" t="s">
        <v>453</v>
      </c>
      <c r="G150" s="149" t="s">
        <v>141</v>
      </c>
      <c r="H150" s="150">
        <v>2</v>
      </c>
      <c r="I150" s="178">
        <v>0</v>
      </c>
      <c r="J150" s="178">
        <f t="shared" si="0"/>
        <v>0</v>
      </c>
      <c r="K150" s="151"/>
      <c r="L150" s="152"/>
      <c r="M150" s="153" t="s">
        <v>0</v>
      </c>
      <c r="N150" s="154" t="s">
        <v>36</v>
      </c>
      <c r="O150" s="141">
        <v>0</v>
      </c>
      <c r="P150" s="141">
        <f t="shared" si="1"/>
        <v>0</v>
      </c>
      <c r="Q150" s="141">
        <v>0</v>
      </c>
      <c r="R150" s="141">
        <f t="shared" si="2"/>
        <v>0</v>
      </c>
      <c r="S150" s="141">
        <v>0</v>
      </c>
      <c r="T150" s="142">
        <f t="shared" si="3"/>
        <v>0</v>
      </c>
      <c r="AR150" s="143" t="s">
        <v>151</v>
      </c>
      <c r="AT150" s="143" t="s">
        <v>148</v>
      </c>
      <c r="AU150" s="143" t="s">
        <v>78</v>
      </c>
      <c r="AY150" s="3" t="s">
        <v>124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3" t="s">
        <v>77</v>
      </c>
      <c r="BK150" s="145">
        <f t="shared" si="9"/>
        <v>0</v>
      </c>
      <c r="BL150" s="3" t="s">
        <v>142</v>
      </c>
      <c r="BM150" s="143" t="s">
        <v>454</v>
      </c>
    </row>
    <row r="151" spans="2:65" s="15" customFormat="1" ht="21.75" customHeight="1" x14ac:dyDescent="0.25">
      <c r="B151" s="132"/>
      <c r="C151" s="146" t="s">
        <v>200</v>
      </c>
      <c r="D151" s="146" t="s">
        <v>148</v>
      </c>
      <c r="E151" s="147" t="s">
        <v>455</v>
      </c>
      <c r="F151" s="148" t="s">
        <v>456</v>
      </c>
      <c r="G151" s="149" t="s">
        <v>141</v>
      </c>
      <c r="H151" s="150">
        <v>3</v>
      </c>
      <c r="I151" s="178">
        <v>0</v>
      </c>
      <c r="J151" s="178">
        <f t="shared" si="0"/>
        <v>0</v>
      </c>
      <c r="K151" s="151"/>
      <c r="L151" s="152"/>
      <c r="M151" s="153" t="s">
        <v>0</v>
      </c>
      <c r="N151" s="154" t="s">
        <v>36</v>
      </c>
      <c r="O151" s="141">
        <v>0</v>
      </c>
      <c r="P151" s="141">
        <f t="shared" si="1"/>
        <v>0</v>
      </c>
      <c r="Q151" s="141">
        <v>0</v>
      </c>
      <c r="R151" s="141">
        <f t="shared" si="2"/>
        <v>0</v>
      </c>
      <c r="S151" s="141">
        <v>0</v>
      </c>
      <c r="T151" s="142">
        <f t="shared" si="3"/>
        <v>0</v>
      </c>
      <c r="AR151" s="143" t="s">
        <v>151</v>
      </c>
      <c r="AT151" s="143" t="s">
        <v>148</v>
      </c>
      <c r="AU151" s="143" t="s">
        <v>78</v>
      </c>
      <c r="AY151" s="3" t="s">
        <v>124</v>
      </c>
      <c r="BE151" s="144">
        <f t="shared" si="4"/>
        <v>0</v>
      </c>
      <c r="BF151" s="144">
        <f t="shared" si="5"/>
        <v>0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3" t="s">
        <v>77</v>
      </c>
      <c r="BK151" s="145">
        <f t="shared" si="9"/>
        <v>0</v>
      </c>
      <c r="BL151" s="3" t="s">
        <v>142</v>
      </c>
      <c r="BM151" s="143" t="s">
        <v>457</v>
      </c>
    </row>
    <row r="152" spans="2:65" s="15" customFormat="1" ht="16.5" customHeight="1" x14ac:dyDescent="0.25">
      <c r="B152" s="132"/>
      <c r="C152" s="146" t="s">
        <v>206</v>
      </c>
      <c r="D152" s="146" t="s">
        <v>148</v>
      </c>
      <c r="E152" s="147" t="s">
        <v>458</v>
      </c>
      <c r="F152" s="148" t="s">
        <v>459</v>
      </c>
      <c r="G152" s="149" t="s">
        <v>141</v>
      </c>
      <c r="H152" s="150">
        <v>5</v>
      </c>
      <c r="I152" s="178">
        <v>0</v>
      </c>
      <c r="J152" s="178">
        <f t="shared" si="0"/>
        <v>0</v>
      </c>
      <c r="K152" s="151"/>
      <c r="L152" s="152"/>
      <c r="M152" s="153" t="s">
        <v>0</v>
      </c>
      <c r="N152" s="154" t="s">
        <v>36</v>
      </c>
      <c r="O152" s="141">
        <v>0</v>
      </c>
      <c r="P152" s="141">
        <f t="shared" si="1"/>
        <v>0</v>
      </c>
      <c r="Q152" s="141">
        <v>0</v>
      </c>
      <c r="R152" s="141">
        <f t="shared" si="2"/>
        <v>0</v>
      </c>
      <c r="S152" s="141">
        <v>0</v>
      </c>
      <c r="T152" s="142">
        <f t="shared" si="3"/>
        <v>0</v>
      </c>
      <c r="AR152" s="143" t="s">
        <v>151</v>
      </c>
      <c r="AT152" s="143" t="s">
        <v>148</v>
      </c>
      <c r="AU152" s="143" t="s">
        <v>78</v>
      </c>
      <c r="AY152" s="3" t="s">
        <v>124</v>
      </c>
      <c r="BE152" s="144">
        <f t="shared" si="4"/>
        <v>0</v>
      </c>
      <c r="BF152" s="144">
        <f t="shared" si="5"/>
        <v>0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3" t="s">
        <v>77</v>
      </c>
      <c r="BK152" s="145">
        <f t="shared" si="9"/>
        <v>0</v>
      </c>
      <c r="BL152" s="3" t="s">
        <v>142</v>
      </c>
      <c r="BM152" s="143" t="s">
        <v>460</v>
      </c>
    </row>
    <row r="153" spans="2:65" s="15" customFormat="1" ht="16.5" customHeight="1" x14ac:dyDescent="0.25">
      <c r="B153" s="132"/>
      <c r="C153" s="146" t="s">
        <v>210</v>
      </c>
      <c r="D153" s="146" t="s">
        <v>148</v>
      </c>
      <c r="E153" s="147" t="s">
        <v>461</v>
      </c>
      <c r="F153" s="148" t="s">
        <v>178</v>
      </c>
      <c r="G153" s="149" t="s">
        <v>141</v>
      </c>
      <c r="H153" s="150">
        <v>2</v>
      </c>
      <c r="I153" s="178">
        <v>0</v>
      </c>
      <c r="J153" s="178">
        <f t="shared" si="0"/>
        <v>0</v>
      </c>
      <c r="K153" s="151"/>
      <c r="L153" s="152"/>
      <c r="M153" s="153" t="s">
        <v>0</v>
      </c>
      <c r="N153" s="154" t="s">
        <v>36</v>
      </c>
      <c r="O153" s="141">
        <v>0</v>
      </c>
      <c r="P153" s="141">
        <f t="shared" si="1"/>
        <v>0</v>
      </c>
      <c r="Q153" s="141">
        <v>0</v>
      </c>
      <c r="R153" s="141">
        <f t="shared" si="2"/>
        <v>0</v>
      </c>
      <c r="S153" s="141">
        <v>0</v>
      </c>
      <c r="T153" s="142">
        <f t="shared" si="3"/>
        <v>0</v>
      </c>
      <c r="AR153" s="143" t="s">
        <v>151</v>
      </c>
      <c r="AT153" s="143" t="s">
        <v>148</v>
      </c>
      <c r="AU153" s="143" t="s">
        <v>78</v>
      </c>
      <c r="AY153" s="3" t="s">
        <v>124</v>
      </c>
      <c r="BE153" s="144">
        <f t="shared" si="4"/>
        <v>0</v>
      </c>
      <c r="BF153" s="144">
        <f t="shared" si="5"/>
        <v>0</v>
      </c>
      <c r="BG153" s="144">
        <f t="shared" si="6"/>
        <v>0</v>
      </c>
      <c r="BH153" s="144">
        <f t="shared" si="7"/>
        <v>0</v>
      </c>
      <c r="BI153" s="144">
        <f t="shared" si="8"/>
        <v>0</v>
      </c>
      <c r="BJ153" s="3" t="s">
        <v>77</v>
      </c>
      <c r="BK153" s="145">
        <f t="shared" si="9"/>
        <v>0</v>
      </c>
      <c r="BL153" s="3" t="s">
        <v>142</v>
      </c>
      <c r="BM153" s="143" t="s">
        <v>462</v>
      </c>
    </row>
    <row r="154" spans="2:65" s="15" customFormat="1" ht="24.2" customHeight="1" x14ac:dyDescent="0.25">
      <c r="B154" s="132"/>
      <c r="C154" s="146" t="s">
        <v>214</v>
      </c>
      <c r="D154" s="146" t="s">
        <v>148</v>
      </c>
      <c r="E154" s="147" t="s">
        <v>463</v>
      </c>
      <c r="F154" s="148" t="s">
        <v>464</v>
      </c>
      <c r="G154" s="149" t="s">
        <v>141</v>
      </c>
      <c r="H154" s="150">
        <v>7</v>
      </c>
      <c r="I154" s="178">
        <v>0</v>
      </c>
      <c r="J154" s="178">
        <f t="shared" si="0"/>
        <v>0</v>
      </c>
      <c r="K154" s="151"/>
      <c r="L154" s="152"/>
      <c r="M154" s="153" t="s">
        <v>0</v>
      </c>
      <c r="N154" s="154" t="s">
        <v>36</v>
      </c>
      <c r="O154" s="141">
        <v>0</v>
      </c>
      <c r="P154" s="141">
        <f t="shared" si="1"/>
        <v>0</v>
      </c>
      <c r="Q154" s="141">
        <v>0</v>
      </c>
      <c r="R154" s="141">
        <f t="shared" si="2"/>
        <v>0</v>
      </c>
      <c r="S154" s="141">
        <v>0</v>
      </c>
      <c r="T154" s="142">
        <f t="shared" si="3"/>
        <v>0</v>
      </c>
      <c r="AR154" s="143" t="s">
        <v>151</v>
      </c>
      <c r="AT154" s="143" t="s">
        <v>148</v>
      </c>
      <c r="AU154" s="143" t="s">
        <v>78</v>
      </c>
      <c r="AY154" s="3" t="s">
        <v>124</v>
      </c>
      <c r="BE154" s="144">
        <f t="shared" si="4"/>
        <v>0</v>
      </c>
      <c r="BF154" s="144">
        <f t="shared" si="5"/>
        <v>0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3" t="s">
        <v>77</v>
      </c>
      <c r="BK154" s="145">
        <f t="shared" si="9"/>
        <v>0</v>
      </c>
      <c r="BL154" s="3" t="s">
        <v>142</v>
      </c>
      <c r="BM154" s="143" t="s">
        <v>465</v>
      </c>
    </row>
    <row r="155" spans="2:65" s="15" customFormat="1" ht="33" customHeight="1" x14ac:dyDescent="0.25">
      <c r="B155" s="132"/>
      <c r="C155" s="133" t="s">
        <v>219</v>
      </c>
      <c r="D155" s="133" t="s">
        <v>127</v>
      </c>
      <c r="E155" s="134" t="s">
        <v>181</v>
      </c>
      <c r="F155" s="135" t="s">
        <v>182</v>
      </c>
      <c r="G155" s="136" t="s">
        <v>183</v>
      </c>
      <c r="H155" s="137">
        <v>49</v>
      </c>
      <c r="I155" s="175">
        <v>0</v>
      </c>
      <c r="J155" s="175">
        <f t="shared" si="0"/>
        <v>0</v>
      </c>
      <c r="K155" s="138"/>
      <c r="L155" s="16"/>
      <c r="M155" s="139" t="s">
        <v>0</v>
      </c>
      <c r="N155" s="140" t="s">
        <v>36</v>
      </c>
      <c r="O155" s="141">
        <v>0.33600000000000002</v>
      </c>
      <c r="P155" s="141">
        <f t="shared" si="1"/>
        <v>16.464000000000002</v>
      </c>
      <c r="Q155" s="141">
        <v>4.4690000000000001E-2</v>
      </c>
      <c r="R155" s="141">
        <f t="shared" si="2"/>
        <v>2.18981</v>
      </c>
      <c r="S155" s="141">
        <v>0</v>
      </c>
      <c r="T155" s="142">
        <f t="shared" si="3"/>
        <v>0</v>
      </c>
      <c r="AR155" s="143" t="s">
        <v>142</v>
      </c>
      <c r="AT155" s="143" t="s">
        <v>127</v>
      </c>
      <c r="AU155" s="143" t="s">
        <v>78</v>
      </c>
      <c r="AY155" s="3" t="s">
        <v>124</v>
      </c>
      <c r="BE155" s="144">
        <f t="shared" si="4"/>
        <v>0</v>
      </c>
      <c r="BF155" s="144">
        <f t="shared" si="5"/>
        <v>0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3" t="s">
        <v>77</v>
      </c>
      <c r="BK155" s="145">
        <f t="shared" si="9"/>
        <v>0</v>
      </c>
      <c r="BL155" s="3" t="s">
        <v>142</v>
      </c>
      <c r="BM155" s="143" t="s">
        <v>466</v>
      </c>
    </row>
    <row r="156" spans="2:65" s="15" customFormat="1" ht="16.5" customHeight="1" x14ac:dyDescent="0.25">
      <c r="B156" s="132"/>
      <c r="C156" s="146" t="s">
        <v>225</v>
      </c>
      <c r="D156" s="146" t="s">
        <v>148</v>
      </c>
      <c r="E156" s="147" t="s">
        <v>186</v>
      </c>
      <c r="F156" s="148" t="s">
        <v>187</v>
      </c>
      <c r="G156" s="149" t="s">
        <v>188</v>
      </c>
      <c r="H156" s="150">
        <v>0.61499999999999999</v>
      </c>
      <c r="I156" s="178">
        <v>0</v>
      </c>
      <c r="J156" s="178">
        <f t="shared" si="0"/>
        <v>0</v>
      </c>
      <c r="K156" s="151"/>
      <c r="L156" s="152"/>
      <c r="M156" s="153" t="s">
        <v>0</v>
      </c>
      <c r="N156" s="154" t="s">
        <v>36</v>
      </c>
      <c r="O156" s="141">
        <v>0</v>
      </c>
      <c r="P156" s="141">
        <f t="shared" si="1"/>
        <v>0</v>
      </c>
      <c r="Q156" s="141">
        <v>1</v>
      </c>
      <c r="R156" s="141">
        <f t="shared" si="2"/>
        <v>0.61499999999999999</v>
      </c>
      <c r="S156" s="141">
        <v>0</v>
      </c>
      <c r="T156" s="142">
        <f t="shared" si="3"/>
        <v>0</v>
      </c>
      <c r="AR156" s="143" t="s">
        <v>151</v>
      </c>
      <c r="AT156" s="143" t="s">
        <v>148</v>
      </c>
      <c r="AU156" s="143" t="s">
        <v>78</v>
      </c>
      <c r="AY156" s="3" t="s">
        <v>124</v>
      </c>
      <c r="BE156" s="144">
        <f t="shared" si="4"/>
        <v>0</v>
      </c>
      <c r="BF156" s="144">
        <f t="shared" si="5"/>
        <v>0</v>
      </c>
      <c r="BG156" s="144">
        <f t="shared" si="6"/>
        <v>0</v>
      </c>
      <c r="BH156" s="144">
        <f t="shared" si="7"/>
        <v>0</v>
      </c>
      <c r="BI156" s="144">
        <f t="shared" si="8"/>
        <v>0</v>
      </c>
      <c r="BJ156" s="3" t="s">
        <v>77</v>
      </c>
      <c r="BK156" s="145">
        <f t="shared" si="9"/>
        <v>0</v>
      </c>
      <c r="BL156" s="3" t="s">
        <v>142</v>
      </c>
      <c r="BM156" s="143" t="s">
        <v>467</v>
      </c>
    </row>
    <row r="157" spans="2:65" s="155" customFormat="1" x14ac:dyDescent="0.25">
      <c r="B157" s="156"/>
      <c r="D157" s="157" t="s">
        <v>190</v>
      </c>
      <c r="F157" s="158" t="s">
        <v>468</v>
      </c>
      <c r="H157" s="159">
        <v>0.61499999999999999</v>
      </c>
      <c r="I157" s="179"/>
      <c r="J157" s="179"/>
      <c r="L157" s="156"/>
      <c r="M157" s="160"/>
      <c r="T157" s="161"/>
      <c r="AT157" s="162" t="s">
        <v>190</v>
      </c>
      <c r="AU157" s="162" t="s">
        <v>78</v>
      </c>
      <c r="AV157" s="155" t="s">
        <v>77</v>
      </c>
      <c r="AW157" s="155" t="s">
        <v>2</v>
      </c>
      <c r="AX157" s="155" t="s">
        <v>75</v>
      </c>
      <c r="AY157" s="162" t="s">
        <v>124</v>
      </c>
    </row>
    <row r="158" spans="2:65" s="15" customFormat="1" ht="16.5" customHeight="1" x14ac:dyDescent="0.25">
      <c r="B158" s="132"/>
      <c r="C158" s="146" t="s">
        <v>6</v>
      </c>
      <c r="D158" s="146" t="s">
        <v>148</v>
      </c>
      <c r="E158" s="147" t="s">
        <v>193</v>
      </c>
      <c r="F158" s="148" t="s">
        <v>194</v>
      </c>
      <c r="G158" s="149" t="s">
        <v>183</v>
      </c>
      <c r="H158" s="150">
        <v>49</v>
      </c>
      <c r="I158" s="178">
        <v>0</v>
      </c>
      <c r="J158" s="178">
        <f>ROUND(I158*H158,3)</f>
        <v>0</v>
      </c>
      <c r="K158" s="151"/>
      <c r="L158" s="152"/>
      <c r="M158" s="153" t="s">
        <v>0</v>
      </c>
      <c r="N158" s="154" t="s">
        <v>36</v>
      </c>
      <c r="O158" s="141">
        <v>0</v>
      </c>
      <c r="P158" s="141">
        <f>O158*H158</f>
        <v>0</v>
      </c>
      <c r="Q158" s="141">
        <v>1.2999999999999999E-3</v>
      </c>
      <c r="R158" s="141">
        <f>Q158*H158</f>
        <v>6.3699999999999993E-2</v>
      </c>
      <c r="S158" s="141">
        <v>0</v>
      </c>
      <c r="T158" s="142">
        <f>S158*H158</f>
        <v>0</v>
      </c>
      <c r="AR158" s="143" t="s">
        <v>151</v>
      </c>
      <c r="AT158" s="143" t="s">
        <v>148</v>
      </c>
      <c r="AU158" s="143" t="s">
        <v>78</v>
      </c>
      <c r="AY158" s="3" t="s">
        <v>124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3" t="s">
        <v>77</v>
      </c>
      <c r="BK158" s="145">
        <f>ROUND(I158*H158,3)</f>
        <v>0</v>
      </c>
      <c r="BL158" s="3" t="s">
        <v>142</v>
      </c>
      <c r="BM158" s="143" t="s">
        <v>469</v>
      </c>
    </row>
    <row r="159" spans="2:65" s="15" customFormat="1" ht="16.5" customHeight="1" x14ac:dyDescent="0.25">
      <c r="B159" s="132"/>
      <c r="C159" s="133" t="s">
        <v>234</v>
      </c>
      <c r="D159" s="133" t="s">
        <v>127</v>
      </c>
      <c r="E159" s="134" t="s">
        <v>470</v>
      </c>
      <c r="F159" s="135" t="s">
        <v>471</v>
      </c>
      <c r="G159" s="136" t="s">
        <v>141</v>
      </c>
      <c r="H159" s="137">
        <v>15</v>
      </c>
      <c r="I159" s="175">
        <v>0</v>
      </c>
      <c r="J159" s="175">
        <f>ROUND(I159*H159,3)</f>
        <v>0</v>
      </c>
      <c r="K159" s="138"/>
      <c r="L159" s="16"/>
      <c r="M159" s="139" t="s">
        <v>0</v>
      </c>
      <c r="N159" s="140" t="s">
        <v>36</v>
      </c>
      <c r="O159" s="141">
        <v>0.33600000000000002</v>
      </c>
      <c r="P159" s="141">
        <f>O159*H159</f>
        <v>5.04</v>
      </c>
      <c r="Q159" s="141">
        <v>4.4690000000000001E-2</v>
      </c>
      <c r="R159" s="141">
        <f>Q159*H159</f>
        <v>0.67035</v>
      </c>
      <c r="S159" s="141">
        <v>0</v>
      </c>
      <c r="T159" s="142">
        <f>S159*H159</f>
        <v>0</v>
      </c>
      <c r="AR159" s="143" t="s">
        <v>142</v>
      </c>
      <c r="AT159" s="143" t="s">
        <v>127</v>
      </c>
      <c r="AU159" s="143" t="s">
        <v>78</v>
      </c>
      <c r="AY159" s="3" t="s">
        <v>124</v>
      </c>
      <c r="BE159" s="144">
        <f>IF(N159="základná",J159,0)</f>
        <v>0</v>
      </c>
      <c r="BF159" s="144">
        <f>IF(N159="znížená",J159,0)</f>
        <v>0</v>
      </c>
      <c r="BG159" s="144">
        <f>IF(N159="zákl. prenesená",J159,0)</f>
        <v>0</v>
      </c>
      <c r="BH159" s="144">
        <f>IF(N159="zníž. prenesená",J159,0)</f>
        <v>0</v>
      </c>
      <c r="BI159" s="144">
        <f>IF(N159="nulová",J159,0)</f>
        <v>0</v>
      </c>
      <c r="BJ159" s="3" t="s">
        <v>77</v>
      </c>
      <c r="BK159" s="145">
        <f>ROUND(I159*H159,3)</f>
        <v>0</v>
      </c>
      <c r="BL159" s="3" t="s">
        <v>142</v>
      </c>
      <c r="BM159" s="143" t="s">
        <v>472</v>
      </c>
    </row>
    <row r="160" spans="2:65" s="15" customFormat="1" ht="16.5" customHeight="1" x14ac:dyDescent="0.25">
      <c r="B160" s="132"/>
      <c r="C160" s="146" t="s">
        <v>238</v>
      </c>
      <c r="D160" s="146" t="s">
        <v>148</v>
      </c>
      <c r="E160" s="147" t="s">
        <v>473</v>
      </c>
      <c r="F160" s="148" t="s">
        <v>474</v>
      </c>
      <c r="G160" s="149" t="s">
        <v>141</v>
      </c>
      <c r="H160" s="150">
        <v>15</v>
      </c>
      <c r="I160" s="178">
        <v>0</v>
      </c>
      <c r="J160" s="178">
        <f>ROUND(I160*H160,3)</f>
        <v>0</v>
      </c>
      <c r="K160" s="151"/>
      <c r="L160" s="152"/>
      <c r="M160" s="153" t="s">
        <v>0</v>
      </c>
      <c r="N160" s="154" t="s">
        <v>36</v>
      </c>
      <c r="O160" s="141">
        <v>0</v>
      </c>
      <c r="P160" s="141">
        <f>O160*H160</f>
        <v>0</v>
      </c>
      <c r="Q160" s="141">
        <v>1</v>
      </c>
      <c r="R160" s="141">
        <f>Q160*H160</f>
        <v>15</v>
      </c>
      <c r="S160" s="141">
        <v>0</v>
      </c>
      <c r="T160" s="142">
        <f>S160*H160</f>
        <v>0</v>
      </c>
      <c r="AR160" s="143" t="s">
        <v>151</v>
      </c>
      <c r="AT160" s="143" t="s">
        <v>148</v>
      </c>
      <c r="AU160" s="143" t="s">
        <v>78</v>
      </c>
      <c r="AY160" s="3" t="s">
        <v>124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3" t="s">
        <v>77</v>
      </c>
      <c r="BK160" s="145">
        <f>ROUND(I160*H160,3)</f>
        <v>0</v>
      </c>
      <c r="BL160" s="3" t="s">
        <v>142</v>
      </c>
      <c r="BM160" s="143" t="s">
        <v>475</v>
      </c>
    </row>
    <row r="161" spans="2:65" s="155" customFormat="1" ht="22.5" x14ac:dyDescent="0.25">
      <c r="B161" s="156"/>
      <c r="D161" s="157" t="s">
        <v>190</v>
      </c>
      <c r="F161" s="158" t="s">
        <v>476</v>
      </c>
      <c r="H161" s="159">
        <v>15</v>
      </c>
      <c r="I161" s="179"/>
      <c r="J161" s="179"/>
      <c r="L161" s="156"/>
      <c r="M161" s="160"/>
      <c r="T161" s="161"/>
      <c r="AT161" s="162" t="s">
        <v>190</v>
      </c>
      <c r="AU161" s="162" t="s">
        <v>78</v>
      </c>
      <c r="AV161" s="155" t="s">
        <v>77</v>
      </c>
      <c r="AW161" s="155" t="s">
        <v>2</v>
      </c>
      <c r="AX161" s="155" t="s">
        <v>75</v>
      </c>
      <c r="AY161" s="162" t="s">
        <v>124</v>
      </c>
    </row>
    <row r="162" spans="2:65" s="15" customFormat="1" ht="33" customHeight="1" x14ac:dyDescent="0.25">
      <c r="B162" s="132"/>
      <c r="C162" s="133" t="s">
        <v>245</v>
      </c>
      <c r="D162" s="133" t="s">
        <v>127</v>
      </c>
      <c r="E162" s="134" t="s">
        <v>197</v>
      </c>
      <c r="F162" s="135" t="s">
        <v>198</v>
      </c>
      <c r="G162" s="136" t="s">
        <v>141</v>
      </c>
      <c r="H162" s="137">
        <v>72</v>
      </c>
      <c r="I162" s="175">
        <v>0</v>
      </c>
      <c r="J162" s="175">
        <f>ROUND(I162*H162,3)</f>
        <v>0</v>
      </c>
      <c r="K162" s="138"/>
      <c r="L162" s="16"/>
      <c r="M162" s="139" t="s">
        <v>0</v>
      </c>
      <c r="N162" s="140" t="s">
        <v>36</v>
      </c>
      <c r="O162" s="141">
        <v>0.86199999999999999</v>
      </c>
      <c r="P162" s="141">
        <f>O162*H162</f>
        <v>62.064</v>
      </c>
      <c r="Q162" s="141">
        <v>4.8000000000000001E-4</v>
      </c>
      <c r="R162" s="141">
        <f>Q162*H162</f>
        <v>3.456E-2</v>
      </c>
      <c r="S162" s="141">
        <v>0</v>
      </c>
      <c r="T162" s="142">
        <f>S162*H162</f>
        <v>0</v>
      </c>
      <c r="AR162" s="143" t="s">
        <v>142</v>
      </c>
      <c r="AT162" s="143" t="s">
        <v>127</v>
      </c>
      <c r="AU162" s="143" t="s">
        <v>78</v>
      </c>
      <c r="AY162" s="3" t="s">
        <v>124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3" t="s">
        <v>77</v>
      </c>
      <c r="BK162" s="145">
        <f>ROUND(I162*H162,3)</f>
        <v>0</v>
      </c>
      <c r="BL162" s="3" t="s">
        <v>142</v>
      </c>
      <c r="BM162" s="143" t="s">
        <v>477</v>
      </c>
    </row>
    <row r="163" spans="2:65" s="155" customFormat="1" x14ac:dyDescent="0.25">
      <c r="B163" s="156"/>
      <c r="D163" s="157" t="s">
        <v>190</v>
      </c>
      <c r="E163" s="162" t="s">
        <v>0</v>
      </c>
      <c r="F163" s="158" t="s">
        <v>478</v>
      </c>
      <c r="H163" s="159">
        <v>72</v>
      </c>
      <c r="I163" s="179"/>
      <c r="J163" s="179"/>
      <c r="L163" s="156"/>
      <c r="M163" s="160"/>
      <c r="T163" s="161"/>
      <c r="AT163" s="162" t="s">
        <v>190</v>
      </c>
      <c r="AU163" s="162" t="s">
        <v>78</v>
      </c>
      <c r="AV163" s="155" t="s">
        <v>77</v>
      </c>
      <c r="AW163" s="155" t="s">
        <v>25</v>
      </c>
      <c r="AX163" s="155" t="s">
        <v>75</v>
      </c>
      <c r="AY163" s="162" t="s">
        <v>124</v>
      </c>
    </row>
    <row r="164" spans="2:65" s="15" customFormat="1" ht="16.5" customHeight="1" x14ac:dyDescent="0.25">
      <c r="B164" s="132"/>
      <c r="C164" s="146" t="s">
        <v>249</v>
      </c>
      <c r="D164" s="146" t="s">
        <v>148</v>
      </c>
      <c r="E164" s="147" t="s">
        <v>201</v>
      </c>
      <c r="F164" s="148" t="s">
        <v>202</v>
      </c>
      <c r="G164" s="149" t="s">
        <v>141</v>
      </c>
      <c r="H164" s="150">
        <v>216</v>
      </c>
      <c r="I164" s="178">
        <v>0</v>
      </c>
      <c r="J164" s="178">
        <f>ROUND(I164*H164,3)</f>
        <v>0</v>
      </c>
      <c r="K164" s="151"/>
      <c r="L164" s="152"/>
      <c r="M164" s="153" t="s">
        <v>0</v>
      </c>
      <c r="N164" s="154" t="s">
        <v>36</v>
      </c>
      <c r="O164" s="141">
        <v>0</v>
      </c>
      <c r="P164" s="141">
        <f>O164*H164</f>
        <v>0</v>
      </c>
      <c r="Q164" s="141">
        <v>1.2E-2</v>
      </c>
      <c r="R164" s="141">
        <f>Q164*H164</f>
        <v>2.5920000000000001</v>
      </c>
      <c r="S164" s="141">
        <v>0</v>
      </c>
      <c r="T164" s="142">
        <f>S164*H164</f>
        <v>0</v>
      </c>
      <c r="AR164" s="143" t="s">
        <v>151</v>
      </c>
      <c r="AT164" s="143" t="s">
        <v>148</v>
      </c>
      <c r="AU164" s="143" t="s">
        <v>78</v>
      </c>
      <c r="AY164" s="3" t="s">
        <v>124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3" t="s">
        <v>77</v>
      </c>
      <c r="BK164" s="145">
        <f>ROUND(I164*H164,3)</f>
        <v>0</v>
      </c>
      <c r="BL164" s="3" t="s">
        <v>142</v>
      </c>
      <c r="BM164" s="143" t="s">
        <v>479</v>
      </c>
    </row>
    <row r="165" spans="2:65" s="155" customFormat="1" x14ac:dyDescent="0.25">
      <c r="B165" s="156"/>
      <c r="D165" s="157" t="s">
        <v>190</v>
      </c>
      <c r="E165" s="162" t="s">
        <v>0</v>
      </c>
      <c r="F165" s="158" t="s">
        <v>480</v>
      </c>
      <c r="H165" s="159">
        <v>216</v>
      </c>
      <c r="I165" s="179"/>
      <c r="J165" s="179"/>
      <c r="L165" s="156"/>
      <c r="M165" s="160"/>
      <c r="T165" s="161"/>
      <c r="AT165" s="162" t="s">
        <v>190</v>
      </c>
      <c r="AU165" s="162" t="s">
        <v>78</v>
      </c>
      <c r="AV165" s="155" t="s">
        <v>77</v>
      </c>
      <c r="AW165" s="155" t="s">
        <v>25</v>
      </c>
      <c r="AX165" s="155" t="s">
        <v>70</v>
      </c>
      <c r="AY165" s="162" t="s">
        <v>124</v>
      </c>
    </row>
    <row r="166" spans="2:65" s="163" customFormat="1" x14ac:dyDescent="0.25">
      <c r="B166" s="164"/>
      <c r="D166" s="157" t="s">
        <v>190</v>
      </c>
      <c r="E166" s="165" t="s">
        <v>0</v>
      </c>
      <c r="F166" s="166" t="s">
        <v>205</v>
      </c>
      <c r="H166" s="167">
        <v>216</v>
      </c>
      <c r="I166" s="180"/>
      <c r="J166" s="180"/>
      <c r="L166" s="164"/>
      <c r="M166" s="168"/>
      <c r="T166" s="169"/>
      <c r="AT166" s="165" t="s">
        <v>190</v>
      </c>
      <c r="AU166" s="165" t="s">
        <v>78</v>
      </c>
      <c r="AV166" s="163" t="s">
        <v>142</v>
      </c>
      <c r="AW166" s="163" t="s">
        <v>25</v>
      </c>
      <c r="AX166" s="163" t="s">
        <v>75</v>
      </c>
      <c r="AY166" s="165" t="s">
        <v>124</v>
      </c>
    </row>
    <row r="167" spans="2:65" s="15" customFormat="1" ht="24.2" customHeight="1" x14ac:dyDescent="0.25">
      <c r="B167" s="132"/>
      <c r="C167" s="146" t="s">
        <v>254</v>
      </c>
      <c r="D167" s="146" t="s">
        <v>148</v>
      </c>
      <c r="E167" s="147" t="s">
        <v>207</v>
      </c>
      <c r="F167" s="148" t="s">
        <v>208</v>
      </c>
      <c r="G167" s="149" t="s">
        <v>141</v>
      </c>
      <c r="H167" s="150">
        <v>72</v>
      </c>
      <c r="I167" s="178">
        <v>0</v>
      </c>
      <c r="J167" s="178">
        <f>ROUND(I167*H167,3)</f>
        <v>0</v>
      </c>
      <c r="K167" s="151"/>
      <c r="L167" s="152"/>
      <c r="M167" s="153" t="s">
        <v>0</v>
      </c>
      <c r="N167" s="154" t="s">
        <v>36</v>
      </c>
      <c r="O167" s="141">
        <v>0</v>
      </c>
      <c r="P167" s="141">
        <f>O167*H167</f>
        <v>0</v>
      </c>
      <c r="Q167" s="141">
        <v>1.2E-2</v>
      </c>
      <c r="R167" s="141">
        <f>Q167*H167</f>
        <v>0.86399999999999999</v>
      </c>
      <c r="S167" s="141">
        <v>0</v>
      </c>
      <c r="T167" s="142">
        <f>S167*H167</f>
        <v>0</v>
      </c>
      <c r="AR167" s="143" t="s">
        <v>151</v>
      </c>
      <c r="AT167" s="143" t="s">
        <v>148</v>
      </c>
      <c r="AU167" s="143" t="s">
        <v>78</v>
      </c>
      <c r="AY167" s="3" t="s">
        <v>124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3" t="s">
        <v>77</v>
      </c>
      <c r="BK167" s="145">
        <f>ROUND(I167*H167,3)</f>
        <v>0</v>
      </c>
      <c r="BL167" s="3" t="s">
        <v>142</v>
      </c>
      <c r="BM167" s="143" t="s">
        <v>481</v>
      </c>
    </row>
    <row r="168" spans="2:65" s="15" customFormat="1" ht="16.5" customHeight="1" x14ac:dyDescent="0.25">
      <c r="B168" s="132"/>
      <c r="C168" s="146" t="s">
        <v>258</v>
      </c>
      <c r="D168" s="146" t="s">
        <v>148</v>
      </c>
      <c r="E168" s="147" t="s">
        <v>211</v>
      </c>
      <c r="F168" s="148" t="s">
        <v>212</v>
      </c>
      <c r="G168" s="149" t="s">
        <v>141</v>
      </c>
      <c r="H168" s="150">
        <v>72</v>
      </c>
      <c r="I168" s="178">
        <v>0</v>
      </c>
      <c r="J168" s="178">
        <f>ROUND(I168*H168,3)</f>
        <v>0</v>
      </c>
      <c r="K168" s="151"/>
      <c r="L168" s="152"/>
      <c r="M168" s="153" t="s">
        <v>0</v>
      </c>
      <c r="N168" s="154" t="s">
        <v>36</v>
      </c>
      <c r="O168" s="141">
        <v>0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151</v>
      </c>
      <c r="AT168" s="143" t="s">
        <v>148</v>
      </c>
      <c r="AU168" s="143" t="s">
        <v>78</v>
      </c>
      <c r="AY168" s="3" t="s">
        <v>124</v>
      </c>
      <c r="BE168" s="144">
        <f>IF(N168="základná",J168,0)</f>
        <v>0</v>
      </c>
      <c r="BF168" s="144">
        <f>IF(N168="znížená",J168,0)</f>
        <v>0</v>
      </c>
      <c r="BG168" s="144">
        <f>IF(N168="zákl. prenesená",J168,0)</f>
        <v>0</v>
      </c>
      <c r="BH168" s="144">
        <f>IF(N168="zníž. prenesená",J168,0)</f>
        <v>0</v>
      </c>
      <c r="BI168" s="144">
        <f>IF(N168="nulová",J168,0)</f>
        <v>0</v>
      </c>
      <c r="BJ168" s="3" t="s">
        <v>77</v>
      </c>
      <c r="BK168" s="145">
        <f>ROUND(I168*H168,3)</f>
        <v>0</v>
      </c>
      <c r="BL168" s="3" t="s">
        <v>142</v>
      </c>
      <c r="BM168" s="143" t="s">
        <v>482</v>
      </c>
    </row>
    <row r="169" spans="2:65" s="15" customFormat="1" ht="24.2" customHeight="1" x14ac:dyDescent="0.25">
      <c r="B169" s="132"/>
      <c r="C169" s="133" t="s">
        <v>262</v>
      </c>
      <c r="D169" s="133" t="s">
        <v>127</v>
      </c>
      <c r="E169" s="134" t="s">
        <v>215</v>
      </c>
      <c r="F169" s="135" t="s">
        <v>216</v>
      </c>
      <c r="G169" s="136" t="s">
        <v>217</v>
      </c>
      <c r="H169" s="137">
        <v>72</v>
      </c>
      <c r="I169" s="175">
        <v>0</v>
      </c>
      <c r="J169" s="175">
        <f>ROUND(I169*H169,3)</f>
        <v>0</v>
      </c>
      <c r="K169" s="138"/>
      <c r="L169" s="16"/>
      <c r="M169" s="139" t="s">
        <v>0</v>
      </c>
      <c r="N169" s="140" t="s">
        <v>36</v>
      </c>
      <c r="O169" s="141">
        <v>0.158</v>
      </c>
      <c r="P169" s="141">
        <f>O169*H169</f>
        <v>11.375999999999999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142</v>
      </c>
      <c r="AT169" s="143" t="s">
        <v>127</v>
      </c>
      <c r="AU169" s="143" t="s">
        <v>78</v>
      </c>
      <c r="AY169" s="3" t="s">
        <v>124</v>
      </c>
      <c r="BE169" s="144">
        <f>IF(N169="základná",J169,0)</f>
        <v>0</v>
      </c>
      <c r="BF169" s="144">
        <f>IF(N169="znížená",J169,0)</f>
        <v>0</v>
      </c>
      <c r="BG169" s="144">
        <f>IF(N169="zákl. prenesená",J169,0)</f>
        <v>0</v>
      </c>
      <c r="BH169" s="144">
        <f>IF(N169="zníž. prenesená",J169,0)</f>
        <v>0</v>
      </c>
      <c r="BI169" s="144">
        <f>IF(N169="nulová",J169,0)</f>
        <v>0</v>
      </c>
      <c r="BJ169" s="3" t="s">
        <v>77</v>
      </c>
      <c r="BK169" s="145">
        <f>ROUND(I169*H169,3)</f>
        <v>0</v>
      </c>
      <c r="BL169" s="3" t="s">
        <v>142</v>
      </c>
      <c r="BM169" s="143" t="s">
        <v>483</v>
      </c>
    </row>
    <row r="170" spans="2:65" s="15" customFormat="1" ht="16.5" customHeight="1" x14ac:dyDescent="0.25">
      <c r="B170" s="132"/>
      <c r="C170" s="146" t="s">
        <v>266</v>
      </c>
      <c r="D170" s="146" t="s">
        <v>148</v>
      </c>
      <c r="E170" s="147" t="s">
        <v>220</v>
      </c>
      <c r="F170" s="148" t="s">
        <v>221</v>
      </c>
      <c r="G170" s="149" t="s">
        <v>222</v>
      </c>
      <c r="H170" s="150">
        <v>6489</v>
      </c>
      <c r="I170" s="178">
        <v>0</v>
      </c>
      <c r="J170" s="178">
        <f>ROUND(I170*H170,3)</f>
        <v>0</v>
      </c>
      <c r="K170" s="151"/>
      <c r="L170" s="152"/>
      <c r="M170" s="153" t="s">
        <v>0</v>
      </c>
      <c r="N170" s="154" t="s">
        <v>36</v>
      </c>
      <c r="O170" s="141">
        <v>0</v>
      </c>
      <c r="P170" s="141">
        <f>O170*H170</f>
        <v>0</v>
      </c>
      <c r="Q170" s="141">
        <v>2.9999999999999997E-4</v>
      </c>
      <c r="R170" s="141">
        <f>Q170*H170</f>
        <v>1.9466999999999999</v>
      </c>
      <c r="S170" s="141">
        <v>0</v>
      </c>
      <c r="T170" s="142">
        <f>S170*H170</f>
        <v>0</v>
      </c>
      <c r="AR170" s="143" t="s">
        <v>151</v>
      </c>
      <c r="AT170" s="143" t="s">
        <v>148</v>
      </c>
      <c r="AU170" s="143" t="s">
        <v>78</v>
      </c>
      <c r="AY170" s="3" t="s">
        <v>124</v>
      </c>
      <c r="BE170" s="144">
        <f>IF(N170="základná",J170,0)</f>
        <v>0</v>
      </c>
      <c r="BF170" s="144">
        <f>IF(N170="znížená",J170,0)</f>
        <v>0</v>
      </c>
      <c r="BG170" s="144">
        <f>IF(N170="zákl. prenesená",J170,0)</f>
        <v>0</v>
      </c>
      <c r="BH170" s="144">
        <f>IF(N170="zníž. prenesená",J170,0)</f>
        <v>0</v>
      </c>
      <c r="BI170" s="144">
        <f>IF(N170="nulová",J170,0)</f>
        <v>0</v>
      </c>
      <c r="BJ170" s="3" t="s">
        <v>77</v>
      </c>
      <c r="BK170" s="145">
        <f>ROUND(I170*H170,3)</f>
        <v>0</v>
      </c>
      <c r="BL170" s="3" t="s">
        <v>142</v>
      </c>
      <c r="BM170" s="143" t="s">
        <v>484</v>
      </c>
    </row>
    <row r="171" spans="2:65" s="155" customFormat="1" x14ac:dyDescent="0.25">
      <c r="B171" s="156"/>
      <c r="D171" s="157" t="s">
        <v>190</v>
      </c>
      <c r="F171" s="158" t="s">
        <v>485</v>
      </c>
      <c r="H171" s="159">
        <v>6489</v>
      </c>
      <c r="I171" s="179"/>
      <c r="J171" s="179"/>
      <c r="L171" s="156"/>
      <c r="M171" s="160"/>
      <c r="T171" s="161"/>
      <c r="AT171" s="162" t="s">
        <v>190</v>
      </c>
      <c r="AU171" s="162" t="s">
        <v>78</v>
      </c>
      <c r="AV171" s="155" t="s">
        <v>77</v>
      </c>
      <c r="AW171" s="155" t="s">
        <v>2</v>
      </c>
      <c r="AX171" s="155" t="s">
        <v>75</v>
      </c>
      <c r="AY171" s="162" t="s">
        <v>124</v>
      </c>
    </row>
    <row r="172" spans="2:65" s="15" customFormat="1" ht="24.2" customHeight="1" x14ac:dyDescent="0.25">
      <c r="B172" s="132"/>
      <c r="C172" s="133" t="s">
        <v>270</v>
      </c>
      <c r="D172" s="133" t="s">
        <v>127</v>
      </c>
      <c r="E172" s="134" t="s">
        <v>226</v>
      </c>
      <c r="F172" s="135" t="s">
        <v>227</v>
      </c>
      <c r="G172" s="136" t="s">
        <v>141</v>
      </c>
      <c r="H172" s="137">
        <v>72</v>
      </c>
      <c r="I172" s="175">
        <v>0</v>
      </c>
      <c r="J172" s="175">
        <f>ROUND(I172*H172,3)</f>
        <v>0</v>
      </c>
      <c r="K172" s="138"/>
      <c r="L172" s="16"/>
      <c r="M172" s="139" t="s">
        <v>0</v>
      </c>
      <c r="N172" s="140" t="s">
        <v>36</v>
      </c>
      <c r="O172" s="141">
        <v>0.23699999999999999</v>
      </c>
      <c r="P172" s="141">
        <f>O172*H172</f>
        <v>17.064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142</v>
      </c>
      <c r="AT172" s="143" t="s">
        <v>127</v>
      </c>
      <c r="AU172" s="143" t="s">
        <v>78</v>
      </c>
      <c r="AY172" s="3" t="s">
        <v>124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3" t="s">
        <v>77</v>
      </c>
      <c r="BK172" s="145">
        <f>ROUND(I172*H172,3)</f>
        <v>0</v>
      </c>
      <c r="BL172" s="3" t="s">
        <v>142</v>
      </c>
      <c r="BM172" s="143" t="s">
        <v>486</v>
      </c>
    </row>
    <row r="173" spans="2:65" s="15" customFormat="1" ht="16.5" customHeight="1" x14ac:dyDescent="0.25">
      <c r="B173" s="132"/>
      <c r="C173" s="146" t="s">
        <v>274</v>
      </c>
      <c r="D173" s="146" t="s">
        <v>148</v>
      </c>
      <c r="E173" s="147" t="s">
        <v>229</v>
      </c>
      <c r="F173" s="148" t="s">
        <v>230</v>
      </c>
      <c r="G173" s="149" t="s">
        <v>231</v>
      </c>
      <c r="H173" s="150">
        <v>18</v>
      </c>
      <c r="I173" s="178">
        <v>0</v>
      </c>
      <c r="J173" s="178">
        <f>ROUND(I173*H173,3)</f>
        <v>0</v>
      </c>
      <c r="K173" s="151"/>
      <c r="L173" s="152"/>
      <c r="M173" s="153" t="s">
        <v>0</v>
      </c>
      <c r="N173" s="154" t="s">
        <v>36</v>
      </c>
      <c r="O173" s="141">
        <v>0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151</v>
      </c>
      <c r="AT173" s="143" t="s">
        <v>148</v>
      </c>
      <c r="AU173" s="143" t="s">
        <v>78</v>
      </c>
      <c r="AY173" s="3" t="s">
        <v>124</v>
      </c>
      <c r="BE173" s="144">
        <f>IF(N173="základná",J173,0)</f>
        <v>0</v>
      </c>
      <c r="BF173" s="144">
        <f>IF(N173="znížená",J173,0)</f>
        <v>0</v>
      </c>
      <c r="BG173" s="144">
        <f>IF(N173="zákl. prenesená",J173,0)</f>
        <v>0</v>
      </c>
      <c r="BH173" s="144">
        <f>IF(N173="zníž. prenesená",J173,0)</f>
        <v>0</v>
      </c>
      <c r="BI173" s="144">
        <f>IF(N173="nulová",J173,0)</f>
        <v>0</v>
      </c>
      <c r="BJ173" s="3" t="s">
        <v>77</v>
      </c>
      <c r="BK173" s="145">
        <f>ROUND(I173*H173,3)</f>
        <v>0</v>
      </c>
      <c r="BL173" s="3" t="s">
        <v>142</v>
      </c>
      <c r="BM173" s="143" t="s">
        <v>487</v>
      </c>
    </row>
    <row r="174" spans="2:65" s="155" customFormat="1" x14ac:dyDescent="0.25">
      <c r="B174" s="156"/>
      <c r="D174" s="157" t="s">
        <v>190</v>
      </c>
      <c r="E174" s="162" t="s">
        <v>0</v>
      </c>
      <c r="F174" s="158" t="s">
        <v>488</v>
      </c>
      <c r="H174" s="159">
        <v>18</v>
      </c>
      <c r="I174" s="179"/>
      <c r="J174" s="179"/>
      <c r="L174" s="156"/>
      <c r="M174" s="160"/>
      <c r="T174" s="161"/>
      <c r="AT174" s="162" t="s">
        <v>190</v>
      </c>
      <c r="AU174" s="162" t="s">
        <v>78</v>
      </c>
      <c r="AV174" s="155" t="s">
        <v>77</v>
      </c>
      <c r="AW174" s="155" t="s">
        <v>25</v>
      </c>
      <c r="AX174" s="155" t="s">
        <v>75</v>
      </c>
      <c r="AY174" s="162" t="s">
        <v>124</v>
      </c>
    </row>
    <row r="175" spans="2:65" s="15" customFormat="1" ht="16.5" customHeight="1" x14ac:dyDescent="0.25">
      <c r="B175" s="132"/>
      <c r="C175" s="133" t="s">
        <v>278</v>
      </c>
      <c r="D175" s="133" t="s">
        <v>127</v>
      </c>
      <c r="E175" s="134" t="s">
        <v>235</v>
      </c>
      <c r="F175" s="135" t="s">
        <v>236</v>
      </c>
      <c r="G175" s="136" t="s">
        <v>141</v>
      </c>
      <c r="H175" s="137">
        <v>72</v>
      </c>
      <c r="I175" s="175">
        <v>0</v>
      </c>
      <c r="J175" s="175">
        <f>ROUND(I175*H175,3)</f>
        <v>0</v>
      </c>
      <c r="K175" s="138"/>
      <c r="L175" s="16"/>
      <c r="M175" s="139" t="s">
        <v>0</v>
      </c>
      <c r="N175" s="140" t="s">
        <v>36</v>
      </c>
      <c r="O175" s="141">
        <v>5.2999999999999999E-2</v>
      </c>
      <c r="P175" s="141">
        <f>O175*H175</f>
        <v>3.8159999999999998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142</v>
      </c>
      <c r="AT175" s="143" t="s">
        <v>127</v>
      </c>
      <c r="AU175" s="143" t="s">
        <v>78</v>
      </c>
      <c r="AY175" s="3" t="s">
        <v>124</v>
      </c>
      <c r="BE175" s="144">
        <f>IF(N175="základná",J175,0)</f>
        <v>0</v>
      </c>
      <c r="BF175" s="144">
        <f>IF(N175="znížená",J175,0)</f>
        <v>0</v>
      </c>
      <c r="BG175" s="144">
        <f>IF(N175="zákl. prenesená",J175,0)</f>
        <v>0</v>
      </c>
      <c r="BH175" s="144">
        <f>IF(N175="zníž. prenesená",J175,0)</f>
        <v>0</v>
      </c>
      <c r="BI175" s="144">
        <f>IF(N175="nulová",J175,0)</f>
        <v>0</v>
      </c>
      <c r="BJ175" s="3" t="s">
        <v>77</v>
      </c>
      <c r="BK175" s="145">
        <f>ROUND(I175*H175,3)</f>
        <v>0</v>
      </c>
      <c r="BL175" s="3" t="s">
        <v>142</v>
      </c>
      <c r="BM175" s="143" t="s">
        <v>489</v>
      </c>
    </row>
    <row r="176" spans="2:65" s="15" customFormat="1" ht="16.5" customHeight="1" x14ac:dyDescent="0.25">
      <c r="B176" s="132"/>
      <c r="C176" s="146" t="s">
        <v>282</v>
      </c>
      <c r="D176" s="146" t="s">
        <v>148</v>
      </c>
      <c r="E176" s="147" t="s">
        <v>239</v>
      </c>
      <c r="F176" s="148" t="s">
        <v>240</v>
      </c>
      <c r="G176" s="149" t="s">
        <v>231</v>
      </c>
      <c r="H176" s="150">
        <v>5.76</v>
      </c>
      <c r="I176" s="178">
        <v>0</v>
      </c>
      <c r="J176" s="178">
        <f>ROUND(I176*H176,3)</f>
        <v>0</v>
      </c>
      <c r="K176" s="151"/>
      <c r="L176" s="152"/>
      <c r="M176" s="153" t="s">
        <v>0</v>
      </c>
      <c r="N176" s="154" t="s">
        <v>36</v>
      </c>
      <c r="O176" s="141">
        <v>0</v>
      </c>
      <c r="P176" s="141">
        <f>O176*H176</f>
        <v>0</v>
      </c>
      <c r="Q176" s="141">
        <v>1</v>
      </c>
      <c r="R176" s="141">
        <f>Q176*H176</f>
        <v>5.76</v>
      </c>
      <c r="S176" s="141">
        <v>0</v>
      </c>
      <c r="T176" s="142">
        <f>S176*H176</f>
        <v>0</v>
      </c>
      <c r="AR176" s="143" t="s">
        <v>151</v>
      </c>
      <c r="AT176" s="143" t="s">
        <v>148</v>
      </c>
      <c r="AU176" s="143" t="s">
        <v>78</v>
      </c>
      <c r="AY176" s="3" t="s">
        <v>124</v>
      </c>
      <c r="BE176" s="144">
        <f>IF(N176="základná",J176,0)</f>
        <v>0</v>
      </c>
      <c r="BF176" s="144">
        <f>IF(N176="znížená",J176,0)</f>
        <v>0</v>
      </c>
      <c r="BG176" s="144">
        <f>IF(N176="zákl. prenesená",J176,0)</f>
        <v>0</v>
      </c>
      <c r="BH176" s="144">
        <f>IF(N176="zníž. prenesená",J176,0)</f>
        <v>0</v>
      </c>
      <c r="BI176" s="144">
        <f>IF(N176="nulová",J176,0)</f>
        <v>0</v>
      </c>
      <c r="BJ176" s="3" t="s">
        <v>77</v>
      </c>
      <c r="BK176" s="145">
        <f>ROUND(I176*H176,3)</f>
        <v>0</v>
      </c>
      <c r="BL176" s="3" t="s">
        <v>142</v>
      </c>
      <c r="BM176" s="143" t="s">
        <v>490</v>
      </c>
    </row>
    <row r="177" spans="2:65" s="155" customFormat="1" x14ac:dyDescent="0.25">
      <c r="B177" s="156"/>
      <c r="D177" s="157" t="s">
        <v>190</v>
      </c>
      <c r="E177" s="162" t="s">
        <v>0</v>
      </c>
      <c r="F177" s="158" t="s">
        <v>491</v>
      </c>
      <c r="H177" s="159">
        <v>5.76</v>
      </c>
      <c r="I177" s="179"/>
      <c r="J177" s="179"/>
      <c r="L177" s="156"/>
      <c r="M177" s="160"/>
      <c r="T177" s="161"/>
      <c r="AT177" s="162" t="s">
        <v>190</v>
      </c>
      <c r="AU177" s="162" t="s">
        <v>78</v>
      </c>
      <c r="AV177" s="155" t="s">
        <v>77</v>
      </c>
      <c r="AW177" s="155" t="s">
        <v>25</v>
      </c>
      <c r="AX177" s="155" t="s">
        <v>75</v>
      </c>
      <c r="AY177" s="162" t="s">
        <v>124</v>
      </c>
    </row>
    <row r="178" spans="2:65" s="120" customFormat="1" ht="20.85" customHeight="1" x14ac:dyDescent="0.2">
      <c r="B178" s="121"/>
      <c r="D178" s="122" t="s">
        <v>69</v>
      </c>
      <c r="E178" s="130" t="s">
        <v>243</v>
      </c>
      <c r="F178" s="130" t="s">
        <v>244</v>
      </c>
      <c r="I178" s="176"/>
      <c r="J178" s="177">
        <f>BK178</f>
        <v>0</v>
      </c>
      <c r="L178" s="121"/>
      <c r="M178" s="125"/>
      <c r="P178" s="126">
        <f>SUM(P179:P196)</f>
        <v>66.034080000000003</v>
      </c>
      <c r="R178" s="126">
        <f>SUM(R179:R196)</f>
        <v>3.2770808000000002</v>
      </c>
      <c r="T178" s="127">
        <f>SUM(T179:T196)</f>
        <v>0</v>
      </c>
      <c r="AR178" s="122" t="s">
        <v>75</v>
      </c>
      <c r="AT178" s="128" t="s">
        <v>69</v>
      </c>
      <c r="AU178" s="128" t="s">
        <v>77</v>
      </c>
      <c r="AY178" s="122" t="s">
        <v>124</v>
      </c>
      <c r="BK178" s="129">
        <f>SUM(BK179:BK196)</f>
        <v>0</v>
      </c>
    </row>
    <row r="179" spans="2:65" s="15" customFormat="1" ht="24.2" customHeight="1" x14ac:dyDescent="0.25">
      <c r="B179" s="132"/>
      <c r="C179" s="133" t="s">
        <v>286</v>
      </c>
      <c r="D179" s="133" t="s">
        <v>127</v>
      </c>
      <c r="E179" s="134" t="s">
        <v>246</v>
      </c>
      <c r="F179" s="135" t="s">
        <v>247</v>
      </c>
      <c r="G179" s="136" t="s">
        <v>217</v>
      </c>
      <c r="H179" s="137">
        <v>28</v>
      </c>
      <c r="I179" s="175">
        <v>0</v>
      </c>
      <c r="J179" s="175">
        <f>ROUND(I179*H179,3)</f>
        <v>0</v>
      </c>
      <c r="K179" s="138"/>
      <c r="L179" s="16"/>
      <c r="M179" s="139" t="s">
        <v>0</v>
      </c>
      <c r="N179" s="140" t="s">
        <v>36</v>
      </c>
      <c r="O179" s="141">
        <v>3.0000000000000001E-3</v>
      </c>
      <c r="P179" s="141">
        <f>O179*H179</f>
        <v>8.4000000000000005E-2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142</v>
      </c>
      <c r="AT179" s="143" t="s">
        <v>127</v>
      </c>
      <c r="AU179" s="143" t="s">
        <v>78</v>
      </c>
      <c r="AY179" s="3" t="s">
        <v>124</v>
      </c>
      <c r="BE179" s="144">
        <f>IF(N179="základná",J179,0)</f>
        <v>0</v>
      </c>
      <c r="BF179" s="144">
        <f>IF(N179="znížená",J179,0)</f>
        <v>0</v>
      </c>
      <c r="BG179" s="144">
        <f>IF(N179="zákl. prenesená",J179,0)</f>
        <v>0</v>
      </c>
      <c r="BH179" s="144">
        <f>IF(N179="zníž. prenesená",J179,0)</f>
        <v>0</v>
      </c>
      <c r="BI179" s="144">
        <f>IF(N179="nulová",J179,0)</f>
        <v>0</v>
      </c>
      <c r="BJ179" s="3" t="s">
        <v>77</v>
      </c>
      <c r="BK179" s="145">
        <f>ROUND(I179*H179,3)</f>
        <v>0</v>
      </c>
      <c r="BL179" s="3" t="s">
        <v>142</v>
      </c>
      <c r="BM179" s="143" t="s">
        <v>492</v>
      </c>
    </row>
    <row r="180" spans="2:65" s="15" customFormat="1" ht="24.2" customHeight="1" x14ac:dyDescent="0.25">
      <c r="B180" s="132"/>
      <c r="C180" s="146" t="s">
        <v>290</v>
      </c>
      <c r="D180" s="146" t="s">
        <v>148</v>
      </c>
      <c r="E180" s="147" t="s">
        <v>250</v>
      </c>
      <c r="F180" s="148" t="s">
        <v>251</v>
      </c>
      <c r="G180" s="149" t="s">
        <v>141</v>
      </c>
      <c r="H180" s="150">
        <v>2.8000000000000001E-2</v>
      </c>
      <c r="I180" s="178">
        <v>0</v>
      </c>
      <c r="J180" s="178">
        <f>ROUND(I180*H180,3)</f>
        <v>0</v>
      </c>
      <c r="K180" s="151"/>
      <c r="L180" s="152"/>
      <c r="M180" s="153" t="s">
        <v>0</v>
      </c>
      <c r="N180" s="154" t="s">
        <v>36</v>
      </c>
      <c r="O180" s="141">
        <v>0</v>
      </c>
      <c r="P180" s="141">
        <f>O180*H180</f>
        <v>0</v>
      </c>
      <c r="Q180" s="141">
        <v>1.1000000000000001E-3</v>
      </c>
      <c r="R180" s="141">
        <f>Q180*H180</f>
        <v>3.0800000000000003E-5</v>
      </c>
      <c r="S180" s="141">
        <v>0</v>
      </c>
      <c r="T180" s="142">
        <f>S180*H180</f>
        <v>0</v>
      </c>
      <c r="AR180" s="143" t="s">
        <v>151</v>
      </c>
      <c r="AT180" s="143" t="s">
        <v>148</v>
      </c>
      <c r="AU180" s="143" t="s">
        <v>78</v>
      </c>
      <c r="AY180" s="3" t="s">
        <v>124</v>
      </c>
      <c r="BE180" s="144">
        <f>IF(N180="základná",J180,0)</f>
        <v>0</v>
      </c>
      <c r="BF180" s="144">
        <f>IF(N180="znížená",J180,0)</f>
        <v>0</v>
      </c>
      <c r="BG180" s="144">
        <f>IF(N180="zákl. prenesená",J180,0)</f>
        <v>0</v>
      </c>
      <c r="BH180" s="144">
        <f>IF(N180="zníž. prenesená",J180,0)</f>
        <v>0</v>
      </c>
      <c r="BI180" s="144">
        <f>IF(N180="nulová",J180,0)</f>
        <v>0</v>
      </c>
      <c r="BJ180" s="3" t="s">
        <v>77</v>
      </c>
      <c r="BK180" s="145">
        <f>ROUND(I180*H180,3)</f>
        <v>0</v>
      </c>
      <c r="BL180" s="3" t="s">
        <v>142</v>
      </c>
      <c r="BM180" s="143" t="s">
        <v>493</v>
      </c>
    </row>
    <row r="181" spans="2:65" s="155" customFormat="1" x14ac:dyDescent="0.25">
      <c r="B181" s="156"/>
      <c r="D181" s="157" t="s">
        <v>190</v>
      </c>
      <c r="F181" s="158" t="s">
        <v>494</v>
      </c>
      <c r="H181" s="159">
        <v>2.8000000000000001E-2</v>
      </c>
      <c r="I181" s="179"/>
      <c r="J181" s="179"/>
      <c r="L181" s="156"/>
      <c r="M181" s="160"/>
      <c r="T181" s="161"/>
      <c r="AT181" s="162" t="s">
        <v>190</v>
      </c>
      <c r="AU181" s="162" t="s">
        <v>78</v>
      </c>
      <c r="AV181" s="155" t="s">
        <v>77</v>
      </c>
      <c r="AW181" s="155" t="s">
        <v>2</v>
      </c>
      <c r="AX181" s="155" t="s">
        <v>75</v>
      </c>
      <c r="AY181" s="162" t="s">
        <v>124</v>
      </c>
    </row>
    <row r="182" spans="2:65" s="15" customFormat="1" ht="24.2" customHeight="1" x14ac:dyDescent="0.25">
      <c r="B182" s="132"/>
      <c r="C182" s="133" t="s">
        <v>292</v>
      </c>
      <c r="D182" s="133" t="s">
        <v>127</v>
      </c>
      <c r="E182" s="134" t="s">
        <v>255</v>
      </c>
      <c r="F182" s="135" t="s">
        <v>256</v>
      </c>
      <c r="G182" s="136" t="s">
        <v>217</v>
      </c>
      <c r="H182" s="137">
        <v>28</v>
      </c>
      <c r="I182" s="175">
        <v>0</v>
      </c>
      <c r="J182" s="175">
        <f t="shared" ref="J182:J192" si="10">ROUND(I182*H182,3)</f>
        <v>0</v>
      </c>
      <c r="K182" s="138"/>
      <c r="L182" s="16"/>
      <c r="M182" s="139" t="s">
        <v>0</v>
      </c>
      <c r="N182" s="140" t="s">
        <v>36</v>
      </c>
      <c r="O182" s="141">
        <v>1E-3</v>
      </c>
      <c r="P182" s="141">
        <f t="shared" ref="P182:P192" si="11">O182*H182</f>
        <v>2.8000000000000001E-2</v>
      </c>
      <c r="Q182" s="141">
        <v>0</v>
      </c>
      <c r="R182" s="141">
        <f t="shared" ref="R182:R192" si="12">Q182*H182</f>
        <v>0</v>
      </c>
      <c r="S182" s="141">
        <v>0</v>
      </c>
      <c r="T182" s="142">
        <f t="shared" ref="T182:T192" si="13">S182*H182</f>
        <v>0</v>
      </c>
      <c r="AR182" s="143" t="s">
        <v>142</v>
      </c>
      <c r="AT182" s="143" t="s">
        <v>127</v>
      </c>
      <c r="AU182" s="143" t="s">
        <v>78</v>
      </c>
      <c r="AY182" s="3" t="s">
        <v>124</v>
      </c>
      <c r="BE182" s="144">
        <f t="shared" ref="BE182:BE192" si="14">IF(N182="základná",J182,0)</f>
        <v>0</v>
      </c>
      <c r="BF182" s="144">
        <f t="shared" ref="BF182:BF192" si="15">IF(N182="znížená",J182,0)</f>
        <v>0</v>
      </c>
      <c r="BG182" s="144">
        <f t="shared" ref="BG182:BG192" si="16">IF(N182="zákl. prenesená",J182,0)</f>
        <v>0</v>
      </c>
      <c r="BH182" s="144">
        <f t="shared" ref="BH182:BH192" si="17">IF(N182="zníž. prenesená",J182,0)</f>
        <v>0</v>
      </c>
      <c r="BI182" s="144">
        <f t="shared" ref="BI182:BI192" si="18">IF(N182="nulová",J182,0)</f>
        <v>0</v>
      </c>
      <c r="BJ182" s="3" t="s">
        <v>77</v>
      </c>
      <c r="BK182" s="145">
        <f t="shared" ref="BK182:BK192" si="19">ROUND(I182*H182,3)</f>
        <v>0</v>
      </c>
      <c r="BL182" s="3" t="s">
        <v>142</v>
      </c>
      <c r="BM182" s="143" t="s">
        <v>495</v>
      </c>
    </row>
    <row r="183" spans="2:65" s="15" customFormat="1" ht="24.2" customHeight="1" x14ac:dyDescent="0.25">
      <c r="B183" s="132"/>
      <c r="C183" s="133" t="s">
        <v>295</v>
      </c>
      <c r="D183" s="133" t="s">
        <v>127</v>
      </c>
      <c r="E183" s="134" t="s">
        <v>259</v>
      </c>
      <c r="F183" s="135" t="s">
        <v>260</v>
      </c>
      <c r="G183" s="136" t="s">
        <v>217</v>
      </c>
      <c r="H183" s="137">
        <v>28</v>
      </c>
      <c r="I183" s="175">
        <v>0</v>
      </c>
      <c r="J183" s="175">
        <f t="shared" si="10"/>
        <v>0</v>
      </c>
      <c r="K183" s="138"/>
      <c r="L183" s="16"/>
      <c r="M183" s="139" t="s">
        <v>0</v>
      </c>
      <c r="N183" s="140" t="s">
        <v>36</v>
      </c>
      <c r="O183" s="141">
        <v>1E-3</v>
      </c>
      <c r="P183" s="141">
        <f t="shared" si="11"/>
        <v>2.8000000000000001E-2</v>
      </c>
      <c r="Q183" s="141">
        <v>0</v>
      </c>
      <c r="R183" s="141">
        <f t="shared" si="12"/>
        <v>0</v>
      </c>
      <c r="S183" s="141">
        <v>0</v>
      </c>
      <c r="T183" s="142">
        <f t="shared" si="13"/>
        <v>0</v>
      </c>
      <c r="AR183" s="143" t="s">
        <v>142</v>
      </c>
      <c r="AT183" s="143" t="s">
        <v>127</v>
      </c>
      <c r="AU183" s="143" t="s">
        <v>78</v>
      </c>
      <c r="AY183" s="3" t="s">
        <v>124</v>
      </c>
      <c r="BE183" s="144">
        <f t="shared" si="14"/>
        <v>0</v>
      </c>
      <c r="BF183" s="144">
        <f t="shared" si="15"/>
        <v>0</v>
      </c>
      <c r="BG183" s="144">
        <f t="shared" si="16"/>
        <v>0</v>
      </c>
      <c r="BH183" s="144">
        <f t="shared" si="17"/>
        <v>0</v>
      </c>
      <c r="BI183" s="144">
        <f t="shared" si="18"/>
        <v>0</v>
      </c>
      <c r="BJ183" s="3" t="s">
        <v>77</v>
      </c>
      <c r="BK183" s="145">
        <f t="shared" si="19"/>
        <v>0</v>
      </c>
      <c r="BL183" s="3" t="s">
        <v>142</v>
      </c>
      <c r="BM183" s="143" t="s">
        <v>496</v>
      </c>
    </row>
    <row r="184" spans="2:65" s="15" customFormat="1" ht="24.2" customHeight="1" x14ac:dyDescent="0.25">
      <c r="B184" s="132"/>
      <c r="C184" s="133" t="s">
        <v>297</v>
      </c>
      <c r="D184" s="133" t="s">
        <v>127</v>
      </c>
      <c r="E184" s="134" t="s">
        <v>263</v>
      </c>
      <c r="F184" s="135" t="s">
        <v>264</v>
      </c>
      <c r="G184" s="136" t="s">
        <v>217</v>
      </c>
      <c r="H184" s="137">
        <v>28</v>
      </c>
      <c r="I184" s="175">
        <v>0</v>
      </c>
      <c r="J184" s="175">
        <f t="shared" si="10"/>
        <v>0</v>
      </c>
      <c r="K184" s="138"/>
      <c r="L184" s="16"/>
      <c r="M184" s="139" t="s">
        <v>0</v>
      </c>
      <c r="N184" s="140" t="s">
        <v>36</v>
      </c>
      <c r="O184" s="141">
        <v>1.4999999999999999E-2</v>
      </c>
      <c r="P184" s="141">
        <f t="shared" si="11"/>
        <v>0.42</v>
      </c>
      <c r="Q184" s="141">
        <v>0</v>
      </c>
      <c r="R184" s="141">
        <f t="shared" si="12"/>
        <v>0</v>
      </c>
      <c r="S184" s="141">
        <v>0</v>
      </c>
      <c r="T184" s="142">
        <f t="shared" si="13"/>
        <v>0</v>
      </c>
      <c r="AR184" s="143" t="s">
        <v>142</v>
      </c>
      <c r="AT184" s="143" t="s">
        <v>127</v>
      </c>
      <c r="AU184" s="143" t="s">
        <v>78</v>
      </c>
      <c r="AY184" s="3" t="s">
        <v>124</v>
      </c>
      <c r="BE184" s="144">
        <f t="shared" si="14"/>
        <v>0</v>
      </c>
      <c r="BF184" s="144">
        <f t="shared" si="15"/>
        <v>0</v>
      </c>
      <c r="BG184" s="144">
        <f t="shared" si="16"/>
        <v>0</v>
      </c>
      <c r="BH184" s="144">
        <f t="shared" si="17"/>
        <v>0</v>
      </c>
      <c r="BI184" s="144">
        <f t="shared" si="18"/>
        <v>0</v>
      </c>
      <c r="BJ184" s="3" t="s">
        <v>77</v>
      </c>
      <c r="BK184" s="145">
        <f t="shared" si="19"/>
        <v>0</v>
      </c>
      <c r="BL184" s="3" t="s">
        <v>142</v>
      </c>
      <c r="BM184" s="143" t="s">
        <v>497</v>
      </c>
    </row>
    <row r="185" spans="2:65" s="15" customFormat="1" ht="24.2" customHeight="1" x14ac:dyDescent="0.25">
      <c r="B185" s="132"/>
      <c r="C185" s="133" t="s">
        <v>302</v>
      </c>
      <c r="D185" s="133" t="s">
        <v>127</v>
      </c>
      <c r="E185" s="134" t="s">
        <v>267</v>
      </c>
      <c r="F185" s="135" t="s">
        <v>268</v>
      </c>
      <c r="G185" s="136" t="s">
        <v>217</v>
      </c>
      <c r="H185" s="137">
        <v>28</v>
      </c>
      <c r="I185" s="175">
        <v>0</v>
      </c>
      <c r="J185" s="175">
        <f t="shared" si="10"/>
        <v>0</v>
      </c>
      <c r="K185" s="138"/>
      <c r="L185" s="16"/>
      <c r="M185" s="139" t="s">
        <v>0</v>
      </c>
      <c r="N185" s="140" t="s">
        <v>36</v>
      </c>
      <c r="O185" s="141">
        <v>0.05</v>
      </c>
      <c r="P185" s="141">
        <f t="shared" si="11"/>
        <v>1.4000000000000001</v>
      </c>
      <c r="Q185" s="141">
        <v>0</v>
      </c>
      <c r="R185" s="141">
        <f t="shared" si="12"/>
        <v>0</v>
      </c>
      <c r="S185" s="141">
        <v>0</v>
      </c>
      <c r="T185" s="142">
        <f t="shared" si="13"/>
        <v>0</v>
      </c>
      <c r="AR185" s="143" t="s">
        <v>142</v>
      </c>
      <c r="AT185" s="143" t="s">
        <v>127</v>
      </c>
      <c r="AU185" s="143" t="s">
        <v>78</v>
      </c>
      <c r="AY185" s="3" t="s">
        <v>124</v>
      </c>
      <c r="BE185" s="144">
        <f t="shared" si="14"/>
        <v>0</v>
      </c>
      <c r="BF185" s="144">
        <f t="shared" si="15"/>
        <v>0</v>
      </c>
      <c r="BG185" s="144">
        <f t="shared" si="16"/>
        <v>0</v>
      </c>
      <c r="BH185" s="144">
        <f t="shared" si="17"/>
        <v>0</v>
      </c>
      <c r="BI185" s="144">
        <f t="shared" si="18"/>
        <v>0</v>
      </c>
      <c r="BJ185" s="3" t="s">
        <v>77</v>
      </c>
      <c r="BK185" s="145">
        <f t="shared" si="19"/>
        <v>0</v>
      </c>
      <c r="BL185" s="3" t="s">
        <v>142</v>
      </c>
      <c r="BM185" s="143" t="s">
        <v>498</v>
      </c>
    </row>
    <row r="186" spans="2:65" s="15" customFormat="1" ht="24.2" customHeight="1" x14ac:dyDescent="0.25">
      <c r="B186" s="132"/>
      <c r="C186" s="133" t="s">
        <v>304</v>
      </c>
      <c r="D186" s="133" t="s">
        <v>127</v>
      </c>
      <c r="E186" s="134" t="s">
        <v>271</v>
      </c>
      <c r="F186" s="135" t="s">
        <v>272</v>
      </c>
      <c r="G186" s="136" t="s">
        <v>141</v>
      </c>
      <c r="H186" s="137">
        <v>84</v>
      </c>
      <c r="I186" s="175">
        <v>0</v>
      </c>
      <c r="J186" s="175">
        <f t="shared" si="10"/>
        <v>0</v>
      </c>
      <c r="K186" s="138"/>
      <c r="L186" s="16"/>
      <c r="M186" s="139" t="s">
        <v>0</v>
      </c>
      <c r="N186" s="140" t="s">
        <v>36</v>
      </c>
      <c r="O186" s="141">
        <v>0.26800000000000002</v>
      </c>
      <c r="P186" s="141">
        <f t="shared" si="11"/>
        <v>22.512</v>
      </c>
      <c r="Q186" s="141">
        <v>0</v>
      </c>
      <c r="R186" s="141">
        <f t="shared" si="12"/>
        <v>0</v>
      </c>
      <c r="S186" s="141">
        <v>0</v>
      </c>
      <c r="T186" s="142">
        <f t="shared" si="13"/>
        <v>0</v>
      </c>
      <c r="AR186" s="143" t="s">
        <v>142</v>
      </c>
      <c r="AT186" s="143" t="s">
        <v>127</v>
      </c>
      <c r="AU186" s="143" t="s">
        <v>78</v>
      </c>
      <c r="AY186" s="3" t="s">
        <v>124</v>
      </c>
      <c r="BE186" s="144">
        <f t="shared" si="14"/>
        <v>0</v>
      </c>
      <c r="BF186" s="144">
        <f t="shared" si="15"/>
        <v>0</v>
      </c>
      <c r="BG186" s="144">
        <f t="shared" si="16"/>
        <v>0</v>
      </c>
      <c r="BH186" s="144">
        <f t="shared" si="17"/>
        <v>0</v>
      </c>
      <c r="BI186" s="144">
        <f t="shared" si="18"/>
        <v>0</v>
      </c>
      <c r="BJ186" s="3" t="s">
        <v>77</v>
      </c>
      <c r="BK186" s="145">
        <f t="shared" si="19"/>
        <v>0</v>
      </c>
      <c r="BL186" s="3" t="s">
        <v>142</v>
      </c>
      <c r="BM186" s="143" t="s">
        <v>499</v>
      </c>
    </row>
    <row r="187" spans="2:65" s="15" customFormat="1" ht="33" customHeight="1" x14ac:dyDescent="0.25">
      <c r="B187" s="132"/>
      <c r="C187" s="133" t="s">
        <v>307</v>
      </c>
      <c r="D187" s="133" t="s">
        <v>127</v>
      </c>
      <c r="E187" s="134" t="s">
        <v>275</v>
      </c>
      <c r="F187" s="135" t="s">
        <v>276</v>
      </c>
      <c r="G187" s="136" t="s">
        <v>141</v>
      </c>
      <c r="H187" s="137">
        <v>84</v>
      </c>
      <c r="I187" s="175">
        <v>0</v>
      </c>
      <c r="J187" s="175">
        <f t="shared" si="10"/>
        <v>0</v>
      </c>
      <c r="K187" s="138"/>
      <c r="L187" s="16"/>
      <c r="M187" s="139" t="s">
        <v>0</v>
      </c>
      <c r="N187" s="140" t="s">
        <v>36</v>
      </c>
      <c r="O187" s="141">
        <v>0.38912000000000002</v>
      </c>
      <c r="P187" s="141">
        <f t="shared" si="11"/>
        <v>32.686080000000004</v>
      </c>
      <c r="Q187" s="141">
        <v>0</v>
      </c>
      <c r="R187" s="141">
        <f t="shared" si="12"/>
        <v>0</v>
      </c>
      <c r="S187" s="141">
        <v>0</v>
      </c>
      <c r="T187" s="142">
        <f t="shared" si="13"/>
        <v>0</v>
      </c>
      <c r="AR187" s="143" t="s">
        <v>142</v>
      </c>
      <c r="AT187" s="143" t="s">
        <v>127</v>
      </c>
      <c r="AU187" s="143" t="s">
        <v>78</v>
      </c>
      <c r="AY187" s="3" t="s">
        <v>124</v>
      </c>
      <c r="BE187" s="144">
        <f t="shared" si="14"/>
        <v>0</v>
      </c>
      <c r="BF187" s="144">
        <f t="shared" si="15"/>
        <v>0</v>
      </c>
      <c r="BG187" s="144">
        <f t="shared" si="16"/>
        <v>0</v>
      </c>
      <c r="BH187" s="144">
        <f t="shared" si="17"/>
        <v>0</v>
      </c>
      <c r="BI187" s="144">
        <f t="shared" si="18"/>
        <v>0</v>
      </c>
      <c r="BJ187" s="3" t="s">
        <v>77</v>
      </c>
      <c r="BK187" s="145">
        <f t="shared" si="19"/>
        <v>0</v>
      </c>
      <c r="BL187" s="3" t="s">
        <v>142</v>
      </c>
      <c r="BM187" s="143" t="s">
        <v>500</v>
      </c>
    </row>
    <row r="188" spans="2:65" s="15" customFormat="1" ht="16.5" customHeight="1" x14ac:dyDescent="0.25">
      <c r="B188" s="132"/>
      <c r="C188" s="146" t="s">
        <v>309</v>
      </c>
      <c r="D188" s="146" t="s">
        <v>148</v>
      </c>
      <c r="E188" s="147" t="s">
        <v>279</v>
      </c>
      <c r="F188" s="148" t="s">
        <v>280</v>
      </c>
      <c r="G188" s="149" t="s">
        <v>141</v>
      </c>
      <c r="H188" s="150">
        <v>27</v>
      </c>
      <c r="I188" s="178">
        <v>0</v>
      </c>
      <c r="J188" s="178">
        <f t="shared" si="10"/>
        <v>0</v>
      </c>
      <c r="K188" s="151"/>
      <c r="L188" s="152"/>
      <c r="M188" s="153" t="s">
        <v>0</v>
      </c>
      <c r="N188" s="154" t="s">
        <v>36</v>
      </c>
      <c r="O188" s="141">
        <v>0</v>
      </c>
      <c r="P188" s="141">
        <f t="shared" si="11"/>
        <v>0</v>
      </c>
      <c r="Q188" s="141">
        <v>0</v>
      </c>
      <c r="R188" s="141">
        <f t="shared" si="12"/>
        <v>0</v>
      </c>
      <c r="S188" s="141">
        <v>0</v>
      </c>
      <c r="T188" s="142">
        <f t="shared" si="13"/>
        <v>0</v>
      </c>
      <c r="AR188" s="143" t="s">
        <v>151</v>
      </c>
      <c r="AT188" s="143" t="s">
        <v>148</v>
      </c>
      <c r="AU188" s="143" t="s">
        <v>78</v>
      </c>
      <c r="AY188" s="3" t="s">
        <v>124</v>
      </c>
      <c r="BE188" s="144">
        <f t="shared" si="14"/>
        <v>0</v>
      </c>
      <c r="BF188" s="144">
        <f t="shared" si="15"/>
        <v>0</v>
      </c>
      <c r="BG188" s="144">
        <f t="shared" si="16"/>
        <v>0</v>
      </c>
      <c r="BH188" s="144">
        <f t="shared" si="17"/>
        <v>0</v>
      </c>
      <c r="BI188" s="144">
        <f t="shared" si="18"/>
        <v>0</v>
      </c>
      <c r="BJ188" s="3" t="s">
        <v>77</v>
      </c>
      <c r="BK188" s="145">
        <f t="shared" si="19"/>
        <v>0</v>
      </c>
      <c r="BL188" s="3" t="s">
        <v>142</v>
      </c>
      <c r="BM188" s="143" t="s">
        <v>501</v>
      </c>
    </row>
    <row r="189" spans="2:65" s="15" customFormat="1" ht="16.5" customHeight="1" x14ac:dyDescent="0.25">
      <c r="B189" s="132"/>
      <c r="C189" s="146" t="s">
        <v>311</v>
      </c>
      <c r="D189" s="146" t="s">
        <v>148</v>
      </c>
      <c r="E189" s="147" t="s">
        <v>283</v>
      </c>
      <c r="F189" s="148" t="s">
        <v>284</v>
      </c>
      <c r="G189" s="149" t="s">
        <v>141</v>
      </c>
      <c r="H189" s="150">
        <v>27</v>
      </c>
      <c r="I189" s="178">
        <v>0</v>
      </c>
      <c r="J189" s="178">
        <f t="shared" si="10"/>
        <v>0</v>
      </c>
      <c r="K189" s="151"/>
      <c r="L189" s="152"/>
      <c r="M189" s="153" t="s">
        <v>0</v>
      </c>
      <c r="N189" s="154" t="s">
        <v>36</v>
      </c>
      <c r="O189" s="141">
        <v>0</v>
      </c>
      <c r="P189" s="141">
        <f t="shared" si="11"/>
        <v>0</v>
      </c>
      <c r="Q189" s="141">
        <v>0</v>
      </c>
      <c r="R189" s="141">
        <f t="shared" si="12"/>
        <v>0</v>
      </c>
      <c r="S189" s="141">
        <v>0</v>
      </c>
      <c r="T189" s="142">
        <f t="shared" si="13"/>
        <v>0</v>
      </c>
      <c r="AR189" s="143" t="s">
        <v>151</v>
      </c>
      <c r="AT189" s="143" t="s">
        <v>148</v>
      </c>
      <c r="AU189" s="143" t="s">
        <v>78</v>
      </c>
      <c r="AY189" s="3" t="s">
        <v>124</v>
      </c>
      <c r="BE189" s="144">
        <f t="shared" si="14"/>
        <v>0</v>
      </c>
      <c r="BF189" s="144">
        <f t="shared" si="15"/>
        <v>0</v>
      </c>
      <c r="BG189" s="144">
        <f t="shared" si="16"/>
        <v>0</v>
      </c>
      <c r="BH189" s="144">
        <f t="shared" si="17"/>
        <v>0</v>
      </c>
      <c r="BI189" s="144">
        <f t="shared" si="18"/>
        <v>0</v>
      </c>
      <c r="BJ189" s="3" t="s">
        <v>77</v>
      </c>
      <c r="BK189" s="145">
        <f t="shared" si="19"/>
        <v>0</v>
      </c>
      <c r="BL189" s="3" t="s">
        <v>142</v>
      </c>
      <c r="BM189" s="143" t="s">
        <v>502</v>
      </c>
    </row>
    <row r="190" spans="2:65" s="15" customFormat="1" ht="16.5" customHeight="1" x14ac:dyDescent="0.25">
      <c r="B190" s="132"/>
      <c r="C190" s="146" t="s">
        <v>313</v>
      </c>
      <c r="D190" s="146" t="s">
        <v>148</v>
      </c>
      <c r="E190" s="147" t="s">
        <v>287</v>
      </c>
      <c r="F190" s="148" t="s">
        <v>288</v>
      </c>
      <c r="G190" s="149" t="s">
        <v>141</v>
      </c>
      <c r="H190" s="150">
        <v>30</v>
      </c>
      <c r="I190" s="178">
        <v>0</v>
      </c>
      <c r="J190" s="178">
        <f t="shared" si="10"/>
        <v>0</v>
      </c>
      <c r="K190" s="151"/>
      <c r="L190" s="152"/>
      <c r="M190" s="153" t="s">
        <v>0</v>
      </c>
      <c r="N190" s="154" t="s">
        <v>36</v>
      </c>
      <c r="O190" s="141">
        <v>0</v>
      </c>
      <c r="P190" s="141">
        <f t="shared" si="11"/>
        <v>0</v>
      </c>
      <c r="Q190" s="141">
        <v>0</v>
      </c>
      <c r="R190" s="141">
        <f t="shared" si="12"/>
        <v>0</v>
      </c>
      <c r="S190" s="141">
        <v>0</v>
      </c>
      <c r="T190" s="142">
        <f t="shared" si="13"/>
        <v>0</v>
      </c>
      <c r="AR190" s="143" t="s">
        <v>151</v>
      </c>
      <c r="AT190" s="143" t="s">
        <v>148</v>
      </c>
      <c r="AU190" s="143" t="s">
        <v>78</v>
      </c>
      <c r="AY190" s="3" t="s">
        <v>124</v>
      </c>
      <c r="BE190" s="144">
        <f t="shared" si="14"/>
        <v>0</v>
      </c>
      <c r="BF190" s="144">
        <f t="shared" si="15"/>
        <v>0</v>
      </c>
      <c r="BG190" s="144">
        <f t="shared" si="16"/>
        <v>0</v>
      </c>
      <c r="BH190" s="144">
        <f t="shared" si="17"/>
        <v>0</v>
      </c>
      <c r="BI190" s="144">
        <f t="shared" si="18"/>
        <v>0</v>
      </c>
      <c r="BJ190" s="3" t="s">
        <v>77</v>
      </c>
      <c r="BK190" s="145">
        <f t="shared" si="19"/>
        <v>0</v>
      </c>
      <c r="BL190" s="3" t="s">
        <v>142</v>
      </c>
      <c r="BM190" s="143" t="s">
        <v>503</v>
      </c>
    </row>
    <row r="191" spans="2:65" s="15" customFormat="1" ht="16.5" customHeight="1" x14ac:dyDescent="0.25">
      <c r="B191" s="132"/>
      <c r="C191" s="133" t="s">
        <v>317</v>
      </c>
      <c r="D191" s="133" t="s">
        <v>127</v>
      </c>
      <c r="E191" s="134" t="s">
        <v>235</v>
      </c>
      <c r="F191" s="135" t="s">
        <v>236</v>
      </c>
      <c r="G191" s="136" t="s">
        <v>141</v>
      </c>
      <c r="H191" s="137">
        <v>84</v>
      </c>
      <c r="I191" s="175">
        <v>0</v>
      </c>
      <c r="J191" s="175">
        <f t="shared" si="10"/>
        <v>0</v>
      </c>
      <c r="K191" s="138"/>
      <c r="L191" s="16"/>
      <c r="M191" s="139" t="s">
        <v>0</v>
      </c>
      <c r="N191" s="140" t="s">
        <v>36</v>
      </c>
      <c r="O191" s="141">
        <v>5.2999999999999999E-2</v>
      </c>
      <c r="P191" s="141">
        <f t="shared" si="11"/>
        <v>4.452</v>
      </c>
      <c r="Q191" s="141">
        <v>0</v>
      </c>
      <c r="R191" s="141">
        <f t="shared" si="12"/>
        <v>0</v>
      </c>
      <c r="S191" s="141">
        <v>0</v>
      </c>
      <c r="T191" s="142">
        <f t="shared" si="13"/>
        <v>0</v>
      </c>
      <c r="AR191" s="143" t="s">
        <v>142</v>
      </c>
      <c r="AT191" s="143" t="s">
        <v>127</v>
      </c>
      <c r="AU191" s="143" t="s">
        <v>78</v>
      </c>
      <c r="AY191" s="3" t="s">
        <v>124</v>
      </c>
      <c r="BE191" s="144">
        <f t="shared" si="14"/>
        <v>0</v>
      </c>
      <c r="BF191" s="144">
        <f t="shared" si="15"/>
        <v>0</v>
      </c>
      <c r="BG191" s="144">
        <f t="shared" si="16"/>
        <v>0</v>
      </c>
      <c r="BH191" s="144">
        <f t="shared" si="17"/>
        <v>0</v>
      </c>
      <c r="BI191" s="144">
        <f t="shared" si="18"/>
        <v>0</v>
      </c>
      <c r="BJ191" s="3" t="s">
        <v>77</v>
      </c>
      <c r="BK191" s="145">
        <f t="shared" si="19"/>
        <v>0</v>
      </c>
      <c r="BL191" s="3" t="s">
        <v>142</v>
      </c>
      <c r="BM191" s="143" t="s">
        <v>504</v>
      </c>
    </row>
    <row r="192" spans="2:65" s="15" customFormat="1" ht="16.5" customHeight="1" x14ac:dyDescent="0.25">
      <c r="B192" s="132"/>
      <c r="C192" s="146" t="s">
        <v>321</v>
      </c>
      <c r="D192" s="146" t="s">
        <v>148</v>
      </c>
      <c r="E192" s="147" t="s">
        <v>239</v>
      </c>
      <c r="F192" s="148" t="s">
        <v>240</v>
      </c>
      <c r="G192" s="149" t="s">
        <v>231</v>
      </c>
      <c r="H192" s="150">
        <v>2.52</v>
      </c>
      <c r="I192" s="178">
        <v>0</v>
      </c>
      <c r="J192" s="178">
        <f t="shared" si="10"/>
        <v>0</v>
      </c>
      <c r="K192" s="151"/>
      <c r="L192" s="152"/>
      <c r="M192" s="153" t="s">
        <v>0</v>
      </c>
      <c r="N192" s="154" t="s">
        <v>36</v>
      </c>
      <c r="O192" s="141">
        <v>0</v>
      </c>
      <c r="P192" s="141">
        <f t="shared" si="11"/>
        <v>0</v>
      </c>
      <c r="Q192" s="141">
        <v>1</v>
      </c>
      <c r="R192" s="141">
        <f t="shared" si="12"/>
        <v>2.52</v>
      </c>
      <c r="S192" s="141">
        <v>0</v>
      </c>
      <c r="T192" s="142">
        <f t="shared" si="13"/>
        <v>0</v>
      </c>
      <c r="AR192" s="143" t="s">
        <v>151</v>
      </c>
      <c r="AT192" s="143" t="s">
        <v>148</v>
      </c>
      <c r="AU192" s="143" t="s">
        <v>78</v>
      </c>
      <c r="AY192" s="3" t="s">
        <v>124</v>
      </c>
      <c r="BE192" s="144">
        <f t="shared" si="14"/>
        <v>0</v>
      </c>
      <c r="BF192" s="144">
        <f t="shared" si="15"/>
        <v>0</v>
      </c>
      <c r="BG192" s="144">
        <f t="shared" si="16"/>
        <v>0</v>
      </c>
      <c r="BH192" s="144">
        <f t="shared" si="17"/>
        <v>0</v>
      </c>
      <c r="BI192" s="144">
        <f t="shared" si="18"/>
        <v>0</v>
      </c>
      <c r="BJ192" s="3" t="s">
        <v>77</v>
      </c>
      <c r="BK192" s="145">
        <f t="shared" si="19"/>
        <v>0</v>
      </c>
      <c r="BL192" s="3" t="s">
        <v>142</v>
      </c>
      <c r="BM192" s="143" t="s">
        <v>505</v>
      </c>
    </row>
    <row r="193" spans="2:65" s="155" customFormat="1" x14ac:dyDescent="0.25">
      <c r="B193" s="156"/>
      <c r="D193" s="157" t="s">
        <v>190</v>
      </c>
      <c r="E193" s="162" t="s">
        <v>0</v>
      </c>
      <c r="F193" s="158" t="s">
        <v>506</v>
      </c>
      <c r="H193" s="159">
        <v>2.52</v>
      </c>
      <c r="I193" s="179"/>
      <c r="J193" s="179"/>
      <c r="L193" s="156"/>
      <c r="M193" s="160"/>
      <c r="T193" s="161"/>
      <c r="AT193" s="162" t="s">
        <v>190</v>
      </c>
      <c r="AU193" s="162" t="s">
        <v>78</v>
      </c>
      <c r="AV193" s="155" t="s">
        <v>77</v>
      </c>
      <c r="AW193" s="155" t="s">
        <v>25</v>
      </c>
      <c r="AX193" s="155" t="s">
        <v>75</v>
      </c>
      <c r="AY193" s="162" t="s">
        <v>124</v>
      </c>
    </row>
    <row r="194" spans="2:65" s="15" customFormat="1" ht="24.2" customHeight="1" x14ac:dyDescent="0.25">
      <c r="B194" s="132"/>
      <c r="C194" s="133" t="s">
        <v>325</v>
      </c>
      <c r="D194" s="133" t="s">
        <v>127</v>
      </c>
      <c r="E194" s="134" t="s">
        <v>215</v>
      </c>
      <c r="F194" s="135" t="s">
        <v>216</v>
      </c>
      <c r="G194" s="136" t="s">
        <v>217</v>
      </c>
      <c r="H194" s="137">
        <v>28</v>
      </c>
      <c r="I194" s="175">
        <v>0</v>
      </c>
      <c r="J194" s="175">
        <f>ROUND(I194*H194,3)</f>
        <v>0</v>
      </c>
      <c r="K194" s="138"/>
      <c r="L194" s="16"/>
      <c r="M194" s="139" t="s">
        <v>0</v>
      </c>
      <c r="N194" s="140" t="s">
        <v>36</v>
      </c>
      <c r="O194" s="141">
        <v>0.158</v>
      </c>
      <c r="P194" s="141">
        <f>O194*H194</f>
        <v>4.4240000000000004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142</v>
      </c>
      <c r="AT194" s="143" t="s">
        <v>127</v>
      </c>
      <c r="AU194" s="143" t="s">
        <v>78</v>
      </c>
      <c r="AY194" s="3" t="s">
        <v>124</v>
      </c>
      <c r="BE194" s="144">
        <f>IF(N194="základná",J194,0)</f>
        <v>0</v>
      </c>
      <c r="BF194" s="144">
        <f>IF(N194="znížená",J194,0)</f>
        <v>0</v>
      </c>
      <c r="BG194" s="144">
        <f>IF(N194="zákl. prenesená",J194,0)</f>
        <v>0</v>
      </c>
      <c r="BH194" s="144">
        <f>IF(N194="zníž. prenesená",J194,0)</f>
        <v>0</v>
      </c>
      <c r="BI194" s="144">
        <f>IF(N194="nulová",J194,0)</f>
        <v>0</v>
      </c>
      <c r="BJ194" s="3" t="s">
        <v>77</v>
      </c>
      <c r="BK194" s="145">
        <f>ROUND(I194*H194,3)</f>
        <v>0</v>
      </c>
      <c r="BL194" s="3" t="s">
        <v>142</v>
      </c>
      <c r="BM194" s="143" t="s">
        <v>507</v>
      </c>
    </row>
    <row r="195" spans="2:65" s="15" customFormat="1" ht="16.5" customHeight="1" x14ac:dyDescent="0.25">
      <c r="B195" s="132"/>
      <c r="C195" s="146" t="s">
        <v>329</v>
      </c>
      <c r="D195" s="146" t="s">
        <v>148</v>
      </c>
      <c r="E195" s="147" t="s">
        <v>220</v>
      </c>
      <c r="F195" s="148" t="s">
        <v>221</v>
      </c>
      <c r="G195" s="149" t="s">
        <v>222</v>
      </c>
      <c r="H195" s="150">
        <v>2523.5</v>
      </c>
      <c r="I195" s="178">
        <v>0</v>
      </c>
      <c r="J195" s="178">
        <f>ROUND(I195*H195,3)</f>
        <v>0</v>
      </c>
      <c r="K195" s="151"/>
      <c r="L195" s="152"/>
      <c r="M195" s="153" t="s">
        <v>0</v>
      </c>
      <c r="N195" s="154" t="s">
        <v>36</v>
      </c>
      <c r="O195" s="141">
        <v>0</v>
      </c>
      <c r="P195" s="141">
        <f>O195*H195</f>
        <v>0</v>
      </c>
      <c r="Q195" s="141">
        <v>2.9999999999999997E-4</v>
      </c>
      <c r="R195" s="141">
        <f>Q195*H195</f>
        <v>0.75704999999999989</v>
      </c>
      <c r="S195" s="141">
        <v>0</v>
      </c>
      <c r="T195" s="142">
        <f>S195*H195</f>
        <v>0</v>
      </c>
      <c r="AR195" s="143" t="s">
        <v>151</v>
      </c>
      <c r="AT195" s="143" t="s">
        <v>148</v>
      </c>
      <c r="AU195" s="143" t="s">
        <v>78</v>
      </c>
      <c r="AY195" s="3" t="s">
        <v>124</v>
      </c>
      <c r="BE195" s="144">
        <f>IF(N195="základná",J195,0)</f>
        <v>0</v>
      </c>
      <c r="BF195" s="144">
        <f>IF(N195="znížená",J195,0)</f>
        <v>0</v>
      </c>
      <c r="BG195" s="144">
        <f>IF(N195="zákl. prenesená",J195,0)</f>
        <v>0</v>
      </c>
      <c r="BH195" s="144">
        <f>IF(N195="zníž. prenesená",J195,0)</f>
        <v>0</v>
      </c>
      <c r="BI195" s="144">
        <f>IF(N195="nulová",J195,0)</f>
        <v>0</v>
      </c>
      <c r="BJ195" s="3" t="s">
        <v>77</v>
      </c>
      <c r="BK195" s="145">
        <f>ROUND(I195*H195,3)</f>
        <v>0</v>
      </c>
      <c r="BL195" s="3" t="s">
        <v>142</v>
      </c>
      <c r="BM195" s="143" t="s">
        <v>508</v>
      </c>
    </row>
    <row r="196" spans="2:65" s="155" customFormat="1" x14ac:dyDescent="0.25">
      <c r="B196" s="156"/>
      <c r="D196" s="157" t="s">
        <v>190</v>
      </c>
      <c r="F196" s="158" t="s">
        <v>509</v>
      </c>
      <c r="H196" s="159">
        <v>2523.5</v>
      </c>
      <c r="I196" s="179"/>
      <c r="J196" s="179"/>
      <c r="L196" s="156"/>
      <c r="M196" s="160"/>
      <c r="T196" s="161"/>
      <c r="AT196" s="162" t="s">
        <v>190</v>
      </c>
      <c r="AU196" s="162" t="s">
        <v>78</v>
      </c>
      <c r="AV196" s="155" t="s">
        <v>77</v>
      </c>
      <c r="AW196" s="155" t="s">
        <v>2</v>
      </c>
      <c r="AX196" s="155" t="s">
        <v>75</v>
      </c>
      <c r="AY196" s="162" t="s">
        <v>124</v>
      </c>
    </row>
    <row r="197" spans="2:65" s="120" customFormat="1" ht="20.85" customHeight="1" x14ac:dyDescent="0.2">
      <c r="B197" s="121"/>
      <c r="D197" s="122" t="s">
        <v>69</v>
      </c>
      <c r="E197" s="130" t="s">
        <v>300</v>
      </c>
      <c r="F197" s="130" t="s">
        <v>301</v>
      </c>
      <c r="I197" s="176"/>
      <c r="J197" s="177">
        <f>BK197</f>
        <v>0</v>
      </c>
      <c r="L197" s="121"/>
      <c r="M197" s="125"/>
      <c r="P197" s="126">
        <f>SUM(P198:P223)</f>
        <v>57.406799999999997</v>
      </c>
      <c r="R197" s="126">
        <f>SUM(R198:R223)</f>
        <v>10.145452800000001</v>
      </c>
      <c r="T197" s="127">
        <f>SUM(T198:T223)</f>
        <v>0</v>
      </c>
      <c r="AR197" s="122" t="s">
        <v>75</v>
      </c>
      <c r="AT197" s="128" t="s">
        <v>69</v>
      </c>
      <c r="AU197" s="128" t="s">
        <v>77</v>
      </c>
      <c r="AY197" s="122" t="s">
        <v>124</v>
      </c>
      <c r="BK197" s="129">
        <f>SUM(BK198:BK223)</f>
        <v>0</v>
      </c>
    </row>
    <row r="198" spans="2:65" s="15" customFormat="1" ht="24.2" customHeight="1" x14ac:dyDescent="0.25">
      <c r="B198" s="132"/>
      <c r="C198" s="133" t="s">
        <v>334</v>
      </c>
      <c r="D198" s="133" t="s">
        <v>127</v>
      </c>
      <c r="E198" s="134" t="s">
        <v>246</v>
      </c>
      <c r="F198" s="135" t="s">
        <v>247</v>
      </c>
      <c r="G198" s="136" t="s">
        <v>217</v>
      </c>
      <c r="H198" s="137">
        <v>48</v>
      </c>
      <c r="I198" s="175">
        <v>0</v>
      </c>
      <c r="J198" s="175">
        <f>ROUND(I198*H198,3)</f>
        <v>0</v>
      </c>
      <c r="K198" s="138"/>
      <c r="L198" s="16"/>
      <c r="M198" s="139" t="s">
        <v>0</v>
      </c>
      <c r="N198" s="140" t="s">
        <v>36</v>
      </c>
      <c r="O198" s="141">
        <v>3.0000000000000001E-3</v>
      </c>
      <c r="P198" s="141">
        <f>O198*H198</f>
        <v>0.14400000000000002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142</v>
      </c>
      <c r="AT198" s="143" t="s">
        <v>127</v>
      </c>
      <c r="AU198" s="143" t="s">
        <v>78</v>
      </c>
      <c r="AY198" s="3" t="s">
        <v>124</v>
      </c>
      <c r="BE198" s="144">
        <f>IF(N198="základná",J198,0)</f>
        <v>0</v>
      </c>
      <c r="BF198" s="144">
        <f>IF(N198="znížená",J198,0)</f>
        <v>0</v>
      </c>
      <c r="BG198" s="144">
        <f>IF(N198="zákl. prenesená",J198,0)</f>
        <v>0</v>
      </c>
      <c r="BH198" s="144">
        <f>IF(N198="zníž. prenesená",J198,0)</f>
        <v>0</v>
      </c>
      <c r="BI198" s="144">
        <f>IF(N198="nulová",J198,0)</f>
        <v>0</v>
      </c>
      <c r="BJ198" s="3" t="s">
        <v>77</v>
      </c>
      <c r="BK198" s="145">
        <f>ROUND(I198*H198,3)</f>
        <v>0</v>
      </c>
      <c r="BL198" s="3" t="s">
        <v>142</v>
      </c>
      <c r="BM198" s="143" t="s">
        <v>510</v>
      </c>
    </row>
    <row r="199" spans="2:65" s="15" customFormat="1" ht="24.2" customHeight="1" x14ac:dyDescent="0.25">
      <c r="B199" s="132"/>
      <c r="C199" s="146" t="s">
        <v>338</v>
      </c>
      <c r="D199" s="146" t="s">
        <v>148</v>
      </c>
      <c r="E199" s="147" t="s">
        <v>250</v>
      </c>
      <c r="F199" s="148" t="s">
        <v>251</v>
      </c>
      <c r="G199" s="149" t="s">
        <v>141</v>
      </c>
      <c r="H199" s="150">
        <v>4.8000000000000001E-2</v>
      </c>
      <c r="I199" s="178">
        <v>0</v>
      </c>
      <c r="J199" s="178">
        <f>ROUND(I199*H199,3)</f>
        <v>0</v>
      </c>
      <c r="K199" s="151"/>
      <c r="L199" s="152"/>
      <c r="M199" s="153" t="s">
        <v>0</v>
      </c>
      <c r="N199" s="154" t="s">
        <v>36</v>
      </c>
      <c r="O199" s="141">
        <v>0</v>
      </c>
      <c r="P199" s="141">
        <f>O199*H199</f>
        <v>0</v>
      </c>
      <c r="Q199" s="141">
        <v>1.1000000000000001E-3</v>
      </c>
      <c r="R199" s="141">
        <f>Q199*H199</f>
        <v>5.2800000000000003E-5</v>
      </c>
      <c r="S199" s="141">
        <v>0</v>
      </c>
      <c r="T199" s="142">
        <f>S199*H199</f>
        <v>0</v>
      </c>
      <c r="AR199" s="143" t="s">
        <v>151</v>
      </c>
      <c r="AT199" s="143" t="s">
        <v>148</v>
      </c>
      <c r="AU199" s="143" t="s">
        <v>78</v>
      </c>
      <c r="AY199" s="3" t="s">
        <v>124</v>
      </c>
      <c r="BE199" s="144">
        <f>IF(N199="základná",J199,0)</f>
        <v>0</v>
      </c>
      <c r="BF199" s="144">
        <f>IF(N199="znížená",J199,0)</f>
        <v>0</v>
      </c>
      <c r="BG199" s="144">
        <f>IF(N199="zákl. prenesená",J199,0)</f>
        <v>0</v>
      </c>
      <c r="BH199" s="144">
        <f>IF(N199="zníž. prenesená",J199,0)</f>
        <v>0</v>
      </c>
      <c r="BI199" s="144">
        <f>IF(N199="nulová",J199,0)</f>
        <v>0</v>
      </c>
      <c r="BJ199" s="3" t="s">
        <v>77</v>
      </c>
      <c r="BK199" s="145">
        <f>ROUND(I199*H199,3)</f>
        <v>0</v>
      </c>
      <c r="BL199" s="3" t="s">
        <v>142</v>
      </c>
      <c r="BM199" s="143" t="s">
        <v>511</v>
      </c>
    </row>
    <row r="200" spans="2:65" s="155" customFormat="1" x14ac:dyDescent="0.25">
      <c r="B200" s="156"/>
      <c r="D200" s="157" t="s">
        <v>190</v>
      </c>
      <c r="F200" s="158" t="s">
        <v>512</v>
      </c>
      <c r="H200" s="159">
        <v>4.8000000000000001E-2</v>
      </c>
      <c r="I200" s="179"/>
      <c r="J200" s="179"/>
      <c r="L200" s="156"/>
      <c r="M200" s="160"/>
      <c r="T200" s="161"/>
      <c r="AT200" s="162" t="s">
        <v>190</v>
      </c>
      <c r="AU200" s="162" t="s">
        <v>78</v>
      </c>
      <c r="AV200" s="155" t="s">
        <v>77</v>
      </c>
      <c r="AW200" s="155" t="s">
        <v>2</v>
      </c>
      <c r="AX200" s="155" t="s">
        <v>75</v>
      </c>
      <c r="AY200" s="162" t="s">
        <v>124</v>
      </c>
    </row>
    <row r="201" spans="2:65" s="15" customFormat="1" ht="24.2" customHeight="1" x14ac:dyDescent="0.25">
      <c r="B201" s="132"/>
      <c r="C201" s="133" t="s">
        <v>343</v>
      </c>
      <c r="D201" s="133" t="s">
        <v>127</v>
      </c>
      <c r="E201" s="134" t="s">
        <v>259</v>
      </c>
      <c r="F201" s="135" t="s">
        <v>260</v>
      </c>
      <c r="G201" s="136" t="s">
        <v>217</v>
      </c>
      <c r="H201" s="137">
        <v>48</v>
      </c>
      <c r="I201" s="175">
        <v>0</v>
      </c>
      <c r="J201" s="175">
        <f t="shared" ref="J201:J216" si="20">ROUND(I201*H201,3)</f>
        <v>0</v>
      </c>
      <c r="K201" s="138"/>
      <c r="L201" s="16"/>
      <c r="M201" s="139" t="s">
        <v>0</v>
      </c>
      <c r="N201" s="140" t="s">
        <v>36</v>
      </c>
      <c r="O201" s="141">
        <v>1E-3</v>
      </c>
      <c r="P201" s="141">
        <f t="shared" ref="P201:P216" si="21">O201*H201</f>
        <v>4.8000000000000001E-2</v>
      </c>
      <c r="Q201" s="141">
        <v>0</v>
      </c>
      <c r="R201" s="141">
        <f t="shared" ref="R201:R216" si="22">Q201*H201</f>
        <v>0</v>
      </c>
      <c r="S201" s="141">
        <v>0</v>
      </c>
      <c r="T201" s="142">
        <f t="shared" ref="T201:T216" si="23">S201*H201</f>
        <v>0</v>
      </c>
      <c r="AR201" s="143" t="s">
        <v>142</v>
      </c>
      <c r="AT201" s="143" t="s">
        <v>127</v>
      </c>
      <c r="AU201" s="143" t="s">
        <v>78</v>
      </c>
      <c r="AY201" s="3" t="s">
        <v>124</v>
      </c>
      <c r="BE201" s="144">
        <f t="shared" ref="BE201:BE216" si="24">IF(N201="základná",J201,0)</f>
        <v>0</v>
      </c>
      <c r="BF201" s="144">
        <f t="shared" ref="BF201:BF216" si="25">IF(N201="znížená",J201,0)</f>
        <v>0</v>
      </c>
      <c r="BG201" s="144">
        <f t="shared" ref="BG201:BG216" si="26">IF(N201="zákl. prenesená",J201,0)</f>
        <v>0</v>
      </c>
      <c r="BH201" s="144">
        <f t="shared" ref="BH201:BH216" si="27">IF(N201="zníž. prenesená",J201,0)</f>
        <v>0</v>
      </c>
      <c r="BI201" s="144">
        <f t="shared" ref="BI201:BI216" si="28">IF(N201="nulová",J201,0)</f>
        <v>0</v>
      </c>
      <c r="BJ201" s="3" t="s">
        <v>77</v>
      </c>
      <c r="BK201" s="145">
        <f t="shared" ref="BK201:BK216" si="29">ROUND(I201*H201,3)</f>
        <v>0</v>
      </c>
      <c r="BL201" s="3" t="s">
        <v>142</v>
      </c>
      <c r="BM201" s="143" t="s">
        <v>513</v>
      </c>
    </row>
    <row r="202" spans="2:65" s="15" customFormat="1" ht="24.2" customHeight="1" x14ac:dyDescent="0.25">
      <c r="B202" s="132"/>
      <c r="C202" s="133" t="s">
        <v>347</v>
      </c>
      <c r="D202" s="133" t="s">
        <v>127</v>
      </c>
      <c r="E202" s="134" t="s">
        <v>263</v>
      </c>
      <c r="F202" s="135" t="s">
        <v>264</v>
      </c>
      <c r="G202" s="136" t="s">
        <v>217</v>
      </c>
      <c r="H202" s="137">
        <v>48</v>
      </c>
      <c r="I202" s="175">
        <v>0</v>
      </c>
      <c r="J202" s="175">
        <f t="shared" si="20"/>
        <v>0</v>
      </c>
      <c r="K202" s="138"/>
      <c r="L202" s="16"/>
      <c r="M202" s="139" t="s">
        <v>0</v>
      </c>
      <c r="N202" s="140" t="s">
        <v>36</v>
      </c>
      <c r="O202" s="141">
        <v>1.4999999999999999E-2</v>
      </c>
      <c r="P202" s="141">
        <f t="shared" si="21"/>
        <v>0.72</v>
      </c>
      <c r="Q202" s="141">
        <v>0</v>
      </c>
      <c r="R202" s="141">
        <f t="shared" si="22"/>
        <v>0</v>
      </c>
      <c r="S202" s="141">
        <v>0</v>
      </c>
      <c r="T202" s="142">
        <f t="shared" si="23"/>
        <v>0</v>
      </c>
      <c r="AR202" s="143" t="s">
        <v>142</v>
      </c>
      <c r="AT202" s="143" t="s">
        <v>127</v>
      </c>
      <c r="AU202" s="143" t="s">
        <v>78</v>
      </c>
      <c r="AY202" s="3" t="s">
        <v>124</v>
      </c>
      <c r="BE202" s="144">
        <f t="shared" si="24"/>
        <v>0</v>
      </c>
      <c r="BF202" s="144">
        <f t="shared" si="25"/>
        <v>0</v>
      </c>
      <c r="BG202" s="144">
        <f t="shared" si="26"/>
        <v>0</v>
      </c>
      <c r="BH202" s="144">
        <f t="shared" si="27"/>
        <v>0</v>
      </c>
      <c r="BI202" s="144">
        <f t="shared" si="28"/>
        <v>0</v>
      </c>
      <c r="BJ202" s="3" t="s">
        <v>77</v>
      </c>
      <c r="BK202" s="145">
        <f t="shared" si="29"/>
        <v>0</v>
      </c>
      <c r="BL202" s="3" t="s">
        <v>142</v>
      </c>
      <c r="BM202" s="143" t="s">
        <v>514</v>
      </c>
    </row>
    <row r="203" spans="2:65" s="15" customFormat="1" ht="24.2" customHeight="1" x14ac:dyDescent="0.25">
      <c r="B203" s="132"/>
      <c r="C203" s="133" t="s">
        <v>351</v>
      </c>
      <c r="D203" s="133" t="s">
        <v>127</v>
      </c>
      <c r="E203" s="134" t="s">
        <v>267</v>
      </c>
      <c r="F203" s="135" t="s">
        <v>268</v>
      </c>
      <c r="G203" s="136" t="s">
        <v>217</v>
      </c>
      <c r="H203" s="137">
        <v>48</v>
      </c>
      <c r="I203" s="175">
        <v>0</v>
      </c>
      <c r="J203" s="175">
        <f t="shared" si="20"/>
        <v>0</v>
      </c>
      <c r="K203" s="138"/>
      <c r="L203" s="16"/>
      <c r="M203" s="139" t="s">
        <v>0</v>
      </c>
      <c r="N203" s="140" t="s">
        <v>36</v>
      </c>
      <c r="O203" s="141">
        <v>0.05</v>
      </c>
      <c r="P203" s="141">
        <f t="shared" si="21"/>
        <v>2.4000000000000004</v>
      </c>
      <c r="Q203" s="141">
        <v>0</v>
      </c>
      <c r="R203" s="141">
        <f t="shared" si="22"/>
        <v>0</v>
      </c>
      <c r="S203" s="141">
        <v>0</v>
      </c>
      <c r="T203" s="142">
        <f t="shared" si="23"/>
        <v>0</v>
      </c>
      <c r="AR203" s="143" t="s">
        <v>142</v>
      </c>
      <c r="AT203" s="143" t="s">
        <v>127</v>
      </c>
      <c r="AU203" s="143" t="s">
        <v>78</v>
      </c>
      <c r="AY203" s="3" t="s">
        <v>124</v>
      </c>
      <c r="BE203" s="144">
        <f t="shared" si="24"/>
        <v>0</v>
      </c>
      <c r="BF203" s="144">
        <f t="shared" si="25"/>
        <v>0</v>
      </c>
      <c r="BG203" s="144">
        <f t="shared" si="26"/>
        <v>0</v>
      </c>
      <c r="BH203" s="144">
        <f t="shared" si="27"/>
        <v>0</v>
      </c>
      <c r="BI203" s="144">
        <f t="shared" si="28"/>
        <v>0</v>
      </c>
      <c r="BJ203" s="3" t="s">
        <v>77</v>
      </c>
      <c r="BK203" s="145">
        <f t="shared" si="29"/>
        <v>0</v>
      </c>
      <c r="BL203" s="3" t="s">
        <v>142</v>
      </c>
      <c r="BM203" s="143" t="s">
        <v>515</v>
      </c>
    </row>
    <row r="204" spans="2:65" s="15" customFormat="1" ht="24.2" customHeight="1" x14ac:dyDescent="0.25">
      <c r="B204" s="132"/>
      <c r="C204" s="133" t="s">
        <v>355</v>
      </c>
      <c r="D204" s="133" t="s">
        <v>127</v>
      </c>
      <c r="E204" s="134" t="s">
        <v>314</v>
      </c>
      <c r="F204" s="135" t="s">
        <v>315</v>
      </c>
      <c r="G204" s="136" t="s">
        <v>141</v>
      </c>
      <c r="H204" s="137">
        <v>410</v>
      </c>
      <c r="I204" s="175">
        <v>0</v>
      </c>
      <c r="J204" s="175">
        <f t="shared" si="20"/>
        <v>0</v>
      </c>
      <c r="K204" s="138"/>
      <c r="L204" s="16"/>
      <c r="M204" s="139" t="s">
        <v>0</v>
      </c>
      <c r="N204" s="140" t="s">
        <v>36</v>
      </c>
      <c r="O204" s="141">
        <v>4.7E-2</v>
      </c>
      <c r="P204" s="141">
        <f t="shared" si="21"/>
        <v>19.27</v>
      </c>
      <c r="Q204" s="141">
        <v>0</v>
      </c>
      <c r="R204" s="141">
        <f t="shared" si="22"/>
        <v>0</v>
      </c>
      <c r="S204" s="141">
        <v>0</v>
      </c>
      <c r="T204" s="142">
        <f t="shared" si="23"/>
        <v>0</v>
      </c>
      <c r="AR204" s="143" t="s">
        <v>142</v>
      </c>
      <c r="AT204" s="143" t="s">
        <v>127</v>
      </c>
      <c r="AU204" s="143" t="s">
        <v>78</v>
      </c>
      <c r="AY204" s="3" t="s">
        <v>124</v>
      </c>
      <c r="BE204" s="144">
        <f t="shared" si="24"/>
        <v>0</v>
      </c>
      <c r="BF204" s="144">
        <f t="shared" si="25"/>
        <v>0</v>
      </c>
      <c r="BG204" s="144">
        <f t="shared" si="26"/>
        <v>0</v>
      </c>
      <c r="BH204" s="144">
        <f t="shared" si="27"/>
        <v>0</v>
      </c>
      <c r="BI204" s="144">
        <f t="shared" si="28"/>
        <v>0</v>
      </c>
      <c r="BJ204" s="3" t="s">
        <v>77</v>
      </c>
      <c r="BK204" s="145">
        <f t="shared" si="29"/>
        <v>0</v>
      </c>
      <c r="BL204" s="3" t="s">
        <v>142</v>
      </c>
      <c r="BM204" s="143" t="s">
        <v>516</v>
      </c>
    </row>
    <row r="205" spans="2:65" s="15" customFormat="1" ht="24.2" customHeight="1" x14ac:dyDescent="0.25">
      <c r="B205" s="132"/>
      <c r="C205" s="133" t="s">
        <v>359</v>
      </c>
      <c r="D205" s="133" t="s">
        <v>127</v>
      </c>
      <c r="E205" s="134" t="s">
        <v>318</v>
      </c>
      <c r="F205" s="135" t="s">
        <v>319</v>
      </c>
      <c r="G205" s="136" t="s">
        <v>141</v>
      </c>
      <c r="H205" s="137">
        <v>410</v>
      </c>
      <c r="I205" s="175">
        <v>0</v>
      </c>
      <c r="J205" s="175">
        <f t="shared" si="20"/>
        <v>0</v>
      </c>
      <c r="K205" s="138"/>
      <c r="L205" s="16"/>
      <c r="M205" s="139" t="s">
        <v>0</v>
      </c>
      <c r="N205" s="140" t="s">
        <v>36</v>
      </c>
      <c r="O205" s="141">
        <v>1.4999999999999999E-2</v>
      </c>
      <c r="P205" s="141">
        <f t="shared" si="21"/>
        <v>6.1499999999999995</v>
      </c>
      <c r="Q205" s="141">
        <v>0</v>
      </c>
      <c r="R205" s="141">
        <f t="shared" si="22"/>
        <v>0</v>
      </c>
      <c r="S205" s="141">
        <v>0</v>
      </c>
      <c r="T205" s="142">
        <f t="shared" si="23"/>
        <v>0</v>
      </c>
      <c r="AR205" s="143" t="s">
        <v>142</v>
      </c>
      <c r="AT205" s="143" t="s">
        <v>127</v>
      </c>
      <c r="AU205" s="143" t="s">
        <v>78</v>
      </c>
      <c r="AY205" s="3" t="s">
        <v>124</v>
      </c>
      <c r="BE205" s="144">
        <f t="shared" si="24"/>
        <v>0</v>
      </c>
      <c r="BF205" s="144">
        <f t="shared" si="25"/>
        <v>0</v>
      </c>
      <c r="BG205" s="144">
        <f t="shared" si="26"/>
        <v>0</v>
      </c>
      <c r="BH205" s="144">
        <f t="shared" si="27"/>
        <v>0</v>
      </c>
      <c r="BI205" s="144">
        <f t="shared" si="28"/>
        <v>0</v>
      </c>
      <c r="BJ205" s="3" t="s">
        <v>77</v>
      </c>
      <c r="BK205" s="145">
        <f t="shared" si="29"/>
        <v>0</v>
      </c>
      <c r="BL205" s="3" t="s">
        <v>142</v>
      </c>
      <c r="BM205" s="143" t="s">
        <v>517</v>
      </c>
    </row>
    <row r="206" spans="2:65" s="15" customFormat="1" ht="16.5" customHeight="1" x14ac:dyDescent="0.25">
      <c r="B206" s="132"/>
      <c r="C206" s="146" t="s">
        <v>363</v>
      </c>
      <c r="D206" s="146" t="s">
        <v>148</v>
      </c>
      <c r="E206" s="147" t="s">
        <v>322</v>
      </c>
      <c r="F206" s="148" t="s">
        <v>323</v>
      </c>
      <c r="G206" s="149" t="s">
        <v>141</v>
      </c>
      <c r="H206" s="150">
        <v>410</v>
      </c>
      <c r="I206" s="178">
        <v>0</v>
      </c>
      <c r="J206" s="178">
        <f t="shared" si="20"/>
        <v>0</v>
      </c>
      <c r="K206" s="151"/>
      <c r="L206" s="152"/>
      <c r="M206" s="153" t="s">
        <v>0</v>
      </c>
      <c r="N206" s="154" t="s">
        <v>36</v>
      </c>
      <c r="O206" s="141">
        <v>0</v>
      </c>
      <c r="P206" s="141">
        <f t="shared" si="21"/>
        <v>0</v>
      </c>
      <c r="Q206" s="141">
        <v>0</v>
      </c>
      <c r="R206" s="141">
        <f t="shared" si="22"/>
        <v>0</v>
      </c>
      <c r="S206" s="141">
        <v>0</v>
      </c>
      <c r="T206" s="142">
        <f t="shared" si="23"/>
        <v>0</v>
      </c>
      <c r="AR206" s="143" t="s">
        <v>151</v>
      </c>
      <c r="AT206" s="143" t="s">
        <v>148</v>
      </c>
      <c r="AU206" s="143" t="s">
        <v>78</v>
      </c>
      <c r="AY206" s="3" t="s">
        <v>124</v>
      </c>
      <c r="BE206" s="144">
        <f t="shared" si="24"/>
        <v>0</v>
      </c>
      <c r="BF206" s="144">
        <f t="shared" si="25"/>
        <v>0</v>
      </c>
      <c r="BG206" s="144">
        <f t="shared" si="26"/>
        <v>0</v>
      </c>
      <c r="BH206" s="144">
        <f t="shared" si="27"/>
        <v>0</v>
      </c>
      <c r="BI206" s="144">
        <f t="shared" si="28"/>
        <v>0</v>
      </c>
      <c r="BJ206" s="3" t="s">
        <v>77</v>
      </c>
      <c r="BK206" s="145">
        <f t="shared" si="29"/>
        <v>0</v>
      </c>
      <c r="BL206" s="3" t="s">
        <v>142</v>
      </c>
      <c r="BM206" s="143" t="s">
        <v>518</v>
      </c>
    </row>
    <row r="207" spans="2:65" s="15" customFormat="1" ht="24.2" customHeight="1" x14ac:dyDescent="0.25">
      <c r="B207" s="132"/>
      <c r="C207" s="133" t="s">
        <v>368</v>
      </c>
      <c r="D207" s="133" t="s">
        <v>127</v>
      </c>
      <c r="E207" s="134" t="s">
        <v>326</v>
      </c>
      <c r="F207" s="135" t="s">
        <v>327</v>
      </c>
      <c r="G207" s="136" t="s">
        <v>183</v>
      </c>
      <c r="H207" s="137">
        <v>21</v>
      </c>
      <c r="I207" s="175">
        <v>0</v>
      </c>
      <c r="J207" s="175">
        <f t="shared" si="20"/>
        <v>0</v>
      </c>
      <c r="K207" s="138"/>
      <c r="L207" s="16"/>
      <c r="M207" s="139" t="s">
        <v>0</v>
      </c>
      <c r="N207" s="140" t="s">
        <v>36</v>
      </c>
      <c r="O207" s="141">
        <v>0</v>
      </c>
      <c r="P207" s="141">
        <f t="shared" si="21"/>
        <v>0</v>
      </c>
      <c r="Q207" s="141">
        <v>0</v>
      </c>
      <c r="R207" s="141">
        <f t="shared" si="22"/>
        <v>0</v>
      </c>
      <c r="S207" s="141">
        <v>0</v>
      </c>
      <c r="T207" s="142">
        <f t="shared" si="23"/>
        <v>0</v>
      </c>
      <c r="AR207" s="143" t="s">
        <v>142</v>
      </c>
      <c r="AT207" s="143" t="s">
        <v>127</v>
      </c>
      <c r="AU207" s="143" t="s">
        <v>78</v>
      </c>
      <c r="AY207" s="3" t="s">
        <v>124</v>
      </c>
      <c r="BE207" s="144">
        <f t="shared" si="24"/>
        <v>0</v>
      </c>
      <c r="BF207" s="144">
        <f t="shared" si="25"/>
        <v>0</v>
      </c>
      <c r="BG207" s="144">
        <f t="shared" si="26"/>
        <v>0</v>
      </c>
      <c r="BH207" s="144">
        <f t="shared" si="27"/>
        <v>0</v>
      </c>
      <c r="BI207" s="144">
        <f t="shared" si="28"/>
        <v>0</v>
      </c>
      <c r="BJ207" s="3" t="s">
        <v>77</v>
      </c>
      <c r="BK207" s="145">
        <f t="shared" si="29"/>
        <v>0</v>
      </c>
      <c r="BL207" s="3" t="s">
        <v>142</v>
      </c>
      <c r="BM207" s="143" t="s">
        <v>519</v>
      </c>
    </row>
    <row r="208" spans="2:65" s="15" customFormat="1" ht="24.2" customHeight="1" x14ac:dyDescent="0.25">
      <c r="B208" s="132"/>
      <c r="C208" s="133" t="s">
        <v>375</v>
      </c>
      <c r="D208" s="133" t="s">
        <v>127</v>
      </c>
      <c r="E208" s="134" t="s">
        <v>330</v>
      </c>
      <c r="F208" s="135" t="s">
        <v>331</v>
      </c>
      <c r="G208" s="136" t="s">
        <v>332</v>
      </c>
      <c r="H208" s="137">
        <v>0.75</v>
      </c>
      <c r="I208" s="175">
        <v>0</v>
      </c>
      <c r="J208" s="175">
        <f t="shared" si="20"/>
        <v>0</v>
      </c>
      <c r="K208" s="138"/>
      <c r="L208" s="16"/>
      <c r="M208" s="139" t="s">
        <v>0</v>
      </c>
      <c r="N208" s="140" t="s">
        <v>36</v>
      </c>
      <c r="O208" s="141">
        <v>0</v>
      </c>
      <c r="P208" s="141">
        <f t="shared" si="21"/>
        <v>0</v>
      </c>
      <c r="Q208" s="141">
        <v>0</v>
      </c>
      <c r="R208" s="141">
        <f t="shared" si="22"/>
        <v>0</v>
      </c>
      <c r="S208" s="141">
        <v>0</v>
      </c>
      <c r="T208" s="142">
        <f t="shared" si="23"/>
        <v>0</v>
      </c>
      <c r="AR208" s="143" t="s">
        <v>142</v>
      </c>
      <c r="AT208" s="143" t="s">
        <v>127</v>
      </c>
      <c r="AU208" s="143" t="s">
        <v>78</v>
      </c>
      <c r="AY208" s="3" t="s">
        <v>124</v>
      </c>
      <c r="BE208" s="144">
        <f t="shared" si="24"/>
        <v>0</v>
      </c>
      <c r="BF208" s="144">
        <f t="shared" si="25"/>
        <v>0</v>
      </c>
      <c r="BG208" s="144">
        <f t="shared" si="26"/>
        <v>0</v>
      </c>
      <c r="BH208" s="144">
        <f t="shared" si="27"/>
        <v>0</v>
      </c>
      <c r="BI208" s="144">
        <f t="shared" si="28"/>
        <v>0</v>
      </c>
      <c r="BJ208" s="3" t="s">
        <v>77</v>
      </c>
      <c r="BK208" s="145">
        <f t="shared" si="29"/>
        <v>0</v>
      </c>
      <c r="BL208" s="3" t="s">
        <v>142</v>
      </c>
      <c r="BM208" s="143" t="s">
        <v>520</v>
      </c>
    </row>
    <row r="209" spans="2:65" s="15" customFormat="1" ht="24.2" customHeight="1" x14ac:dyDescent="0.25">
      <c r="B209" s="132"/>
      <c r="C209" s="146" t="s">
        <v>381</v>
      </c>
      <c r="D209" s="146" t="s">
        <v>148</v>
      </c>
      <c r="E209" s="147" t="s">
        <v>335</v>
      </c>
      <c r="F209" s="148" t="s">
        <v>336</v>
      </c>
      <c r="G209" s="149" t="s">
        <v>183</v>
      </c>
      <c r="H209" s="150">
        <v>21</v>
      </c>
      <c r="I209" s="178">
        <v>0</v>
      </c>
      <c r="J209" s="178">
        <f t="shared" si="20"/>
        <v>0</v>
      </c>
      <c r="K209" s="151"/>
      <c r="L209" s="152"/>
      <c r="M209" s="153" t="s">
        <v>0</v>
      </c>
      <c r="N209" s="154" t="s">
        <v>36</v>
      </c>
      <c r="O209" s="141">
        <v>0</v>
      </c>
      <c r="P209" s="141">
        <f t="shared" si="21"/>
        <v>0</v>
      </c>
      <c r="Q209" s="141">
        <v>0.01</v>
      </c>
      <c r="R209" s="141">
        <f t="shared" si="22"/>
        <v>0.21</v>
      </c>
      <c r="S209" s="141">
        <v>0</v>
      </c>
      <c r="T209" s="142">
        <f t="shared" si="23"/>
        <v>0</v>
      </c>
      <c r="AR209" s="143" t="s">
        <v>151</v>
      </c>
      <c r="AT209" s="143" t="s">
        <v>148</v>
      </c>
      <c r="AU209" s="143" t="s">
        <v>78</v>
      </c>
      <c r="AY209" s="3" t="s">
        <v>124</v>
      </c>
      <c r="BE209" s="144">
        <f t="shared" si="24"/>
        <v>0</v>
      </c>
      <c r="BF209" s="144">
        <f t="shared" si="25"/>
        <v>0</v>
      </c>
      <c r="BG209" s="144">
        <f t="shared" si="26"/>
        <v>0</v>
      </c>
      <c r="BH209" s="144">
        <f t="shared" si="27"/>
        <v>0</v>
      </c>
      <c r="BI209" s="144">
        <f t="shared" si="28"/>
        <v>0</v>
      </c>
      <c r="BJ209" s="3" t="s">
        <v>77</v>
      </c>
      <c r="BK209" s="145">
        <f t="shared" si="29"/>
        <v>0</v>
      </c>
      <c r="BL209" s="3" t="s">
        <v>142</v>
      </c>
      <c r="BM209" s="143" t="s">
        <v>521</v>
      </c>
    </row>
    <row r="210" spans="2:65" s="15" customFormat="1" ht="24.2" customHeight="1" x14ac:dyDescent="0.25">
      <c r="B210" s="132"/>
      <c r="C210" s="146" t="s">
        <v>383</v>
      </c>
      <c r="D210" s="146" t="s">
        <v>148</v>
      </c>
      <c r="E210" s="147" t="s">
        <v>339</v>
      </c>
      <c r="F210" s="148" t="s">
        <v>340</v>
      </c>
      <c r="G210" s="149" t="s">
        <v>183</v>
      </c>
      <c r="H210" s="150">
        <v>21</v>
      </c>
      <c r="I210" s="178">
        <v>0</v>
      </c>
      <c r="J210" s="178">
        <f t="shared" si="20"/>
        <v>0</v>
      </c>
      <c r="K210" s="151"/>
      <c r="L210" s="152"/>
      <c r="M210" s="153" t="s">
        <v>0</v>
      </c>
      <c r="N210" s="154" t="s">
        <v>36</v>
      </c>
      <c r="O210" s="141">
        <v>0</v>
      </c>
      <c r="P210" s="141">
        <f t="shared" si="21"/>
        <v>0</v>
      </c>
      <c r="Q210" s="141">
        <v>5.0000000000000001E-3</v>
      </c>
      <c r="R210" s="141">
        <f t="shared" si="22"/>
        <v>0.105</v>
      </c>
      <c r="S210" s="141">
        <v>0</v>
      </c>
      <c r="T210" s="142">
        <f t="shared" si="23"/>
        <v>0</v>
      </c>
      <c r="AR210" s="143" t="s">
        <v>151</v>
      </c>
      <c r="AT210" s="143" t="s">
        <v>148</v>
      </c>
      <c r="AU210" s="143" t="s">
        <v>78</v>
      </c>
      <c r="AY210" s="3" t="s">
        <v>124</v>
      </c>
      <c r="BE210" s="144">
        <f t="shared" si="24"/>
        <v>0</v>
      </c>
      <c r="BF210" s="144">
        <f t="shared" si="25"/>
        <v>0</v>
      </c>
      <c r="BG210" s="144">
        <f t="shared" si="26"/>
        <v>0</v>
      </c>
      <c r="BH210" s="144">
        <f t="shared" si="27"/>
        <v>0</v>
      </c>
      <c r="BI210" s="144">
        <f t="shared" si="28"/>
        <v>0</v>
      </c>
      <c r="BJ210" s="3" t="s">
        <v>77</v>
      </c>
      <c r="BK210" s="145">
        <f t="shared" si="29"/>
        <v>0</v>
      </c>
      <c r="BL210" s="3" t="s">
        <v>142</v>
      </c>
      <c r="BM210" s="143" t="s">
        <v>522</v>
      </c>
    </row>
    <row r="211" spans="2:65" s="15" customFormat="1" ht="24.2" customHeight="1" x14ac:dyDescent="0.25">
      <c r="B211" s="132"/>
      <c r="C211" s="133" t="s">
        <v>386</v>
      </c>
      <c r="D211" s="133" t="s">
        <v>127</v>
      </c>
      <c r="E211" s="134" t="s">
        <v>344</v>
      </c>
      <c r="F211" s="135" t="s">
        <v>345</v>
      </c>
      <c r="G211" s="136" t="s">
        <v>141</v>
      </c>
      <c r="H211" s="137">
        <v>460</v>
      </c>
      <c r="I211" s="175">
        <v>0</v>
      </c>
      <c r="J211" s="175">
        <f t="shared" si="20"/>
        <v>0</v>
      </c>
      <c r="K211" s="138"/>
      <c r="L211" s="16"/>
      <c r="M211" s="139" t="s">
        <v>0</v>
      </c>
      <c r="N211" s="140" t="s">
        <v>36</v>
      </c>
      <c r="O211" s="141">
        <v>1.2999999999999999E-2</v>
      </c>
      <c r="P211" s="141">
        <f t="shared" si="21"/>
        <v>5.9799999999999995</v>
      </c>
      <c r="Q211" s="141">
        <v>0</v>
      </c>
      <c r="R211" s="141">
        <f t="shared" si="22"/>
        <v>0</v>
      </c>
      <c r="S211" s="141">
        <v>0</v>
      </c>
      <c r="T211" s="142">
        <f t="shared" si="23"/>
        <v>0</v>
      </c>
      <c r="AR211" s="143" t="s">
        <v>142</v>
      </c>
      <c r="AT211" s="143" t="s">
        <v>127</v>
      </c>
      <c r="AU211" s="143" t="s">
        <v>78</v>
      </c>
      <c r="AY211" s="3" t="s">
        <v>124</v>
      </c>
      <c r="BE211" s="144">
        <f t="shared" si="24"/>
        <v>0</v>
      </c>
      <c r="BF211" s="144">
        <f t="shared" si="25"/>
        <v>0</v>
      </c>
      <c r="BG211" s="144">
        <f t="shared" si="26"/>
        <v>0</v>
      </c>
      <c r="BH211" s="144">
        <f t="shared" si="27"/>
        <v>0</v>
      </c>
      <c r="BI211" s="144">
        <f t="shared" si="28"/>
        <v>0</v>
      </c>
      <c r="BJ211" s="3" t="s">
        <v>77</v>
      </c>
      <c r="BK211" s="145">
        <f t="shared" si="29"/>
        <v>0</v>
      </c>
      <c r="BL211" s="3" t="s">
        <v>142</v>
      </c>
      <c r="BM211" s="143" t="s">
        <v>523</v>
      </c>
    </row>
    <row r="212" spans="2:65" s="15" customFormat="1" ht="16.5" customHeight="1" x14ac:dyDescent="0.25">
      <c r="B212" s="132"/>
      <c r="C212" s="146" t="s">
        <v>131</v>
      </c>
      <c r="D212" s="146" t="s">
        <v>148</v>
      </c>
      <c r="E212" s="147" t="s">
        <v>348</v>
      </c>
      <c r="F212" s="148" t="s">
        <v>349</v>
      </c>
      <c r="G212" s="149" t="s">
        <v>141</v>
      </c>
      <c r="H212" s="150">
        <v>250</v>
      </c>
      <c r="I212" s="178">
        <v>0</v>
      </c>
      <c r="J212" s="178">
        <f t="shared" si="20"/>
        <v>0</v>
      </c>
      <c r="K212" s="151"/>
      <c r="L212" s="152"/>
      <c r="M212" s="153" t="s">
        <v>0</v>
      </c>
      <c r="N212" s="154" t="s">
        <v>36</v>
      </c>
      <c r="O212" s="141">
        <v>0</v>
      </c>
      <c r="P212" s="141">
        <f t="shared" si="21"/>
        <v>0</v>
      </c>
      <c r="Q212" s="141">
        <v>0</v>
      </c>
      <c r="R212" s="141">
        <f t="shared" si="22"/>
        <v>0</v>
      </c>
      <c r="S212" s="141">
        <v>0</v>
      </c>
      <c r="T212" s="142">
        <f t="shared" si="23"/>
        <v>0</v>
      </c>
      <c r="AR212" s="143" t="s">
        <v>151</v>
      </c>
      <c r="AT212" s="143" t="s">
        <v>148</v>
      </c>
      <c r="AU212" s="143" t="s">
        <v>78</v>
      </c>
      <c r="AY212" s="3" t="s">
        <v>124</v>
      </c>
      <c r="BE212" s="144">
        <f t="shared" si="24"/>
        <v>0</v>
      </c>
      <c r="BF212" s="144">
        <f t="shared" si="25"/>
        <v>0</v>
      </c>
      <c r="BG212" s="144">
        <f t="shared" si="26"/>
        <v>0</v>
      </c>
      <c r="BH212" s="144">
        <f t="shared" si="27"/>
        <v>0</v>
      </c>
      <c r="BI212" s="144">
        <f t="shared" si="28"/>
        <v>0</v>
      </c>
      <c r="BJ212" s="3" t="s">
        <v>77</v>
      </c>
      <c r="BK212" s="145">
        <f t="shared" si="29"/>
        <v>0</v>
      </c>
      <c r="BL212" s="3" t="s">
        <v>142</v>
      </c>
      <c r="BM212" s="143" t="s">
        <v>524</v>
      </c>
    </row>
    <row r="213" spans="2:65" s="15" customFormat="1" ht="16.5" customHeight="1" x14ac:dyDescent="0.25">
      <c r="B213" s="132"/>
      <c r="C213" s="146" t="s">
        <v>390</v>
      </c>
      <c r="D213" s="146" t="s">
        <v>148</v>
      </c>
      <c r="E213" s="147" t="s">
        <v>525</v>
      </c>
      <c r="F213" s="148" t="s">
        <v>526</v>
      </c>
      <c r="G213" s="149" t="s">
        <v>141</v>
      </c>
      <c r="H213" s="150">
        <v>140</v>
      </c>
      <c r="I213" s="178">
        <v>0</v>
      </c>
      <c r="J213" s="178">
        <f t="shared" si="20"/>
        <v>0</v>
      </c>
      <c r="K213" s="151"/>
      <c r="L213" s="152"/>
      <c r="M213" s="153" t="s">
        <v>0</v>
      </c>
      <c r="N213" s="154" t="s">
        <v>36</v>
      </c>
      <c r="O213" s="141">
        <v>0</v>
      </c>
      <c r="P213" s="141">
        <f t="shared" si="21"/>
        <v>0</v>
      </c>
      <c r="Q213" s="141">
        <v>0</v>
      </c>
      <c r="R213" s="141">
        <f t="shared" si="22"/>
        <v>0</v>
      </c>
      <c r="S213" s="141">
        <v>0</v>
      </c>
      <c r="T213" s="142">
        <f t="shared" si="23"/>
        <v>0</v>
      </c>
      <c r="AR213" s="143" t="s">
        <v>151</v>
      </c>
      <c r="AT213" s="143" t="s">
        <v>148</v>
      </c>
      <c r="AU213" s="143" t="s">
        <v>78</v>
      </c>
      <c r="AY213" s="3" t="s">
        <v>124</v>
      </c>
      <c r="BE213" s="144">
        <f t="shared" si="24"/>
        <v>0</v>
      </c>
      <c r="BF213" s="144">
        <f t="shared" si="25"/>
        <v>0</v>
      </c>
      <c r="BG213" s="144">
        <f t="shared" si="26"/>
        <v>0</v>
      </c>
      <c r="BH213" s="144">
        <f t="shared" si="27"/>
        <v>0</v>
      </c>
      <c r="BI213" s="144">
        <f t="shared" si="28"/>
        <v>0</v>
      </c>
      <c r="BJ213" s="3" t="s">
        <v>77</v>
      </c>
      <c r="BK213" s="145">
        <f t="shared" si="29"/>
        <v>0</v>
      </c>
      <c r="BL213" s="3" t="s">
        <v>142</v>
      </c>
      <c r="BM213" s="143" t="s">
        <v>527</v>
      </c>
    </row>
    <row r="214" spans="2:65" s="15" customFormat="1" ht="16.5" customHeight="1" x14ac:dyDescent="0.25">
      <c r="B214" s="132"/>
      <c r="C214" s="146" t="s">
        <v>394</v>
      </c>
      <c r="D214" s="146" t="s">
        <v>148</v>
      </c>
      <c r="E214" s="147" t="s">
        <v>528</v>
      </c>
      <c r="F214" s="148" t="s">
        <v>529</v>
      </c>
      <c r="G214" s="149" t="s">
        <v>141</v>
      </c>
      <c r="H214" s="150">
        <v>70</v>
      </c>
      <c r="I214" s="178">
        <v>0</v>
      </c>
      <c r="J214" s="178">
        <f t="shared" si="20"/>
        <v>0</v>
      </c>
      <c r="K214" s="151"/>
      <c r="L214" s="152"/>
      <c r="M214" s="153" t="s">
        <v>0</v>
      </c>
      <c r="N214" s="154" t="s">
        <v>36</v>
      </c>
      <c r="O214" s="141">
        <v>0</v>
      </c>
      <c r="P214" s="141">
        <f t="shared" si="21"/>
        <v>0</v>
      </c>
      <c r="Q214" s="141">
        <v>0</v>
      </c>
      <c r="R214" s="141">
        <f t="shared" si="22"/>
        <v>0</v>
      </c>
      <c r="S214" s="141">
        <v>0</v>
      </c>
      <c r="T214" s="142">
        <f t="shared" si="23"/>
        <v>0</v>
      </c>
      <c r="AR214" s="143" t="s">
        <v>151</v>
      </c>
      <c r="AT214" s="143" t="s">
        <v>148</v>
      </c>
      <c r="AU214" s="143" t="s">
        <v>78</v>
      </c>
      <c r="AY214" s="3" t="s">
        <v>124</v>
      </c>
      <c r="BE214" s="144">
        <f t="shared" si="24"/>
        <v>0</v>
      </c>
      <c r="BF214" s="144">
        <f t="shared" si="25"/>
        <v>0</v>
      </c>
      <c r="BG214" s="144">
        <f t="shared" si="26"/>
        <v>0</v>
      </c>
      <c r="BH214" s="144">
        <f t="shared" si="27"/>
        <v>0</v>
      </c>
      <c r="BI214" s="144">
        <f t="shared" si="28"/>
        <v>0</v>
      </c>
      <c r="BJ214" s="3" t="s">
        <v>77</v>
      </c>
      <c r="BK214" s="145">
        <f t="shared" si="29"/>
        <v>0</v>
      </c>
      <c r="BL214" s="3" t="s">
        <v>142</v>
      </c>
      <c r="BM214" s="143" t="s">
        <v>530</v>
      </c>
    </row>
    <row r="215" spans="2:65" s="15" customFormat="1" ht="33" customHeight="1" x14ac:dyDescent="0.25">
      <c r="B215" s="132"/>
      <c r="C215" s="133" t="s">
        <v>399</v>
      </c>
      <c r="D215" s="133" t="s">
        <v>127</v>
      </c>
      <c r="E215" s="134" t="s">
        <v>360</v>
      </c>
      <c r="F215" s="135" t="s">
        <v>361</v>
      </c>
      <c r="G215" s="136" t="s">
        <v>217</v>
      </c>
      <c r="H215" s="137">
        <v>48</v>
      </c>
      <c r="I215" s="175">
        <v>0</v>
      </c>
      <c r="J215" s="175">
        <f t="shared" si="20"/>
        <v>0</v>
      </c>
      <c r="K215" s="138"/>
      <c r="L215" s="16"/>
      <c r="M215" s="139" t="s">
        <v>0</v>
      </c>
      <c r="N215" s="140" t="s">
        <v>36</v>
      </c>
      <c r="O215" s="141">
        <v>0.24</v>
      </c>
      <c r="P215" s="141">
        <f t="shared" si="21"/>
        <v>11.52</v>
      </c>
      <c r="Q215" s="141">
        <v>0</v>
      </c>
      <c r="R215" s="141">
        <f t="shared" si="22"/>
        <v>0</v>
      </c>
      <c r="S215" s="141">
        <v>0</v>
      </c>
      <c r="T215" s="142">
        <f t="shared" si="23"/>
        <v>0</v>
      </c>
      <c r="AR215" s="143" t="s">
        <v>142</v>
      </c>
      <c r="AT215" s="143" t="s">
        <v>127</v>
      </c>
      <c r="AU215" s="143" t="s">
        <v>78</v>
      </c>
      <c r="AY215" s="3" t="s">
        <v>124</v>
      </c>
      <c r="BE215" s="144">
        <f t="shared" si="24"/>
        <v>0</v>
      </c>
      <c r="BF215" s="144">
        <f t="shared" si="25"/>
        <v>0</v>
      </c>
      <c r="BG215" s="144">
        <f t="shared" si="26"/>
        <v>0</v>
      </c>
      <c r="BH215" s="144">
        <f t="shared" si="27"/>
        <v>0</v>
      </c>
      <c r="BI215" s="144">
        <f t="shared" si="28"/>
        <v>0</v>
      </c>
      <c r="BJ215" s="3" t="s">
        <v>77</v>
      </c>
      <c r="BK215" s="145">
        <f t="shared" si="29"/>
        <v>0</v>
      </c>
      <c r="BL215" s="3" t="s">
        <v>142</v>
      </c>
      <c r="BM215" s="143" t="s">
        <v>531</v>
      </c>
    </row>
    <row r="216" spans="2:65" s="15" customFormat="1" ht="16.5" customHeight="1" x14ac:dyDescent="0.25">
      <c r="B216" s="132"/>
      <c r="C216" s="146" t="s">
        <v>403</v>
      </c>
      <c r="D216" s="146" t="s">
        <v>148</v>
      </c>
      <c r="E216" s="147" t="s">
        <v>364</v>
      </c>
      <c r="F216" s="148" t="s">
        <v>365</v>
      </c>
      <c r="G216" s="149" t="s">
        <v>188</v>
      </c>
      <c r="H216" s="150">
        <v>6.1440000000000001</v>
      </c>
      <c r="I216" s="178">
        <v>0</v>
      </c>
      <c r="J216" s="178">
        <f t="shared" si="20"/>
        <v>0</v>
      </c>
      <c r="K216" s="151"/>
      <c r="L216" s="152"/>
      <c r="M216" s="153" t="s">
        <v>0</v>
      </c>
      <c r="N216" s="154" t="s">
        <v>36</v>
      </c>
      <c r="O216" s="141">
        <v>0</v>
      </c>
      <c r="P216" s="141">
        <f t="shared" si="21"/>
        <v>0</v>
      </c>
      <c r="Q216" s="141">
        <v>1.6</v>
      </c>
      <c r="R216" s="141">
        <f t="shared" si="22"/>
        <v>9.8304000000000009</v>
      </c>
      <c r="S216" s="141">
        <v>0</v>
      </c>
      <c r="T216" s="142">
        <f t="shared" si="23"/>
        <v>0</v>
      </c>
      <c r="AR216" s="143" t="s">
        <v>151</v>
      </c>
      <c r="AT216" s="143" t="s">
        <v>148</v>
      </c>
      <c r="AU216" s="143" t="s">
        <v>78</v>
      </c>
      <c r="AY216" s="3" t="s">
        <v>124</v>
      </c>
      <c r="BE216" s="144">
        <f t="shared" si="24"/>
        <v>0</v>
      </c>
      <c r="BF216" s="144">
        <f t="shared" si="25"/>
        <v>0</v>
      </c>
      <c r="BG216" s="144">
        <f t="shared" si="26"/>
        <v>0</v>
      </c>
      <c r="BH216" s="144">
        <f t="shared" si="27"/>
        <v>0</v>
      </c>
      <c r="BI216" s="144">
        <f t="shared" si="28"/>
        <v>0</v>
      </c>
      <c r="BJ216" s="3" t="s">
        <v>77</v>
      </c>
      <c r="BK216" s="145">
        <f t="shared" si="29"/>
        <v>0</v>
      </c>
      <c r="BL216" s="3" t="s">
        <v>142</v>
      </c>
      <c r="BM216" s="143" t="s">
        <v>532</v>
      </c>
    </row>
    <row r="217" spans="2:65" s="155" customFormat="1" x14ac:dyDescent="0.25">
      <c r="B217" s="156"/>
      <c r="D217" s="157" t="s">
        <v>190</v>
      </c>
      <c r="E217" s="162" t="s">
        <v>0</v>
      </c>
      <c r="F217" s="158" t="s">
        <v>533</v>
      </c>
      <c r="H217" s="159">
        <v>6.1440000000000001</v>
      </c>
      <c r="I217" s="179"/>
      <c r="J217" s="179"/>
      <c r="L217" s="156"/>
      <c r="M217" s="160"/>
      <c r="T217" s="161"/>
      <c r="AT217" s="162" t="s">
        <v>190</v>
      </c>
      <c r="AU217" s="162" t="s">
        <v>78</v>
      </c>
      <c r="AV217" s="155" t="s">
        <v>77</v>
      </c>
      <c r="AW217" s="155" t="s">
        <v>25</v>
      </c>
      <c r="AX217" s="155" t="s">
        <v>75</v>
      </c>
      <c r="AY217" s="162" t="s">
        <v>124</v>
      </c>
    </row>
    <row r="218" spans="2:65" s="15" customFormat="1" ht="21.75" customHeight="1" x14ac:dyDescent="0.25">
      <c r="B218" s="132"/>
      <c r="C218" s="133" t="s">
        <v>407</v>
      </c>
      <c r="D218" s="133" t="s">
        <v>127</v>
      </c>
      <c r="E218" s="134" t="s">
        <v>369</v>
      </c>
      <c r="F218" s="135" t="s">
        <v>370</v>
      </c>
      <c r="G218" s="136" t="s">
        <v>332</v>
      </c>
      <c r="H218" s="137">
        <v>12.28</v>
      </c>
      <c r="I218" s="175">
        <v>0</v>
      </c>
      <c r="J218" s="175">
        <f>ROUND(I218*H218,3)</f>
        <v>0</v>
      </c>
      <c r="K218" s="138"/>
      <c r="L218" s="16"/>
      <c r="M218" s="139" t="s">
        <v>0</v>
      </c>
      <c r="N218" s="140" t="s">
        <v>36</v>
      </c>
      <c r="O218" s="141">
        <v>0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142</v>
      </c>
      <c r="AT218" s="143" t="s">
        <v>127</v>
      </c>
      <c r="AU218" s="143" t="s">
        <v>78</v>
      </c>
      <c r="AY218" s="3" t="s">
        <v>124</v>
      </c>
      <c r="BE218" s="144">
        <f>IF(N218="základná",J218,0)</f>
        <v>0</v>
      </c>
      <c r="BF218" s="144">
        <f>IF(N218="znížená",J218,0)</f>
        <v>0</v>
      </c>
      <c r="BG218" s="144">
        <f>IF(N218="zákl. prenesená",J218,0)</f>
        <v>0</v>
      </c>
      <c r="BH218" s="144">
        <f>IF(N218="zníž. prenesená",J218,0)</f>
        <v>0</v>
      </c>
      <c r="BI218" s="144">
        <f>IF(N218="nulová",J218,0)</f>
        <v>0</v>
      </c>
      <c r="BJ218" s="3" t="s">
        <v>77</v>
      </c>
      <c r="BK218" s="145">
        <f>ROUND(I218*H218,3)</f>
        <v>0</v>
      </c>
      <c r="BL218" s="3" t="s">
        <v>142</v>
      </c>
      <c r="BM218" s="143" t="s">
        <v>534</v>
      </c>
    </row>
    <row r="219" spans="2:65" s="155" customFormat="1" x14ac:dyDescent="0.25">
      <c r="B219" s="156"/>
      <c r="D219" s="157" t="s">
        <v>190</v>
      </c>
      <c r="E219" s="162" t="s">
        <v>0</v>
      </c>
      <c r="F219" s="158" t="s">
        <v>535</v>
      </c>
      <c r="H219" s="159">
        <v>7.2</v>
      </c>
      <c r="I219" s="179"/>
      <c r="J219" s="179"/>
      <c r="L219" s="156"/>
      <c r="M219" s="160"/>
      <c r="T219" s="161"/>
      <c r="AT219" s="162" t="s">
        <v>190</v>
      </c>
      <c r="AU219" s="162" t="s">
        <v>78</v>
      </c>
      <c r="AV219" s="155" t="s">
        <v>77</v>
      </c>
      <c r="AW219" s="155" t="s">
        <v>25</v>
      </c>
      <c r="AX219" s="155" t="s">
        <v>70</v>
      </c>
      <c r="AY219" s="162" t="s">
        <v>124</v>
      </c>
    </row>
    <row r="220" spans="2:65" s="155" customFormat="1" x14ac:dyDescent="0.25">
      <c r="B220" s="156"/>
      <c r="D220" s="157" t="s">
        <v>190</v>
      </c>
      <c r="E220" s="162" t="s">
        <v>0</v>
      </c>
      <c r="F220" s="158" t="s">
        <v>536</v>
      </c>
      <c r="H220" s="159">
        <v>0.98</v>
      </c>
      <c r="I220" s="179"/>
      <c r="J220" s="179"/>
      <c r="L220" s="156"/>
      <c r="M220" s="160"/>
      <c r="T220" s="161"/>
      <c r="AT220" s="162" t="s">
        <v>190</v>
      </c>
      <c r="AU220" s="162" t="s">
        <v>78</v>
      </c>
      <c r="AV220" s="155" t="s">
        <v>77</v>
      </c>
      <c r="AW220" s="155" t="s">
        <v>25</v>
      </c>
      <c r="AX220" s="155" t="s">
        <v>70</v>
      </c>
      <c r="AY220" s="162" t="s">
        <v>124</v>
      </c>
    </row>
    <row r="221" spans="2:65" s="155" customFormat="1" x14ac:dyDescent="0.25">
      <c r="B221" s="156"/>
      <c r="D221" s="157" t="s">
        <v>190</v>
      </c>
      <c r="E221" s="162" t="s">
        <v>0</v>
      </c>
      <c r="F221" s="158" t="s">
        <v>537</v>
      </c>
      <c r="H221" s="159">
        <v>4.0999999999999996</v>
      </c>
      <c r="I221" s="179"/>
      <c r="J221" s="179"/>
      <c r="L221" s="156"/>
      <c r="M221" s="160"/>
      <c r="T221" s="161"/>
      <c r="AT221" s="162" t="s">
        <v>190</v>
      </c>
      <c r="AU221" s="162" t="s">
        <v>78</v>
      </c>
      <c r="AV221" s="155" t="s">
        <v>77</v>
      </c>
      <c r="AW221" s="155" t="s">
        <v>25</v>
      </c>
      <c r="AX221" s="155" t="s">
        <v>70</v>
      </c>
      <c r="AY221" s="162" t="s">
        <v>124</v>
      </c>
    </row>
    <row r="222" spans="2:65" s="163" customFormat="1" x14ac:dyDescent="0.25">
      <c r="B222" s="164"/>
      <c r="D222" s="157" t="s">
        <v>190</v>
      </c>
      <c r="E222" s="165" t="s">
        <v>0</v>
      </c>
      <c r="F222" s="166" t="s">
        <v>205</v>
      </c>
      <c r="H222" s="167">
        <v>12.28</v>
      </c>
      <c r="I222" s="180"/>
      <c r="J222" s="180"/>
      <c r="L222" s="164"/>
      <c r="M222" s="168"/>
      <c r="T222" s="169"/>
      <c r="AT222" s="165" t="s">
        <v>190</v>
      </c>
      <c r="AU222" s="165" t="s">
        <v>78</v>
      </c>
      <c r="AV222" s="163" t="s">
        <v>142</v>
      </c>
      <c r="AW222" s="163" t="s">
        <v>25</v>
      </c>
      <c r="AX222" s="163" t="s">
        <v>75</v>
      </c>
      <c r="AY222" s="165" t="s">
        <v>124</v>
      </c>
    </row>
    <row r="223" spans="2:65" s="15" customFormat="1" ht="24.2" customHeight="1" x14ac:dyDescent="0.25">
      <c r="B223" s="132"/>
      <c r="C223" s="133" t="s">
        <v>415</v>
      </c>
      <c r="D223" s="133" t="s">
        <v>127</v>
      </c>
      <c r="E223" s="134" t="s">
        <v>376</v>
      </c>
      <c r="F223" s="135" t="s">
        <v>377</v>
      </c>
      <c r="G223" s="136" t="s">
        <v>332</v>
      </c>
      <c r="H223" s="137">
        <v>12.28</v>
      </c>
      <c r="I223" s="175">
        <v>0</v>
      </c>
      <c r="J223" s="175">
        <f>ROUND(I223*H223,3)</f>
        <v>0</v>
      </c>
      <c r="K223" s="138"/>
      <c r="L223" s="16"/>
      <c r="M223" s="139" t="s">
        <v>0</v>
      </c>
      <c r="N223" s="140" t="s">
        <v>36</v>
      </c>
      <c r="O223" s="141">
        <v>0.91</v>
      </c>
      <c r="P223" s="141">
        <f>O223*H223</f>
        <v>11.174799999999999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142</v>
      </c>
      <c r="AT223" s="143" t="s">
        <v>127</v>
      </c>
      <c r="AU223" s="143" t="s">
        <v>78</v>
      </c>
      <c r="AY223" s="3" t="s">
        <v>124</v>
      </c>
      <c r="BE223" s="144">
        <f>IF(N223="základná",J223,0)</f>
        <v>0</v>
      </c>
      <c r="BF223" s="144">
        <f>IF(N223="znížená",J223,0)</f>
        <v>0</v>
      </c>
      <c r="BG223" s="144">
        <f>IF(N223="zákl. prenesená",J223,0)</f>
        <v>0</v>
      </c>
      <c r="BH223" s="144">
        <f>IF(N223="zníž. prenesená",J223,0)</f>
        <v>0</v>
      </c>
      <c r="BI223" s="144">
        <f>IF(N223="nulová",J223,0)</f>
        <v>0</v>
      </c>
      <c r="BJ223" s="3" t="s">
        <v>77</v>
      </c>
      <c r="BK223" s="145">
        <f>ROUND(I223*H223,3)</f>
        <v>0</v>
      </c>
      <c r="BL223" s="3" t="s">
        <v>142</v>
      </c>
      <c r="BM223" s="143" t="s">
        <v>538</v>
      </c>
    </row>
    <row r="224" spans="2:65" s="120" customFormat="1" ht="20.85" customHeight="1" x14ac:dyDescent="0.2">
      <c r="B224" s="121"/>
      <c r="D224" s="122" t="s">
        <v>69</v>
      </c>
      <c r="E224" s="130" t="s">
        <v>379</v>
      </c>
      <c r="F224" s="130" t="s">
        <v>380</v>
      </c>
      <c r="I224" s="176"/>
      <c r="J224" s="177">
        <f>BK224</f>
        <v>0</v>
      </c>
      <c r="L224" s="121"/>
      <c r="M224" s="125"/>
      <c r="P224" s="126">
        <f>SUM(P225:P236)</f>
        <v>725.1160000000001</v>
      </c>
      <c r="R224" s="126">
        <f>SUM(R225:R236)</f>
        <v>0.5098954</v>
      </c>
      <c r="T224" s="127">
        <f>SUM(T225:T236)</f>
        <v>0</v>
      </c>
      <c r="AR224" s="122" t="s">
        <v>75</v>
      </c>
      <c r="AT224" s="128" t="s">
        <v>69</v>
      </c>
      <c r="AU224" s="128" t="s">
        <v>77</v>
      </c>
      <c r="AY224" s="122" t="s">
        <v>124</v>
      </c>
      <c r="BK224" s="129">
        <f>SUM(BK225:BK236)</f>
        <v>0</v>
      </c>
    </row>
    <row r="225" spans="2:65" s="15" customFormat="1" ht="24.2" customHeight="1" x14ac:dyDescent="0.25">
      <c r="B225" s="132"/>
      <c r="C225" s="133" t="s">
        <v>539</v>
      </c>
      <c r="D225" s="133" t="s">
        <v>127</v>
      </c>
      <c r="E225" s="134" t="s">
        <v>246</v>
      </c>
      <c r="F225" s="135" t="s">
        <v>247</v>
      </c>
      <c r="G225" s="136" t="s">
        <v>217</v>
      </c>
      <c r="H225" s="137">
        <v>7714</v>
      </c>
      <c r="I225" s="175">
        <v>0</v>
      </c>
      <c r="J225" s="175">
        <f>ROUND(I225*H225,3)</f>
        <v>0</v>
      </c>
      <c r="K225" s="138"/>
      <c r="L225" s="16"/>
      <c r="M225" s="139" t="s">
        <v>0</v>
      </c>
      <c r="N225" s="140" t="s">
        <v>36</v>
      </c>
      <c r="O225" s="141">
        <v>3.0000000000000001E-3</v>
      </c>
      <c r="P225" s="141">
        <f>O225*H225</f>
        <v>23.141999999999999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142</v>
      </c>
      <c r="AT225" s="143" t="s">
        <v>127</v>
      </c>
      <c r="AU225" s="143" t="s">
        <v>78</v>
      </c>
      <c r="AY225" s="3" t="s">
        <v>124</v>
      </c>
      <c r="BE225" s="144">
        <f>IF(N225="základná",J225,0)</f>
        <v>0</v>
      </c>
      <c r="BF225" s="144">
        <f>IF(N225="znížená",J225,0)</f>
        <v>0</v>
      </c>
      <c r="BG225" s="144">
        <f>IF(N225="zákl. prenesená",J225,0)</f>
        <v>0</v>
      </c>
      <c r="BH225" s="144">
        <f>IF(N225="zníž. prenesená",J225,0)</f>
        <v>0</v>
      </c>
      <c r="BI225" s="144">
        <f>IF(N225="nulová",J225,0)</f>
        <v>0</v>
      </c>
      <c r="BJ225" s="3" t="s">
        <v>77</v>
      </c>
      <c r="BK225" s="145">
        <f>ROUND(I225*H225,3)</f>
        <v>0</v>
      </c>
      <c r="BL225" s="3" t="s">
        <v>142</v>
      </c>
      <c r="BM225" s="143" t="s">
        <v>540</v>
      </c>
    </row>
    <row r="226" spans="2:65" s="15" customFormat="1" ht="24.2" customHeight="1" x14ac:dyDescent="0.25">
      <c r="B226" s="132"/>
      <c r="C226" s="146" t="s">
        <v>541</v>
      </c>
      <c r="D226" s="146" t="s">
        <v>148</v>
      </c>
      <c r="E226" s="147" t="s">
        <v>250</v>
      </c>
      <c r="F226" s="148" t="s">
        <v>251</v>
      </c>
      <c r="G226" s="149" t="s">
        <v>141</v>
      </c>
      <c r="H226" s="150">
        <v>7.7140000000000004</v>
      </c>
      <c r="I226" s="178">
        <v>0</v>
      </c>
      <c r="J226" s="178">
        <f>ROUND(I226*H226,3)</f>
        <v>0</v>
      </c>
      <c r="K226" s="151"/>
      <c r="L226" s="152"/>
      <c r="M226" s="153" t="s">
        <v>0</v>
      </c>
      <c r="N226" s="154" t="s">
        <v>36</v>
      </c>
      <c r="O226" s="141">
        <v>0</v>
      </c>
      <c r="P226" s="141">
        <f>O226*H226</f>
        <v>0</v>
      </c>
      <c r="Q226" s="141">
        <v>1.1000000000000001E-3</v>
      </c>
      <c r="R226" s="141">
        <f>Q226*H226</f>
        <v>8.4854000000000006E-3</v>
      </c>
      <c r="S226" s="141">
        <v>0</v>
      </c>
      <c r="T226" s="142">
        <f>S226*H226</f>
        <v>0</v>
      </c>
      <c r="AR226" s="143" t="s">
        <v>151</v>
      </c>
      <c r="AT226" s="143" t="s">
        <v>148</v>
      </c>
      <c r="AU226" s="143" t="s">
        <v>78</v>
      </c>
      <c r="AY226" s="3" t="s">
        <v>124</v>
      </c>
      <c r="BE226" s="144">
        <f>IF(N226="základná",J226,0)</f>
        <v>0</v>
      </c>
      <c r="BF226" s="144">
        <f>IF(N226="znížená",J226,0)</f>
        <v>0</v>
      </c>
      <c r="BG226" s="144">
        <f>IF(N226="zákl. prenesená",J226,0)</f>
        <v>0</v>
      </c>
      <c r="BH226" s="144">
        <f>IF(N226="zníž. prenesená",J226,0)</f>
        <v>0</v>
      </c>
      <c r="BI226" s="144">
        <f>IF(N226="nulová",J226,0)</f>
        <v>0</v>
      </c>
      <c r="BJ226" s="3" t="s">
        <v>77</v>
      </c>
      <c r="BK226" s="145">
        <f>ROUND(I226*H226,3)</f>
        <v>0</v>
      </c>
      <c r="BL226" s="3" t="s">
        <v>142</v>
      </c>
      <c r="BM226" s="143" t="s">
        <v>542</v>
      </c>
    </row>
    <row r="227" spans="2:65" s="155" customFormat="1" x14ac:dyDescent="0.25">
      <c r="B227" s="156"/>
      <c r="D227" s="157" t="s">
        <v>190</v>
      </c>
      <c r="F227" s="158" t="s">
        <v>543</v>
      </c>
      <c r="H227" s="159">
        <v>7.7140000000000004</v>
      </c>
      <c r="I227" s="179"/>
      <c r="J227" s="179"/>
      <c r="L227" s="156"/>
      <c r="M227" s="160"/>
      <c r="T227" s="161"/>
      <c r="AT227" s="162" t="s">
        <v>190</v>
      </c>
      <c r="AU227" s="162" t="s">
        <v>78</v>
      </c>
      <c r="AV227" s="155" t="s">
        <v>77</v>
      </c>
      <c r="AW227" s="155" t="s">
        <v>2</v>
      </c>
      <c r="AX227" s="155" t="s">
        <v>75</v>
      </c>
      <c r="AY227" s="162" t="s">
        <v>124</v>
      </c>
    </row>
    <row r="228" spans="2:65" s="15" customFormat="1" ht="21.75" customHeight="1" x14ac:dyDescent="0.25">
      <c r="B228" s="132"/>
      <c r="C228" s="133" t="s">
        <v>544</v>
      </c>
      <c r="D228" s="133" t="s">
        <v>127</v>
      </c>
      <c r="E228" s="134" t="s">
        <v>391</v>
      </c>
      <c r="F228" s="135" t="s">
        <v>392</v>
      </c>
      <c r="G228" s="136" t="s">
        <v>217</v>
      </c>
      <c r="H228" s="137">
        <v>7714</v>
      </c>
      <c r="I228" s="175">
        <v>0</v>
      </c>
      <c r="J228" s="175">
        <f>ROUND(I228*H228,3)</f>
        <v>0</v>
      </c>
      <c r="K228" s="138"/>
      <c r="L228" s="16"/>
      <c r="M228" s="139" t="s">
        <v>0</v>
      </c>
      <c r="N228" s="140" t="s">
        <v>36</v>
      </c>
      <c r="O228" s="141">
        <v>6.0999999999999999E-2</v>
      </c>
      <c r="P228" s="141">
        <f>O228*H228</f>
        <v>470.55399999999997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142</v>
      </c>
      <c r="AT228" s="143" t="s">
        <v>127</v>
      </c>
      <c r="AU228" s="143" t="s">
        <v>78</v>
      </c>
      <c r="AY228" s="3" t="s">
        <v>124</v>
      </c>
      <c r="BE228" s="144">
        <f>IF(N228="základná",J228,0)</f>
        <v>0</v>
      </c>
      <c r="BF228" s="144">
        <f>IF(N228="znížená",J228,0)</f>
        <v>0</v>
      </c>
      <c r="BG228" s="144">
        <f>IF(N228="zákl. prenesená",J228,0)</f>
        <v>0</v>
      </c>
      <c r="BH228" s="144">
        <f>IF(N228="zníž. prenesená",J228,0)</f>
        <v>0</v>
      </c>
      <c r="BI228" s="144">
        <f>IF(N228="nulová",J228,0)</f>
        <v>0</v>
      </c>
      <c r="BJ228" s="3" t="s">
        <v>77</v>
      </c>
      <c r="BK228" s="145">
        <f>ROUND(I228*H228,3)</f>
        <v>0</v>
      </c>
      <c r="BL228" s="3" t="s">
        <v>142</v>
      </c>
      <c r="BM228" s="143" t="s">
        <v>545</v>
      </c>
    </row>
    <row r="229" spans="2:65" s="15" customFormat="1" ht="16.5" customHeight="1" x14ac:dyDescent="0.25">
      <c r="B229" s="132"/>
      <c r="C229" s="146" t="s">
        <v>546</v>
      </c>
      <c r="D229" s="146" t="s">
        <v>148</v>
      </c>
      <c r="E229" s="147" t="s">
        <v>395</v>
      </c>
      <c r="F229" s="148" t="s">
        <v>396</v>
      </c>
      <c r="G229" s="149" t="s">
        <v>231</v>
      </c>
      <c r="H229" s="150">
        <v>308.56</v>
      </c>
      <c r="I229" s="178">
        <v>0</v>
      </c>
      <c r="J229" s="178">
        <f>ROUND(I229*H229,3)</f>
        <v>0</v>
      </c>
      <c r="K229" s="151"/>
      <c r="L229" s="152"/>
      <c r="M229" s="153" t="s">
        <v>0</v>
      </c>
      <c r="N229" s="154" t="s">
        <v>36</v>
      </c>
      <c r="O229" s="141">
        <v>0</v>
      </c>
      <c r="P229" s="141">
        <f>O229*H229</f>
        <v>0</v>
      </c>
      <c r="Q229" s="141">
        <v>1E-3</v>
      </c>
      <c r="R229" s="141">
        <f>Q229*H229</f>
        <v>0.30856</v>
      </c>
      <c r="S229" s="141">
        <v>0</v>
      </c>
      <c r="T229" s="142">
        <f>S229*H229</f>
        <v>0</v>
      </c>
      <c r="AR229" s="143" t="s">
        <v>151</v>
      </c>
      <c r="AT229" s="143" t="s">
        <v>148</v>
      </c>
      <c r="AU229" s="143" t="s">
        <v>78</v>
      </c>
      <c r="AY229" s="3" t="s">
        <v>124</v>
      </c>
      <c r="BE229" s="144">
        <f>IF(N229="základná",J229,0)</f>
        <v>0</v>
      </c>
      <c r="BF229" s="144">
        <f>IF(N229="znížená",J229,0)</f>
        <v>0</v>
      </c>
      <c r="BG229" s="144">
        <f>IF(N229="zákl. prenesená",J229,0)</f>
        <v>0</v>
      </c>
      <c r="BH229" s="144">
        <f>IF(N229="zníž. prenesená",J229,0)</f>
        <v>0</v>
      </c>
      <c r="BI229" s="144">
        <f>IF(N229="nulová",J229,0)</f>
        <v>0</v>
      </c>
      <c r="BJ229" s="3" t="s">
        <v>77</v>
      </c>
      <c r="BK229" s="145">
        <f>ROUND(I229*H229,3)</f>
        <v>0</v>
      </c>
      <c r="BL229" s="3" t="s">
        <v>142</v>
      </c>
      <c r="BM229" s="143" t="s">
        <v>547</v>
      </c>
    </row>
    <row r="230" spans="2:65" s="155" customFormat="1" x14ac:dyDescent="0.25">
      <c r="B230" s="156"/>
      <c r="D230" s="157" t="s">
        <v>190</v>
      </c>
      <c r="F230" s="158" t="s">
        <v>548</v>
      </c>
      <c r="H230" s="159">
        <v>308.56</v>
      </c>
      <c r="I230" s="179"/>
      <c r="J230" s="179"/>
      <c r="L230" s="156"/>
      <c r="M230" s="160"/>
      <c r="T230" s="161"/>
      <c r="AT230" s="162" t="s">
        <v>190</v>
      </c>
      <c r="AU230" s="162" t="s">
        <v>78</v>
      </c>
      <c r="AV230" s="155" t="s">
        <v>77</v>
      </c>
      <c r="AW230" s="155" t="s">
        <v>2</v>
      </c>
      <c r="AX230" s="155" t="s">
        <v>75</v>
      </c>
      <c r="AY230" s="162" t="s">
        <v>124</v>
      </c>
    </row>
    <row r="231" spans="2:65" s="15" customFormat="1" ht="24.2" customHeight="1" x14ac:dyDescent="0.25">
      <c r="B231" s="132"/>
      <c r="C231" s="133" t="s">
        <v>549</v>
      </c>
      <c r="D231" s="133" t="s">
        <v>127</v>
      </c>
      <c r="E231" s="134" t="s">
        <v>259</v>
      </c>
      <c r="F231" s="135" t="s">
        <v>260</v>
      </c>
      <c r="G231" s="136" t="s">
        <v>217</v>
      </c>
      <c r="H231" s="137">
        <v>7714</v>
      </c>
      <c r="I231" s="175">
        <v>0</v>
      </c>
      <c r="J231" s="175">
        <f>ROUND(I231*H231,3)</f>
        <v>0</v>
      </c>
      <c r="K231" s="138"/>
      <c r="L231" s="16"/>
      <c r="M231" s="139" t="s">
        <v>0</v>
      </c>
      <c r="N231" s="140" t="s">
        <v>36</v>
      </c>
      <c r="O231" s="141">
        <v>1E-3</v>
      </c>
      <c r="P231" s="141">
        <f>O231*H231</f>
        <v>7.7140000000000004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142</v>
      </c>
      <c r="AT231" s="143" t="s">
        <v>127</v>
      </c>
      <c r="AU231" s="143" t="s">
        <v>78</v>
      </c>
      <c r="AY231" s="3" t="s">
        <v>124</v>
      </c>
      <c r="BE231" s="144">
        <f>IF(N231="základná",J231,0)</f>
        <v>0</v>
      </c>
      <c r="BF231" s="144">
        <f>IF(N231="znížená",J231,0)</f>
        <v>0</v>
      </c>
      <c r="BG231" s="144">
        <f>IF(N231="zákl. prenesená",J231,0)</f>
        <v>0</v>
      </c>
      <c r="BH231" s="144">
        <f>IF(N231="zníž. prenesená",J231,0)</f>
        <v>0</v>
      </c>
      <c r="BI231" s="144">
        <f>IF(N231="nulová",J231,0)</f>
        <v>0</v>
      </c>
      <c r="BJ231" s="3" t="s">
        <v>77</v>
      </c>
      <c r="BK231" s="145">
        <f>ROUND(I231*H231,3)</f>
        <v>0</v>
      </c>
      <c r="BL231" s="3" t="s">
        <v>142</v>
      </c>
      <c r="BM231" s="143" t="s">
        <v>550</v>
      </c>
    </row>
    <row r="232" spans="2:65" s="15" customFormat="1" ht="24.2" customHeight="1" x14ac:dyDescent="0.25">
      <c r="B232" s="132"/>
      <c r="C232" s="133" t="s">
        <v>551</v>
      </c>
      <c r="D232" s="133" t="s">
        <v>127</v>
      </c>
      <c r="E232" s="134" t="s">
        <v>263</v>
      </c>
      <c r="F232" s="135" t="s">
        <v>264</v>
      </c>
      <c r="G232" s="136" t="s">
        <v>217</v>
      </c>
      <c r="H232" s="137">
        <v>7714</v>
      </c>
      <c r="I232" s="175">
        <v>0</v>
      </c>
      <c r="J232" s="175">
        <f>ROUND(I232*H232,3)</f>
        <v>0</v>
      </c>
      <c r="K232" s="138"/>
      <c r="L232" s="16"/>
      <c r="M232" s="139" t="s">
        <v>0</v>
      </c>
      <c r="N232" s="140" t="s">
        <v>36</v>
      </c>
      <c r="O232" s="141">
        <v>1.4999999999999999E-2</v>
      </c>
      <c r="P232" s="141">
        <f>O232*H232</f>
        <v>115.71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142</v>
      </c>
      <c r="AT232" s="143" t="s">
        <v>127</v>
      </c>
      <c r="AU232" s="143" t="s">
        <v>78</v>
      </c>
      <c r="AY232" s="3" t="s">
        <v>124</v>
      </c>
      <c r="BE232" s="144">
        <f>IF(N232="základná",J232,0)</f>
        <v>0</v>
      </c>
      <c r="BF232" s="144">
        <f>IF(N232="znížená",J232,0)</f>
        <v>0</v>
      </c>
      <c r="BG232" s="144">
        <f>IF(N232="zákl. prenesená",J232,0)</f>
        <v>0</v>
      </c>
      <c r="BH232" s="144">
        <f>IF(N232="zníž. prenesená",J232,0)</f>
        <v>0</v>
      </c>
      <c r="BI232" s="144">
        <f>IF(N232="nulová",J232,0)</f>
        <v>0</v>
      </c>
      <c r="BJ232" s="3" t="s">
        <v>77</v>
      </c>
      <c r="BK232" s="145">
        <f>ROUND(I232*H232,3)</f>
        <v>0</v>
      </c>
      <c r="BL232" s="3" t="s">
        <v>142</v>
      </c>
      <c r="BM232" s="143" t="s">
        <v>552</v>
      </c>
    </row>
    <row r="233" spans="2:65" s="15" customFormat="1" ht="24.2" customHeight="1" x14ac:dyDescent="0.25">
      <c r="B233" s="132"/>
      <c r="C233" s="133" t="s">
        <v>553</v>
      </c>
      <c r="D233" s="133" t="s">
        <v>127</v>
      </c>
      <c r="E233" s="134" t="s">
        <v>400</v>
      </c>
      <c r="F233" s="135" t="s">
        <v>401</v>
      </c>
      <c r="G233" s="136" t="s">
        <v>217</v>
      </c>
      <c r="H233" s="137">
        <v>7714</v>
      </c>
      <c r="I233" s="175">
        <v>0</v>
      </c>
      <c r="J233" s="175">
        <f>ROUND(I233*H233,3)</f>
        <v>0</v>
      </c>
      <c r="K233" s="138"/>
      <c r="L233" s="16"/>
      <c r="M233" s="139" t="s">
        <v>0</v>
      </c>
      <c r="N233" s="140" t="s">
        <v>36</v>
      </c>
      <c r="O233" s="141">
        <v>1E-3</v>
      </c>
      <c r="P233" s="141">
        <f>O233*H233</f>
        <v>7.7140000000000004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142</v>
      </c>
      <c r="AT233" s="143" t="s">
        <v>127</v>
      </c>
      <c r="AU233" s="143" t="s">
        <v>78</v>
      </c>
      <c r="AY233" s="3" t="s">
        <v>124</v>
      </c>
      <c r="BE233" s="144">
        <f>IF(N233="základná",J233,0)</f>
        <v>0</v>
      </c>
      <c r="BF233" s="144">
        <f>IF(N233="znížená",J233,0)</f>
        <v>0</v>
      </c>
      <c r="BG233" s="144">
        <f>IF(N233="zákl. prenesená",J233,0)</f>
        <v>0</v>
      </c>
      <c r="BH233" s="144">
        <f>IF(N233="zníž. prenesená",J233,0)</f>
        <v>0</v>
      </c>
      <c r="BI233" s="144">
        <f>IF(N233="nulová",J233,0)</f>
        <v>0</v>
      </c>
      <c r="BJ233" s="3" t="s">
        <v>77</v>
      </c>
      <c r="BK233" s="145">
        <f>ROUND(I233*H233,3)</f>
        <v>0</v>
      </c>
      <c r="BL233" s="3" t="s">
        <v>142</v>
      </c>
      <c r="BM233" s="143" t="s">
        <v>554</v>
      </c>
    </row>
    <row r="234" spans="2:65" s="15" customFormat="1" ht="24.2" customHeight="1" x14ac:dyDescent="0.25">
      <c r="B234" s="132"/>
      <c r="C234" s="133" t="s">
        <v>555</v>
      </c>
      <c r="D234" s="133" t="s">
        <v>127</v>
      </c>
      <c r="E234" s="134" t="s">
        <v>404</v>
      </c>
      <c r="F234" s="135" t="s">
        <v>405</v>
      </c>
      <c r="G234" s="136" t="s">
        <v>217</v>
      </c>
      <c r="H234" s="137">
        <v>7714</v>
      </c>
      <c r="I234" s="175">
        <v>0</v>
      </c>
      <c r="J234" s="175">
        <f>ROUND(I234*H234,3)</f>
        <v>0</v>
      </c>
      <c r="K234" s="138"/>
      <c r="L234" s="16"/>
      <c r="M234" s="139" t="s">
        <v>0</v>
      </c>
      <c r="N234" s="140" t="s">
        <v>36</v>
      </c>
      <c r="O234" s="141">
        <v>1.2999999999999999E-2</v>
      </c>
      <c r="P234" s="141">
        <f>O234*H234</f>
        <v>100.282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131</v>
      </c>
      <c r="AT234" s="143" t="s">
        <v>127</v>
      </c>
      <c r="AU234" s="143" t="s">
        <v>78</v>
      </c>
      <c r="AY234" s="3" t="s">
        <v>124</v>
      </c>
      <c r="BE234" s="144">
        <f>IF(N234="základná",J234,0)</f>
        <v>0</v>
      </c>
      <c r="BF234" s="144">
        <f>IF(N234="znížená",J234,0)</f>
        <v>0</v>
      </c>
      <c r="BG234" s="144">
        <f>IF(N234="zákl. prenesená",J234,0)</f>
        <v>0</v>
      </c>
      <c r="BH234" s="144">
        <f>IF(N234="zníž. prenesená",J234,0)</f>
        <v>0</v>
      </c>
      <c r="BI234" s="144">
        <f>IF(N234="nulová",J234,0)</f>
        <v>0</v>
      </c>
      <c r="BJ234" s="3" t="s">
        <v>77</v>
      </c>
      <c r="BK234" s="145">
        <f>ROUND(I234*H234,3)</f>
        <v>0</v>
      </c>
      <c r="BL234" s="3" t="s">
        <v>131</v>
      </c>
      <c r="BM234" s="143" t="s">
        <v>556</v>
      </c>
    </row>
    <row r="235" spans="2:65" s="15" customFormat="1" ht="16.5" customHeight="1" x14ac:dyDescent="0.25">
      <c r="B235" s="132"/>
      <c r="C235" s="146" t="s">
        <v>557</v>
      </c>
      <c r="D235" s="146" t="s">
        <v>148</v>
      </c>
      <c r="E235" s="147" t="s">
        <v>408</v>
      </c>
      <c r="F235" s="148" t="s">
        <v>409</v>
      </c>
      <c r="G235" s="149" t="s">
        <v>231</v>
      </c>
      <c r="H235" s="150">
        <v>192.85</v>
      </c>
      <c r="I235" s="178">
        <v>0</v>
      </c>
      <c r="J235" s="178">
        <f>ROUND(I235*H235,3)</f>
        <v>0</v>
      </c>
      <c r="K235" s="151"/>
      <c r="L235" s="152"/>
      <c r="M235" s="153" t="s">
        <v>0</v>
      </c>
      <c r="N235" s="154" t="s">
        <v>36</v>
      </c>
      <c r="O235" s="141">
        <v>0</v>
      </c>
      <c r="P235" s="141">
        <f>O235*H235</f>
        <v>0</v>
      </c>
      <c r="Q235" s="141">
        <v>1E-3</v>
      </c>
      <c r="R235" s="141">
        <f>Q235*H235</f>
        <v>0.19284999999999999</v>
      </c>
      <c r="S235" s="141">
        <v>0</v>
      </c>
      <c r="T235" s="142">
        <f>S235*H235</f>
        <v>0</v>
      </c>
      <c r="AR235" s="143" t="s">
        <v>410</v>
      </c>
      <c r="AT235" s="143" t="s">
        <v>148</v>
      </c>
      <c r="AU235" s="143" t="s">
        <v>78</v>
      </c>
      <c r="AY235" s="3" t="s">
        <v>124</v>
      </c>
      <c r="BE235" s="144">
        <f>IF(N235="základná",J235,0)</f>
        <v>0</v>
      </c>
      <c r="BF235" s="144">
        <f>IF(N235="znížená",J235,0)</f>
        <v>0</v>
      </c>
      <c r="BG235" s="144">
        <f>IF(N235="zákl. prenesená",J235,0)</f>
        <v>0</v>
      </c>
      <c r="BH235" s="144">
        <f>IF(N235="zníž. prenesená",J235,0)</f>
        <v>0</v>
      </c>
      <c r="BI235" s="144">
        <f>IF(N235="nulová",J235,0)</f>
        <v>0</v>
      </c>
      <c r="BJ235" s="3" t="s">
        <v>77</v>
      </c>
      <c r="BK235" s="145">
        <f>ROUND(I235*H235,3)</f>
        <v>0</v>
      </c>
      <c r="BL235" s="3" t="s">
        <v>131</v>
      </c>
      <c r="BM235" s="143" t="s">
        <v>558</v>
      </c>
    </row>
    <row r="236" spans="2:65" s="155" customFormat="1" x14ac:dyDescent="0.25">
      <c r="B236" s="156"/>
      <c r="D236" s="157" t="s">
        <v>190</v>
      </c>
      <c r="F236" s="158" t="s">
        <v>559</v>
      </c>
      <c r="H236" s="159">
        <v>192.85</v>
      </c>
      <c r="I236" s="179"/>
      <c r="J236" s="179"/>
      <c r="L236" s="156"/>
      <c r="M236" s="160"/>
      <c r="T236" s="161"/>
      <c r="AT236" s="162" t="s">
        <v>190</v>
      </c>
      <c r="AU236" s="162" t="s">
        <v>78</v>
      </c>
      <c r="AV236" s="155" t="s">
        <v>77</v>
      </c>
      <c r="AW236" s="155" t="s">
        <v>2</v>
      </c>
      <c r="AX236" s="155" t="s">
        <v>75</v>
      </c>
      <c r="AY236" s="162" t="s">
        <v>124</v>
      </c>
    </row>
    <row r="237" spans="2:65" s="120" customFormat="1" ht="22.9" customHeight="1" x14ac:dyDescent="0.2">
      <c r="B237" s="121"/>
      <c r="D237" s="122" t="s">
        <v>69</v>
      </c>
      <c r="E237" s="130" t="s">
        <v>413</v>
      </c>
      <c r="F237" s="130" t="s">
        <v>414</v>
      </c>
      <c r="I237" s="176"/>
      <c r="J237" s="177">
        <f>BK237</f>
        <v>0</v>
      </c>
      <c r="L237" s="121"/>
      <c r="M237" s="125"/>
      <c r="P237" s="126">
        <f>P238</f>
        <v>85.299911999999992</v>
      </c>
      <c r="R237" s="126">
        <f>R238</f>
        <v>0</v>
      </c>
      <c r="T237" s="127">
        <f>T238</f>
        <v>0</v>
      </c>
      <c r="AR237" s="122" t="s">
        <v>75</v>
      </c>
      <c r="AT237" s="128" t="s">
        <v>69</v>
      </c>
      <c r="AU237" s="128" t="s">
        <v>75</v>
      </c>
      <c r="AY237" s="122" t="s">
        <v>124</v>
      </c>
      <c r="BK237" s="129">
        <f>BK238</f>
        <v>0</v>
      </c>
    </row>
    <row r="238" spans="2:65" s="15" customFormat="1" ht="33" customHeight="1" x14ac:dyDescent="0.25">
      <c r="B238" s="132"/>
      <c r="C238" s="133" t="s">
        <v>560</v>
      </c>
      <c r="D238" s="133" t="s">
        <v>127</v>
      </c>
      <c r="E238" s="134" t="s">
        <v>416</v>
      </c>
      <c r="F238" s="135" t="s">
        <v>417</v>
      </c>
      <c r="G238" s="136" t="s">
        <v>188</v>
      </c>
      <c r="H238" s="137">
        <v>43.475999999999999</v>
      </c>
      <c r="I238" s="175">
        <v>0</v>
      </c>
      <c r="J238" s="175">
        <f>ROUND(I238*H238,3)</f>
        <v>0</v>
      </c>
      <c r="K238" s="138"/>
      <c r="L238" s="16"/>
      <c r="M238" s="170" t="s">
        <v>0</v>
      </c>
      <c r="N238" s="171" t="s">
        <v>36</v>
      </c>
      <c r="O238" s="172">
        <v>1.962</v>
      </c>
      <c r="P238" s="172">
        <f>O238*H238</f>
        <v>85.299911999999992</v>
      </c>
      <c r="Q238" s="172">
        <v>0</v>
      </c>
      <c r="R238" s="172">
        <f>Q238*H238</f>
        <v>0</v>
      </c>
      <c r="S238" s="172">
        <v>0</v>
      </c>
      <c r="T238" s="173">
        <f>S238*H238</f>
        <v>0</v>
      </c>
      <c r="AR238" s="143" t="s">
        <v>142</v>
      </c>
      <c r="AT238" s="143" t="s">
        <v>127</v>
      </c>
      <c r="AU238" s="143" t="s">
        <v>77</v>
      </c>
      <c r="AY238" s="3" t="s">
        <v>124</v>
      </c>
      <c r="BE238" s="144">
        <f>IF(N238="základná",J238,0)</f>
        <v>0</v>
      </c>
      <c r="BF238" s="144">
        <f>IF(N238="znížená",J238,0)</f>
        <v>0</v>
      </c>
      <c r="BG238" s="144">
        <f>IF(N238="zákl. prenesená",J238,0)</f>
        <v>0</v>
      </c>
      <c r="BH238" s="144">
        <f>IF(N238="zníž. prenesená",J238,0)</f>
        <v>0</v>
      </c>
      <c r="BI238" s="144">
        <f>IF(N238="nulová",J238,0)</f>
        <v>0</v>
      </c>
      <c r="BJ238" s="3" t="s">
        <v>77</v>
      </c>
      <c r="BK238" s="145">
        <f>ROUND(I238*H238,3)</f>
        <v>0</v>
      </c>
      <c r="BL238" s="3" t="s">
        <v>142</v>
      </c>
      <c r="BM238" s="143" t="s">
        <v>561</v>
      </c>
    </row>
    <row r="239" spans="2:65" s="15" customFormat="1" ht="6.95" customHeight="1" x14ac:dyDescent="0.25">
      <c r="B239" s="32"/>
      <c r="C239" s="33"/>
      <c r="D239" s="33"/>
      <c r="E239" s="33"/>
      <c r="F239" s="33"/>
      <c r="G239" s="33"/>
      <c r="H239" s="33"/>
      <c r="I239" s="33"/>
      <c r="J239" s="33"/>
      <c r="K239" s="33"/>
      <c r="L239" s="16"/>
    </row>
  </sheetData>
  <autoFilter ref="C130:K238" xr:uid="{00000000-0009-0000-0000-00000E000000}"/>
  <mergeCells count="15">
    <mergeCell ref="E119:H119"/>
    <mergeCell ref="E121:H121"/>
    <mergeCell ref="E123:H123"/>
    <mergeCell ref="E31:H31"/>
    <mergeCell ref="E85:H85"/>
    <mergeCell ref="E87:H87"/>
    <mergeCell ref="E89:H89"/>
    <mergeCell ref="E91:H91"/>
    <mergeCell ref="E117:H117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86770-0DBA-4331-92AF-B920F43CF699}">
  <sheetPr>
    <pageSetUpPr fitToPage="1"/>
  </sheetPr>
  <dimension ref="B2:BM176"/>
  <sheetViews>
    <sheetView showGridLines="0" tabSelected="1" topLeftCell="A137" workbookViewId="0">
      <selection activeCell="Y139" sqref="Y139"/>
    </sheetView>
  </sheetViews>
  <sheetFormatPr defaultRowHeight="11.25" x14ac:dyDescent="0.2"/>
  <cols>
    <col min="1" max="1" width="7.140625" style="2" customWidth="1"/>
    <col min="2" max="2" width="1" style="2" customWidth="1"/>
    <col min="3" max="3" width="3.5703125" style="2" customWidth="1"/>
    <col min="4" max="4" width="3.7109375" style="2" customWidth="1"/>
    <col min="5" max="5" width="14.7109375" style="2" customWidth="1"/>
    <col min="6" max="6" width="43.5703125" style="2" customWidth="1"/>
    <col min="7" max="7" width="6.42578125" style="2" customWidth="1"/>
    <col min="8" max="8" width="12" style="2" customWidth="1"/>
    <col min="9" max="9" width="13.5703125" style="2" customWidth="1"/>
    <col min="10" max="10" width="19.140625" style="2" customWidth="1"/>
    <col min="11" max="11" width="19.140625" style="2" hidden="1" customWidth="1"/>
    <col min="12" max="12" width="8" style="2" customWidth="1"/>
    <col min="13" max="13" width="9.28515625" style="2" hidden="1" customWidth="1"/>
    <col min="14" max="14" width="9.140625" style="2"/>
    <col min="15" max="20" width="12.140625" style="2" hidden="1" customWidth="1"/>
    <col min="21" max="21" width="14" style="2" hidden="1" customWidth="1"/>
    <col min="22" max="22" width="10.5703125" style="2" customWidth="1"/>
    <col min="23" max="23" width="14" style="2" customWidth="1"/>
    <col min="24" max="24" width="10.5703125" style="2" customWidth="1"/>
    <col min="25" max="25" width="12.85546875" style="2" customWidth="1"/>
    <col min="26" max="26" width="9.42578125" style="2" customWidth="1"/>
    <col min="27" max="27" width="12.85546875" style="2" customWidth="1"/>
    <col min="28" max="28" width="14" style="2" customWidth="1"/>
    <col min="29" max="29" width="9.42578125" style="2" customWidth="1"/>
    <col min="30" max="30" width="12.85546875" style="2" customWidth="1"/>
    <col min="31" max="31" width="14" style="2" customWidth="1"/>
    <col min="32" max="16384" width="9.140625" style="2"/>
  </cols>
  <sheetData>
    <row r="2" spans="2:46" ht="36.950000000000003" customHeight="1" x14ac:dyDescent="0.2">
      <c r="L2" s="184" t="s">
        <v>4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3" t="s">
        <v>91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70</v>
      </c>
    </row>
    <row r="4" spans="2:46" ht="24.95" customHeight="1" x14ac:dyDescent="0.2">
      <c r="B4" s="6"/>
      <c r="D4" s="7" t="s">
        <v>92</v>
      </c>
      <c r="L4" s="6"/>
      <c r="M4" s="82" t="s">
        <v>8</v>
      </c>
      <c r="AT4" s="3" t="s">
        <v>2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12" t="s">
        <v>11</v>
      </c>
      <c r="L6" s="6"/>
    </row>
    <row r="7" spans="2:46" ht="16.5" customHeight="1" x14ac:dyDescent="0.2">
      <c r="B7" s="6"/>
      <c r="E7" s="186" t="str">
        <f>'[1]Rekapitulácia stavby'!K6</f>
        <v>Zelené sídliská - lokalita SEVERNÁ - revízia 2</v>
      </c>
      <c r="F7" s="187"/>
      <c r="G7" s="187"/>
      <c r="H7" s="187"/>
      <c r="L7" s="6"/>
    </row>
    <row r="8" spans="2:46" ht="12.75" x14ac:dyDescent="0.2">
      <c r="B8" s="6"/>
      <c r="D8" s="12" t="s">
        <v>93</v>
      </c>
      <c r="L8" s="6"/>
    </row>
    <row r="9" spans="2:46" ht="16.5" customHeight="1" x14ac:dyDescent="0.2">
      <c r="B9" s="6"/>
      <c r="E9" s="186" t="s">
        <v>94</v>
      </c>
      <c r="F9" s="185"/>
      <c r="G9" s="185"/>
      <c r="H9" s="185"/>
      <c r="L9" s="6"/>
    </row>
    <row r="10" spans="2:46" ht="12" customHeight="1" x14ac:dyDescent="0.2">
      <c r="B10" s="6"/>
      <c r="D10" s="12" t="s">
        <v>95</v>
      </c>
      <c r="L10" s="6"/>
    </row>
    <row r="11" spans="2:46" s="15" customFormat="1" ht="16.5" customHeight="1" x14ac:dyDescent="0.25">
      <c r="B11" s="16"/>
      <c r="E11" s="188" t="s">
        <v>96</v>
      </c>
      <c r="F11" s="189"/>
      <c r="G11" s="189"/>
      <c r="H11" s="189"/>
      <c r="L11" s="16"/>
    </row>
    <row r="12" spans="2:46" s="15" customFormat="1" ht="12" customHeight="1" x14ac:dyDescent="0.25">
      <c r="B12" s="16"/>
      <c r="D12" s="12" t="s">
        <v>97</v>
      </c>
      <c r="L12" s="16"/>
    </row>
    <row r="13" spans="2:46" s="15" customFormat="1" ht="16.5" customHeight="1" x14ac:dyDescent="0.25">
      <c r="B13" s="16"/>
      <c r="E13" s="190" t="s">
        <v>562</v>
      </c>
      <c r="F13" s="189"/>
      <c r="G13" s="189"/>
      <c r="H13" s="189"/>
      <c r="L13" s="16"/>
    </row>
    <row r="14" spans="2:46" s="15" customFormat="1" x14ac:dyDescent="0.25">
      <c r="B14" s="16"/>
      <c r="L14" s="16"/>
    </row>
    <row r="15" spans="2:46" s="15" customFormat="1" ht="12" customHeight="1" x14ac:dyDescent="0.25">
      <c r="B15" s="16"/>
      <c r="D15" s="12" t="s">
        <v>12</v>
      </c>
      <c r="F15" s="10" t="s">
        <v>0</v>
      </c>
      <c r="I15" s="12" t="s">
        <v>13</v>
      </c>
      <c r="J15" s="10" t="s">
        <v>0</v>
      </c>
      <c r="L15" s="16"/>
    </row>
    <row r="16" spans="2:46" s="15" customFormat="1" ht="12" customHeight="1" x14ac:dyDescent="0.25">
      <c r="B16" s="16"/>
      <c r="D16" s="12" t="s">
        <v>14</v>
      </c>
      <c r="F16" s="10" t="s">
        <v>15</v>
      </c>
      <c r="I16" s="12" t="s">
        <v>16</v>
      </c>
      <c r="J16" s="42">
        <v>46099</v>
      </c>
      <c r="L16" s="16"/>
    </row>
    <row r="17" spans="2:12" s="15" customFormat="1" ht="10.9" customHeight="1" x14ac:dyDescent="0.25">
      <c r="B17" s="16"/>
      <c r="L17" s="16"/>
    </row>
    <row r="18" spans="2:12" s="15" customFormat="1" ht="12" customHeight="1" x14ac:dyDescent="0.25">
      <c r="B18" s="16"/>
      <c r="D18" s="12" t="s">
        <v>17</v>
      </c>
      <c r="I18" s="12" t="s">
        <v>18</v>
      </c>
      <c r="J18" s="10" t="str">
        <f>IF('[1]Rekapitulácia stavby'!AN10="","",'[1]Rekapitulácia stavby'!AN10)</f>
        <v/>
      </c>
      <c r="L18" s="16"/>
    </row>
    <row r="19" spans="2:12" s="15" customFormat="1" ht="18" customHeight="1" x14ac:dyDescent="0.25">
      <c r="B19" s="16"/>
      <c r="E19" s="10" t="str">
        <f>IF('[1]Rekapitulácia stavby'!E11="","",'[1]Rekapitulácia stavby'!E11)</f>
        <v>Mesto Banská Bystrica</v>
      </c>
      <c r="I19" s="12" t="s">
        <v>20</v>
      </c>
      <c r="J19" s="10" t="str">
        <f>IF('[1]Rekapitulácia stavby'!AN11="","",'[1]Rekapitulácia stavby'!AN11)</f>
        <v/>
      </c>
      <c r="L19" s="16"/>
    </row>
    <row r="20" spans="2:12" s="15" customFormat="1" ht="6.95" customHeight="1" x14ac:dyDescent="0.25">
      <c r="B20" s="16"/>
      <c r="L20" s="16"/>
    </row>
    <row r="21" spans="2:12" s="15" customFormat="1" ht="12" customHeight="1" x14ac:dyDescent="0.25">
      <c r="B21" s="16"/>
      <c r="D21" s="12" t="s">
        <v>21</v>
      </c>
      <c r="I21" s="12" t="s">
        <v>18</v>
      </c>
      <c r="J21" s="10" t="str">
        <f>'[1]Rekapitulácia stavby'!AN13</f>
        <v/>
      </c>
      <c r="L21" s="16"/>
    </row>
    <row r="22" spans="2:12" s="15" customFormat="1" ht="18" customHeight="1" x14ac:dyDescent="0.25">
      <c r="B22" s="16"/>
      <c r="E22" s="183" t="str">
        <f>'[1]Rekapitulácia stavby'!E14</f>
        <v xml:space="preserve"> </v>
      </c>
      <c r="F22" s="183"/>
      <c r="G22" s="183"/>
      <c r="H22" s="183"/>
      <c r="I22" s="12" t="s">
        <v>20</v>
      </c>
      <c r="J22" s="10" t="str">
        <f>'[1]Rekapitulácia stavby'!AN14</f>
        <v/>
      </c>
      <c r="L22" s="16"/>
    </row>
    <row r="23" spans="2:12" s="15" customFormat="1" ht="6.95" customHeight="1" x14ac:dyDescent="0.25">
      <c r="B23" s="16"/>
      <c r="L23" s="16"/>
    </row>
    <row r="24" spans="2:12" s="15" customFormat="1" ht="12" customHeight="1" x14ac:dyDescent="0.25">
      <c r="B24" s="16"/>
      <c r="D24" s="12" t="s">
        <v>23</v>
      </c>
      <c r="I24" s="12" t="s">
        <v>18</v>
      </c>
      <c r="J24" s="10" t="s">
        <v>0</v>
      </c>
      <c r="L24" s="16"/>
    </row>
    <row r="25" spans="2:12" s="15" customFormat="1" ht="18" customHeight="1" x14ac:dyDescent="0.25">
      <c r="B25" s="16"/>
      <c r="E25" s="10" t="s">
        <v>24</v>
      </c>
      <c r="I25" s="12" t="s">
        <v>20</v>
      </c>
      <c r="J25" s="10" t="s">
        <v>0</v>
      </c>
      <c r="L25" s="16"/>
    </row>
    <row r="26" spans="2:12" s="15" customFormat="1" ht="6.95" customHeight="1" x14ac:dyDescent="0.25">
      <c r="B26" s="16"/>
      <c r="L26" s="16"/>
    </row>
    <row r="27" spans="2:12" s="15" customFormat="1" ht="12" customHeight="1" x14ac:dyDescent="0.25">
      <c r="B27" s="16"/>
      <c r="D27" s="12" t="s">
        <v>27</v>
      </c>
      <c r="I27" s="12" t="s">
        <v>18</v>
      </c>
      <c r="J27" s="10" t="s">
        <v>0</v>
      </c>
      <c r="L27" s="16"/>
    </row>
    <row r="28" spans="2:12" s="15" customFormat="1" ht="18" customHeight="1" x14ac:dyDescent="0.25">
      <c r="B28" s="16"/>
      <c r="E28" s="10" t="s">
        <v>28</v>
      </c>
      <c r="I28" s="12" t="s">
        <v>20</v>
      </c>
      <c r="J28" s="10" t="s">
        <v>0</v>
      </c>
      <c r="L28" s="16"/>
    </row>
    <row r="29" spans="2:12" s="15" customFormat="1" ht="6.95" customHeight="1" x14ac:dyDescent="0.25">
      <c r="B29" s="16"/>
      <c r="L29" s="16"/>
    </row>
    <row r="30" spans="2:12" s="15" customFormat="1" ht="12" customHeight="1" x14ac:dyDescent="0.25">
      <c r="B30" s="16"/>
      <c r="D30" s="12" t="s">
        <v>29</v>
      </c>
      <c r="L30" s="16"/>
    </row>
    <row r="31" spans="2:12" s="83" customFormat="1" ht="16.5" customHeight="1" x14ac:dyDescent="0.25">
      <c r="B31" s="84"/>
      <c r="E31" s="191" t="s">
        <v>0</v>
      </c>
      <c r="F31" s="191"/>
      <c r="G31" s="191"/>
      <c r="H31" s="191"/>
      <c r="L31" s="84"/>
    </row>
    <row r="32" spans="2:12" s="15" customFormat="1" ht="6.95" customHeight="1" x14ac:dyDescent="0.25">
      <c r="B32" s="16"/>
      <c r="L32" s="16"/>
    </row>
    <row r="33" spans="2:12" s="15" customFormat="1" ht="6.95" customHeight="1" x14ac:dyDescent="0.25">
      <c r="B33" s="16"/>
      <c r="D33" s="43"/>
      <c r="E33" s="43"/>
      <c r="F33" s="43"/>
      <c r="G33" s="43"/>
      <c r="H33" s="43"/>
      <c r="I33" s="43"/>
      <c r="J33" s="43"/>
      <c r="K33" s="43"/>
      <c r="L33" s="16"/>
    </row>
    <row r="34" spans="2:12" s="15" customFormat="1" ht="25.35" customHeight="1" x14ac:dyDescent="0.25">
      <c r="B34" s="16"/>
      <c r="D34" s="85" t="s">
        <v>30</v>
      </c>
      <c r="J34" s="57">
        <f>ROUND(J129, 2)</f>
        <v>0</v>
      </c>
      <c r="L34" s="16"/>
    </row>
    <row r="35" spans="2:12" s="15" customFormat="1" ht="6.95" customHeight="1" x14ac:dyDescent="0.25">
      <c r="B35" s="16"/>
      <c r="D35" s="43"/>
      <c r="E35" s="43"/>
      <c r="F35" s="43"/>
      <c r="G35" s="43"/>
      <c r="H35" s="43"/>
      <c r="I35" s="43"/>
      <c r="J35" s="43"/>
      <c r="K35" s="43"/>
      <c r="L35" s="16"/>
    </row>
    <row r="36" spans="2:12" s="15" customFormat="1" ht="14.45" customHeight="1" x14ac:dyDescent="0.25">
      <c r="B36" s="16"/>
      <c r="F36" s="19" t="s">
        <v>32</v>
      </c>
      <c r="I36" s="19" t="s">
        <v>31</v>
      </c>
      <c r="J36" s="19" t="s">
        <v>33</v>
      </c>
      <c r="L36" s="16"/>
    </row>
    <row r="37" spans="2:12" s="15" customFormat="1" ht="14.45" customHeight="1" x14ac:dyDescent="0.25">
      <c r="B37" s="16"/>
      <c r="D37" s="45" t="s">
        <v>34</v>
      </c>
      <c r="E37" s="22" t="s">
        <v>35</v>
      </c>
      <c r="F37" s="86">
        <f>ROUND((SUM(BE129:BE175)),  2)</f>
        <v>0</v>
      </c>
      <c r="G37" s="87"/>
      <c r="H37" s="87"/>
      <c r="I37" s="88">
        <v>0.23</v>
      </c>
      <c r="J37" s="86">
        <f>ROUND(((SUM(BE129:BE175))*I37),  2)</f>
        <v>0</v>
      </c>
      <c r="L37" s="16"/>
    </row>
    <row r="38" spans="2:12" s="15" customFormat="1" ht="14.45" customHeight="1" x14ac:dyDescent="0.25">
      <c r="B38" s="16"/>
      <c r="E38" s="22"/>
      <c r="F38" s="78">
        <f>ROUND((SUM(BF129:BF175)),  2)</f>
        <v>0</v>
      </c>
      <c r="I38" s="89">
        <v>0.23</v>
      </c>
      <c r="J38" s="78">
        <f>ROUND(((SUM(BF129:BF175))*I38),  2)</f>
        <v>0</v>
      </c>
      <c r="L38" s="16"/>
    </row>
    <row r="39" spans="2:12" s="15" customFormat="1" ht="14.45" hidden="1" customHeight="1" x14ac:dyDescent="0.25">
      <c r="B39" s="16"/>
      <c r="E39" s="12" t="s">
        <v>37</v>
      </c>
      <c r="F39" s="78">
        <f>ROUND((SUM(BG129:BG175)),  2)</f>
        <v>0</v>
      </c>
      <c r="I39" s="89">
        <v>0.23</v>
      </c>
      <c r="J39" s="78">
        <f>0</f>
        <v>0</v>
      </c>
      <c r="L39" s="16"/>
    </row>
    <row r="40" spans="2:12" s="15" customFormat="1" ht="14.45" hidden="1" customHeight="1" x14ac:dyDescent="0.25">
      <c r="B40" s="16"/>
      <c r="E40" s="12" t="s">
        <v>38</v>
      </c>
      <c r="F40" s="78">
        <f>ROUND((SUM(BH129:BH175)),  2)</f>
        <v>0</v>
      </c>
      <c r="I40" s="89">
        <v>0.23</v>
      </c>
      <c r="J40" s="78">
        <f>0</f>
        <v>0</v>
      </c>
      <c r="L40" s="16"/>
    </row>
    <row r="41" spans="2:12" s="15" customFormat="1" ht="14.45" hidden="1" customHeight="1" x14ac:dyDescent="0.25">
      <c r="B41" s="16"/>
      <c r="E41" s="22" t="s">
        <v>39</v>
      </c>
      <c r="F41" s="86">
        <f>ROUND((SUM(BI129:BI175)),  2)</f>
        <v>0</v>
      </c>
      <c r="G41" s="87"/>
      <c r="H41" s="87"/>
      <c r="I41" s="88">
        <v>0</v>
      </c>
      <c r="J41" s="86">
        <f>0</f>
        <v>0</v>
      </c>
      <c r="L41" s="16"/>
    </row>
    <row r="42" spans="2:12" s="15" customFormat="1" ht="6.95" customHeight="1" x14ac:dyDescent="0.25">
      <c r="B42" s="16"/>
      <c r="L42" s="16"/>
    </row>
    <row r="43" spans="2:12" s="15" customFormat="1" ht="25.35" customHeight="1" x14ac:dyDescent="0.25">
      <c r="B43" s="16"/>
      <c r="C43" s="90"/>
      <c r="D43" s="91" t="s">
        <v>40</v>
      </c>
      <c r="E43" s="47"/>
      <c r="F43" s="47"/>
      <c r="G43" s="92" t="s">
        <v>41</v>
      </c>
      <c r="H43" s="93" t="s">
        <v>42</v>
      </c>
      <c r="I43" s="47"/>
      <c r="J43" s="94">
        <f>SUM(J34:J41)</f>
        <v>0</v>
      </c>
      <c r="K43" s="95"/>
      <c r="L43" s="16"/>
    </row>
    <row r="44" spans="2:12" s="15" customFormat="1" ht="14.45" customHeight="1" x14ac:dyDescent="0.25">
      <c r="B44" s="16"/>
      <c r="L44" s="1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15" customFormat="1" ht="14.45" customHeight="1" x14ac:dyDescent="0.25">
      <c r="B50" s="16"/>
      <c r="D50" s="29" t="s">
        <v>43</v>
      </c>
      <c r="E50" s="30"/>
      <c r="F50" s="30"/>
      <c r="G50" s="29" t="s">
        <v>44</v>
      </c>
      <c r="H50" s="30"/>
      <c r="I50" s="30"/>
      <c r="J50" s="30"/>
      <c r="K50" s="30"/>
      <c r="L50" s="16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15" customFormat="1" ht="12.75" x14ac:dyDescent="0.25">
      <c r="B61" s="16"/>
      <c r="D61" s="31" t="s">
        <v>45</v>
      </c>
      <c r="E61" s="18"/>
      <c r="F61" s="96" t="s">
        <v>46</v>
      </c>
      <c r="G61" s="31" t="s">
        <v>45</v>
      </c>
      <c r="H61" s="18"/>
      <c r="I61" s="18"/>
      <c r="J61" s="97" t="s">
        <v>46</v>
      </c>
      <c r="K61" s="18"/>
      <c r="L61" s="16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15" customFormat="1" ht="12.75" x14ac:dyDescent="0.25">
      <c r="B65" s="16"/>
      <c r="D65" s="29" t="s">
        <v>47</v>
      </c>
      <c r="E65" s="30"/>
      <c r="F65" s="30"/>
      <c r="G65" s="29" t="s">
        <v>48</v>
      </c>
      <c r="H65" s="30"/>
      <c r="I65" s="30"/>
      <c r="J65" s="30"/>
      <c r="K65" s="30"/>
      <c r="L65" s="16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15" customFormat="1" ht="12.75" x14ac:dyDescent="0.25">
      <c r="B76" s="16"/>
      <c r="D76" s="31" t="s">
        <v>45</v>
      </c>
      <c r="E76" s="18"/>
      <c r="F76" s="96" t="s">
        <v>46</v>
      </c>
      <c r="G76" s="31" t="s">
        <v>45</v>
      </c>
      <c r="H76" s="18"/>
      <c r="I76" s="18"/>
      <c r="J76" s="97" t="s">
        <v>46</v>
      </c>
      <c r="K76" s="18"/>
      <c r="L76" s="16"/>
    </row>
    <row r="77" spans="2:12" s="15" customFormat="1" ht="14.45" customHeight="1" x14ac:dyDescent="0.25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16"/>
    </row>
    <row r="81" spans="2:12" s="15" customFormat="1" ht="6.95" hidden="1" customHeight="1" x14ac:dyDescent="0.25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16"/>
    </row>
    <row r="82" spans="2:12" s="15" customFormat="1" ht="24.95" hidden="1" customHeight="1" x14ac:dyDescent="0.25">
      <c r="B82" s="16"/>
      <c r="C82" s="7" t="s">
        <v>99</v>
      </c>
      <c r="L82" s="16"/>
    </row>
    <row r="83" spans="2:12" s="15" customFormat="1" ht="6.95" hidden="1" customHeight="1" x14ac:dyDescent="0.25">
      <c r="B83" s="16"/>
      <c r="L83" s="16"/>
    </row>
    <row r="84" spans="2:12" s="15" customFormat="1" ht="12" hidden="1" customHeight="1" x14ac:dyDescent="0.25">
      <c r="B84" s="16"/>
      <c r="C84" s="12" t="s">
        <v>11</v>
      </c>
      <c r="L84" s="16"/>
    </row>
    <row r="85" spans="2:12" s="15" customFormat="1" ht="16.5" hidden="1" customHeight="1" x14ac:dyDescent="0.25">
      <c r="B85" s="16"/>
      <c r="E85" s="186" t="str">
        <f>E7</f>
        <v>Zelené sídliská - lokalita SEVERNÁ - revízia 2</v>
      </c>
      <c r="F85" s="187"/>
      <c r="G85" s="187"/>
      <c r="H85" s="187"/>
      <c r="L85" s="16"/>
    </row>
    <row r="86" spans="2:12" ht="12" hidden="1" customHeight="1" x14ac:dyDescent="0.2">
      <c r="B86" s="6"/>
      <c r="C86" s="12" t="s">
        <v>93</v>
      </c>
      <c r="L86" s="6"/>
    </row>
    <row r="87" spans="2:12" ht="16.5" hidden="1" customHeight="1" x14ac:dyDescent="0.2">
      <c r="B87" s="6"/>
      <c r="E87" s="186" t="s">
        <v>94</v>
      </c>
      <c r="F87" s="185"/>
      <c r="G87" s="185"/>
      <c r="H87" s="185"/>
      <c r="L87" s="6"/>
    </row>
    <row r="88" spans="2:12" ht="12" hidden="1" customHeight="1" x14ac:dyDescent="0.2">
      <c r="B88" s="6"/>
      <c r="C88" s="12" t="s">
        <v>95</v>
      </c>
      <c r="L88" s="6"/>
    </row>
    <row r="89" spans="2:12" s="15" customFormat="1" ht="16.5" hidden="1" customHeight="1" x14ac:dyDescent="0.25">
      <c r="B89" s="16"/>
      <c r="E89" s="188" t="s">
        <v>96</v>
      </c>
      <c r="F89" s="189"/>
      <c r="G89" s="189"/>
      <c r="H89" s="189"/>
      <c r="L89" s="16"/>
    </row>
    <row r="90" spans="2:12" s="15" customFormat="1" ht="12" hidden="1" customHeight="1" x14ac:dyDescent="0.25">
      <c r="B90" s="16"/>
      <c r="C90" s="12" t="s">
        <v>97</v>
      </c>
      <c r="L90" s="16"/>
    </row>
    <row r="91" spans="2:12" s="15" customFormat="1" ht="16.5" hidden="1" customHeight="1" x14ac:dyDescent="0.25">
      <c r="B91" s="16"/>
      <c r="E91" s="190" t="str">
        <f>E13</f>
        <v>SO 2.2.3 - Návrh vegetačných úprav - časť 3</v>
      </c>
      <c r="F91" s="189"/>
      <c r="G91" s="189"/>
      <c r="H91" s="189"/>
      <c r="L91" s="16"/>
    </row>
    <row r="92" spans="2:12" s="15" customFormat="1" ht="6.95" hidden="1" customHeight="1" x14ac:dyDescent="0.25">
      <c r="B92" s="16"/>
      <c r="L92" s="16"/>
    </row>
    <row r="93" spans="2:12" s="15" customFormat="1" ht="12" hidden="1" customHeight="1" x14ac:dyDescent="0.25">
      <c r="B93" s="16"/>
      <c r="C93" s="12" t="s">
        <v>14</v>
      </c>
      <c r="F93" s="10" t="str">
        <f>F16</f>
        <v>Severná</v>
      </c>
      <c r="I93" s="12" t="s">
        <v>16</v>
      </c>
      <c r="J93" s="42">
        <f>IF(J16="","",J16)</f>
        <v>46099</v>
      </c>
      <c r="L93" s="16"/>
    </row>
    <row r="94" spans="2:12" s="15" customFormat="1" ht="6.95" hidden="1" customHeight="1" x14ac:dyDescent="0.25">
      <c r="B94" s="16"/>
      <c r="L94" s="16"/>
    </row>
    <row r="95" spans="2:12" s="15" customFormat="1" ht="15.2" hidden="1" customHeight="1" x14ac:dyDescent="0.25">
      <c r="B95" s="16"/>
      <c r="C95" s="12" t="s">
        <v>17</v>
      </c>
      <c r="F95" s="10" t="str">
        <f>E19</f>
        <v>Mesto Banská Bystrica</v>
      </c>
      <c r="I95" s="12" t="s">
        <v>23</v>
      </c>
      <c r="J95" s="13" t="str">
        <f>E25</f>
        <v>Ing. Júlia Straňáková</v>
      </c>
      <c r="L95" s="16"/>
    </row>
    <row r="96" spans="2:12" s="15" customFormat="1" ht="15.2" hidden="1" customHeight="1" x14ac:dyDescent="0.25">
      <c r="B96" s="16"/>
      <c r="C96" s="12" t="s">
        <v>21</v>
      </c>
      <c r="F96" s="10" t="str">
        <f>IF(E22="","",E22)</f>
        <v xml:space="preserve"> </v>
      </c>
      <c r="I96" s="12" t="s">
        <v>27</v>
      </c>
      <c r="J96" s="13" t="str">
        <f>E28</f>
        <v>Milan Straňák</v>
      </c>
      <c r="L96" s="16"/>
    </row>
    <row r="97" spans="2:47" s="15" customFormat="1" ht="10.35" hidden="1" customHeight="1" x14ac:dyDescent="0.25">
      <c r="B97" s="16"/>
      <c r="L97" s="16"/>
    </row>
    <row r="98" spans="2:47" s="15" customFormat="1" ht="29.25" hidden="1" customHeight="1" x14ac:dyDescent="0.25">
      <c r="B98" s="16"/>
      <c r="C98" s="98" t="s">
        <v>100</v>
      </c>
      <c r="D98" s="90"/>
      <c r="E98" s="90"/>
      <c r="F98" s="90"/>
      <c r="G98" s="90"/>
      <c r="H98" s="90"/>
      <c r="I98" s="90"/>
      <c r="J98" s="99" t="s">
        <v>101</v>
      </c>
      <c r="K98" s="90"/>
      <c r="L98" s="16"/>
    </row>
    <row r="99" spans="2:47" s="15" customFormat="1" ht="10.35" hidden="1" customHeight="1" x14ac:dyDescent="0.25">
      <c r="B99" s="16"/>
      <c r="L99" s="16"/>
    </row>
    <row r="100" spans="2:47" s="15" customFormat="1" ht="22.9" hidden="1" customHeight="1" x14ac:dyDescent="0.25">
      <c r="B100" s="16"/>
      <c r="C100" s="100" t="s">
        <v>102</v>
      </c>
      <c r="J100" s="57">
        <f>J129</f>
        <v>0</v>
      </c>
      <c r="L100" s="16"/>
      <c r="AU100" s="3" t="s">
        <v>103</v>
      </c>
    </row>
    <row r="101" spans="2:47" s="101" customFormat="1" ht="24.95" hidden="1" customHeight="1" x14ac:dyDescent="0.25">
      <c r="B101" s="102"/>
      <c r="D101" s="103" t="s">
        <v>104</v>
      </c>
      <c r="E101" s="104"/>
      <c r="F101" s="104"/>
      <c r="G101" s="104"/>
      <c r="H101" s="104"/>
      <c r="I101" s="104"/>
      <c r="J101" s="105">
        <f>J130</f>
        <v>0</v>
      </c>
      <c r="L101" s="102"/>
    </row>
    <row r="102" spans="2:47" s="75" customFormat="1" ht="19.899999999999999" hidden="1" customHeight="1" x14ac:dyDescent="0.25">
      <c r="B102" s="106"/>
      <c r="D102" s="107" t="s">
        <v>105</v>
      </c>
      <c r="E102" s="108"/>
      <c r="F102" s="108"/>
      <c r="G102" s="108"/>
      <c r="H102" s="108"/>
      <c r="I102" s="108"/>
      <c r="J102" s="109">
        <f>J131</f>
        <v>0</v>
      </c>
      <c r="L102" s="106"/>
    </row>
    <row r="103" spans="2:47" s="75" customFormat="1" ht="14.85" hidden="1" customHeight="1" x14ac:dyDescent="0.25">
      <c r="B103" s="106"/>
      <c r="D103" s="107" t="s">
        <v>106</v>
      </c>
      <c r="E103" s="108"/>
      <c r="F103" s="108"/>
      <c r="G103" s="108"/>
      <c r="H103" s="108"/>
      <c r="I103" s="108"/>
      <c r="J103" s="109">
        <f>J133</f>
        <v>0</v>
      </c>
      <c r="L103" s="106"/>
    </row>
    <row r="104" spans="2:47" s="75" customFormat="1" ht="14.85" hidden="1" customHeight="1" x14ac:dyDescent="0.25">
      <c r="B104" s="106"/>
      <c r="D104" s="107" t="s">
        <v>563</v>
      </c>
      <c r="E104" s="108"/>
      <c r="F104" s="108"/>
      <c r="G104" s="108"/>
      <c r="H104" s="108"/>
      <c r="I104" s="108"/>
      <c r="J104" s="109">
        <f>J165</f>
        <v>0</v>
      </c>
      <c r="L104" s="106"/>
    </row>
    <row r="105" spans="2:47" s="75" customFormat="1" ht="19.899999999999999" hidden="1" customHeight="1" x14ac:dyDescent="0.25">
      <c r="B105" s="106"/>
      <c r="D105" s="107" t="s">
        <v>110</v>
      </c>
      <c r="E105" s="108"/>
      <c r="F105" s="108"/>
      <c r="G105" s="108"/>
      <c r="H105" s="108"/>
      <c r="I105" s="108"/>
      <c r="J105" s="109">
        <f>J174</f>
        <v>0</v>
      </c>
      <c r="L105" s="106"/>
    </row>
    <row r="106" spans="2:47" s="15" customFormat="1" ht="21.75" hidden="1" customHeight="1" x14ac:dyDescent="0.25">
      <c r="B106" s="16"/>
      <c r="L106" s="16"/>
    </row>
    <row r="107" spans="2:47" s="15" customFormat="1" ht="6.95" hidden="1" customHeight="1" x14ac:dyDescent="0.25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16"/>
    </row>
    <row r="108" spans="2:47" hidden="1" x14ac:dyDescent="0.2"/>
    <row r="109" spans="2:47" hidden="1" x14ac:dyDescent="0.2"/>
    <row r="110" spans="2:47" hidden="1" x14ac:dyDescent="0.2"/>
    <row r="111" spans="2:47" s="15" customFormat="1" ht="6.95" customHeight="1" x14ac:dyDescent="0.25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16"/>
    </row>
    <row r="112" spans="2:47" s="15" customFormat="1" ht="24.95" customHeight="1" x14ac:dyDescent="0.25">
      <c r="B112" s="16"/>
      <c r="C112" s="7" t="s">
        <v>111</v>
      </c>
      <c r="L112" s="16"/>
    </row>
    <row r="113" spans="2:20" s="15" customFormat="1" ht="6.95" customHeight="1" x14ac:dyDescent="0.25">
      <c r="B113" s="16"/>
      <c r="L113" s="16"/>
    </row>
    <row r="114" spans="2:20" s="15" customFormat="1" ht="12" customHeight="1" x14ac:dyDescent="0.25">
      <c r="B114" s="16"/>
      <c r="C114" s="12" t="s">
        <v>11</v>
      </c>
      <c r="L114" s="16"/>
    </row>
    <row r="115" spans="2:20" s="15" customFormat="1" ht="16.5" customHeight="1" x14ac:dyDescent="0.25">
      <c r="B115" s="16"/>
      <c r="E115" s="186" t="str">
        <f>E7</f>
        <v>Zelené sídliská - lokalita SEVERNÁ - revízia 2</v>
      </c>
      <c r="F115" s="187"/>
      <c r="G115" s="187"/>
      <c r="H115" s="187"/>
      <c r="L115" s="16"/>
    </row>
    <row r="116" spans="2:20" ht="12" customHeight="1" x14ac:dyDescent="0.2">
      <c r="B116" s="6"/>
      <c r="C116" s="12" t="s">
        <v>93</v>
      </c>
      <c r="L116" s="6"/>
    </row>
    <row r="117" spans="2:20" ht="16.5" customHeight="1" x14ac:dyDescent="0.2">
      <c r="B117" s="6"/>
      <c r="E117" s="186" t="s">
        <v>94</v>
      </c>
      <c r="F117" s="185"/>
      <c r="G117" s="185"/>
      <c r="H117" s="185"/>
      <c r="L117" s="6"/>
    </row>
    <row r="118" spans="2:20" ht="12" customHeight="1" x14ac:dyDescent="0.2">
      <c r="B118" s="6"/>
      <c r="C118" s="12" t="s">
        <v>95</v>
      </c>
      <c r="L118" s="6"/>
    </row>
    <row r="119" spans="2:20" s="15" customFormat="1" ht="16.5" customHeight="1" x14ac:dyDescent="0.25">
      <c r="B119" s="16"/>
      <c r="E119" s="188" t="s">
        <v>96</v>
      </c>
      <c r="F119" s="189"/>
      <c r="G119" s="189"/>
      <c r="H119" s="189"/>
      <c r="L119" s="16"/>
    </row>
    <row r="120" spans="2:20" s="15" customFormat="1" ht="12" customHeight="1" x14ac:dyDescent="0.25">
      <c r="B120" s="16"/>
      <c r="C120" s="12" t="s">
        <v>97</v>
      </c>
      <c r="L120" s="16"/>
    </row>
    <row r="121" spans="2:20" s="15" customFormat="1" ht="16.5" customHeight="1" x14ac:dyDescent="0.25">
      <c r="B121" s="16"/>
      <c r="E121" s="190" t="str">
        <f>E13</f>
        <v>SO 2.2.3 - Návrh vegetačných úprav - časť 3</v>
      </c>
      <c r="F121" s="189"/>
      <c r="G121" s="189"/>
      <c r="H121" s="189"/>
      <c r="L121" s="16"/>
    </row>
    <row r="122" spans="2:20" s="15" customFormat="1" ht="6.95" customHeight="1" x14ac:dyDescent="0.25">
      <c r="B122" s="16"/>
      <c r="L122" s="16"/>
    </row>
    <row r="123" spans="2:20" s="15" customFormat="1" ht="12" customHeight="1" x14ac:dyDescent="0.25">
      <c r="B123" s="16"/>
      <c r="C123" s="12" t="s">
        <v>14</v>
      </c>
      <c r="F123" s="10" t="str">
        <f>F16</f>
        <v>Severná</v>
      </c>
      <c r="I123" s="12" t="s">
        <v>16</v>
      </c>
      <c r="J123" s="42">
        <f>IF(J16="","",J16)</f>
        <v>46099</v>
      </c>
      <c r="L123" s="16"/>
    </row>
    <row r="124" spans="2:20" s="15" customFormat="1" ht="6.95" customHeight="1" x14ac:dyDescent="0.25">
      <c r="B124" s="16"/>
      <c r="L124" s="16"/>
    </row>
    <row r="125" spans="2:20" s="15" customFormat="1" ht="15.2" customHeight="1" x14ac:dyDescent="0.25">
      <c r="B125" s="16"/>
      <c r="C125" s="12" t="s">
        <v>17</v>
      </c>
      <c r="F125" s="10" t="str">
        <f>E19</f>
        <v>Mesto Banská Bystrica</v>
      </c>
      <c r="I125" s="12" t="s">
        <v>23</v>
      </c>
      <c r="J125" s="13" t="str">
        <f>E25</f>
        <v>Ing. Júlia Straňáková</v>
      </c>
      <c r="L125" s="16"/>
    </row>
    <row r="126" spans="2:20" s="15" customFormat="1" ht="15.2" customHeight="1" x14ac:dyDescent="0.25">
      <c r="B126" s="16"/>
      <c r="C126" s="12" t="s">
        <v>21</v>
      </c>
      <c r="F126" s="10" t="str">
        <f>IF(E22="","",E22)</f>
        <v xml:space="preserve"> </v>
      </c>
      <c r="I126" s="12" t="s">
        <v>27</v>
      </c>
      <c r="J126" s="13" t="str">
        <f>E28</f>
        <v>Milan Straňák</v>
      </c>
      <c r="L126" s="16"/>
    </row>
    <row r="127" spans="2:20" s="15" customFormat="1" ht="10.35" customHeight="1" x14ac:dyDescent="0.25">
      <c r="B127" s="16"/>
      <c r="L127" s="16"/>
    </row>
    <row r="128" spans="2:20" s="110" customFormat="1" ht="29.25" customHeight="1" x14ac:dyDescent="0.25">
      <c r="B128" s="111"/>
      <c r="C128" s="112" t="s">
        <v>112</v>
      </c>
      <c r="D128" s="113" t="s">
        <v>55</v>
      </c>
      <c r="E128" s="113" t="s">
        <v>51</v>
      </c>
      <c r="F128" s="113" t="s">
        <v>52</v>
      </c>
      <c r="G128" s="113" t="s">
        <v>113</v>
      </c>
      <c r="H128" s="113" t="s">
        <v>114</v>
      </c>
      <c r="I128" s="113" t="s">
        <v>115</v>
      </c>
      <c r="J128" s="114" t="s">
        <v>101</v>
      </c>
      <c r="K128" s="115" t="s">
        <v>116</v>
      </c>
      <c r="L128" s="111"/>
      <c r="M128" s="49" t="s">
        <v>0</v>
      </c>
      <c r="N128" s="50" t="s">
        <v>34</v>
      </c>
      <c r="O128" s="50" t="s">
        <v>117</v>
      </c>
      <c r="P128" s="50" t="s">
        <v>118</v>
      </c>
      <c r="Q128" s="50" t="s">
        <v>119</v>
      </c>
      <c r="R128" s="50" t="s">
        <v>120</v>
      </c>
      <c r="S128" s="50" t="s">
        <v>121</v>
      </c>
      <c r="T128" s="51" t="s">
        <v>122</v>
      </c>
    </row>
    <row r="129" spans="2:65" s="15" customFormat="1" ht="22.9" customHeight="1" x14ac:dyDescent="0.25">
      <c r="B129" s="16"/>
      <c r="C129" s="55" t="s">
        <v>102</v>
      </c>
      <c r="J129" s="116">
        <f>BK129</f>
        <v>0</v>
      </c>
      <c r="L129" s="16"/>
      <c r="M129" s="52"/>
      <c r="N129" s="43"/>
      <c r="O129" s="43"/>
      <c r="P129" s="117">
        <f>P130</f>
        <v>252.84546</v>
      </c>
      <c r="Q129" s="43"/>
      <c r="R129" s="117">
        <f>R130</f>
        <v>10.92084375</v>
      </c>
      <c r="S129" s="43"/>
      <c r="T129" s="118">
        <f>T130</f>
        <v>0</v>
      </c>
      <c r="AT129" s="3" t="s">
        <v>69</v>
      </c>
      <c r="AU129" s="3" t="s">
        <v>103</v>
      </c>
      <c r="BK129" s="119">
        <f>BK130</f>
        <v>0</v>
      </c>
    </row>
    <row r="130" spans="2:65" s="120" customFormat="1" ht="25.9" customHeight="1" x14ac:dyDescent="0.2">
      <c r="B130" s="121"/>
      <c r="D130" s="122" t="s">
        <v>69</v>
      </c>
      <c r="E130" s="123" t="s">
        <v>123</v>
      </c>
      <c r="F130" s="123" t="s">
        <v>123</v>
      </c>
      <c r="J130" s="124">
        <f>BK130</f>
        <v>0</v>
      </c>
      <c r="L130" s="121"/>
      <c r="M130" s="125"/>
      <c r="P130" s="126">
        <f>P131+P174</f>
        <v>252.84546</v>
      </c>
      <c r="R130" s="126">
        <f>R131+R174</f>
        <v>10.92084375</v>
      </c>
      <c r="T130" s="127">
        <f>T131+T174</f>
        <v>0</v>
      </c>
      <c r="AR130" s="122" t="s">
        <v>75</v>
      </c>
      <c r="AT130" s="128" t="s">
        <v>69</v>
      </c>
      <c r="AU130" s="128" t="s">
        <v>70</v>
      </c>
      <c r="AY130" s="122" t="s">
        <v>124</v>
      </c>
      <c r="BK130" s="129">
        <f>BK131+BK174</f>
        <v>0</v>
      </c>
    </row>
    <row r="131" spans="2:65" s="120" customFormat="1" ht="22.9" customHeight="1" x14ac:dyDescent="0.2">
      <c r="B131" s="121"/>
      <c r="D131" s="122" t="s">
        <v>69</v>
      </c>
      <c r="E131" s="130" t="s">
        <v>125</v>
      </c>
      <c r="F131" s="130" t="s">
        <v>126</v>
      </c>
      <c r="J131" s="131">
        <f>BK131</f>
        <v>0</v>
      </c>
      <c r="L131" s="121"/>
      <c r="M131" s="125"/>
      <c r="P131" s="126">
        <f>P132+P133+P165</f>
        <v>231.44004000000001</v>
      </c>
      <c r="R131" s="126">
        <f>R132+R133+R165</f>
        <v>10.92084375</v>
      </c>
      <c r="T131" s="127">
        <f>T132+T133+T165</f>
        <v>0</v>
      </c>
      <c r="AR131" s="122" t="s">
        <v>75</v>
      </c>
      <c r="AT131" s="128" t="s">
        <v>69</v>
      </c>
      <c r="AU131" s="128" t="s">
        <v>75</v>
      </c>
      <c r="AY131" s="122" t="s">
        <v>124</v>
      </c>
      <c r="BK131" s="129">
        <f>BK132+BK133+BK165</f>
        <v>0</v>
      </c>
    </row>
    <row r="132" spans="2:65" s="15" customFormat="1" ht="16.5" customHeight="1" x14ac:dyDescent="0.25">
      <c r="B132" s="132"/>
      <c r="C132" s="133" t="s">
        <v>75</v>
      </c>
      <c r="D132" s="133" t="s">
        <v>127</v>
      </c>
      <c r="E132" s="134" t="s">
        <v>128</v>
      </c>
      <c r="F132" s="135" t="s">
        <v>129</v>
      </c>
      <c r="G132" s="136" t="s">
        <v>130</v>
      </c>
      <c r="H132" s="137">
        <v>8</v>
      </c>
      <c r="I132" s="175">
        <v>0</v>
      </c>
      <c r="J132" s="175">
        <f>ROUND(I132*H132,3)</f>
        <v>0</v>
      </c>
      <c r="K132" s="138"/>
      <c r="L132" s="16"/>
      <c r="M132" s="139" t="s">
        <v>0</v>
      </c>
      <c r="N132" s="140" t="s">
        <v>36</v>
      </c>
      <c r="O132" s="141">
        <v>0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131</v>
      </c>
      <c r="AT132" s="143" t="s">
        <v>127</v>
      </c>
      <c r="AU132" s="143" t="s">
        <v>77</v>
      </c>
      <c r="AY132" s="3" t="s">
        <v>124</v>
      </c>
      <c r="BE132" s="144">
        <f>IF(N132="základná",J132,0)</f>
        <v>0</v>
      </c>
      <c r="BF132" s="144">
        <f>IF(N132="znížená",J132,0)</f>
        <v>0</v>
      </c>
      <c r="BG132" s="144">
        <f>IF(N132="zákl. prenesená",J132,0)</f>
        <v>0</v>
      </c>
      <c r="BH132" s="144">
        <f>IF(N132="zníž. prenesená",J132,0)</f>
        <v>0</v>
      </c>
      <c r="BI132" s="144">
        <f>IF(N132="nulová",J132,0)</f>
        <v>0</v>
      </c>
      <c r="BJ132" s="3" t="s">
        <v>77</v>
      </c>
      <c r="BK132" s="145">
        <f>ROUND(I132*H132,3)</f>
        <v>0</v>
      </c>
      <c r="BL132" s="3" t="s">
        <v>131</v>
      </c>
      <c r="BM132" s="143" t="s">
        <v>564</v>
      </c>
    </row>
    <row r="133" spans="2:65" s="120" customFormat="1" ht="20.85" customHeight="1" x14ac:dyDescent="0.2">
      <c r="B133" s="121"/>
      <c r="D133" s="122" t="s">
        <v>69</v>
      </c>
      <c r="E133" s="130" t="s">
        <v>133</v>
      </c>
      <c r="F133" s="130" t="s">
        <v>134</v>
      </c>
      <c r="I133" s="176"/>
      <c r="J133" s="177">
        <f>BK133</f>
        <v>0</v>
      </c>
      <c r="L133" s="121"/>
      <c r="M133" s="125"/>
      <c r="P133" s="126">
        <f>SUM(P134:P164)</f>
        <v>179.26500000000001</v>
      </c>
      <c r="R133" s="126">
        <f>SUM(R134:R164)</f>
        <v>5.0828437499999994</v>
      </c>
      <c r="T133" s="127">
        <f>SUM(T134:T164)</f>
        <v>0</v>
      </c>
      <c r="AR133" s="122" t="s">
        <v>75</v>
      </c>
      <c r="AT133" s="128" t="s">
        <v>69</v>
      </c>
      <c r="AU133" s="128" t="s">
        <v>77</v>
      </c>
      <c r="AY133" s="122" t="s">
        <v>124</v>
      </c>
      <c r="BK133" s="129">
        <f>SUM(BK134:BK164)</f>
        <v>0</v>
      </c>
    </row>
    <row r="134" spans="2:65" s="15" customFormat="1" ht="21.75" customHeight="1" x14ac:dyDescent="0.25">
      <c r="B134" s="132"/>
      <c r="C134" s="133" t="s">
        <v>77</v>
      </c>
      <c r="D134" s="133" t="s">
        <v>127</v>
      </c>
      <c r="E134" s="134" t="s">
        <v>135</v>
      </c>
      <c r="F134" s="135" t="s">
        <v>136</v>
      </c>
      <c r="G134" s="136" t="s">
        <v>137</v>
      </c>
      <c r="H134" s="137">
        <v>23</v>
      </c>
      <c r="I134" s="175">
        <v>0</v>
      </c>
      <c r="J134" s="175">
        <f t="shared" ref="J134:J144" si="0">ROUND(I134*H134,3)</f>
        <v>0</v>
      </c>
      <c r="K134" s="138"/>
      <c r="L134" s="16"/>
      <c r="M134" s="139" t="s">
        <v>0</v>
      </c>
      <c r="N134" s="140" t="s">
        <v>36</v>
      </c>
      <c r="O134" s="141">
        <v>0</v>
      </c>
      <c r="P134" s="141">
        <f t="shared" ref="P134:P144" si="1">O134*H134</f>
        <v>0</v>
      </c>
      <c r="Q134" s="141">
        <v>0</v>
      </c>
      <c r="R134" s="141">
        <f t="shared" ref="R134:R144" si="2">Q134*H134</f>
        <v>0</v>
      </c>
      <c r="S134" s="141">
        <v>0</v>
      </c>
      <c r="T134" s="142">
        <f t="shared" ref="T134:T144" si="3">S134*H134</f>
        <v>0</v>
      </c>
      <c r="AR134" s="143" t="s">
        <v>131</v>
      </c>
      <c r="AT134" s="143" t="s">
        <v>127</v>
      </c>
      <c r="AU134" s="143" t="s">
        <v>78</v>
      </c>
      <c r="AY134" s="3" t="s">
        <v>124</v>
      </c>
      <c r="BE134" s="144">
        <f t="shared" ref="BE134:BE144" si="4">IF(N134="základná",J134,0)</f>
        <v>0</v>
      </c>
      <c r="BF134" s="144">
        <f t="shared" ref="BF134:BF144" si="5">IF(N134="znížená",J134,0)</f>
        <v>0</v>
      </c>
      <c r="BG134" s="144">
        <f t="shared" ref="BG134:BG144" si="6">IF(N134="zákl. prenesená",J134,0)</f>
        <v>0</v>
      </c>
      <c r="BH134" s="144">
        <f t="shared" ref="BH134:BH144" si="7">IF(N134="zníž. prenesená",J134,0)</f>
        <v>0</v>
      </c>
      <c r="BI134" s="144">
        <f t="shared" ref="BI134:BI144" si="8">IF(N134="nulová",J134,0)</f>
        <v>0</v>
      </c>
      <c r="BJ134" s="3" t="s">
        <v>77</v>
      </c>
      <c r="BK134" s="145">
        <f t="shared" ref="BK134:BK144" si="9">ROUND(I134*H134,3)</f>
        <v>0</v>
      </c>
      <c r="BL134" s="3" t="s">
        <v>131</v>
      </c>
      <c r="BM134" s="143" t="s">
        <v>565</v>
      </c>
    </row>
    <row r="135" spans="2:65" s="15" customFormat="1" ht="24.2" customHeight="1" x14ac:dyDescent="0.25">
      <c r="B135" s="132"/>
      <c r="C135" s="133" t="s">
        <v>78</v>
      </c>
      <c r="D135" s="133" t="s">
        <v>127</v>
      </c>
      <c r="E135" s="134" t="s">
        <v>139</v>
      </c>
      <c r="F135" s="135" t="s">
        <v>140</v>
      </c>
      <c r="G135" s="136" t="s">
        <v>141</v>
      </c>
      <c r="H135" s="137">
        <v>23</v>
      </c>
      <c r="I135" s="175">
        <v>0</v>
      </c>
      <c r="J135" s="175">
        <f t="shared" si="0"/>
        <v>0</v>
      </c>
      <c r="K135" s="138"/>
      <c r="L135" s="16"/>
      <c r="M135" s="139" t="s">
        <v>0</v>
      </c>
      <c r="N135" s="140" t="s">
        <v>36</v>
      </c>
      <c r="O135" s="141">
        <v>2.9470000000000001</v>
      </c>
      <c r="P135" s="141">
        <f t="shared" si="1"/>
        <v>67.781000000000006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142</v>
      </c>
      <c r="AT135" s="143" t="s">
        <v>127</v>
      </c>
      <c r="AU135" s="143" t="s">
        <v>78</v>
      </c>
      <c r="AY135" s="3" t="s">
        <v>124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3" t="s">
        <v>77</v>
      </c>
      <c r="BK135" s="145">
        <f t="shared" si="9"/>
        <v>0</v>
      </c>
      <c r="BL135" s="3" t="s">
        <v>142</v>
      </c>
      <c r="BM135" s="143" t="s">
        <v>566</v>
      </c>
    </row>
    <row r="136" spans="2:65" s="15" customFormat="1" ht="33" customHeight="1" x14ac:dyDescent="0.25">
      <c r="B136" s="132"/>
      <c r="C136" s="133" t="s">
        <v>142</v>
      </c>
      <c r="D136" s="133" t="s">
        <v>127</v>
      </c>
      <c r="E136" s="134" t="s">
        <v>144</v>
      </c>
      <c r="F136" s="135" t="s">
        <v>145</v>
      </c>
      <c r="G136" s="136" t="s">
        <v>141</v>
      </c>
      <c r="H136" s="137">
        <v>23</v>
      </c>
      <c r="I136" s="175">
        <v>0</v>
      </c>
      <c r="J136" s="175">
        <f t="shared" si="0"/>
        <v>0</v>
      </c>
      <c r="K136" s="138"/>
      <c r="L136" s="16"/>
      <c r="M136" s="139" t="s">
        <v>0</v>
      </c>
      <c r="N136" s="140" t="s">
        <v>36</v>
      </c>
      <c r="O136" s="141">
        <v>3.0579999999999998</v>
      </c>
      <c r="P136" s="141">
        <f t="shared" si="1"/>
        <v>70.334000000000003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142</v>
      </c>
      <c r="AT136" s="143" t="s">
        <v>127</v>
      </c>
      <c r="AU136" s="143" t="s">
        <v>78</v>
      </c>
      <c r="AY136" s="3" t="s">
        <v>124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3" t="s">
        <v>77</v>
      </c>
      <c r="BK136" s="145">
        <f t="shared" si="9"/>
        <v>0</v>
      </c>
      <c r="BL136" s="3" t="s">
        <v>142</v>
      </c>
      <c r="BM136" s="143" t="s">
        <v>567</v>
      </c>
    </row>
    <row r="137" spans="2:65" s="15" customFormat="1" ht="16.5" customHeight="1" x14ac:dyDescent="0.25">
      <c r="B137" s="132"/>
      <c r="C137" s="146" t="s">
        <v>147</v>
      </c>
      <c r="D137" s="146" t="s">
        <v>148</v>
      </c>
      <c r="E137" s="147" t="s">
        <v>568</v>
      </c>
      <c r="F137" s="148" t="s">
        <v>569</v>
      </c>
      <c r="G137" s="149" t="s">
        <v>141</v>
      </c>
      <c r="H137" s="150">
        <v>6</v>
      </c>
      <c r="I137" s="178">
        <v>0</v>
      </c>
      <c r="J137" s="178">
        <f t="shared" si="0"/>
        <v>0</v>
      </c>
      <c r="K137" s="151"/>
      <c r="L137" s="152"/>
      <c r="M137" s="153" t="s">
        <v>0</v>
      </c>
      <c r="N137" s="154" t="s">
        <v>36</v>
      </c>
      <c r="O137" s="141">
        <v>0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151</v>
      </c>
      <c r="AT137" s="143" t="s">
        <v>148</v>
      </c>
      <c r="AU137" s="143" t="s">
        <v>78</v>
      </c>
      <c r="AY137" s="3" t="s">
        <v>124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3" t="s">
        <v>77</v>
      </c>
      <c r="BK137" s="145">
        <f t="shared" si="9"/>
        <v>0</v>
      </c>
      <c r="BL137" s="3" t="s">
        <v>142</v>
      </c>
      <c r="BM137" s="143" t="s">
        <v>570</v>
      </c>
    </row>
    <row r="138" spans="2:65" s="15" customFormat="1" ht="16.5" customHeight="1" x14ac:dyDescent="0.25">
      <c r="B138" s="132"/>
      <c r="C138" s="146" t="s">
        <v>153</v>
      </c>
      <c r="D138" s="146" t="s">
        <v>148</v>
      </c>
      <c r="E138" s="147" t="s">
        <v>571</v>
      </c>
      <c r="F138" s="148" t="s">
        <v>572</v>
      </c>
      <c r="G138" s="149" t="s">
        <v>141</v>
      </c>
      <c r="H138" s="150">
        <v>3</v>
      </c>
      <c r="I138" s="178">
        <v>0</v>
      </c>
      <c r="J138" s="178">
        <f t="shared" si="0"/>
        <v>0</v>
      </c>
      <c r="K138" s="151"/>
      <c r="L138" s="152"/>
      <c r="M138" s="153" t="s">
        <v>0</v>
      </c>
      <c r="N138" s="154" t="s">
        <v>36</v>
      </c>
      <c r="O138" s="141">
        <v>0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151</v>
      </c>
      <c r="AT138" s="143" t="s">
        <v>148</v>
      </c>
      <c r="AU138" s="143" t="s">
        <v>78</v>
      </c>
      <c r="AY138" s="3" t="s">
        <v>124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3" t="s">
        <v>77</v>
      </c>
      <c r="BK138" s="145">
        <f t="shared" si="9"/>
        <v>0</v>
      </c>
      <c r="BL138" s="3" t="s">
        <v>142</v>
      </c>
      <c r="BM138" s="143" t="s">
        <v>573</v>
      </c>
    </row>
    <row r="139" spans="2:65" s="15" customFormat="1" ht="16.5" customHeight="1" x14ac:dyDescent="0.25">
      <c r="B139" s="132"/>
      <c r="C139" s="146" t="s">
        <v>157</v>
      </c>
      <c r="D139" s="146" t="s">
        <v>148</v>
      </c>
      <c r="E139" s="147" t="s">
        <v>574</v>
      </c>
      <c r="F139" s="148" t="s">
        <v>437</v>
      </c>
      <c r="G139" s="149" t="s">
        <v>141</v>
      </c>
      <c r="H139" s="150">
        <v>5</v>
      </c>
      <c r="I139" s="178">
        <v>0</v>
      </c>
      <c r="J139" s="178">
        <f t="shared" si="0"/>
        <v>0</v>
      </c>
      <c r="K139" s="151"/>
      <c r="L139" s="152"/>
      <c r="M139" s="153" t="s">
        <v>0</v>
      </c>
      <c r="N139" s="154" t="s">
        <v>36</v>
      </c>
      <c r="O139" s="141">
        <v>0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151</v>
      </c>
      <c r="AT139" s="143" t="s">
        <v>148</v>
      </c>
      <c r="AU139" s="143" t="s">
        <v>78</v>
      </c>
      <c r="AY139" s="3" t="s">
        <v>124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3" t="s">
        <v>77</v>
      </c>
      <c r="BK139" s="145">
        <f t="shared" si="9"/>
        <v>0</v>
      </c>
      <c r="BL139" s="3" t="s">
        <v>142</v>
      </c>
      <c r="BM139" s="143" t="s">
        <v>575</v>
      </c>
    </row>
    <row r="140" spans="2:65" s="15" customFormat="1" ht="16.5" customHeight="1" x14ac:dyDescent="0.25">
      <c r="B140" s="132"/>
      <c r="C140" s="146" t="s">
        <v>151</v>
      </c>
      <c r="D140" s="146" t="s">
        <v>148</v>
      </c>
      <c r="E140" s="147" t="s">
        <v>576</v>
      </c>
      <c r="F140" s="148" t="s">
        <v>162</v>
      </c>
      <c r="G140" s="149" t="s">
        <v>141</v>
      </c>
      <c r="H140" s="150">
        <v>2</v>
      </c>
      <c r="I140" s="178">
        <v>0</v>
      </c>
      <c r="J140" s="178">
        <f t="shared" si="0"/>
        <v>0</v>
      </c>
      <c r="K140" s="151"/>
      <c r="L140" s="152"/>
      <c r="M140" s="153" t="s">
        <v>0</v>
      </c>
      <c r="N140" s="154" t="s">
        <v>36</v>
      </c>
      <c r="O140" s="141">
        <v>0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151</v>
      </c>
      <c r="AT140" s="143" t="s">
        <v>148</v>
      </c>
      <c r="AU140" s="143" t="s">
        <v>78</v>
      </c>
      <c r="AY140" s="3" t="s">
        <v>124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3" t="s">
        <v>77</v>
      </c>
      <c r="BK140" s="145">
        <f t="shared" si="9"/>
        <v>0</v>
      </c>
      <c r="BL140" s="3" t="s">
        <v>142</v>
      </c>
      <c r="BM140" s="143" t="s">
        <v>577</v>
      </c>
    </row>
    <row r="141" spans="2:65" s="15" customFormat="1" ht="16.5" customHeight="1" x14ac:dyDescent="0.25">
      <c r="B141" s="132"/>
      <c r="C141" s="146" t="s">
        <v>164</v>
      </c>
      <c r="D141" s="146" t="s">
        <v>148</v>
      </c>
      <c r="E141" s="147" t="s">
        <v>578</v>
      </c>
      <c r="F141" s="148" t="s">
        <v>579</v>
      </c>
      <c r="G141" s="149" t="s">
        <v>141</v>
      </c>
      <c r="H141" s="150">
        <v>3</v>
      </c>
      <c r="I141" s="178">
        <v>0</v>
      </c>
      <c r="J141" s="178">
        <f t="shared" si="0"/>
        <v>0</v>
      </c>
      <c r="K141" s="151"/>
      <c r="L141" s="152"/>
      <c r="M141" s="153" t="s">
        <v>0</v>
      </c>
      <c r="N141" s="154" t="s">
        <v>36</v>
      </c>
      <c r="O141" s="141">
        <v>0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151</v>
      </c>
      <c r="AT141" s="143" t="s">
        <v>148</v>
      </c>
      <c r="AU141" s="143" t="s">
        <v>78</v>
      </c>
      <c r="AY141" s="3" t="s">
        <v>124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3" t="s">
        <v>77</v>
      </c>
      <c r="BK141" s="145">
        <f t="shared" si="9"/>
        <v>0</v>
      </c>
      <c r="BL141" s="3" t="s">
        <v>142</v>
      </c>
      <c r="BM141" s="143" t="s">
        <v>580</v>
      </c>
    </row>
    <row r="142" spans="2:65" s="15" customFormat="1" ht="16.5" customHeight="1" x14ac:dyDescent="0.25">
      <c r="B142" s="132"/>
      <c r="C142" s="146" t="s">
        <v>168</v>
      </c>
      <c r="D142" s="146" t="s">
        <v>148</v>
      </c>
      <c r="E142" s="147" t="s">
        <v>581</v>
      </c>
      <c r="F142" s="148" t="s">
        <v>450</v>
      </c>
      <c r="G142" s="149" t="s">
        <v>141</v>
      </c>
      <c r="H142" s="150">
        <v>1</v>
      </c>
      <c r="I142" s="178">
        <v>0</v>
      </c>
      <c r="J142" s="178">
        <f t="shared" si="0"/>
        <v>0</v>
      </c>
      <c r="K142" s="151"/>
      <c r="L142" s="152"/>
      <c r="M142" s="153" t="s">
        <v>0</v>
      </c>
      <c r="N142" s="154" t="s">
        <v>36</v>
      </c>
      <c r="O142" s="141">
        <v>0</v>
      </c>
      <c r="P142" s="141">
        <f t="shared" si="1"/>
        <v>0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151</v>
      </c>
      <c r="AT142" s="143" t="s">
        <v>148</v>
      </c>
      <c r="AU142" s="143" t="s">
        <v>78</v>
      </c>
      <c r="AY142" s="3" t="s">
        <v>124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3" t="s">
        <v>77</v>
      </c>
      <c r="BK142" s="145">
        <f t="shared" si="9"/>
        <v>0</v>
      </c>
      <c r="BL142" s="3" t="s">
        <v>142</v>
      </c>
      <c r="BM142" s="143" t="s">
        <v>582</v>
      </c>
    </row>
    <row r="143" spans="2:65" s="15" customFormat="1" ht="16.5" customHeight="1" x14ac:dyDescent="0.25">
      <c r="B143" s="132"/>
      <c r="C143" s="146" t="s">
        <v>172</v>
      </c>
      <c r="D143" s="146" t="s">
        <v>148</v>
      </c>
      <c r="E143" s="147" t="s">
        <v>583</v>
      </c>
      <c r="F143" s="148" t="s">
        <v>453</v>
      </c>
      <c r="G143" s="149" t="s">
        <v>141</v>
      </c>
      <c r="H143" s="150">
        <v>3</v>
      </c>
      <c r="I143" s="178">
        <v>0</v>
      </c>
      <c r="J143" s="178">
        <f t="shared" si="0"/>
        <v>0</v>
      </c>
      <c r="K143" s="151"/>
      <c r="L143" s="152"/>
      <c r="M143" s="153" t="s">
        <v>0</v>
      </c>
      <c r="N143" s="154" t="s">
        <v>36</v>
      </c>
      <c r="O143" s="141">
        <v>0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151</v>
      </c>
      <c r="AT143" s="143" t="s">
        <v>148</v>
      </c>
      <c r="AU143" s="143" t="s">
        <v>78</v>
      </c>
      <c r="AY143" s="3" t="s">
        <v>124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3" t="s">
        <v>77</v>
      </c>
      <c r="BK143" s="145">
        <f t="shared" si="9"/>
        <v>0</v>
      </c>
      <c r="BL143" s="3" t="s">
        <v>142</v>
      </c>
      <c r="BM143" s="143" t="s">
        <v>584</v>
      </c>
    </row>
    <row r="144" spans="2:65" s="15" customFormat="1" ht="33" customHeight="1" x14ac:dyDescent="0.25">
      <c r="B144" s="132"/>
      <c r="C144" s="227" t="s">
        <v>176</v>
      </c>
      <c r="D144" s="227" t="s">
        <v>127</v>
      </c>
      <c r="E144" s="228" t="s">
        <v>197</v>
      </c>
      <c r="F144" s="229" t="s">
        <v>198</v>
      </c>
      <c r="G144" s="230" t="s">
        <v>141</v>
      </c>
      <c r="H144" s="231">
        <v>25</v>
      </c>
      <c r="I144" s="232">
        <v>0</v>
      </c>
      <c r="J144" s="232">
        <f t="shared" si="0"/>
        <v>0</v>
      </c>
      <c r="K144" s="138"/>
      <c r="L144" s="16"/>
      <c r="M144" s="139" t="s">
        <v>0</v>
      </c>
      <c r="N144" s="140" t="s">
        <v>36</v>
      </c>
      <c r="O144" s="141">
        <v>0.86199999999999999</v>
      </c>
      <c r="P144" s="141">
        <f t="shared" si="1"/>
        <v>21.55</v>
      </c>
      <c r="Q144" s="141">
        <v>4.8000000000000001E-4</v>
      </c>
      <c r="R144" s="141">
        <f t="shared" si="2"/>
        <v>1.2E-2</v>
      </c>
      <c r="S144" s="141">
        <v>0</v>
      </c>
      <c r="T144" s="142">
        <f t="shared" si="3"/>
        <v>0</v>
      </c>
      <c r="AR144" s="143" t="s">
        <v>142</v>
      </c>
      <c r="AT144" s="143" t="s">
        <v>127</v>
      </c>
      <c r="AU144" s="143" t="s">
        <v>78</v>
      </c>
      <c r="AY144" s="3" t="s">
        <v>124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3" t="s">
        <v>77</v>
      </c>
      <c r="BK144" s="145">
        <f t="shared" si="9"/>
        <v>0</v>
      </c>
      <c r="BL144" s="3" t="s">
        <v>142</v>
      </c>
      <c r="BM144" s="143" t="s">
        <v>585</v>
      </c>
    </row>
    <row r="145" spans="2:65" s="155" customFormat="1" x14ac:dyDescent="0.25">
      <c r="B145" s="156"/>
      <c r="D145" s="157" t="s">
        <v>190</v>
      </c>
      <c r="E145" s="162" t="s">
        <v>0</v>
      </c>
      <c r="F145" s="158" t="s">
        <v>586</v>
      </c>
      <c r="H145" s="159">
        <v>23</v>
      </c>
      <c r="I145" s="179"/>
      <c r="J145" s="179"/>
      <c r="L145" s="156"/>
      <c r="M145" s="160"/>
      <c r="T145" s="161"/>
      <c r="AT145" s="162" t="s">
        <v>190</v>
      </c>
      <c r="AU145" s="162" t="s">
        <v>78</v>
      </c>
      <c r="AV145" s="155" t="s">
        <v>77</v>
      </c>
      <c r="AW145" s="155" t="s">
        <v>25</v>
      </c>
      <c r="AX145" s="155" t="s">
        <v>70</v>
      </c>
      <c r="AY145" s="162" t="s">
        <v>124</v>
      </c>
    </row>
    <row r="146" spans="2:65" s="155" customFormat="1" x14ac:dyDescent="0.25">
      <c r="B146" s="156"/>
      <c r="D146" s="157" t="s">
        <v>190</v>
      </c>
      <c r="E146" s="162" t="s">
        <v>0</v>
      </c>
      <c r="F146" s="158" t="s">
        <v>587</v>
      </c>
      <c r="H146" s="159">
        <v>2</v>
      </c>
      <c r="I146" s="179"/>
      <c r="J146" s="179"/>
      <c r="L146" s="156"/>
      <c r="M146" s="160"/>
      <c r="T146" s="161"/>
      <c r="AT146" s="162" t="s">
        <v>190</v>
      </c>
      <c r="AU146" s="162" t="s">
        <v>78</v>
      </c>
      <c r="AV146" s="155" t="s">
        <v>77</v>
      </c>
      <c r="AW146" s="155" t="s">
        <v>25</v>
      </c>
      <c r="AX146" s="155" t="s">
        <v>75</v>
      </c>
      <c r="AY146" s="162" t="s">
        <v>124</v>
      </c>
    </row>
    <row r="147" spans="2:65" s="15" customFormat="1" ht="16.5" customHeight="1" x14ac:dyDescent="0.25">
      <c r="B147" s="132"/>
      <c r="C147" s="146" t="s">
        <v>180</v>
      </c>
      <c r="D147" s="146" t="s">
        <v>148</v>
      </c>
      <c r="E147" s="147" t="s">
        <v>201</v>
      </c>
      <c r="F147" s="148" t="s">
        <v>202</v>
      </c>
      <c r="G147" s="149" t="s">
        <v>141</v>
      </c>
      <c r="H147" s="150">
        <v>75</v>
      </c>
      <c r="I147" s="178">
        <v>0</v>
      </c>
      <c r="J147" s="178">
        <f>ROUND(I147*H147,3)</f>
        <v>0</v>
      </c>
      <c r="K147" s="151"/>
      <c r="L147" s="152"/>
      <c r="M147" s="153" t="s">
        <v>0</v>
      </c>
      <c r="N147" s="154" t="s">
        <v>36</v>
      </c>
      <c r="O147" s="141">
        <v>0</v>
      </c>
      <c r="P147" s="141">
        <f>O147*H147</f>
        <v>0</v>
      </c>
      <c r="Q147" s="141">
        <v>1.2E-2</v>
      </c>
      <c r="R147" s="141">
        <f>Q147*H147</f>
        <v>0.9</v>
      </c>
      <c r="S147" s="141">
        <v>0</v>
      </c>
      <c r="T147" s="142">
        <f>S147*H147</f>
        <v>0</v>
      </c>
      <c r="AR147" s="143" t="s">
        <v>151</v>
      </c>
      <c r="AT147" s="143" t="s">
        <v>148</v>
      </c>
      <c r="AU147" s="143" t="s">
        <v>78</v>
      </c>
      <c r="AY147" s="3" t="s">
        <v>124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3" t="s">
        <v>77</v>
      </c>
      <c r="BK147" s="145">
        <f>ROUND(I147*H147,3)</f>
        <v>0</v>
      </c>
      <c r="BL147" s="3" t="s">
        <v>142</v>
      </c>
      <c r="BM147" s="143" t="s">
        <v>588</v>
      </c>
    </row>
    <row r="148" spans="2:65" s="155" customFormat="1" x14ac:dyDescent="0.25">
      <c r="B148" s="156"/>
      <c r="D148" s="157" t="s">
        <v>190</v>
      </c>
      <c r="E148" s="162" t="s">
        <v>0</v>
      </c>
      <c r="F148" s="158" t="s">
        <v>589</v>
      </c>
      <c r="H148" s="159">
        <v>75</v>
      </c>
      <c r="I148" s="179"/>
      <c r="J148" s="179"/>
      <c r="L148" s="156"/>
      <c r="M148" s="160"/>
      <c r="T148" s="161"/>
      <c r="AT148" s="162" t="s">
        <v>190</v>
      </c>
      <c r="AU148" s="162" t="s">
        <v>78</v>
      </c>
      <c r="AV148" s="155" t="s">
        <v>77</v>
      </c>
      <c r="AW148" s="155" t="s">
        <v>25</v>
      </c>
      <c r="AX148" s="155" t="s">
        <v>70</v>
      </c>
      <c r="AY148" s="162" t="s">
        <v>124</v>
      </c>
    </row>
    <row r="149" spans="2:65" s="163" customFormat="1" x14ac:dyDescent="0.25">
      <c r="B149" s="164"/>
      <c r="D149" s="157" t="s">
        <v>190</v>
      </c>
      <c r="E149" s="165" t="s">
        <v>0</v>
      </c>
      <c r="F149" s="166" t="s">
        <v>205</v>
      </c>
      <c r="H149" s="167">
        <v>75</v>
      </c>
      <c r="I149" s="180"/>
      <c r="J149" s="180"/>
      <c r="L149" s="164"/>
      <c r="M149" s="168"/>
      <c r="T149" s="169"/>
      <c r="AT149" s="165" t="s">
        <v>190</v>
      </c>
      <c r="AU149" s="165" t="s">
        <v>78</v>
      </c>
      <c r="AV149" s="163" t="s">
        <v>142</v>
      </c>
      <c r="AW149" s="163" t="s">
        <v>25</v>
      </c>
      <c r="AX149" s="163" t="s">
        <v>75</v>
      </c>
      <c r="AY149" s="165" t="s">
        <v>124</v>
      </c>
    </row>
    <row r="150" spans="2:65" s="15" customFormat="1" ht="24.2" customHeight="1" x14ac:dyDescent="0.25">
      <c r="B150" s="132"/>
      <c r="C150" s="146" t="s">
        <v>185</v>
      </c>
      <c r="D150" s="146" t="s">
        <v>148</v>
      </c>
      <c r="E150" s="147" t="s">
        <v>207</v>
      </c>
      <c r="F150" s="148" t="s">
        <v>208</v>
      </c>
      <c r="G150" s="149" t="s">
        <v>141</v>
      </c>
      <c r="H150" s="150">
        <v>25</v>
      </c>
      <c r="I150" s="178">
        <v>0</v>
      </c>
      <c r="J150" s="178">
        <f>ROUND(I150*H150,3)</f>
        <v>0</v>
      </c>
      <c r="K150" s="151"/>
      <c r="L150" s="152"/>
      <c r="M150" s="153" t="s">
        <v>0</v>
      </c>
      <c r="N150" s="154" t="s">
        <v>36</v>
      </c>
      <c r="O150" s="141">
        <v>0</v>
      </c>
      <c r="P150" s="141">
        <f>O150*H150</f>
        <v>0</v>
      </c>
      <c r="Q150" s="141">
        <v>1.2E-2</v>
      </c>
      <c r="R150" s="141">
        <f>Q150*H150</f>
        <v>0.3</v>
      </c>
      <c r="S150" s="141">
        <v>0</v>
      </c>
      <c r="T150" s="142">
        <f>S150*H150</f>
        <v>0</v>
      </c>
      <c r="AR150" s="143" t="s">
        <v>151</v>
      </c>
      <c r="AT150" s="143" t="s">
        <v>148</v>
      </c>
      <c r="AU150" s="143" t="s">
        <v>78</v>
      </c>
      <c r="AY150" s="3" t="s">
        <v>124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3" t="s">
        <v>77</v>
      </c>
      <c r="BK150" s="145">
        <f>ROUND(I150*H150,3)</f>
        <v>0</v>
      </c>
      <c r="BL150" s="3" t="s">
        <v>142</v>
      </c>
      <c r="BM150" s="143" t="s">
        <v>590</v>
      </c>
    </row>
    <row r="151" spans="2:65" s="15" customFormat="1" ht="16.5" customHeight="1" x14ac:dyDescent="0.25">
      <c r="B151" s="132"/>
      <c r="C151" s="146" t="s">
        <v>192</v>
      </c>
      <c r="D151" s="146" t="s">
        <v>148</v>
      </c>
      <c r="E151" s="147" t="s">
        <v>211</v>
      </c>
      <c r="F151" s="148" t="s">
        <v>212</v>
      </c>
      <c r="G151" s="149" t="s">
        <v>141</v>
      </c>
      <c r="H151" s="150">
        <v>25</v>
      </c>
      <c r="I151" s="178">
        <v>0</v>
      </c>
      <c r="J151" s="178">
        <f>ROUND(I151*H151,3)</f>
        <v>0</v>
      </c>
      <c r="K151" s="151"/>
      <c r="L151" s="152"/>
      <c r="M151" s="153" t="s">
        <v>0</v>
      </c>
      <c r="N151" s="154" t="s">
        <v>36</v>
      </c>
      <c r="O151" s="141">
        <v>0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151</v>
      </c>
      <c r="AT151" s="143" t="s">
        <v>148</v>
      </c>
      <c r="AU151" s="143" t="s">
        <v>78</v>
      </c>
      <c r="AY151" s="3" t="s">
        <v>124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3" t="s">
        <v>77</v>
      </c>
      <c r="BK151" s="145">
        <f>ROUND(I151*H151,3)</f>
        <v>0</v>
      </c>
      <c r="BL151" s="3" t="s">
        <v>142</v>
      </c>
      <c r="BM151" s="143" t="s">
        <v>591</v>
      </c>
    </row>
    <row r="152" spans="2:65" s="15" customFormat="1" ht="24.2" customHeight="1" x14ac:dyDescent="0.25">
      <c r="B152" s="132"/>
      <c r="C152" s="133" t="s">
        <v>196</v>
      </c>
      <c r="D152" s="133" t="s">
        <v>127</v>
      </c>
      <c r="E152" s="134" t="s">
        <v>226</v>
      </c>
      <c r="F152" s="135" t="s">
        <v>227</v>
      </c>
      <c r="G152" s="136" t="s">
        <v>141</v>
      </c>
      <c r="H152" s="137">
        <v>25</v>
      </c>
      <c r="I152" s="175">
        <v>0</v>
      </c>
      <c r="J152" s="175">
        <f>ROUND(I152*H152,3)</f>
        <v>0</v>
      </c>
      <c r="K152" s="138"/>
      <c r="L152" s="16"/>
      <c r="M152" s="139" t="s">
        <v>0</v>
      </c>
      <c r="N152" s="140" t="s">
        <v>36</v>
      </c>
      <c r="O152" s="141">
        <v>0.23699999999999999</v>
      </c>
      <c r="P152" s="141">
        <f>O152*H152</f>
        <v>5.9249999999999998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142</v>
      </c>
      <c r="AT152" s="143" t="s">
        <v>127</v>
      </c>
      <c r="AU152" s="143" t="s">
        <v>78</v>
      </c>
      <c r="AY152" s="3" t="s">
        <v>124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3" t="s">
        <v>77</v>
      </c>
      <c r="BK152" s="145">
        <f>ROUND(I152*H152,3)</f>
        <v>0</v>
      </c>
      <c r="BL152" s="3" t="s">
        <v>142</v>
      </c>
      <c r="BM152" s="143" t="s">
        <v>592</v>
      </c>
    </row>
    <row r="153" spans="2:65" s="15" customFormat="1" ht="16.5" customHeight="1" x14ac:dyDescent="0.25">
      <c r="B153" s="132"/>
      <c r="C153" s="146" t="s">
        <v>200</v>
      </c>
      <c r="D153" s="146" t="s">
        <v>148</v>
      </c>
      <c r="E153" s="147" t="s">
        <v>229</v>
      </c>
      <c r="F153" s="148" t="s">
        <v>230</v>
      </c>
      <c r="G153" s="149" t="s">
        <v>231</v>
      </c>
      <c r="H153" s="150">
        <v>6.25</v>
      </c>
      <c r="I153" s="178">
        <v>0</v>
      </c>
      <c r="J153" s="178">
        <f>ROUND(I153*H153,3)</f>
        <v>0</v>
      </c>
      <c r="K153" s="151"/>
      <c r="L153" s="152"/>
      <c r="M153" s="153" t="s">
        <v>0</v>
      </c>
      <c r="N153" s="154" t="s">
        <v>36</v>
      </c>
      <c r="O153" s="141">
        <v>0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151</v>
      </c>
      <c r="AT153" s="143" t="s">
        <v>148</v>
      </c>
      <c r="AU153" s="143" t="s">
        <v>78</v>
      </c>
      <c r="AY153" s="3" t="s">
        <v>124</v>
      </c>
      <c r="BE153" s="144">
        <f>IF(N153="základná",J153,0)</f>
        <v>0</v>
      </c>
      <c r="BF153" s="144">
        <f>IF(N153="znížená",J153,0)</f>
        <v>0</v>
      </c>
      <c r="BG153" s="144">
        <f>IF(N153="zákl. prenesená",J153,0)</f>
        <v>0</v>
      </c>
      <c r="BH153" s="144">
        <f>IF(N153="zníž. prenesená",J153,0)</f>
        <v>0</v>
      </c>
      <c r="BI153" s="144">
        <f>IF(N153="nulová",J153,0)</f>
        <v>0</v>
      </c>
      <c r="BJ153" s="3" t="s">
        <v>77</v>
      </c>
      <c r="BK153" s="145">
        <f>ROUND(I153*H153,3)</f>
        <v>0</v>
      </c>
      <c r="BL153" s="3" t="s">
        <v>142</v>
      </c>
      <c r="BM153" s="143" t="s">
        <v>593</v>
      </c>
    </row>
    <row r="154" spans="2:65" s="155" customFormat="1" x14ac:dyDescent="0.25">
      <c r="B154" s="156"/>
      <c r="D154" s="157" t="s">
        <v>190</v>
      </c>
      <c r="E154" s="162" t="s">
        <v>0</v>
      </c>
      <c r="F154" s="158" t="s">
        <v>594</v>
      </c>
      <c r="H154" s="159">
        <v>6.25</v>
      </c>
      <c r="I154" s="179"/>
      <c r="J154" s="179"/>
      <c r="L154" s="156"/>
      <c r="M154" s="160"/>
      <c r="T154" s="161"/>
      <c r="AT154" s="162" t="s">
        <v>190</v>
      </c>
      <c r="AU154" s="162" t="s">
        <v>78</v>
      </c>
      <c r="AV154" s="155" t="s">
        <v>77</v>
      </c>
      <c r="AW154" s="155" t="s">
        <v>25</v>
      </c>
      <c r="AX154" s="155" t="s">
        <v>75</v>
      </c>
      <c r="AY154" s="162" t="s">
        <v>124</v>
      </c>
    </row>
    <row r="155" spans="2:65" s="15" customFormat="1" ht="16.5" customHeight="1" x14ac:dyDescent="0.25">
      <c r="B155" s="132"/>
      <c r="C155" s="133" t="s">
        <v>206</v>
      </c>
      <c r="D155" s="133" t="s">
        <v>127</v>
      </c>
      <c r="E155" s="134" t="s">
        <v>235</v>
      </c>
      <c r="F155" s="135" t="s">
        <v>236</v>
      </c>
      <c r="G155" s="136" t="s">
        <v>141</v>
      </c>
      <c r="H155" s="137">
        <v>25</v>
      </c>
      <c r="I155" s="175">
        <v>0</v>
      </c>
      <c r="J155" s="175">
        <f>ROUND(I155*H155,3)</f>
        <v>0</v>
      </c>
      <c r="K155" s="138"/>
      <c r="L155" s="16"/>
      <c r="M155" s="139" t="s">
        <v>0</v>
      </c>
      <c r="N155" s="140" t="s">
        <v>36</v>
      </c>
      <c r="O155" s="141">
        <v>5.2999999999999999E-2</v>
      </c>
      <c r="P155" s="141">
        <f>O155*H155</f>
        <v>1.325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142</v>
      </c>
      <c r="AT155" s="143" t="s">
        <v>127</v>
      </c>
      <c r="AU155" s="143" t="s">
        <v>78</v>
      </c>
      <c r="AY155" s="3" t="s">
        <v>124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3" t="s">
        <v>77</v>
      </c>
      <c r="BK155" s="145">
        <f>ROUND(I155*H155,3)</f>
        <v>0</v>
      </c>
      <c r="BL155" s="3" t="s">
        <v>142</v>
      </c>
      <c r="BM155" s="143" t="s">
        <v>595</v>
      </c>
    </row>
    <row r="156" spans="2:65" s="15" customFormat="1" ht="16.5" customHeight="1" x14ac:dyDescent="0.25">
      <c r="B156" s="132"/>
      <c r="C156" s="146" t="s">
        <v>210</v>
      </c>
      <c r="D156" s="146" t="s">
        <v>148</v>
      </c>
      <c r="E156" s="147" t="s">
        <v>239</v>
      </c>
      <c r="F156" s="148" t="s">
        <v>240</v>
      </c>
      <c r="G156" s="149" t="s">
        <v>231</v>
      </c>
      <c r="H156" s="150">
        <v>2</v>
      </c>
      <c r="I156" s="178">
        <v>0</v>
      </c>
      <c r="J156" s="178">
        <f>ROUND(I156*H156,3)</f>
        <v>0</v>
      </c>
      <c r="K156" s="151"/>
      <c r="L156" s="152"/>
      <c r="M156" s="153" t="s">
        <v>0</v>
      </c>
      <c r="N156" s="154" t="s">
        <v>36</v>
      </c>
      <c r="O156" s="141">
        <v>0</v>
      </c>
      <c r="P156" s="141">
        <f>O156*H156</f>
        <v>0</v>
      </c>
      <c r="Q156" s="141">
        <v>1</v>
      </c>
      <c r="R156" s="141">
        <f>Q156*H156</f>
        <v>2</v>
      </c>
      <c r="S156" s="141">
        <v>0</v>
      </c>
      <c r="T156" s="142">
        <f>S156*H156</f>
        <v>0</v>
      </c>
      <c r="AR156" s="143" t="s">
        <v>151</v>
      </c>
      <c r="AT156" s="143" t="s">
        <v>148</v>
      </c>
      <c r="AU156" s="143" t="s">
        <v>78</v>
      </c>
      <c r="AY156" s="3" t="s">
        <v>124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3" t="s">
        <v>77</v>
      </c>
      <c r="BK156" s="145">
        <f>ROUND(I156*H156,3)</f>
        <v>0</v>
      </c>
      <c r="BL156" s="3" t="s">
        <v>142</v>
      </c>
      <c r="BM156" s="143" t="s">
        <v>596</v>
      </c>
    </row>
    <row r="157" spans="2:65" s="155" customFormat="1" x14ac:dyDescent="0.25">
      <c r="B157" s="156"/>
      <c r="D157" s="157" t="s">
        <v>190</v>
      </c>
      <c r="E157" s="162" t="s">
        <v>0</v>
      </c>
      <c r="F157" s="158" t="s">
        <v>597</v>
      </c>
      <c r="H157" s="159">
        <v>2</v>
      </c>
      <c r="I157" s="179"/>
      <c r="J157" s="179"/>
      <c r="L157" s="156"/>
      <c r="M157" s="160"/>
      <c r="T157" s="161"/>
      <c r="AT157" s="162" t="s">
        <v>190</v>
      </c>
      <c r="AU157" s="162" t="s">
        <v>78</v>
      </c>
      <c r="AV157" s="155" t="s">
        <v>77</v>
      </c>
      <c r="AW157" s="155" t="s">
        <v>25</v>
      </c>
      <c r="AX157" s="155" t="s">
        <v>75</v>
      </c>
      <c r="AY157" s="162" t="s">
        <v>124</v>
      </c>
    </row>
    <row r="158" spans="2:65" s="15" customFormat="1" ht="24.2" customHeight="1" x14ac:dyDescent="0.25">
      <c r="B158" s="132"/>
      <c r="C158" s="133" t="s">
        <v>214</v>
      </c>
      <c r="D158" s="133" t="s">
        <v>127</v>
      </c>
      <c r="E158" s="134" t="s">
        <v>215</v>
      </c>
      <c r="F158" s="135" t="s">
        <v>216</v>
      </c>
      <c r="G158" s="136" t="s">
        <v>217</v>
      </c>
      <c r="H158" s="137">
        <v>25</v>
      </c>
      <c r="I158" s="175">
        <v>0</v>
      </c>
      <c r="J158" s="175">
        <f>ROUND(I158*H158,3)</f>
        <v>0</v>
      </c>
      <c r="K158" s="138"/>
      <c r="L158" s="16"/>
      <c r="M158" s="139" t="s">
        <v>0</v>
      </c>
      <c r="N158" s="140" t="s">
        <v>36</v>
      </c>
      <c r="O158" s="141">
        <v>0.158</v>
      </c>
      <c r="P158" s="141">
        <f>O158*H158</f>
        <v>3.95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142</v>
      </c>
      <c r="AT158" s="143" t="s">
        <v>127</v>
      </c>
      <c r="AU158" s="143" t="s">
        <v>78</v>
      </c>
      <c r="AY158" s="3" t="s">
        <v>124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3" t="s">
        <v>77</v>
      </c>
      <c r="BK158" s="145">
        <f>ROUND(I158*H158,3)</f>
        <v>0</v>
      </c>
      <c r="BL158" s="3" t="s">
        <v>142</v>
      </c>
      <c r="BM158" s="143" t="s">
        <v>598</v>
      </c>
    </row>
    <row r="159" spans="2:65" s="15" customFormat="1" ht="16.5" customHeight="1" x14ac:dyDescent="0.25">
      <c r="B159" s="132"/>
      <c r="C159" s="146" t="s">
        <v>219</v>
      </c>
      <c r="D159" s="146" t="s">
        <v>148</v>
      </c>
      <c r="E159" s="147" t="s">
        <v>220</v>
      </c>
      <c r="F159" s="148" t="s">
        <v>221</v>
      </c>
      <c r="G159" s="149" t="s">
        <v>222</v>
      </c>
      <c r="H159" s="150">
        <v>1750</v>
      </c>
      <c r="I159" s="178">
        <v>0</v>
      </c>
      <c r="J159" s="178">
        <f>ROUND(I159*H159,3)</f>
        <v>0</v>
      </c>
      <c r="K159" s="151"/>
      <c r="L159" s="152"/>
      <c r="M159" s="153" t="s">
        <v>0</v>
      </c>
      <c r="N159" s="154" t="s">
        <v>36</v>
      </c>
      <c r="O159" s="141">
        <v>0</v>
      </c>
      <c r="P159" s="141">
        <f>O159*H159</f>
        <v>0</v>
      </c>
      <c r="Q159" s="141">
        <v>2.9999999999999997E-4</v>
      </c>
      <c r="R159" s="141">
        <f>Q159*H159</f>
        <v>0.52499999999999991</v>
      </c>
      <c r="S159" s="141">
        <v>0</v>
      </c>
      <c r="T159" s="142">
        <f>S159*H159</f>
        <v>0</v>
      </c>
      <c r="AR159" s="143" t="s">
        <v>151</v>
      </c>
      <c r="AT159" s="143" t="s">
        <v>148</v>
      </c>
      <c r="AU159" s="143" t="s">
        <v>78</v>
      </c>
      <c r="AY159" s="3" t="s">
        <v>124</v>
      </c>
      <c r="BE159" s="144">
        <f>IF(N159="základná",J159,0)</f>
        <v>0</v>
      </c>
      <c r="BF159" s="144">
        <f>IF(N159="znížená",J159,0)</f>
        <v>0</v>
      </c>
      <c r="BG159" s="144">
        <f>IF(N159="zákl. prenesená",J159,0)</f>
        <v>0</v>
      </c>
      <c r="BH159" s="144">
        <f>IF(N159="zníž. prenesená",J159,0)</f>
        <v>0</v>
      </c>
      <c r="BI159" s="144">
        <f>IF(N159="nulová",J159,0)</f>
        <v>0</v>
      </c>
      <c r="BJ159" s="3" t="s">
        <v>77</v>
      </c>
      <c r="BK159" s="145">
        <f>ROUND(I159*H159,3)</f>
        <v>0</v>
      </c>
      <c r="BL159" s="3" t="s">
        <v>142</v>
      </c>
      <c r="BM159" s="143" t="s">
        <v>599</v>
      </c>
    </row>
    <row r="160" spans="2:65" s="155" customFormat="1" x14ac:dyDescent="0.25">
      <c r="B160" s="156"/>
      <c r="D160" s="157" t="s">
        <v>190</v>
      </c>
      <c r="F160" s="158" t="s">
        <v>600</v>
      </c>
      <c r="H160" s="159">
        <v>1750</v>
      </c>
      <c r="I160" s="179"/>
      <c r="J160" s="179"/>
      <c r="L160" s="156"/>
      <c r="M160" s="160"/>
      <c r="T160" s="161"/>
      <c r="AT160" s="162" t="s">
        <v>190</v>
      </c>
      <c r="AU160" s="162" t="s">
        <v>78</v>
      </c>
      <c r="AV160" s="155" t="s">
        <v>77</v>
      </c>
      <c r="AW160" s="155" t="s">
        <v>2</v>
      </c>
      <c r="AX160" s="155" t="s">
        <v>75</v>
      </c>
      <c r="AY160" s="162" t="s">
        <v>124</v>
      </c>
    </row>
    <row r="161" spans="2:65" s="15" customFormat="1" ht="33" customHeight="1" x14ac:dyDescent="0.25">
      <c r="B161" s="132"/>
      <c r="C161" s="133" t="s">
        <v>225</v>
      </c>
      <c r="D161" s="133" t="s">
        <v>127</v>
      </c>
      <c r="E161" s="134" t="s">
        <v>181</v>
      </c>
      <c r="F161" s="135" t="s">
        <v>182</v>
      </c>
      <c r="G161" s="136" t="s">
        <v>183</v>
      </c>
      <c r="H161" s="137">
        <v>25</v>
      </c>
      <c r="I161" s="175">
        <v>0</v>
      </c>
      <c r="J161" s="175">
        <f>ROUND(I161*H161,3)</f>
        <v>0</v>
      </c>
      <c r="K161" s="138"/>
      <c r="L161" s="16"/>
      <c r="M161" s="139" t="s">
        <v>0</v>
      </c>
      <c r="N161" s="140" t="s">
        <v>36</v>
      </c>
      <c r="O161" s="141">
        <v>0.33600000000000002</v>
      </c>
      <c r="P161" s="141">
        <f>O161*H161</f>
        <v>8.4</v>
      </c>
      <c r="Q161" s="141">
        <v>4.4693749999999997E-2</v>
      </c>
      <c r="R161" s="141">
        <f>Q161*H161</f>
        <v>1.1173437499999999</v>
      </c>
      <c r="S161" s="141">
        <v>0</v>
      </c>
      <c r="T161" s="142">
        <f>S161*H161</f>
        <v>0</v>
      </c>
      <c r="AR161" s="143" t="s">
        <v>142</v>
      </c>
      <c r="AT161" s="143" t="s">
        <v>127</v>
      </c>
      <c r="AU161" s="143" t="s">
        <v>78</v>
      </c>
      <c r="AY161" s="3" t="s">
        <v>124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3" t="s">
        <v>77</v>
      </c>
      <c r="BK161" s="145">
        <f>ROUND(I161*H161,3)</f>
        <v>0</v>
      </c>
      <c r="BL161" s="3" t="s">
        <v>142</v>
      </c>
      <c r="BM161" s="143" t="s">
        <v>601</v>
      </c>
    </row>
    <row r="162" spans="2:65" s="15" customFormat="1" ht="16.5" customHeight="1" x14ac:dyDescent="0.25">
      <c r="B162" s="132"/>
      <c r="C162" s="146" t="s">
        <v>6</v>
      </c>
      <c r="D162" s="146" t="s">
        <v>148</v>
      </c>
      <c r="E162" s="147" t="s">
        <v>186</v>
      </c>
      <c r="F162" s="148" t="s">
        <v>187</v>
      </c>
      <c r="G162" s="149" t="s">
        <v>188</v>
      </c>
      <c r="H162" s="150">
        <v>0.19600000000000001</v>
      </c>
      <c r="I162" s="178">
        <v>0</v>
      </c>
      <c r="J162" s="178">
        <f>ROUND(I162*H162,3)</f>
        <v>0</v>
      </c>
      <c r="K162" s="151"/>
      <c r="L162" s="152"/>
      <c r="M162" s="153" t="s">
        <v>0</v>
      </c>
      <c r="N162" s="154" t="s">
        <v>36</v>
      </c>
      <c r="O162" s="141">
        <v>0</v>
      </c>
      <c r="P162" s="141">
        <f>O162*H162</f>
        <v>0</v>
      </c>
      <c r="Q162" s="141">
        <v>1</v>
      </c>
      <c r="R162" s="141">
        <f>Q162*H162</f>
        <v>0.19600000000000001</v>
      </c>
      <c r="S162" s="141">
        <v>0</v>
      </c>
      <c r="T162" s="142">
        <f>S162*H162</f>
        <v>0</v>
      </c>
      <c r="AR162" s="143" t="s">
        <v>151</v>
      </c>
      <c r="AT162" s="143" t="s">
        <v>148</v>
      </c>
      <c r="AU162" s="143" t="s">
        <v>78</v>
      </c>
      <c r="AY162" s="3" t="s">
        <v>124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3" t="s">
        <v>77</v>
      </c>
      <c r="BK162" s="145">
        <f>ROUND(I162*H162,3)</f>
        <v>0</v>
      </c>
      <c r="BL162" s="3" t="s">
        <v>142</v>
      </c>
      <c r="BM162" s="143" t="s">
        <v>602</v>
      </c>
    </row>
    <row r="163" spans="2:65" s="155" customFormat="1" x14ac:dyDescent="0.25">
      <c r="B163" s="156"/>
      <c r="D163" s="157" t="s">
        <v>190</v>
      </c>
      <c r="F163" s="158" t="s">
        <v>603</v>
      </c>
      <c r="H163" s="159">
        <v>0.19600000000000001</v>
      </c>
      <c r="I163" s="179"/>
      <c r="J163" s="179"/>
      <c r="L163" s="156"/>
      <c r="M163" s="160"/>
      <c r="T163" s="161"/>
      <c r="AT163" s="162" t="s">
        <v>190</v>
      </c>
      <c r="AU163" s="162" t="s">
        <v>78</v>
      </c>
      <c r="AV163" s="155" t="s">
        <v>77</v>
      </c>
      <c r="AW163" s="155" t="s">
        <v>2</v>
      </c>
      <c r="AX163" s="155" t="s">
        <v>75</v>
      </c>
      <c r="AY163" s="162" t="s">
        <v>124</v>
      </c>
    </row>
    <row r="164" spans="2:65" s="15" customFormat="1" ht="16.5" customHeight="1" x14ac:dyDescent="0.25">
      <c r="B164" s="132"/>
      <c r="C164" s="146" t="s">
        <v>234</v>
      </c>
      <c r="D164" s="146" t="s">
        <v>148</v>
      </c>
      <c r="E164" s="147" t="s">
        <v>193</v>
      </c>
      <c r="F164" s="148" t="s">
        <v>194</v>
      </c>
      <c r="G164" s="149" t="s">
        <v>183</v>
      </c>
      <c r="H164" s="150">
        <v>25</v>
      </c>
      <c r="I164" s="178">
        <v>0</v>
      </c>
      <c r="J164" s="178">
        <f>ROUND(I164*H164,3)</f>
        <v>0</v>
      </c>
      <c r="K164" s="151"/>
      <c r="L164" s="152"/>
      <c r="M164" s="153" t="s">
        <v>0</v>
      </c>
      <c r="N164" s="154" t="s">
        <v>36</v>
      </c>
      <c r="O164" s="141">
        <v>0</v>
      </c>
      <c r="P164" s="141">
        <f>O164*H164</f>
        <v>0</v>
      </c>
      <c r="Q164" s="141">
        <v>1.2999999999999999E-3</v>
      </c>
      <c r="R164" s="141">
        <f>Q164*H164</f>
        <v>3.2500000000000001E-2</v>
      </c>
      <c r="S164" s="141">
        <v>0</v>
      </c>
      <c r="T164" s="142">
        <f>S164*H164</f>
        <v>0</v>
      </c>
      <c r="AR164" s="143" t="s">
        <v>151</v>
      </c>
      <c r="AT164" s="143" t="s">
        <v>148</v>
      </c>
      <c r="AU164" s="143" t="s">
        <v>78</v>
      </c>
      <c r="AY164" s="3" t="s">
        <v>124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3" t="s">
        <v>77</v>
      </c>
      <c r="BK164" s="145">
        <f>ROUND(I164*H164,3)</f>
        <v>0</v>
      </c>
      <c r="BL164" s="3" t="s">
        <v>142</v>
      </c>
      <c r="BM164" s="143" t="s">
        <v>604</v>
      </c>
    </row>
    <row r="165" spans="2:65" s="120" customFormat="1" ht="20.85" customHeight="1" x14ac:dyDescent="0.2">
      <c r="B165" s="121"/>
      <c r="D165" s="122" t="s">
        <v>69</v>
      </c>
      <c r="E165" s="130" t="s">
        <v>243</v>
      </c>
      <c r="F165" s="130" t="s">
        <v>605</v>
      </c>
      <c r="I165" s="176"/>
      <c r="J165" s="177">
        <f>BK165</f>
        <v>0</v>
      </c>
      <c r="L165" s="121"/>
      <c r="M165" s="125"/>
      <c r="P165" s="126">
        <f>SUM(P166:P173)</f>
        <v>52.175039999999996</v>
      </c>
      <c r="R165" s="126">
        <f>SUM(R166:R173)</f>
        <v>5.8379999999999992</v>
      </c>
      <c r="T165" s="127">
        <f>SUM(T166:T173)</f>
        <v>0</v>
      </c>
      <c r="AR165" s="122" t="s">
        <v>75</v>
      </c>
      <c r="AT165" s="128" t="s">
        <v>69</v>
      </c>
      <c r="AU165" s="128" t="s">
        <v>77</v>
      </c>
      <c r="AY165" s="122" t="s">
        <v>124</v>
      </c>
      <c r="BK165" s="129">
        <f>SUM(BK166:BK173)</f>
        <v>0</v>
      </c>
    </row>
    <row r="166" spans="2:65" s="15" customFormat="1" ht="33" customHeight="1" x14ac:dyDescent="0.25">
      <c r="B166" s="132"/>
      <c r="C166" s="133" t="s">
        <v>238</v>
      </c>
      <c r="D166" s="133" t="s">
        <v>127</v>
      </c>
      <c r="E166" s="134" t="s">
        <v>606</v>
      </c>
      <c r="F166" s="135" t="s">
        <v>607</v>
      </c>
      <c r="G166" s="136" t="s">
        <v>217</v>
      </c>
      <c r="H166" s="137">
        <v>278</v>
      </c>
      <c r="I166" s="175">
        <v>0</v>
      </c>
      <c r="J166" s="175">
        <f>ROUND(I166*H166,3)</f>
        <v>0</v>
      </c>
      <c r="K166" s="138"/>
      <c r="L166" s="16"/>
      <c r="M166" s="139" t="s">
        <v>0</v>
      </c>
      <c r="N166" s="140" t="s">
        <v>36</v>
      </c>
      <c r="O166" s="141">
        <v>2.4E-2</v>
      </c>
      <c r="P166" s="141">
        <f>O166*H166</f>
        <v>6.6719999999999997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142</v>
      </c>
      <c r="AT166" s="143" t="s">
        <v>127</v>
      </c>
      <c r="AU166" s="143" t="s">
        <v>78</v>
      </c>
      <c r="AY166" s="3" t="s">
        <v>124</v>
      </c>
      <c r="BE166" s="144">
        <f>IF(N166="základná",J166,0)</f>
        <v>0</v>
      </c>
      <c r="BF166" s="144">
        <f>IF(N166="znížená",J166,0)</f>
        <v>0</v>
      </c>
      <c r="BG166" s="144">
        <f>IF(N166="zákl. prenesená",J166,0)</f>
        <v>0</v>
      </c>
      <c r="BH166" s="144">
        <f>IF(N166="zníž. prenesená",J166,0)</f>
        <v>0</v>
      </c>
      <c r="BI166" s="144">
        <f>IF(N166="nulová",J166,0)</f>
        <v>0</v>
      </c>
      <c r="BJ166" s="3" t="s">
        <v>77</v>
      </c>
      <c r="BK166" s="145">
        <f>ROUND(I166*H166,3)</f>
        <v>0</v>
      </c>
      <c r="BL166" s="3" t="s">
        <v>142</v>
      </c>
      <c r="BM166" s="143" t="s">
        <v>608</v>
      </c>
    </row>
    <row r="167" spans="2:65" s="15" customFormat="1" ht="33" customHeight="1" x14ac:dyDescent="0.25">
      <c r="B167" s="132"/>
      <c r="C167" s="133" t="s">
        <v>245</v>
      </c>
      <c r="D167" s="133" t="s">
        <v>127</v>
      </c>
      <c r="E167" s="134" t="s">
        <v>609</v>
      </c>
      <c r="F167" s="135" t="s">
        <v>610</v>
      </c>
      <c r="G167" s="136" t="s">
        <v>332</v>
      </c>
      <c r="H167" s="137">
        <v>22.24</v>
      </c>
      <c r="I167" s="175">
        <v>0</v>
      </c>
      <c r="J167" s="175">
        <f>ROUND(I167*H167,3)</f>
        <v>0</v>
      </c>
      <c r="K167" s="138"/>
      <c r="L167" s="16"/>
      <c r="M167" s="139" t="s">
        <v>0</v>
      </c>
      <c r="N167" s="140" t="s">
        <v>36</v>
      </c>
      <c r="O167" s="141">
        <v>7.0999999999999994E-2</v>
      </c>
      <c r="P167" s="141">
        <f>O167*H167</f>
        <v>1.5790399999999998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142</v>
      </c>
      <c r="AT167" s="143" t="s">
        <v>127</v>
      </c>
      <c r="AU167" s="143" t="s">
        <v>78</v>
      </c>
      <c r="AY167" s="3" t="s">
        <v>124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3" t="s">
        <v>77</v>
      </c>
      <c r="BK167" s="145">
        <f>ROUND(I167*H167,3)</f>
        <v>0</v>
      </c>
      <c r="BL167" s="3" t="s">
        <v>142</v>
      </c>
      <c r="BM167" s="143" t="s">
        <v>611</v>
      </c>
    </row>
    <row r="168" spans="2:65" s="155" customFormat="1" x14ac:dyDescent="0.25">
      <c r="B168" s="156"/>
      <c r="D168" s="157" t="s">
        <v>190</v>
      </c>
      <c r="E168" s="162" t="s">
        <v>0</v>
      </c>
      <c r="F168" s="158" t="s">
        <v>612</v>
      </c>
      <c r="H168" s="159">
        <v>22.24</v>
      </c>
      <c r="I168" s="179"/>
      <c r="J168" s="179"/>
      <c r="L168" s="156"/>
      <c r="M168" s="160"/>
      <c r="T168" s="161"/>
      <c r="AT168" s="162" t="s">
        <v>190</v>
      </c>
      <c r="AU168" s="162" t="s">
        <v>78</v>
      </c>
      <c r="AV168" s="155" t="s">
        <v>77</v>
      </c>
      <c r="AW168" s="155" t="s">
        <v>25</v>
      </c>
      <c r="AX168" s="155" t="s">
        <v>75</v>
      </c>
      <c r="AY168" s="162" t="s">
        <v>124</v>
      </c>
    </row>
    <row r="169" spans="2:65" s="15" customFormat="1" ht="24.2" customHeight="1" x14ac:dyDescent="0.25">
      <c r="B169" s="132"/>
      <c r="C169" s="133" t="s">
        <v>249</v>
      </c>
      <c r="D169" s="133" t="s">
        <v>127</v>
      </c>
      <c r="E169" s="134" t="s">
        <v>613</v>
      </c>
      <c r="F169" s="135" t="s">
        <v>614</v>
      </c>
      <c r="G169" s="136" t="s">
        <v>188</v>
      </c>
      <c r="H169" s="137">
        <v>24.463999999999999</v>
      </c>
      <c r="I169" s="175">
        <v>0</v>
      </c>
      <c r="J169" s="175">
        <f>ROUND(I169*H169,3)</f>
        <v>0</v>
      </c>
      <c r="K169" s="138"/>
      <c r="L169" s="16"/>
      <c r="M169" s="139" t="s">
        <v>0</v>
      </c>
      <c r="N169" s="140" t="s">
        <v>36</v>
      </c>
      <c r="O169" s="141">
        <v>0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142</v>
      </c>
      <c r="AT169" s="143" t="s">
        <v>127</v>
      </c>
      <c r="AU169" s="143" t="s">
        <v>78</v>
      </c>
      <c r="AY169" s="3" t="s">
        <v>124</v>
      </c>
      <c r="BE169" s="144">
        <f>IF(N169="základná",J169,0)</f>
        <v>0</v>
      </c>
      <c r="BF169" s="144">
        <f>IF(N169="znížená",J169,0)</f>
        <v>0</v>
      </c>
      <c r="BG169" s="144">
        <f>IF(N169="zákl. prenesená",J169,0)</f>
        <v>0</v>
      </c>
      <c r="BH169" s="144">
        <f>IF(N169="zníž. prenesená",J169,0)</f>
        <v>0</v>
      </c>
      <c r="BI169" s="144">
        <f>IF(N169="nulová",J169,0)</f>
        <v>0</v>
      </c>
      <c r="BJ169" s="3" t="s">
        <v>77</v>
      </c>
      <c r="BK169" s="145">
        <f>ROUND(I169*H169,3)</f>
        <v>0</v>
      </c>
      <c r="BL169" s="3" t="s">
        <v>142</v>
      </c>
      <c r="BM169" s="143" t="s">
        <v>615</v>
      </c>
    </row>
    <row r="170" spans="2:65" s="155" customFormat="1" x14ac:dyDescent="0.25">
      <c r="B170" s="156"/>
      <c r="D170" s="157" t="s">
        <v>190</v>
      </c>
      <c r="E170" s="162" t="s">
        <v>0</v>
      </c>
      <c r="F170" s="158" t="s">
        <v>616</v>
      </c>
      <c r="H170" s="159">
        <v>24.463999999999999</v>
      </c>
      <c r="I170" s="179"/>
      <c r="J170" s="179"/>
      <c r="L170" s="156"/>
      <c r="M170" s="160"/>
      <c r="T170" s="161"/>
      <c r="AT170" s="162" t="s">
        <v>190</v>
      </c>
      <c r="AU170" s="162" t="s">
        <v>78</v>
      </c>
      <c r="AV170" s="155" t="s">
        <v>77</v>
      </c>
      <c r="AW170" s="155" t="s">
        <v>25</v>
      </c>
      <c r="AX170" s="155" t="s">
        <v>75</v>
      </c>
      <c r="AY170" s="162" t="s">
        <v>124</v>
      </c>
    </row>
    <row r="171" spans="2:65" s="15" customFormat="1" ht="24.2" customHeight="1" x14ac:dyDescent="0.25">
      <c r="B171" s="132"/>
      <c r="C171" s="133" t="s">
        <v>254</v>
      </c>
      <c r="D171" s="133" t="s">
        <v>127</v>
      </c>
      <c r="E171" s="134" t="s">
        <v>215</v>
      </c>
      <c r="F171" s="135" t="s">
        <v>216</v>
      </c>
      <c r="G171" s="136" t="s">
        <v>217</v>
      </c>
      <c r="H171" s="137">
        <v>278</v>
      </c>
      <c r="I171" s="175">
        <v>0</v>
      </c>
      <c r="J171" s="175">
        <f>ROUND(I171*H171,3)</f>
        <v>0</v>
      </c>
      <c r="K171" s="138"/>
      <c r="L171" s="16"/>
      <c r="M171" s="139" t="s">
        <v>0</v>
      </c>
      <c r="N171" s="140" t="s">
        <v>36</v>
      </c>
      <c r="O171" s="141">
        <v>0.158</v>
      </c>
      <c r="P171" s="141">
        <f>O171*H171</f>
        <v>43.923999999999999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142</v>
      </c>
      <c r="AT171" s="143" t="s">
        <v>127</v>
      </c>
      <c r="AU171" s="143" t="s">
        <v>78</v>
      </c>
      <c r="AY171" s="3" t="s">
        <v>124</v>
      </c>
      <c r="BE171" s="144">
        <f>IF(N171="základná",J171,0)</f>
        <v>0</v>
      </c>
      <c r="BF171" s="144">
        <f>IF(N171="znížená",J171,0)</f>
        <v>0</v>
      </c>
      <c r="BG171" s="144">
        <f>IF(N171="zákl. prenesená",J171,0)</f>
        <v>0</v>
      </c>
      <c r="BH171" s="144">
        <f>IF(N171="zníž. prenesená",J171,0)</f>
        <v>0</v>
      </c>
      <c r="BI171" s="144">
        <f>IF(N171="nulová",J171,0)</f>
        <v>0</v>
      </c>
      <c r="BJ171" s="3" t="s">
        <v>77</v>
      </c>
      <c r="BK171" s="145">
        <f>ROUND(I171*H171,3)</f>
        <v>0</v>
      </c>
      <c r="BL171" s="3" t="s">
        <v>142</v>
      </c>
      <c r="BM171" s="143" t="s">
        <v>617</v>
      </c>
    </row>
    <row r="172" spans="2:65" s="15" customFormat="1" ht="16.5" customHeight="1" x14ac:dyDescent="0.25">
      <c r="B172" s="132"/>
      <c r="C172" s="146" t="s">
        <v>258</v>
      </c>
      <c r="D172" s="146" t="s">
        <v>148</v>
      </c>
      <c r="E172" s="147" t="s">
        <v>618</v>
      </c>
      <c r="F172" s="148" t="s">
        <v>619</v>
      </c>
      <c r="G172" s="149" t="s">
        <v>222</v>
      </c>
      <c r="H172" s="150">
        <v>19460</v>
      </c>
      <c r="I172" s="178">
        <v>0</v>
      </c>
      <c r="J172" s="178">
        <f>ROUND(I172*H172,3)</f>
        <v>0</v>
      </c>
      <c r="K172" s="151"/>
      <c r="L172" s="152"/>
      <c r="M172" s="153" t="s">
        <v>0</v>
      </c>
      <c r="N172" s="154" t="s">
        <v>36</v>
      </c>
      <c r="O172" s="141">
        <v>0</v>
      </c>
      <c r="P172" s="141">
        <f>O172*H172</f>
        <v>0</v>
      </c>
      <c r="Q172" s="141">
        <v>2.9999999999999997E-4</v>
      </c>
      <c r="R172" s="141">
        <f>Q172*H172</f>
        <v>5.8379999999999992</v>
      </c>
      <c r="S172" s="141">
        <v>0</v>
      </c>
      <c r="T172" s="142">
        <f>S172*H172</f>
        <v>0</v>
      </c>
      <c r="AR172" s="143" t="s">
        <v>151</v>
      </c>
      <c r="AT172" s="143" t="s">
        <v>148</v>
      </c>
      <c r="AU172" s="143" t="s">
        <v>78</v>
      </c>
      <c r="AY172" s="3" t="s">
        <v>124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3" t="s">
        <v>77</v>
      </c>
      <c r="BK172" s="145">
        <f>ROUND(I172*H172,3)</f>
        <v>0</v>
      </c>
      <c r="BL172" s="3" t="s">
        <v>142</v>
      </c>
      <c r="BM172" s="143" t="s">
        <v>620</v>
      </c>
    </row>
    <row r="173" spans="2:65" s="155" customFormat="1" x14ac:dyDescent="0.25">
      <c r="B173" s="156"/>
      <c r="D173" s="157" t="s">
        <v>190</v>
      </c>
      <c r="F173" s="158" t="s">
        <v>621</v>
      </c>
      <c r="H173" s="159">
        <v>19460</v>
      </c>
      <c r="I173" s="179"/>
      <c r="J173" s="179"/>
      <c r="L173" s="156"/>
      <c r="M173" s="160"/>
      <c r="T173" s="161"/>
      <c r="AT173" s="162" t="s">
        <v>190</v>
      </c>
      <c r="AU173" s="162" t="s">
        <v>78</v>
      </c>
      <c r="AV173" s="155" t="s">
        <v>77</v>
      </c>
      <c r="AW173" s="155" t="s">
        <v>2</v>
      </c>
      <c r="AX173" s="155" t="s">
        <v>75</v>
      </c>
      <c r="AY173" s="162" t="s">
        <v>124</v>
      </c>
    </row>
    <row r="174" spans="2:65" s="120" customFormat="1" ht="22.9" customHeight="1" x14ac:dyDescent="0.2">
      <c r="B174" s="121"/>
      <c r="D174" s="122" t="s">
        <v>69</v>
      </c>
      <c r="E174" s="130" t="s">
        <v>413</v>
      </c>
      <c r="F174" s="130" t="s">
        <v>414</v>
      </c>
      <c r="I174" s="176"/>
      <c r="J174" s="177">
        <f>BK174</f>
        <v>0</v>
      </c>
      <c r="L174" s="121"/>
      <c r="M174" s="125"/>
      <c r="P174" s="126">
        <f>P175</f>
        <v>21.405419999999999</v>
      </c>
      <c r="R174" s="126">
        <f>R175</f>
        <v>0</v>
      </c>
      <c r="T174" s="127">
        <f>T175</f>
        <v>0</v>
      </c>
      <c r="AR174" s="122" t="s">
        <v>75</v>
      </c>
      <c r="AT174" s="128" t="s">
        <v>69</v>
      </c>
      <c r="AU174" s="128" t="s">
        <v>75</v>
      </c>
      <c r="AY174" s="122" t="s">
        <v>124</v>
      </c>
      <c r="BK174" s="129">
        <f>BK175</f>
        <v>0</v>
      </c>
    </row>
    <row r="175" spans="2:65" s="15" customFormat="1" ht="33" customHeight="1" x14ac:dyDescent="0.25">
      <c r="B175" s="132"/>
      <c r="C175" s="133" t="s">
        <v>262</v>
      </c>
      <c r="D175" s="133" t="s">
        <v>127</v>
      </c>
      <c r="E175" s="134" t="s">
        <v>416</v>
      </c>
      <c r="F175" s="135" t="s">
        <v>417</v>
      </c>
      <c r="G175" s="136" t="s">
        <v>188</v>
      </c>
      <c r="H175" s="137">
        <v>10.91</v>
      </c>
      <c r="I175" s="175">
        <v>0</v>
      </c>
      <c r="J175" s="175">
        <f>ROUND(I175*H175,3)</f>
        <v>0</v>
      </c>
      <c r="K175" s="138"/>
      <c r="L175" s="16"/>
      <c r="M175" s="170" t="s">
        <v>0</v>
      </c>
      <c r="N175" s="171" t="s">
        <v>36</v>
      </c>
      <c r="O175" s="172">
        <v>1.962</v>
      </c>
      <c r="P175" s="172">
        <f>O175*H175</f>
        <v>21.405419999999999</v>
      </c>
      <c r="Q175" s="172">
        <v>0</v>
      </c>
      <c r="R175" s="172">
        <f>Q175*H175</f>
        <v>0</v>
      </c>
      <c r="S175" s="172">
        <v>0</v>
      </c>
      <c r="T175" s="173">
        <f>S175*H175</f>
        <v>0</v>
      </c>
      <c r="AR175" s="143" t="s">
        <v>142</v>
      </c>
      <c r="AT175" s="143" t="s">
        <v>127</v>
      </c>
      <c r="AU175" s="143" t="s">
        <v>77</v>
      </c>
      <c r="AY175" s="3" t="s">
        <v>124</v>
      </c>
      <c r="BE175" s="144">
        <f>IF(N175="základná",J175,0)</f>
        <v>0</v>
      </c>
      <c r="BF175" s="144">
        <f>IF(N175="znížená",J175,0)</f>
        <v>0</v>
      </c>
      <c r="BG175" s="144">
        <f>IF(N175="zákl. prenesená",J175,0)</f>
        <v>0</v>
      </c>
      <c r="BH175" s="144">
        <f>IF(N175="zníž. prenesená",J175,0)</f>
        <v>0</v>
      </c>
      <c r="BI175" s="144">
        <f>IF(N175="nulová",J175,0)</f>
        <v>0</v>
      </c>
      <c r="BJ175" s="3" t="s">
        <v>77</v>
      </c>
      <c r="BK175" s="145">
        <f>ROUND(I175*H175,3)</f>
        <v>0</v>
      </c>
      <c r="BL175" s="3" t="s">
        <v>142</v>
      </c>
      <c r="BM175" s="143" t="s">
        <v>622</v>
      </c>
    </row>
    <row r="176" spans="2:65" s="15" customFormat="1" ht="6.95" customHeight="1" x14ac:dyDescent="0.25">
      <c r="B176" s="32"/>
      <c r="C176" s="33"/>
      <c r="D176" s="33"/>
      <c r="E176" s="33"/>
      <c r="F176" s="33"/>
      <c r="G176" s="33"/>
      <c r="H176" s="33"/>
      <c r="I176" s="33"/>
      <c r="J176" s="33"/>
      <c r="K176" s="33"/>
      <c r="L176" s="16"/>
    </row>
  </sheetData>
  <autoFilter ref="C128:K175" xr:uid="{00000000-0009-0000-0000-000010000000}"/>
  <mergeCells count="15"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2E422-2A99-44FB-80B7-44B308382B94}">
  <dimension ref="A1"/>
  <sheetViews>
    <sheetView workbookViewId="0">
      <selection activeCell="E7" sqref="E7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933DBFD7BB4848A325F9BB431087F3" ma:contentTypeVersion="21" ma:contentTypeDescription="Umožňuje vytvoriť nový dokument." ma:contentTypeScope="" ma:versionID="d3580b772c13c541141a0a94a5801cb9">
  <xsd:schema xmlns:xsd="http://www.w3.org/2001/XMLSchema" xmlns:xs="http://www.w3.org/2001/XMLSchema" xmlns:p="http://schemas.microsoft.com/office/2006/metadata/properties" xmlns:ns2="f547016c-b868-4c85-9b27-c8fef2bb2b21" xmlns:ns3="94c36fca-8d58-4a30-8174-9427d45c3c3b" xmlns:ns4="9f37d40b-ca24-446e-849a-f7de3755b154" xmlns:ns5="22e8bab3-ffeb-44d9-9266-71a4f0a68ecd" targetNamespace="http://schemas.microsoft.com/office/2006/metadata/properties" ma:root="true" ma:fieldsID="418b32d3d612f74d95311c49b75c8337" ns2:_="" ns3:_="" ns4:_="" ns5:_="">
    <xsd:import namespace="f547016c-b868-4c85-9b27-c8fef2bb2b21"/>
    <xsd:import namespace="94c36fca-8d58-4a30-8174-9427d45c3c3b"/>
    <xsd:import namespace="9f37d40b-ca24-446e-849a-f7de3755b154"/>
    <xsd:import namespace="22e8bab3-ffeb-44d9-9266-71a4f0a68ecd"/>
    <xsd:element name="properties">
      <xsd:complexType>
        <xsd:sequence>
          <xsd:element name="documentManagement">
            <xsd:complexType>
              <xsd:all>
                <xsd:element ref="ns2:MediaServiceLocation" minOccurs="0"/>
                <xsd:element ref="ns3:TaxCatchAll" minOccurs="0"/>
                <xsd:element ref="ns2:MediaServiceOCR" minOccurs="0"/>
                <xsd:element ref="ns4:SharedWithUsers" minOccurs="0"/>
                <xsd:element ref="ns4:SharedWithDetails" minOccurs="0"/>
                <xsd:element ref="ns5:Custom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2:lcf76f155ced4ddcb4097134ff3c332f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8" nillable="true" ma:displayName="Location" ma:description="" ma:indexed="true" ma:internalName="MediaServiceLocation0" ma:readOnly="true">
      <xsd:simpleType>
        <xsd:restriction base="dms:Text"/>
      </xsd:simpleType>
    </xsd:element>
    <xsd:element name="MediaServiceOCR" ma:index="10" nillable="true" ma:displayName="Extracted Text" ma:description="" ma:internalName="MediaServiceOCR0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displayName="Značky obrázka_0" ma:hidden="true" ma:internalName="Zna_x010d_ky_x0020_obr_x00e1_zka_0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36fca-8d58-4a30-8174-9427d45c3c3b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efd26409-9b04-4af2-bf81-5667f2c972d7}" ma:internalName="TaxCatchAll" ma:showField="CatchAllData" ma:web="94c36fca-8d58-4a30-8174-9427d45c3c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dieľa sa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Zdieľané s podrobnosťami" ma:description="" ma:internalName="SharedWithDetails0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bab3-ffeb-44d9-9266-71a4f0a68ecd" elementFormDefault="qualified">
    <xsd:import namespace="http://schemas.microsoft.com/office/2006/documentManagement/types"/>
    <xsd:import namespace="http://schemas.microsoft.com/office/infopath/2007/PartnerControls"/>
    <xsd:element name="CustomID" ma:index="13" nillable="true" ma:displayName="CustomID" ma:hidden="true" ma:internalName="CustomID">
      <xsd:simpleType>
        <xsd:restriction base="dms:Number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 xsi:nil="true"/>
    <TaxCatchAll xmlns="94c36fca-8d58-4a30-8174-9427d45c3c3b" xsi:nil="true"/>
    <CustomID xmlns="22e8bab3-ffeb-44d9-9266-71a4f0a68ecd" xsi:nil="true"/>
  </documentManagement>
</p:properties>
</file>

<file path=customXml/itemProps1.xml><?xml version="1.0" encoding="utf-8"?>
<ds:datastoreItem xmlns:ds="http://schemas.openxmlformats.org/officeDocument/2006/customXml" ds:itemID="{2188068F-5B2C-4F26-9DE9-1AC1ED1C7E67}"/>
</file>

<file path=customXml/itemProps2.xml><?xml version="1.0" encoding="utf-8"?>
<ds:datastoreItem xmlns:ds="http://schemas.openxmlformats.org/officeDocument/2006/customXml" ds:itemID="{182712F1-7D2D-49BA-AE71-4E816C8C4379}"/>
</file>

<file path=customXml/itemProps3.xml><?xml version="1.0" encoding="utf-8"?>
<ds:datastoreItem xmlns:ds="http://schemas.openxmlformats.org/officeDocument/2006/customXml" ds:itemID="{3BF05B7B-D3FA-42E4-919A-D78690E626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8</vt:i4>
      </vt:variant>
    </vt:vector>
  </HeadingPairs>
  <TitlesOfParts>
    <vt:vector size="13" baseType="lpstr">
      <vt:lpstr>Rekapitulácia stavby</vt:lpstr>
      <vt:lpstr>SO 2.2.1a - Návrh vegetač...</vt:lpstr>
      <vt:lpstr>SO 2.2.2a - Návrh vegetač...</vt:lpstr>
      <vt:lpstr>SO 2.2.3 - Návrh vegetačn...</vt:lpstr>
      <vt:lpstr>Hárok1</vt:lpstr>
      <vt:lpstr>'Rekapitulácia stavby'!Názvy_tlače</vt:lpstr>
      <vt:lpstr>'SO 2.2.1a - Návrh vegetač...'!Názvy_tlače</vt:lpstr>
      <vt:lpstr>'SO 2.2.2a - Návrh vegetač...'!Názvy_tlače</vt:lpstr>
      <vt:lpstr>'SO 2.2.3 - Návrh vegetačn...'!Názvy_tlače</vt:lpstr>
      <vt:lpstr>'Rekapitulácia stavby'!Oblasť_tlače</vt:lpstr>
      <vt:lpstr>'SO 2.2.1a - Návrh vegetač...'!Oblasť_tlače</vt:lpstr>
      <vt:lpstr>'SO 2.2.2a - Návrh vegetač...'!Oblasť_tlače</vt:lpstr>
      <vt:lpstr>'SO 2.2.3 - Návrh vegetačn...'!Oblasť_tlače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Kmečová Paula, PhDr. PhD.</dc:creator>
  <cp:lastModifiedBy>Strmeňová Jana, Ing.</cp:lastModifiedBy>
  <cp:lastPrinted>2026-03-23T08:06:48Z</cp:lastPrinted>
  <dcterms:created xsi:type="dcterms:W3CDTF">2026-02-03T13:13:15Z</dcterms:created>
  <dcterms:modified xsi:type="dcterms:W3CDTF">2026-06-18T09:11:44Z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0x01010002933DBFD7BB4848A325F9BB431087F3</vt:lpwstr>
  </property>
</Properties>
</file>