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zmluvy o dielo na zhotoviteľa\Zelené sídliská-zmluvy o dielo stavebné práce\Severná\rozpočty na VO\Severná_herné prvky\"/>
    </mc:Choice>
  </mc:AlternateContent>
  <xr:revisionPtr revIDLastSave="0" documentId="13_ncr:1_{F589FEF9-4563-4EB5-8F3C-3C06E4E1BFD7}" xr6:coauthVersionLast="47" xr6:coauthVersionMax="47" xr10:uidLastSave="{00000000-0000-0000-0000-000000000000}"/>
  <bookViews>
    <workbookView xWindow="-120" yWindow="-120" windowWidth="29040" windowHeight="15720" activeTab="1" xr2:uid="{DBB96470-2335-436C-9EDB-EAB4FB1F4FE4}"/>
  </bookViews>
  <sheets>
    <sheet name="Rekapitulácia stavby" sheetId="3" r:id="rId1"/>
    <sheet name="SO 4.2.1 - Ihriská - hern..." sheetId="2" r:id="rId2"/>
    <sheet name="Hárok1" sheetId="1" r:id="rId3"/>
  </sheets>
  <externalReferences>
    <externalReference r:id="rId4"/>
  </externalReferences>
  <definedNames>
    <definedName name="_xlnm._FilterDatabase" localSheetId="1" hidden="1">'SO 4.2.1 - Ihriská - hern...'!$C$132:$K$250</definedName>
    <definedName name="_xlnm.Print_Titles" localSheetId="0">'Rekapitulácia stavby'!$92:$92</definedName>
    <definedName name="_xlnm.Print_Titles" localSheetId="1">'SO 4.2.1 - Ihriská - hern...'!$132:$132</definedName>
    <definedName name="_xlnm.Print_Area" localSheetId="0">'Rekapitulácia stavby'!$D$4:$AO$76,'Rekapitulácia stavby'!$C$82:$AQ$97</definedName>
    <definedName name="_xlnm.Print_Area" localSheetId="1">'SO 4.2.1 - Ihriská - hern...'!$C$4:$J$76,'SO 4.2.1 - Ihriská - hern...'!$C$118:$J$250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0" i="2" l="1"/>
  <c r="J137" i="2" l="1"/>
  <c r="BF137" i="2" s="1"/>
  <c r="J138" i="2"/>
  <c r="J139" i="2"/>
  <c r="J140" i="2"/>
  <c r="J141" i="2"/>
  <c r="BF141" i="2" s="1"/>
  <c r="J142" i="2"/>
  <c r="BF142" i="2" s="1"/>
  <c r="J144" i="2"/>
  <c r="J145" i="2"/>
  <c r="J147" i="2"/>
  <c r="BD96" i="3"/>
  <c r="BD95" i="3" s="1"/>
  <c r="BC96" i="3"/>
  <c r="BC95" i="3" s="1"/>
  <c r="AY95" i="3" s="1"/>
  <c r="BB96" i="3"/>
  <c r="BB95" i="3" s="1"/>
  <c r="AX95" i="3" s="1"/>
  <c r="BA96" i="3"/>
  <c r="AZ96" i="3"/>
  <c r="AY96" i="3"/>
  <c r="AX96" i="3"/>
  <c r="AW96" i="3"/>
  <c r="AV96" i="3"/>
  <c r="AU96" i="3"/>
  <c r="AS95" i="3"/>
  <c r="AM90" i="3"/>
  <c r="L90" i="3"/>
  <c r="AM89" i="3"/>
  <c r="L89" i="3"/>
  <c r="L87" i="3"/>
  <c r="L85" i="3"/>
  <c r="L84" i="3"/>
  <c r="BK248" i="2"/>
  <c r="BI248" i="2"/>
  <c r="BH248" i="2"/>
  <c r="BG248" i="2"/>
  <c r="BE248" i="2"/>
  <c r="T248" i="2"/>
  <c r="R248" i="2"/>
  <c r="P248" i="2"/>
  <c r="J248" i="2"/>
  <c r="BF248" i="2" s="1"/>
  <c r="BK247" i="2"/>
  <c r="BI247" i="2"/>
  <c r="BH247" i="2"/>
  <c r="BG247" i="2"/>
  <c r="BE247" i="2"/>
  <c r="T247" i="2"/>
  <c r="R247" i="2"/>
  <c r="P247" i="2"/>
  <c r="J247" i="2"/>
  <c r="BF247" i="2" s="1"/>
  <c r="BK245" i="2"/>
  <c r="BI245" i="2"/>
  <c r="BH245" i="2"/>
  <c r="BG245" i="2"/>
  <c r="BE245" i="2"/>
  <c r="T245" i="2"/>
  <c r="R245" i="2"/>
  <c r="P245" i="2"/>
  <c r="J245" i="2"/>
  <c r="BF245" i="2" s="1"/>
  <c r="BK244" i="2"/>
  <c r="BI244" i="2"/>
  <c r="BH244" i="2"/>
  <c r="BG244" i="2"/>
  <c r="BE244" i="2"/>
  <c r="T244" i="2"/>
  <c r="R244" i="2"/>
  <c r="P244" i="2"/>
  <c r="J244" i="2"/>
  <c r="BF244" i="2" s="1"/>
  <c r="BK242" i="2"/>
  <c r="BI242" i="2"/>
  <c r="BH242" i="2"/>
  <c r="BG242" i="2"/>
  <c r="BE242" i="2"/>
  <c r="T242" i="2"/>
  <c r="R242" i="2"/>
  <c r="P242" i="2"/>
  <c r="J242" i="2"/>
  <c r="BF242" i="2" s="1"/>
  <c r="BK241" i="2"/>
  <c r="BI241" i="2"/>
  <c r="BH241" i="2"/>
  <c r="BG241" i="2"/>
  <c r="BE241" i="2"/>
  <c r="T241" i="2"/>
  <c r="R241" i="2"/>
  <c r="P241" i="2"/>
  <c r="J241" i="2"/>
  <c r="BF241" i="2" s="1"/>
  <c r="BK239" i="2"/>
  <c r="BI239" i="2"/>
  <c r="BH239" i="2"/>
  <c r="BG239" i="2"/>
  <c r="BE239" i="2"/>
  <c r="T239" i="2"/>
  <c r="R239" i="2"/>
  <c r="P239" i="2"/>
  <c r="J239" i="2"/>
  <c r="BF239" i="2" s="1"/>
  <c r="BK238" i="2"/>
  <c r="BI238" i="2"/>
  <c r="BH238" i="2"/>
  <c r="BG238" i="2"/>
  <c r="BE238" i="2"/>
  <c r="T238" i="2"/>
  <c r="R238" i="2"/>
  <c r="P238" i="2"/>
  <c r="J238" i="2"/>
  <c r="BF238" i="2" s="1"/>
  <c r="BK236" i="2"/>
  <c r="BI236" i="2"/>
  <c r="BH236" i="2"/>
  <c r="BG236" i="2"/>
  <c r="BE236" i="2"/>
  <c r="T236" i="2"/>
  <c r="R236" i="2"/>
  <c r="P236" i="2"/>
  <c r="J236" i="2"/>
  <c r="BF236" i="2" s="1"/>
  <c r="BK234" i="2"/>
  <c r="BI234" i="2"/>
  <c r="BH234" i="2"/>
  <c r="BG234" i="2"/>
  <c r="BE234" i="2"/>
  <c r="T234" i="2"/>
  <c r="R234" i="2"/>
  <c r="P234" i="2"/>
  <c r="J234" i="2"/>
  <c r="BF234" i="2" s="1"/>
  <c r="BK233" i="2"/>
  <c r="BI233" i="2"/>
  <c r="BH233" i="2"/>
  <c r="BG233" i="2"/>
  <c r="BE233" i="2"/>
  <c r="T233" i="2"/>
  <c r="R233" i="2"/>
  <c r="P233" i="2"/>
  <c r="J233" i="2"/>
  <c r="BF233" i="2" s="1"/>
  <c r="BK231" i="2"/>
  <c r="BI231" i="2"/>
  <c r="BH231" i="2"/>
  <c r="BG231" i="2"/>
  <c r="BE231" i="2"/>
  <c r="T231" i="2"/>
  <c r="R231" i="2"/>
  <c r="P231" i="2"/>
  <c r="J231" i="2"/>
  <c r="BF231" i="2" s="1"/>
  <c r="BK229" i="2"/>
  <c r="BI229" i="2"/>
  <c r="BH229" i="2"/>
  <c r="BG229" i="2"/>
  <c r="BF229" i="2"/>
  <c r="BE229" i="2"/>
  <c r="T229" i="2"/>
  <c r="R229" i="2"/>
  <c r="P229" i="2"/>
  <c r="J229" i="2"/>
  <c r="BK228" i="2"/>
  <c r="BI228" i="2"/>
  <c r="BH228" i="2"/>
  <c r="BG228" i="2"/>
  <c r="BE228" i="2"/>
  <c r="T228" i="2"/>
  <c r="R228" i="2"/>
  <c r="P228" i="2"/>
  <c r="J228" i="2"/>
  <c r="BF228" i="2" s="1"/>
  <c r="BK225" i="2"/>
  <c r="BI225" i="2"/>
  <c r="BH225" i="2"/>
  <c r="BG225" i="2"/>
  <c r="BE225" i="2"/>
  <c r="T225" i="2"/>
  <c r="R225" i="2"/>
  <c r="P225" i="2"/>
  <c r="J225" i="2"/>
  <c r="BF225" i="2" s="1"/>
  <c r="BK224" i="2"/>
  <c r="BI224" i="2"/>
  <c r="BH224" i="2"/>
  <c r="BG224" i="2"/>
  <c r="BE224" i="2"/>
  <c r="T224" i="2"/>
  <c r="R224" i="2"/>
  <c r="P224" i="2"/>
  <c r="J224" i="2"/>
  <c r="BF224" i="2" s="1"/>
  <c r="BK222" i="2"/>
  <c r="BI222" i="2"/>
  <c r="BH222" i="2"/>
  <c r="BG222" i="2"/>
  <c r="BE222" i="2"/>
  <c r="T222" i="2"/>
  <c r="R222" i="2"/>
  <c r="P222" i="2"/>
  <c r="J222" i="2"/>
  <c r="BF222" i="2" s="1"/>
  <c r="BK221" i="2"/>
  <c r="BI221" i="2"/>
  <c r="BH221" i="2"/>
  <c r="BG221" i="2"/>
  <c r="BF221" i="2"/>
  <c r="BE221" i="2"/>
  <c r="T221" i="2"/>
  <c r="R221" i="2"/>
  <c r="P221" i="2"/>
  <c r="J221" i="2"/>
  <c r="BK220" i="2"/>
  <c r="BI220" i="2"/>
  <c r="BH220" i="2"/>
  <c r="BG220" i="2"/>
  <c r="BE220" i="2"/>
  <c r="T220" i="2"/>
  <c r="R220" i="2"/>
  <c r="P220" i="2"/>
  <c r="J220" i="2"/>
  <c r="BF220" i="2" s="1"/>
  <c r="BK219" i="2"/>
  <c r="BI219" i="2"/>
  <c r="BH219" i="2"/>
  <c r="BG219" i="2"/>
  <c r="BE219" i="2"/>
  <c r="T219" i="2"/>
  <c r="R219" i="2"/>
  <c r="P219" i="2"/>
  <c r="J219" i="2"/>
  <c r="BF219" i="2" s="1"/>
  <c r="BK218" i="2"/>
  <c r="BI218" i="2"/>
  <c r="BH218" i="2"/>
  <c r="BG218" i="2"/>
  <c r="BE218" i="2"/>
  <c r="T218" i="2"/>
  <c r="R218" i="2"/>
  <c r="P218" i="2"/>
  <c r="J218" i="2"/>
  <c r="BF218" i="2" s="1"/>
  <c r="BK217" i="2"/>
  <c r="BI217" i="2"/>
  <c r="BH217" i="2"/>
  <c r="BG217" i="2"/>
  <c r="BE217" i="2"/>
  <c r="T217" i="2"/>
  <c r="R217" i="2"/>
  <c r="P217" i="2"/>
  <c r="J217" i="2"/>
  <c r="BF217" i="2" s="1"/>
  <c r="BK216" i="2"/>
  <c r="BI216" i="2"/>
  <c r="BH216" i="2"/>
  <c r="BG216" i="2"/>
  <c r="BE216" i="2"/>
  <c r="T216" i="2"/>
  <c r="R216" i="2"/>
  <c r="P216" i="2"/>
  <c r="J216" i="2"/>
  <c r="BF216" i="2" s="1"/>
  <c r="BK215" i="2"/>
  <c r="BI215" i="2"/>
  <c r="BH215" i="2"/>
  <c r="BG215" i="2"/>
  <c r="BE215" i="2"/>
  <c r="T215" i="2"/>
  <c r="R215" i="2"/>
  <c r="P215" i="2"/>
  <c r="J215" i="2"/>
  <c r="BF215" i="2" s="1"/>
  <c r="BK214" i="2"/>
  <c r="BI214" i="2"/>
  <c r="BH214" i="2"/>
  <c r="BG214" i="2"/>
  <c r="BE214" i="2"/>
  <c r="T214" i="2"/>
  <c r="R214" i="2"/>
  <c r="P214" i="2"/>
  <c r="J214" i="2"/>
  <c r="BF214" i="2" s="1"/>
  <c r="BK213" i="2"/>
  <c r="BI213" i="2"/>
  <c r="BH213" i="2"/>
  <c r="BG213" i="2"/>
  <c r="BE213" i="2"/>
  <c r="T213" i="2"/>
  <c r="R213" i="2"/>
  <c r="P213" i="2"/>
  <c r="J213" i="2"/>
  <c r="BF213" i="2" s="1"/>
  <c r="BK208" i="2"/>
  <c r="BI208" i="2"/>
  <c r="BH208" i="2"/>
  <c r="BG208" i="2"/>
  <c r="BE208" i="2"/>
  <c r="T208" i="2"/>
  <c r="R208" i="2"/>
  <c r="P208" i="2"/>
  <c r="J208" i="2"/>
  <c r="BF208" i="2" s="1"/>
  <c r="BK206" i="2"/>
  <c r="BI206" i="2"/>
  <c r="BH206" i="2"/>
  <c r="BG206" i="2"/>
  <c r="BE206" i="2"/>
  <c r="T206" i="2"/>
  <c r="R206" i="2"/>
  <c r="P206" i="2"/>
  <c r="J206" i="2"/>
  <c r="BF206" i="2" s="1"/>
  <c r="BK205" i="2"/>
  <c r="BI205" i="2"/>
  <c r="BH205" i="2"/>
  <c r="BG205" i="2"/>
  <c r="BE205" i="2"/>
  <c r="T205" i="2"/>
  <c r="R205" i="2"/>
  <c r="P205" i="2"/>
  <c r="J205" i="2"/>
  <c r="BF205" i="2" s="1"/>
  <c r="BK203" i="2"/>
  <c r="BI203" i="2"/>
  <c r="BH203" i="2"/>
  <c r="BG203" i="2"/>
  <c r="BE203" i="2"/>
  <c r="T203" i="2"/>
  <c r="R203" i="2"/>
  <c r="P203" i="2"/>
  <c r="J203" i="2"/>
  <c r="BF203" i="2" s="1"/>
  <c r="BK202" i="2"/>
  <c r="BI202" i="2"/>
  <c r="BH202" i="2"/>
  <c r="BG202" i="2"/>
  <c r="BE202" i="2"/>
  <c r="T202" i="2"/>
  <c r="R202" i="2"/>
  <c r="P202" i="2"/>
  <c r="J202" i="2"/>
  <c r="BF202" i="2" s="1"/>
  <c r="BK201" i="2"/>
  <c r="BI201" i="2"/>
  <c r="BH201" i="2"/>
  <c r="BG201" i="2"/>
  <c r="BE201" i="2"/>
  <c r="T201" i="2"/>
  <c r="R201" i="2"/>
  <c r="P201" i="2"/>
  <c r="J201" i="2"/>
  <c r="BF201" i="2" s="1"/>
  <c r="BK199" i="2"/>
  <c r="BI199" i="2"/>
  <c r="BH199" i="2"/>
  <c r="BG199" i="2"/>
  <c r="BE199" i="2"/>
  <c r="T199" i="2"/>
  <c r="R199" i="2"/>
  <c r="P199" i="2"/>
  <c r="J199" i="2"/>
  <c r="BF199" i="2" s="1"/>
  <c r="BK197" i="2"/>
  <c r="BI197" i="2"/>
  <c r="BH197" i="2"/>
  <c r="BG197" i="2"/>
  <c r="BE197" i="2"/>
  <c r="T197" i="2"/>
  <c r="R197" i="2"/>
  <c r="P197" i="2"/>
  <c r="J197" i="2"/>
  <c r="BF197" i="2" s="1"/>
  <c r="BK196" i="2"/>
  <c r="BI196" i="2"/>
  <c r="BH196" i="2"/>
  <c r="BG196" i="2"/>
  <c r="BE196" i="2"/>
  <c r="T196" i="2"/>
  <c r="R196" i="2"/>
  <c r="P196" i="2"/>
  <c r="J196" i="2"/>
  <c r="BF196" i="2" s="1"/>
  <c r="BK194" i="2"/>
  <c r="BI194" i="2"/>
  <c r="BH194" i="2"/>
  <c r="BG194" i="2"/>
  <c r="BE194" i="2"/>
  <c r="T194" i="2"/>
  <c r="R194" i="2"/>
  <c r="P194" i="2"/>
  <c r="J194" i="2"/>
  <c r="BF194" i="2" s="1"/>
  <c r="BK192" i="2"/>
  <c r="BI192" i="2"/>
  <c r="BH192" i="2"/>
  <c r="BG192" i="2"/>
  <c r="BE192" i="2"/>
  <c r="T192" i="2"/>
  <c r="R192" i="2"/>
  <c r="P192" i="2"/>
  <c r="J192" i="2"/>
  <c r="BF192" i="2" s="1"/>
  <c r="BK190" i="2"/>
  <c r="BI190" i="2"/>
  <c r="BH190" i="2"/>
  <c r="BG190" i="2"/>
  <c r="BE190" i="2"/>
  <c r="T190" i="2"/>
  <c r="R190" i="2"/>
  <c r="P190" i="2"/>
  <c r="J190" i="2"/>
  <c r="BF190" i="2" s="1"/>
  <c r="BK188" i="2"/>
  <c r="BI188" i="2"/>
  <c r="BH188" i="2"/>
  <c r="BG188" i="2"/>
  <c r="BF188" i="2"/>
  <c r="BE188" i="2"/>
  <c r="T188" i="2"/>
  <c r="R188" i="2"/>
  <c r="P188" i="2"/>
  <c r="J188" i="2"/>
  <c r="BK186" i="2"/>
  <c r="BI186" i="2"/>
  <c r="BH186" i="2"/>
  <c r="BG186" i="2"/>
  <c r="BE186" i="2"/>
  <c r="T186" i="2"/>
  <c r="R186" i="2"/>
  <c r="P186" i="2"/>
  <c r="J186" i="2"/>
  <c r="BF186" i="2" s="1"/>
  <c r="BK184" i="2"/>
  <c r="BI184" i="2"/>
  <c r="BH184" i="2"/>
  <c r="BG184" i="2"/>
  <c r="BE184" i="2"/>
  <c r="T184" i="2"/>
  <c r="R184" i="2"/>
  <c r="P184" i="2"/>
  <c r="J184" i="2"/>
  <c r="BF184" i="2" s="1"/>
  <c r="BK181" i="2"/>
  <c r="BI181" i="2"/>
  <c r="BH181" i="2"/>
  <c r="BG181" i="2"/>
  <c r="BE181" i="2"/>
  <c r="T181" i="2"/>
  <c r="R181" i="2"/>
  <c r="P181" i="2"/>
  <c r="J181" i="2"/>
  <c r="BF181" i="2" s="1"/>
  <c r="BK180" i="2"/>
  <c r="BI180" i="2"/>
  <c r="BH180" i="2"/>
  <c r="BG180" i="2"/>
  <c r="BE180" i="2"/>
  <c r="T180" i="2"/>
  <c r="R180" i="2"/>
  <c r="P180" i="2"/>
  <c r="J180" i="2"/>
  <c r="BF180" i="2" s="1"/>
  <c r="BK178" i="2"/>
  <c r="BI178" i="2"/>
  <c r="BH178" i="2"/>
  <c r="BG178" i="2"/>
  <c r="BE178" i="2"/>
  <c r="T178" i="2"/>
  <c r="R178" i="2"/>
  <c r="P178" i="2"/>
  <c r="J178" i="2"/>
  <c r="BF178" i="2" s="1"/>
  <c r="BK177" i="2"/>
  <c r="BI177" i="2"/>
  <c r="BH177" i="2"/>
  <c r="BG177" i="2"/>
  <c r="BE177" i="2"/>
  <c r="T177" i="2"/>
  <c r="R177" i="2"/>
  <c r="P177" i="2"/>
  <c r="J177" i="2"/>
  <c r="BF177" i="2" s="1"/>
  <c r="BK176" i="2"/>
  <c r="BI176" i="2"/>
  <c r="BH176" i="2"/>
  <c r="BG176" i="2"/>
  <c r="BE176" i="2"/>
  <c r="T176" i="2"/>
  <c r="R176" i="2"/>
  <c r="P176" i="2"/>
  <c r="J176" i="2"/>
  <c r="BF176" i="2" s="1"/>
  <c r="BK175" i="2"/>
  <c r="BI175" i="2"/>
  <c r="BH175" i="2"/>
  <c r="BG175" i="2"/>
  <c r="BF175" i="2"/>
  <c r="BE175" i="2"/>
  <c r="T175" i="2"/>
  <c r="R175" i="2"/>
  <c r="P175" i="2"/>
  <c r="J175" i="2"/>
  <c r="BK174" i="2"/>
  <c r="BI174" i="2"/>
  <c r="BH174" i="2"/>
  <c r="BG174" i="2"/>
  <c r="BE174" i="2"/>
  <c r="T174" i="2"/>
  <c r="R174" i="2"/>
  <c r="P174" i="2"/>
  <c r="J174" i="2"/>
  <c r="BF174" i="2" s="1"/>
  <c r="BK173" i="2"/>
  <c r="BI173" i="2"/>
  <c r="BH173" i="2"/>
  <c r="BG173" i="2"/>
  <c r="BF173" i="2"/>
  <c r="BE173" i="2"/>
  <c r="T173" i="2"/>
  <c r="R173" i="2"/>
  <c r="P173" i="2"/>
  <c r="J173" i="2"/>
  <c r="BK172" i="2"/>
  <c r="BI172" i="2"/>
  <c r="BH172" i="2"/>
  <c r="BG172" i="2"/>
  <c r="BE172" i="2"/>
  <c r="T172" i="2"/>
  <c r="R172" i="2"/>
  <c r="P172" i="2"/>
  <c r="J172" i="2"/>
  <c r="BF172" i="2" s="1"/>
  <c r="BK169" i="2"/>
  <c r="BI169" i="2"/>
  <c r="BH169" i="2"/>
  <c r="BG169" i="2"/>
  <c r="BE169" i="2"/>
  <c r="T169" i="2"/>
  <c r="R169" i="2"/>
  <c r="P169" i="2"/>
  <c r="J169" i="2"/>
  <c r="BF169" i="2" s="1"/>
  <c r="BK167" i="2"/>
  <c r="BI167" i="2"/>
  <c r="BH167" i="2"/>
  <c r="BG167" i="2"/>
  <c r="BF167" i="2"/>
  <c r="BE167" i="2"/>
  <c r="T167" i="2"/>
  <c r="R167" i="2"/>
  <c r="P167" i="2"/>
  <c r="J167" i="2"/>
  <c r="BK165" i="2"/>
  <c r="BI165" i="2"/>
  <c r="BH165" i="2"/>
  <c r="BG165" i="2"/>
  <c r="BE165" i="2"/>
  <c r="T165" i="2"/>
  <c r="R165" i="2"/>
  <c r="P165" i="2"/>
  <c r="J165" i="2"/>
  <c r="BF165" i="2" s="1"/>
  <c r="BK163" i="2"/>
  <c r="BI163" i="2"/>
  <c r="BH163" i="2"/>
  <c r="BG163" i="2"/>
  <c r="BE163" i="2"/>
  <c r="T163" i="2"/>
  <c r="R163" i="2"/>
  <c r="P163" i="2"/>
  <c r="J163" i="2"/>
  <c r="BF163" i="2" s="1"/>
  <c r="BK161" i="2"/>
  <c r="BI161" i="2"/>
  <c r="BH161" i="2"/>
  <c r="BG161" i="2"/>
  <c r="BE161" i="2"/>
  <c r="T161" i="2"/>
  <c r="R161" i="2"/>
  <c r="P161" i="2"/>
  <c r="J161" i="2"/>
  <c r="BF161" i="2" s="1"/>
  <c r="BK159" i="2"/>
  <c r="BI159" i="2"/>
  <c r="BH159" i="2"/>
  <c r="BG159" i="2"/>
  <c r="BE159" i="2"/>
  <c r="T159" i="2"/>
  <c r="R159" i="2"/>
  <c r="P159" i="2"/>
  <c r="J159" i="2"/>
  <c r="BF159" i="2" s="1"/>
  <c r="BK157" i="2"/>
  <c r="BI157" i="2"/>
  <c r="BH157" i="2"/>
  <c r="BG157" i="2"/>
  <c r="BE157" i="2"/>
  <c r="T157" i="2"/>
  <c r="R157" i="2"/>
  <c r="P157" i="2"/>
  <c r="J157" i="2"/>
  <c r="BF157" i="2" s="1"/>
  <c r="BK155" i="2"/>
  <c r="BI155" i="2"/>
  <c r="BH155" i="2"/>
  <c r="BG155" i="2"/>
  <c r="BE155" i="2"/>
  <c r="T155" i="2"/>
  <c r="R155" i="2"/>
  <c r="P155" i="2"/>
  <c r="J155" i="2"/>
  <c r="BF155" i="2" s="1"/>
  <c r="BK153" i="2"/>
  <c r="BI153" i="2"/>
  <c r="BH153" i="2"/>
  <c r="BG153" i="2"/>
  <c r="BE153" i="2"/>
  <c r="T153" i="2"/>
  <c r="R153" i="2"/>
  <c r="P153" i="2"/>
  <c r="J153" i="2"/>
  <c r="BF153" i="2" s="1"/>
  <c r="BK151" i="2"/>
  <c r="BI151" i="2"/>
  <c r="BH151" i="2"/>
  <c r="BG151" i="2"/>
  <c r="BE151" i="2"/>
  <c r="T151" i="2"/>
  <c r="R151" i="2"/>
  <c r="P151" i="2"/>
  <c r="J151" i="2"/>
  <c r="BF151" i="2" s="1"/>
  <c r="BK147" i="2"/>
  <c r="BI147" i="2"/>
  <c r="BH147" i="2"/>
  <c r="BG147" i="2"/>
  <c r="BE147" i="2"/>
  <c r="T147" i="2"/>
  <c r="R147" i="2"/>
  <c r="P147" i="2"/>
  <c r="BF147" i="2"/>
  <c r="BK145" i="2"/>
  <c r="BI145" i="2"/>
  <c r="BH145" i="2"/>
  <c r="BG145" i="2"/>
  <c r="BE145" i="2"/>
  <c r="T145" i="2"/>
  <c r="R145" i="2"/>
  <c r="P145" i="2"/>
  <c r="BF145" i="2"/>
  <c r="BK144" i="2"/>
  <c r="BI144" i="2"/>
  <c r="BH144" i="2"/>
  <c r="BG144" i="2"/>
  <c r="BE144" i="2"/>
  <c r="T144" i="2"/>
  <c r="R144" i="2"/>
  <c r="P144" i="2"/>
  <c r="BF144" i="2"/>
  <c r="BK142" i="2"/>
  <c r="BI142" i="2"/>
  <c r="BH142" i="2"/>
  <c r="BG142" i="2"/>
  <c r="BE142" i="2"/>
  <c r="T142" i="2"/>
  <c r="R142" i="2"/>
  <c r="P142" i="2"/>
  <c r="BK141" i="2"/>
  <c r="BI141" i="2"/>
  <c r="BH141" i="2"/>
  <c r="BG141" i="2"/>
  <c r="BE141" i="2"/>
  <c r="T141" i="2"/>
  <c r="R141" i="2"/>
  <c r="P141" i="2"/>
  <c r="BK140" i="2"/>
  <c r="BI140" i="2"/>
  <c r="BH140" i="2"/>
  <c r="BG140" i="2"/>
  <c r="BF140" i="2"/>
  <c r="BE140" i="2"/>
  <c r="T140" i="2"/>
  <c r="R140" i="2"/>
  <c r="P140" i="2"/>
  <c r="BK139" i="2"/>
  <c r="BI139" i="2"/>
  <c r="BH139" i="2"/>
  <c r="BG139" i="2"/>
  <c r="BE139" i="2"/>
  <c r="T139" i="2"/>
  <c r="R139" i="2"/>
  <c r="P139" i="2"/>
  <c r="BF139" i="2"/>
  <c r="BK138" i="2"/>
  <c r="BI138" i="2"/>
  <c r="BH138" i="2"/>
  <c r="BG138" i="2"/>
  <c r="BE138" i="2"/>
  <c r="T138" i="2"/>
  <c r="R138" i="2"/>
  <c r="P138" i="2"/>
  <c r="BF138" i="2"/>
  <c r="BK137" i="2"/>
  <c r="BI137" i="2"/>
  <c r="BH137" i="2"/>
  <c r="BG137" i="2"/>
  <c r="BE137" i="2"/>
  <c r="T137" i="2"/>
  <c r="R137" i="2"/>
  <c r="P137" i="2"/>
  <c r="J130" i="2"/>
  <c r="J129" i="2"/>
  <c r="F129" i="2"/>
  <c r="J127" i="2"/>
  <c r="F127" i="2"/>
  <c r="E125" i="2"/>
  <c r="J94" i="2"/>
  <c r="J93" i="2"/>
  <c r="F93" i="2"/>
  <c r="J91" i="2"/>
  <c r="F91" i="2"/>
  <c r="E89" i="2"/>
  <c r="J39" i="2"/>
  <c r="J38" i="2"/>
  <c r="J37" i="2"/>
  <c r="J20" i="2"/>
  <c r="E20" i="2"/>
  <c r="F94" i="2" s="1"/>
  <c r="J19" i="2"/>
  <c r="E7" i="2"/>
  <c r="E85" i="2" s="1"/>
  <c r="AT96" i="3" l="1"/>
  <c r="J107" i="2"/>
  <c r="P250" i="2"/>
  <c r="T250" i="2"/>
  <c r="R250" i="2"/>
  <c r="J108" i="2"/>
  <c r="J110" i="2"/>
  <c r="P171" i="2"/>
  <c r="R171" i="2"/>
  <c r="BK171" i="2"/>
  <c r="J171" i="2" s="1"/>
  <c r="J103" i="2" s="1"/>
  <c r="P183" i="2"/>
  <c r="P136" i="2"/>
  <c r="F37" i="2"/>
  <c r="T171" i="2"/>
  <c r="R183" i="2"/>
  <c r="E121" i="2"/>
  <c r="T183" i="2"/>
  <c r="R193" i="2"/>
  <c r="R150" i="2" s="1"/>
  <c r="R136" i="2"/>
  <c r="J35" i="2"/>
  <c r="F38" i="2"/>
  <c r="F39" i="2"/>
  <c r="BK136" i="2"/>
  <c r="T193" i="2"/>
  <c r="T136" i="2"/>
  <c r="P193" i="2"/>
  <c r="BK183" i="2"/>
  <c r="J183" i="2" s="1"/>
  <c r="J104" i="2" s="1"/>
  <c r="BK193" i="2"/>
  <c r="J193" i="2" s="1"/>
  <c r="J105" i="2" s="1"/>
  <c r="AU95" i="3"/>
  <c r="BD94" i="3"/>
  <c r="W33" i="3" s="1"/>
  <c r="AZ95" i="3"/>
  <c r="AV95" i="3" s="1"/>
  <c r="BA95" i="3"/>
  <c r="AW95" i="3" s="1"/>
  <c r="AS94" i="3"/>
  <c r="AU94" i="3"/>
  <c r="J106" i="2"/>
  <c r="J109" i="2"/>
  <c r="J111" i="2"/>
  <c r="F35" i="2"/>
  <c r="F130" i="2"/>
  <c r="T150" i="2" l="1"/>
  <c r="BK150" i="2"/>
  <c r="J102" i="2" s="1"/>
  <c r="J136" i="2"/>
  <c r="T135" i="2"/>
  <c r="T134" i="2" s="1"/>
  <c r="T133" i="2" s="1"/>
  <c r="BK250" i="2"/>
  <c r="P150" i="2"/>
  <c r="P135" i="2" s="1"/>
  <c r="P134" i="2" s="1"/>
  <c r="P133" i="2" s="1"/>
  <c r="R135" i="2"/>
  <c r="R134" i="2" s="1"/>
  <c r="R133" i="2" s="1"/>
  <c r="AT95" i="3"/>
  <c r="AZ94" i="3"/>
  <c r="BB94" i="3"/>
  <c r="BC94" i="3"/>
  <c r="BA94" i="3"/>
  <c r="J134" i="2" l="1"/>
  <c r="J135" i="2"/>
  <c r="J101" i="2"/>
  <c r="J133" i="2"/>
  <c r="J32" i="2" s="1"/>
  <c r="BK135" i="2"/>
  <c r="J100" i="2" s="1"/>
  <c r="AW94" i="3"/>
  <c r="AY94" i="3"/>
  <c r="W32" i="3"/>
  <c r="W31" i="3"/>
  <c r="AX94" i="3"/>
  <c r="AV94" i="3"/>
  <c r="F36" i="2" l="1"/>
  <c r="J36" i="2" s="1"/>
  <c r="J41" i="2" s="1"/>
  <c r="AN96" i="3" s="1"/>
  <c r="AN94" i="3" s="1"/>
  <c r="AG96" i="3"/>
  <c r="AG94" i="3" s="1"/>
  <c r="AK26" i="3" s="1"/>
  <c r="BK134" i="2"/>
  <c r="BK133" i="2" s="1"/>
  <c r="AT94" i="3"/>
  <c r="J99" i="2" l="1"/>
  <c r="J98" i="2"/>
  <c r="W30" i="3" l="1"/>
  <c r="AK30" i="3" s="1"/>
  <c r="AK35" i="3" s="1"/>
</calcChain>
</file>

<file path=xl/sharedStrings.xml><?xml version="1.0" encoding="utf-8"?>
<sst xmlns="http://schemas.openxmlformats.org/spreadsheetml/2006/main" count="1647" uniqueCount="426">
  <si>
    <t>&gt;&gt;  skryté stĺpce  &lt;&lt;</t>
  </si>
  <si>
    <t>{2bbe6dd1-b0c4-4843-b612-080c30745c0a}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</si>
  <si>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</si>
  <si>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</si>
  <si>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</si>
  <si>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</si>
  <si>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</si>
  <si>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</si>
  <si>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SO 4 - Ihriská</t>
  </si>
  <si>
    <t>Časť:</t>
  </si>
  <si>
    <t>SO 4.2.1 - Ihriská - herné prvky - časť 2</t>
  </si>
  <si>
    <t>JKSO:</t>
  </si>
  <si>
    <t/>
  </si>
  <si>
    <t>ČS:</t>
  </si>
  <si>
    <t>Miesto:</t>
  </si>
  <si>
    <t>Severná</t>
  </si>
  <si>
    <t>Dátum:</t>
  </si>
  <si>
    <t>Objednávateľ:</t>
  </si>
  <si>
    <t>IČO:</t>
  </si>
  <si>
    <t>Mesto Banská Bystrica</t>
  </si>
  <si>
    <t>IČ DPH:</t>
  </si>
  <si>
    <t>Zhotoviteľ:</t>
  </si>
  <si>
    <t>Projektant:</t>
  </si>
  <si>
    <t>Ing. Júlia Straňáková</t>
  </si>
  <si>
    <t>Spracovateľ:</t>
  </si>
  <si>
    <t>Milan Straňák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</si>
  <si>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</si>
  <si>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</si>
  <si>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</si>
  <si>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</si>
  <si>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</si>
  <si>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</si>
  <si>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</si>
  <si>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</si>
  <si>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</si>
  <si>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</si>
  <si>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</si>
  <si>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</si>
  <si>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</si>
  <si>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</si>
  <si>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</si>
  <si>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</si>
  <si>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</si>
  <si>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</si>
  <si>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</si>
  <si>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</si>
  <si>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</si>
  <si>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</si>
  <si>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</si>
  <si>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</si>
  <si>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</si>
  <si>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HSV</t>
  </si>
  <si>
    <t xml:space="preserve">    1. - Herné prvky</t>
  </si>
  <si>
    <t xml:space="preserve">      1.0 - Asanácie herných prvkov</t>
  </si>
  <si>
    <t xml:space="preserve">      1.1 - Detské ihrisko "Pirátska loď"</t>
  </si>
  <si>
    <t xml:space="preserve">        1.1.1 - Pieskovisko</t>
  </si>
  <si>
    <t xml:space="preserve">        1.1.2 - Mobiliár</t>
  </si>
  <si>
    <t xml:space="preserve">        1.1.3 - Povrchy</t>
  </si>
  <si>
    <t xml:space="preserve">      1.2 - Senzorické ihrisko</t>
  </si>
  <si>
    <t xml:space="preserve">        1.2.1 - Mobiliár</t>
  </si>
  <si>
    <t xml:space="preserve">        1.2.2 - Povrchy</t>
  </si>
  <si>
    <t xml:space="preserve">      1.3 - Detské ihrisko "Jazero"</t>
  </si>
  <si>
    <t xml:space="preserve">        1.3.1 - Mobiliár</t>
  </si>
  <si>
    <t xml:space="preserve">        1.3.2 - Povrchy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</si>
  <si>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</si>
  <si>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</si>
  <si>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</si>
  <si>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</si>
  <si>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</si>
  <si>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</si>
  <si>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</si>
  <si>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</si>
  <si>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</si>
  <si>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</si>
  <si>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</si>
  <si>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</si>
  <si>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</si>
  <si>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</si>
  <si>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</si>
  <si>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</si>
  <si>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</si>
  <si>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1</t>
  </si>
  <si>
    <t>ROZPOCET</t>
  </si>
  <si>
    <t>1.</t>
  </si>
  <si>
    <t>Herné prvky</t>
  </si>
  <si>
    <t>1.0</t>
  </si>
  <si>
    <t>Asanácie herných prvkov</t>
  </si>
  <si>
    <t>2</t>
  </si>
  <si>
    <t>K</t>
  </si>
  <si>
    <t>767996803.S</t>
  </si>
  <si>
    <t>Demontáž ostatných doplnkov stavieb s hmotnosťou jednotlivých dielov konšt. nad 100 do 250 kg,  -0,00100t</t>
  </si>
  <si>
    <t>kg</t>
  </si>
  <si>
    <t>4</t>
  </si>
  <si>
    <t>3</t>
  </si>
  <si>
    <t>498357358</t>
  </si>
  <si>
    <t>979089012.S</t>
  </si>
  <si>
    <t>Poplatok za skládku - betón, tehly, dlaždice (17 01) ostatné</t>
  </si>
  <si>
    <t>t</t>
  </si>
  <si>
    <t>1256164203</t>
  </si>
  <si>
    <t>979089112.S</t>
  </si>
  <si>
    <t>Poplatok za skládku - drevo, sklo, plasty (17 02 ), ostatné</t>
  </si>
  <si>
    <t>1113333201</t>
  </si>
  <si>
    <t>979089312.S</t>
  </si>
  <si>
    <t>Poplatok za skládku - kovy (meď, bronz, mosadz atď.) (17 04 ), ostatné</t>
  </si>
  <si>
    <t>-1510350758</t>
  </si>
  <si>
    <t>5</t>
  </si>
  <si>
    <t>979089612.S</t>
  </si>
  <si>
    <t>Poplatok za skládku - iné odpady zo stavieb a demolácií (17 09), ostatné</t>
  </si>
  <si>
    <t>976169704</t>
  </si>
  <si>
    <t>6</t>
  </si>
  <si>
    <t>122201101.S</t>
  </si>
  <si>
    <t>Odkopávka a prekopávka nezapažená v hornine 3, do 100 m3</t>
  </si>
  <si>
    <t>m3</t>
  </si>
  <si>
    <t>439878522</t>
  </si>
  <si>
    <t>VV</t>
  </si>
  <si>
    <t>0,3*163</t>
  </si>
  <si>
    <t>True</t>
  </si>
  <si>
    <t>7</t>
  </si>
  <si>
    <t>162501102.S</t>
  </si>
  <si>
    <t>Vodorovné premiestnenie výkopku po spevnenej ceste z horniny tr.1-4, do 100 m3 na vzdialenosť do 3000 m</t>
  </si>
  <si>
    <t>-1580036344</t>
  </si>
  <si>
    <t>8</t>
  </si>
  <si>
    <t>162501105.S</t>
  </si>
  <si>
    <t>Vodorovné premiestnenie výkopku po spevnenej ceste z horniny tr.1-4, do 100 m3, príplatok k cene za každých ďalšich a začatých 1000 m</t>
  </si>
  <si>
    <t>860591913</t>
  </si>
  <si>
    <t>48,9*7</t>
  </si>
  <si>
    <t>9</t>
  </si>
  <si>
    <t>171209002</t>
  </si>
  <si>
    <t>Poplatok za skladovanie - zemina a kamenivo (17 05) ostatné</t>
  </si>
  <si>
    <t>1831168955</t>
  </si>
  <si>
    <t>48,9*1,5</t>
  </si>
  <si>
    <t>Súčet</t>
  </si>
  <si>
    <t>1.1</t>
  </si>
  <si>
    <t>Detské ihrisko "Pirátska loď"</t>
  </si>
  <si>
    <t>10</t>
  </si>
  <si>
    <t>M</t>
  </si>
  <si>
    <t>HP5</t>
  </si>
  <si>
    <t>Skákacie disky</t>
  </si>
  <si>
    <t>ks</t>
  </si>
  <si>
    <t>1218260699</t>
  </si>
  <si>
    <t>"spodná stavba + odborná montáž + doprava"4</t>
  </si>
  <si>
    <t>11</t>
  </si>
  <si>
    <t>HP6</t>
  </si>
  <si>
    <t>Kačičky</t>
  </si>
  <si>
    <t>326675763</t>
  </si>
  <si>
    <t>"spodná stavba + odborná montáž + doprava"1</t>
  </si>
  <si>
    <t>12</t>
  </si>
  <si>
    <t>HP7</t>
  </si>
  <si>
    <t>Malá loďka</t>
  </si>
  <si>
    <t>-463202889</t>
  </si>
  <si>
    <t>13</t>
  </si>
  <si>
    <t>HP8</t>
  </si>
  <si>
    <t>Dvojhojdačka</t>
  </si>
  <si>
    <t>-1075630260</t>
  </si>
  <si>
    <t>14</t>
  </si>
  <si>
    <t>HP9</t>
  </si>
  <si>
    <t>Pružinová hojdačka – delfín</t>
  </si>
  <si>
    <t>-2010716392</t>
  </si>
  <si>
    <t>"spodná stavba + odborná montáž + doprava"2</t>
  </si>
  <si>
    <t>15</t>
  </si>
  <si>
    <t>HP10</t>
  </si>
  <si>
    <t>Šplhacia sieť</t>
  </si>
  <si>
    <t>1564028364</t>
  </si>
  <si>
    <t>16</t>
  </si>
  <si>
    <t>HP11</t>
  </si>
  <si>
    <t>Objaviteľská loď</t>
  </si>
  <si>
    <t>1726677900</t>
  </si>
  <si>
    <t>17</t>
  </si>
  <si>
    <t>HP12</t>
  </si>
  <si>
    <t>Tabuľa s prevádzkovým poriadkom – drevená</t>
  </si>
  <si>
    <t>-792476170</t>
  </si>
  <si>
    <t>18</t>
  </si>
  <si>
    <t>HP31</t>
  </si>
  <si>
    <t>Drevený kolotoč</t>
  </si>
  <si>
    <t>801276530</t>
  </si>
  <si>
    <t>19</t>
  </si>
  <si>
    <t>HP32</t>
  </si>
  <si>
    <t>Tyčový kolotoč</t>
  </si>
  <si>
    <t>593508496</t>
  </si>
  <si>
    <t>1.1.1</t>
  </si>
  <si>
    <t>Pieskovisko</t>
  </si>
  <si>
    <t>20</t>
  </si>
  <si>
    <t>-711959261</t>
  </si>
  <si>
    <t>21</t>
  </si>
  <si>
    <t>162201102.S</t>
  </si>
  <si>
    <t>Vodorovné premiestnenie výkopku z horniny 1-4 nad 20-50m</t>
  </si>
  <si>
    <t>-1445080697</t>
  </si>
  <si>
    <t>22</t>
  </si>
  <si>
    <t>167101101.S</t>
  </si>
  <si>
    <t>Nakladanie neuľahnutého výkopku z hornín tr.1-4 do 100 m3</t>
  </si>
  <si>
    <t>-844301074</t>
  </si>
  <si>
    <t>23</t>
  </si>
  <si>
    <t>274313721.S</t>
  </si>
  <si>
    <t>Betónovanie základových pásov, betón prostý</t>
  </si>
  <si>
    <t>209246990</t>
  </si>
  <si>
    <t>24</t>
  </si>
  <si>
    <t>589310003600.S</t>
  </si>
  <si>
    <t>Betón STN EN 206-1-C 16/20-XC1 (SK)-Cl 0,4-Dmax 22 - S2 z cementu portlandského</t>
  </si>
  <si>
    <t>-248230466</t>
  </si>
  <si>
    <t>25</t>
  </si>
  <si>
    <t>451577777.S</t>
  </si>
  <si>
    <t>Podklad pod dlažbu v ploche vodorovnej alebo v sklone do 1:5 hr. 30-100 mm z kameniva ťaženého</t>
  </si>
  <si>
    <t>m2</t>
  </si>
  <si>
    <t>2069139024</t>
  </si>
  <si>
    <t>26</t>
  </si>
  <si>
    <t>583410004300.S</t>
  </si>
  <si>
    <t>Štrkodrva frakcia 0-32 mm</t>
  </si>
  <si>
    <t>613667200</t>
  </si>
  <si>
    <t>3,1*0,1*1,6</t>
  </si>
  <si>
    <t>27</t>
  </si>
  <si>
    <t>581530000300.S</t>
  </si>
  <si>
    <t>Piesok kopaný</t>
  </si>
  <si>
    <t>-1540150639</t>
  </si>
  <si>
    <t>28</t>
  </si>
  <si>
    <t>PP2</t>
  </si>
  <si>
    <t>Prekrytie pieskoviska, 380 x 380 cm</t>
  </si>
  <si>
    <t>-166453205</t>
  </si>
  <si>
    <t>"dodávka a montáž"1</t>
  </si>
  <si>
    <t>1.1.2</t>
  </si>
  <si>
    <t>Mobiliár</t>
  </si>
  <si>
    <t>29</t>
  </si>
  <si>
    <t>M1</t>
  </si>
  <si>
    <t>Lavička s operadlom a podrúčkami</t>
  </si>
  <si>
    <t>-231910027</t>
  </si>
  <si>
    <t>"spodná stavba + montáž"1</t>
  </si>
  <si>
    <t>30</t>
  </si>
  <si>
    <t>M5</t>
  </si>
  <si>
    <t>Piknikový stôl s lavičkami - malý</t>
  </si>
  <si>
    <t>-1824499161</t>
  </si>
  <si>
    <t>"spodná stavba + montáž"2</t>
  </si>
  <si>
    <t>31</t>
  </si>
  <si>
    <t>M8</t>
  </si>
  <si>
    <t>Stojan na bicykle</t>
  </si>
  <si>
    <t>-1881366687</t>
  </si>
  <si>
    <t>32</t>
  </si>
  <si>
    <t>M11</t>
  </si>
  <si>
    <t>Odpadkový kôš</t>
  </si>
  <si>
    <t>-1478381491</t>
  </si>
  <si>
    <t>33</t>
  </si>
  <si>
    <t>MOB1</t>
  </si>
  <si>
    <t>Dopravné a režijné náklady</t>
  </si>
  <si>
    <t>663311427</t>
  </si>
  <si>
    <t>1.1.3</t>
  </si>
  <si>
    <t>Povrchy</t>
  </si>
  <si>
    <t>34</t>
  </si>
  <si>
    <t>412529689</t>
  </si>
  <si>
    <t>0,25*373</t>
  </si>
  <si>
    <t>35</t>
  </si>
  <si>
    <t>-18343835</t>
  </si>
  <si>
    <t>36</t>
  </si>
  <si>
    <t>-707759764</t>
  </si>
  <si>
    <t>7*93,25</t>
  </si>
  <si>
    <t>37</t>
  </si>
  <si>
    <t>1/A 1  171209002</t>
  </si>
  <si>
    <t>-1379034821</t>
  </si>
  <si>
    <t>373*1,6</t>
  </si>
  <si>
    <t>38</t>
  </si>
  <si>
    <t>181101102.S</t>
  </si>
  <si>
    <t>Úprava pláne v zárezoch v hornine 1-4 so zhutnením</t>
  </si>
  <si>
    <t>-159019846</t>
  </si>
  <si>
    <t>39</t>
  </si>
  <si>
    <t>221/A 1  5647821.1</t>
  </si>
  <si>
    <t>Podklad z kameniva hrubého drveného veľ.0-32 mm s rozprestrením a zhutnením, po zhutnení hr.180 mm</t>
  </si>
  <si>
    <t>886601965</t>
  </si>
  <si>
    <t>40</t>
  </si>
  <si>
    <t>-943443836</t>
  </si>
  <si>
    <t>0,18*373*1,6</t>
  </si>
  <si>
    <t>41</t>
  </si>
  <si>
    <t>221/A 1  564801110</t>
  </si>
  <si>
    <t>Podklad zo štrkodrviny fr. 0-4 mm, s rozprestrením a zhutnením, hr.po zhutnení 30 mm</t>
  </si>
  <si>
    <t>524390847</t>
  </si>
  <si>
    <t>42</t>
  </si>
  <si>
    <t>583410004100.S</t>
  </si>
  <si>
    <t>Štrkodrva frakcia 0-4 mm</t>
  </si>
  <si>
    <t>209152289</t>
  </si>
  <si>
    <t>0,03*373*1,7</t>
  </si>
  <si>
    <t>43</t>
  </si>
  <si>
    <t>M002</t>
  </si>
  <si>
    <t>Liata guma hr.10mm (vrchná farebná časť), hrúbka bezpečnostného povrchu (80mm SBR)</t>
  </si>
  <si>
    <t>m²</t>
  </si>
  <si>
    <t>1579477803</t>
  </si>
  <si>
    <t>"FAREBNÝ MIX (piesková žltá 50%, béžová 50%)"113</t>
  </si>
  <si>
    <t>"FAREBNÝ MIX (svetlo modrá 33%, tyrkysová 33%, tmavo modrá 33%)"208</t>
  </si>
  <si>
    <t>"FAREBNÝ MIX (svetlo modrá 50%, tmavo modrá 50%)"52</t>
  </si>
  <si>
    <t>44</t>
  </si>
  <si>
    <t>M007</t>
  </si>
  <si>
    <t>2D Grafika liatej gumy - Ryba 4 (1ks = 0,49 m²)</t>
  </si>
  <si>
    <t>1635227751</t>
  </si>
  <si>
    <t>45</t>
  </si>
  <si>
    <t>M008</t>
  </si>
  <si>
    <t>2D Grafika liatej gumy - Morská hviezda (1ks= 0,44m²)</t>
  </si>
  <si>
    <t>1911881947</t>
  </si>
  <si>
    <t>46</t>
  </si>
  <si>
    <t>M009</t>
  </si>
  <si>
    <t>3D Grafika z liatej gumy - pieskovisko - FAREBNÝ MIX (piesková žltá 50%, béžová 50%), celkový priemer 300 cm, šírka okraja 50 cm, výška okraja 35 cm</t>
  </si>
  <si>
    <t>-2112334025</t>
  </si>
  <si>
    <t>47</t>
  </si>
  <si>
    <t>M010</t>
  </si>
  <si>
    <t>3D Grafika z liatej gumy - tunel</t>
  </si>
  <si>
    <t>-7818534</t>
  </si>
  <si>
    <t>48</t>
  </si>
  <si>
    <t>M011</t>
  </si>
  <si>
    <t>3D Grafika z liatej gumy - delfín</t>
  </si>
  <si>
    <t>-513626407</t>
  </si>
  <si>
    <t>49</t>
  </si>
  <si>
    <t>LG1</t>
  </si>
  <si>
    <t>Príplatok za práce na grafike a vymeranie grafických motívov</t>
  </si>
  <si>
    <t>795811930</t>
  </si>
  <si>
    <t>50</t>
  </si>
  <si>
    <t>LG2</t>
  </si>
  <si>
    <t>Stráženie plochy po pokládke</t>
  </si>
  <si>
    <t>-1093180179</t>
  </si>
  <si>
    <t>51</t>
  </si>
  <si>
    <t>LG3</t>
  </si>
  <si>
    <t>-1790686276</t>
  </si>
  <si>
    <t>52</t>
  </si>
  <si>
    <t>91653111.9</t>
  </si>
  <si>
    <t>Osadenie oceľového obrubníka fixačnými tyčami d 18 mm dl. 0,5m</t>
  </si>
  <si>
    <t>m</t>
  </si>
  <si>
    <t>1024</t>
  </si>
  <si>
    <t>619446585</t>
  </si>
  <si>
    <t>53</t>
  </si>
  <si>
    <t>918101111</t>
  </si>
  <si>
    <t>Lôžko pod obrub., krajníky alebo obruby z dlažob. kociek z betónu prostého tr. C 10/12,5</t>
  </si>
  <si>
    <t>-1644792723</t>
  </si>
  <si>
    <t>29*0,15*0,15</t>
  </si>
  <si>
    <t>54</t>
  </si>
  <si>
    <t>1332593500</t>
  </si>
  <si>
    <t>Tyč oceľová  plochá  š.150 x hr.6 mm, oceľ ozn. STN 11 373</t>
  </si>
  <si>
    <t>673977772</t>
  </si>
  <si>
    <t>55</t>
  </si>
  <si>
    <t>1321125800</t>
  </si>
  <si>
    <t>Tyč oceľová kruhová  d 18 mm, oceľ ozn. STN 11 373</t>
  </si>
  <si>
    <t>-778899298</t>
  </si>
  <si>
    <t>29*0,5</t>
  </si>
  <si>
    <t>56</t>
  </si>
  <si>
    <t>916561112.S</t>
  </si>
  <si>
    <t>Osadenie záhonového alebo parkového obrubníka betón., do lôžka z bet. pros. tr. C 16/20 s bočnou oporou</t>
  </si>
  <si>
    <t>-1711536462</t>
  </si>
  <si>
    <t>57</t>
  </si>
  <si>
    <t>592170001400.S</t>
  </si>
  <si>
    <t>Obrubník parkový, lxšxv 500x500x200 mm, prírodný</t>
  </si>
  <si>
    <t>-709421529</t>
  </si>
  <si>
    <t>43*1,05 'Prepočítané koeficientom množstva</t>
  </si>
  <si>
    <t>58</t>
  </si>
  <si>
    <t>1/A 1  122201102</t>
  </si>
  <si>
    <t>Odkopávka a prekopávka nezapažená v hornine 3, nad 100 do 1000 m3</t>
  </si>
  <si>
    <t>334961746</t>
  </si>
  <si>
    <t>38*0,4</t>
  </si>
  <si>
    <t>59</t>
  </si>
  <si>
    <t>140009204</t>
  </si>
  <si>
    <t>60</t>
  </si>
  <si>
    <t>1768665284</t>
  </si>
  <si>
    <t>7*15,2</t>
  </si>
  <si>
    <t>61</t>
  </si>
  <si>
    <t>1903117660</t>
  </si>
  <si>
    <t>15,2*1,6</t>
  </si>
  <si>
    <t>62</t>
  </si>
  <si>
    <t>221/A 1  564752111</t>
  </si>
  <si>
    <t>Podklad alebo kryt z štrkodrvy, po zhut.hr. 150 mm</t>
  </si>
  <si>
    <t>-1655342404</t>
  </si>
  <si>
    <t>63</t>
  </si>
  <si>
    <t>-332580149</t>
  </si>
  <si>
    <t>0,15*38*1,6</t>
  </si>
  <si>
    <t>64</t>
  </si>
  <si>
    <t>221/A 1  564782110</t>
  </si>
  <si>
    <t>Podklad z kameniva hrubého drveného veľ.16-32 mm s rozprestrením a zhutnením, po zhutnení hr.150 mm</t>
  </si>
  <si>
    <t>-323828297</t>
  </si>
  <si>
    <t>65</t>
  </si>
  <si>
    <t>583410002900.S</t>
  </si>
  <si>
    <t>Kamenivo drvené hrubé frakcia 16-32 mm</t>
  </si>
  <si>
    <t>1554826001</t>
  </si>
  <si>
    <t>66</t>
  </si>
  <si>
    <t>221/A 1  564801111</t>
  </si>
  <si>
    <t>Podklad zo štrkodrviny fr. 4-8 mm, s rozprestrením a zhutnením, hr.po zhutnení 30 mm</t>
  </si>
  <si>
    <t>-1880818415</t>
  </si>
  <si>
    <t>67</t>
  </si>
  <si>
    <t>583310000900.S</t>
  </si>
  <si>
    <t>Kamenivo ťažené hrubé frakcia 4-8 mm</t>
  </si>
  <si>
    <t>-2096388364</t>
  </si>
  <si>
    <t>0,03*38*1,7</t>
  </si>
  <si>
    <t>68</t>
  </si>
  <si>
    <t>221/A 1  596911212</t>
  </si>
  <si>
    <t>Kladenie zámkovej dlažby  hr.8cm pre peších nad 20 m2, vrátane dorezov</t>
  </si>
  <si>
    <t>-1398753395</t>
  </si>
  <si>
    <t>69</t>
  </si>
  <si>
    <t>S/S70  592036018741</t>
  </si>
  <si>
    <t>Betónová dlažba variabilná, hr.60 mm</t>
  </si>
  <si>
    <t>-998779168</t>
  </si>
  <si>
    <t>38*1,05 'Prepočítané koeficientom množstva</t>
  </si>
  <si>
    <t>Export Komplet</t>
  </si>
  <si>
    <t>2.0</t>
  </si>
  <si>
    <t>{682e9d02-972c-4b1e-b812-1aeed262ba5b}</t>
  </si>
  <si>
    <t>0,001</t>
  </si>
  <si>
    <t>REKAPITULÁCIA STAVBY</t>
  </si>
  <si>
    <t>Kód:</t>
  </si>
  <si>
    <t>25-02</t>
  </si>
  <si>
    <t xml:space="preserve"> </t>
  </si>
  <si>
    <t>0,01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</si>
  <si>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</si>
  <si>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</si>
  <si>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</si>
  <si>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</si>
  <si>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</si>
  <si>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</si>
  <si>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</si>
  <si>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</si>
  <si>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</si>
  <si>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</si>
  <si>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</si>
  <si>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</si>
  <si>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</si>
  <si>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</si>
  <si>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</si>
  <si>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</si>
  <si>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</si>
  <si>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###NOIMPORT###</t>
  </si>
  <si>
    <t>IMPORT</t>
  </si>
  <si>
    <t>{00000000-0000-0000-0000-000000000000}</t>
  </si>
  <si>
    <t>STA</t>
  </si>
  <si>
    <t>Časť</t>
  </si>
  <si>
    <t>/</t>
  </si>
  <si>
    <t>{e59d7f79-da92-42ce-9eae-e4e100ae79ac}</t>
  </si>
  <si>
    <t>SO 4.2.1</t>
  </si>
  <si>
    <t>Ihriská - herné prvky - časť 2</t>
  </si>
  <si>
    <t>Zelené sídliská / lokalita SEVERNÁ - herné prvky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</si>
</sst>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"/>
    <numFmt numFmtId="167" formatCode="#,##0.00000"/>
  </numFmts>
  <fonts count="40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8"/>
      <color rgb="FF003366"/>
      <name val="Arial CE"/>
    </font>
    <font>
      <u/>
      <sz val="11"/>
      <color theme="10"/>
      <name val="Aptos Narrow"/>
      <family val="2"/>
      <charset val="238"/>
      <scheme val="minor"/>
    </font>
    <font>
      <b/>
      <sz val="10"/>
      <color rgb="FFFFFFFF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12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EBEBE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1" fillId="0" borderId="0"/>
    <xf numFmtId="0" fontId="29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3" xfId="1" applyBorder="1" applyAlignment="1">
      <alignment vertical="center"/>
    </xf>
    <xf numFmtId="0" fontId="7" fillId="0" borderId="0" xfId="1" applyFont="1" applyAlignment="1">
      <alignment horizontal="left" vertical="center"/>
    </xf>
    <xf numFmtId="164" fontId="7" fillId="0" borderId="0" xfId="1" applyNumberFormat="1" applyFont="1" applyAlignment="1">
      <alignment horizontal="left" vertical="center"/>
    </xf>
    <xf numFmtId="0" fontId="1" fillId="0" borderId="0" xfId="1" applyAlignment="1">
      <alignment vertical="center" wrapText="1"/>
    </xf>
    <xf numFmtId="0" fontId="1" fillId="0" borderId="3" xfId="1" applyBorder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" fillId="0" borderId="4" xfId="1" applyBorder="1" applyAlignment="1">
      <alignment vertical="center"/>
    </xf>
    <xf numFmtId="0" fontId="8" fillId="0" borderId="0" xfId="1" applyFont="1" applyAlignment="1">
      <alignment horizontal="left" vertical="center"/>
    </xf>
    <xf numFmtId="4" fontId="9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4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165" fontId="11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1" fillId="3" borderId="0" xfId="1" applyFill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" fillId="3" borderId="6" xfId="1" applyFill="1" applyBorder="1" applyAlignment="1">
      <alignment vertical="center"/>
    </xf>
    <xf numFmtId="0" fontId="13" fillId="3" borderId="6" xfId="1" applyFont="1" applyFill="1" applyBorder="1" applyAlignment="1">
      <alignment horizontal="right" vertical="center"/>
    </xf>
    <xf numFmtId="0" fontId="13" fillId="3" borderId="6" xfId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vertical="center"/>
    </xf>
    <xf numFmtId="0" fontId="1" fillId="3" borderId="7" xfId="1" applyFill="1" applyBorder="1" applyAlignment="1">
      <alignment vertical="center"/>
    </xf>
    <xf numFmtId="0" fontId="14" fillId="0" borderId="8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5" fillId="3" borderId="0" xfId="1" applyFont="1" applyFill="1" applyAlignment="1">
      <alignment horizontal="left" vertical="center"/>
    </xf>
    <xf numFmtId="0" fontId="15" fillId="3" borderId="0" xfId="1" applyFont="1" applyFill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3" xfId="1" applyFont="1" applyBorder="1" applyAlignment="1">
      <alignment vertical="center"/>
    </xf>
    <xf numFmtId="0" fontId="17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vertical="center"/>
    </xf>
    <xf numFmtId="4" fontId="17" fillId="0" borderId="12" xfId="1" applyNumberFormat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12" xfId="1" applyFont="1" applyBorder="1" applyAlignment="1">
      <alignment horizontal="left" vertical="center"/>
    </xf>
    <xf numFmtId="0" fontId="18" fillId="0" borderId="12" xfId="1" applyFont="1" applyBorder="1" applyAlignment="1">
      <alignment vertical="center"/>
    </xf>
    <xf numFmtId="4" fontId="18" fillId="0" borderId="12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1" fillId="0" borderId="16" xfId="1" applyBorder="1" applyAlignment="1">
      <alignment vertical="center"/>
    </xf>
    <xf numFmtId="167" fontId="20" fillId="0" borderId="4" xfId="1" applyNumberFormat="1" applyFont="1" applyBorder="1"/>
    <xf numFmtId="167" fontId="20" fillId="0" borderId="17" xfId="1" applyNumberFormat="1" applyFont="1" applyBorder="1"/>
    <xf numFmtId="166" fontId="21" fillId="0" borderId="0" xfId="1" applyNumberFormat="1" applyFont="1" applyAlignment="1">
      <alignment vertical="center"/>
    </xf>
    <xf numFmtId="0" fontId="22" fillId="0" borderId="0" xfId="1" applyFont="1"/>
    <xf numFmtId="0" fontId="22" fillId="0" borderId="3" xfId="1" applyFont="1" applyBorder="1"/>
    <xf numFmtId="0" fontId="22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22" fillId="0" borderId="18" xfId="1" applyFont="1" applyBorder="1"/>
    <xf numFmtId="167" fontId="22" fillId="0" borderId="0" xfId="1" applyNumberFormat="1" applyFont="1"/>
    <xf numFmtId="167" fontId="22" fillId="0" borderId="19" xfId="1" applyNumberFormat="1" applyFont="1" applyBorder="1"/>
    <xf numFmtId="0" fontId="22" fillId="0" borderId="0" xfId="1" applyFont="1" applyAlignment="1">
      <alignment horizontal="center"/>
    </xf>
    <xf numFmtId="166" fontId="22" fillId="0" borderId="0" xfId="1" applyNumberFormat="1" applyFont="1" applyAlignment="1">
      <alignment vertical="center"/>
    </xf>
    <xf numFmtId="0" fontId="18" fillId="0" borderId="0" xfId="1" applyFont="1" applyAlignment="1">
      <alignment horizontal="left"/>
    </xf>
    <xf numFmtId="166" fontId="18" fillId="0" borderId="0" xfId="1" applyNumberFormat="1" applyFont="1"/>
    <xf numFmtId="0" fontId="1" fillId="0" borderId="3" xfId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49" fontId="15" fillId="0" borderId="20" xfId="1" applyNumberFormat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center" vertical="center" wrapText="1"/>
      <protection locked="0"/>
    </xf>
    <xf numFmtId="166" fontId="15" fillId="0" borderId="20" xfId="1" applyNumberFormat="1" applyFont="1" applyBorder="1" applyAlignment="1" applyProtection="1">
      <alignment vertical="center"/>
      <protection locked="0"/>
    </xf>
    <xf numFmtId="0" fontId="1" fillId="0" borderId="20" xfId="1" applyBorder="1" applyAlignment="1" applyProtection="1">
      <alignment vertical="center"/>
      <protection locked="0"/>
    </xf>
    <xf numFmtId="0" fontId="19" fillId="0" borderId="18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7" fontId="19" fillId="0" borderId="0" xfId="1" applyNumberFormat="1" applyFont="1" applyAlignment="1">
      <alignment vertical="center"/>
    </xf>
    <xf numFmtId="167" fontId="19" fillId="0" borderId="19" xfId="1" applyNumberFormat="1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4" fontId="1" fillId="0" borderId="0" xfId="1" applyNumberFormat="1" applyAlignment="1">
      <alignment vertical="center"/>
    </xf>
    <xf numFmtId="166" fontId="1" fillId="0" borderId="0" xfId="1" applyNumberFormat="1" applyAlignment="1">
      <alignment vertical="center"/>
    </xf>
    <xf numFmtId="0" fontId="23" fillId="0" borderId="0" xfId="1" applyFont="1" applyAlignment="1">
      <alignment vertical="center"/>
    </xf>
    <xf numFmtId="0" fontId="23" fillId="0" borderId="3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 wrapText="1"/>
    </xf>
    <xf numFmtId="166" fontId="23" fillId="0" borderId="0" xfId="1" applyNumberFormat="1" applyFont="1" applyAlignment="1">
      <alignment vertical="center"/>
    </xf>
    <xf numFmtId="0" fontId="23" fillId="0" borderId="18" xfId="1" applyFont="1" applyBorder="1" applyAlignment="1">
      <alignment vertical="center"/>
    </xf>
    <xf numFmtId="0" fontId="23" fillId="0" borderId="19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3" xfId="1" applyFont="1" applyBorder="1" applyAlignment="1">
      <alignment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166" fontId="25" fillId="0" borderId="0" xfId="1" applyNumberFormat="1" applyFont="1" applyAlignment="1">
      <alignment vertical="center"/>
    </xf>
    <xf numFmtId="0" fontId="25" fillId="0" borderId="18" xfId="1" applyFont="1" applyBorder="1" applyAlignment="1">
      <alignment vertical="center"/>
    </xf>
    <xf numFmtId="0" fontId="25" fillId="0" borderId="19" xfId="1" applyFont="1" applyBorder="1" applyAlignment="1">
      <alignment vertical="center"/>
    </xf>
    <xf numFmtId="0" fontId="26" fillId="0" borderId="20" xfId="1" applyFont="1" applyBorder="1" applyAlignment="1" applyProtection="1">
      <alignment horizontal="center" vertical="center"/>
      <protection locked="0"/>
    </xf>
    <xf numFmtId="49" fontId="26" fillId="0" borderId="20" xfId="1" applyNumberFormat="1" applyFont="1" applyBorder="1" applyAlignment="1" applyProtection="1">
      <alignment horizontal="left" vertical="center" wrapText="1"/>
      <protection locked="0"/>
    </xf>
    <xf numFmtId="0" fontId="26" fillId="0" borderId="20" xfId="1" applyFont="1" applyBorder="1" applyAlignment="1" applyProtection="1">
      <alignment horizontal="left" vertical="center" wrapText="1"/>
      <protection locked="0"/>
    </xf>
    <xf numFmtId="0" fontId="26" fillId="0" borderId="20" xfId="1" applyFont="1" applyBorder="1" applyAlignment="1" applyProtection="1">
      <alignment horizontal="center" vertical="center" wrapText="1"/>
      <protection locked="0"/>
    </xf>
    <xf numFmtId="166" fontId="26" fillId="0" borderId="20" xfId="1" applyNumberFormat="1" applyFont="1" applyBorder="1" applyAlignment="1" applyProtection="1">
      <alignment vertical="center"/>
      <protection locked="0"/>
    </xf>
    <xf numFmtId="0" fontId="27" fillId="0" borderId="20" xfId="1" applyFont="1" applyBorder="1" applyAlignment="1" applyProtection="1">
      <alignment vertical="center"/>
      <protection locked="0"/>
    </xf>
    <xf numFmtId="0" fontId="27" fillId="0" borderId="3" xfId="1" applyFont="1" applyBorder="1" applyAlignment="1">
      <alignment vertical="center"/>
    </xf>
    <xf numFmtId="0" fontId="26" fillId="0" borderId="18" xfId="1" applyFont="1" applyBorder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8" fillId="0" borderId="0" xfId="1" applyFont="1"/>
    <xf numFmtId="0" fontId="28" fillId="0" borderId="3" xfId="1" applyFont="1" applyBorder="1"/>
    <xf numFmtId="0" fontId="28" fillId="0" borderId="0" xfId="1" applyFont="1" applyAlignment="1">
      <alignment horizontal="left"/>
    </xf>
    <xf numFmtId="0" fontId="28" fillId="0" borderId="18" xfId="1" applyFont="1" applyBorder="1"/>
    <xf numFmtId="167" fontId="28" fillId="0" borderId="0" xfId="1" applyNumberFormat="1" applyFont="1"/>
    <xf numFmtId="167" fontId="28" fillId="0" borderId="19" xfId="1" applyNumberFormat="1" applyFont="1" applyBorder="1"/>
    <xf numFmtId="0" fontId="28" fillId="0" borderId="0" xfId="1" applyFont="1" applyAlignment="1">
      <alignment horizontal="center"/>
    </xf>
    <xf numFmtId="166" fontId="28" fillId="0" borderId="0" xfId="1" applyNumberFormat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1" fillId="0" borderId="8" xfId="1" applyBorder="1"/>
    <xf numFmtId="0" fontId="8" fillId="0" borderId="9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3" xfId="1" applyFont="1" applyBorder="1" applyAlignment="1">
      <alignment vertical="center"/>
    </xf>
    <xf numFmtId="0" fontId="1" fillId="4" borderId="0" xfId="1" applyFill="1" applyAlignment="1">
      <alignment vertical="center"/>
    </xf>
    <xf numFmtId="0" fontId="13" fillId="4" borderId="5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0" fontId="13" fillId="4" borderId="6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" fillId="0" borderId="17" xfId="1" applyBorder="1" applyAlignment="1">
      <alignment vertical="center"/>
    </xf>
    <xf numFmtId="0" fontId="1" fillId="0" borderId="19" xfId="1" applyBorder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4" fontId="32" fillId="0" borderId="18" xfId="1" applyNumberFormat="1" applyFont="1" applyBorder="1" applyAlignment="1">
      <alignment vertical="center"/>
    </xf>
    <xf numFmtId="4" fontId="32" fillId="0" borderId="0" xfId="1" applyNumberFormat="1" applyFont="1" applyAlignment="1">
      <alignment vertical="center"/>
    </xf>
    <xf numFmtId="167" fontId="32" fillId="0" borderId="0" xfId="1" applyNumberFormat="1" applyFont="1" applyAlignment="1">
      <alignment vertical="center"/>
    </xf>
    <xf numFmtId="4" fontId="32" fillId="0" borderId="19" xfId="1" applyNumberFormat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33" fillId="0" borderId="0" xfId="1" applyFont="1" applyAlignment="1">
      <alignment horizontal="left" vertical="center"/>
    </xf>
    <xf numFmtId="0" fontId="34" fillId="0" borderId="0" xfId="1" applyFont="1" applyAlignment="1">
      <alignment vertical="center"/>
    </xf>
    <xf numFmtId="0" fontId="34" fillId="0" borderId="3" xfId="1" applyFont="1" applyBorder="1" applyAlignment="1">
      <alignment vertical="center"/>
    </xf>
    <xf numFmtId="0" fontId="35" fillId="0" borderId="0" xfId="1" applyFont="1" applyAlignment="1">
      <alignment vertical="center"/>
    </xf>
    <xf numFmtId="0" fontId="3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4" fontId="37" fillId="0" borderId="18" xfId="1" applyNumberFormat="1" applyFont="1" applyBorder="1" applyAlignment="1">
      <alignment vertical="center"/>
    </xf>
    <xf numFmtId="4" fontId="37" fillId="0" borderId="0" xfId="1" applyNumberFormat="1" applyFont="1" applyAlignment="1">
      <alignment vertical="center"/>
    </xf>
    <xf numFmtId="167" fontId="37" fillId="0" borderId="0" xfId="1" applyNumberFormat="1" applyFont="1" applyAlignment="1">
      <alignment vertical="center"/>
    </xf>
    <xf numFmtId="4" fontId="37" fillId="0" borderId="19" xfId="1" applyNumberFormat="1" applyFont="1" applyBorder="1" applyAlignment="1">
      <alignment vertical="center"/>
    </xf>
    <xf numFmtId="0" fontId="3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4" fontId="5" fillId="0" borderId="18" xfId="1" applyNumberFormat="1" applyFont="1" applyBorder="1" applyAlignment="1">
      <alignment vertical="center"/>
    </xf>
    <xf numFmtId="167" fontId="5" fillId="0" borderId="0" xfId="1" applyNumberFormat="1" applyFont="1" applyAlignment="1">
      <alignment vertical="center"/>
    </xf>
    <xf numFmtId="4" fontId="5" fillId="0" borderId="19" xfId="1" applyNumberFormat="1" applyFont="1" applyBorder="1" applyAlignment="1">
      <alignment vertical="center"/>
    </xf>
    <xf numFmtId="0" fontId="39" fillId="0" borderId="0" xfId="2" applyFont="1" applyAlignment="1">
      <alignment horizontal="center" vertical="center"/>
    </xf>
    <xf numFmtId="14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" fillId="0" borderId="0" xfId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0" borderId="0" xfId="1"/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left" vertical="top" wrapText="1"/>
    </xf>
    <xf numFmtId="4" fontId="8" fillId="0" borderId="9" xfId="1" applyNumberFormat="1" applyFont="1" applyBorder="1" applyAlignment="1">
      <alignment vertical="center"/>
    </xf>
    <xf numFmtId="0" fontId="1" fillId="0" borderId="9" xfId="1" applyBorder="1" applyAlignment="1">
      <alignment vertical="center"/>
    </xf>
    <xf numFmtId="165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4" fontId="30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right" vertical="center"/>
    </xf>
    <xf numFmtId="0" fontId="15" fillId="3" borderId="7" xfId="1" applyFont="1" applyFill="1" applyBorder="1" applyAlignment="1">
      <alignment horizontal="left" vertical="center"/>
    </xf>
    <xf numFmtId="0" fontId="13" fillId="4" borderId="6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4" fontId="13" fillId="4" borderId="6" xfId="1" applyNumberFormat="1" applyFont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0" fontId="6" fillId="0" borderId="0" xfId="1" applyFont="1" applyAlignment="1">
      <alignment vertical="center"/>
    </xf>
    <xf numFmtId="4" fontId="9" fillId="0" borderId="0" xfId="1" applyNumberFormat="1" applyFont="1" applyAlignment="1">
      <alignment horizontal="right" vertical="center"/>
    </xf>
    <xf numFmtId="4" fontId="9" fillId="0" borderId="0" xfId="1" applyNumberFormat="1" applyFont="1" applyAlignment="1">
      <alignment vertical="center"/>
    </xf>
    <xf numFmtId="164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2" fillId="0" borderId="16" xfId="1" applyFont="1" applyBorder="1" applyAlignment="1">
      <alignment horizontal="center" vertical="center"/>
    </xf>
    <xf numFmtId="0" fontId="32" fillId="0" borderId="4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 wrapText="1"/>
    </xf>
    <xf numFmtId="4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35" fillId="0" borderId="0" xfId="1" applyFont="1" applyAlignment="1">
      <alignment horizontal="left" vertical="center" wrapText="1"/>
    </xf>
    <xf numFmtId="4" fontId="36" fillId="0" borderId="0" xfId="1" applyNumberFormat="1" applyFont="1" applyAlignment="1">
      <alignment horizontal="right" vertical="center"/>
    </xf>
    <xf numFmtId="0" fontId="36" fillId="0" borderId="0" xfId="1" applyFont="1" applyAlignment="1">
      <alignment vertical="center"/>
    </xf>
    <xf numFmtId="4" fontId="36" fillId="0" borderId="0" xfId="1" applyNumberFormat="1" applyFont="1" applyAlignment="1">
      <alignment vertical="center"/>
    </xf>
    <xf numFmtId="4" fontId="9" fillId="0" borderId="0" xfId="1" applyNumberFormat="1" applyFont="1"/>
    <xf numFmtId="4" fontId="17" fillId="0" borderId="0" xfId="1" applyNumberFormat="1" applyFont="1"/>
    <xf numFmtId="4" fontId="18" fillId="0" borderId="0" xfId="1" applyNumberFormat="1" applyFont="1"/>
    <xf numFmtId="4" fontId="15" fillId="0" borderId="20" xfId="1" applyNumberFormat="1" applyFont="1" applyBorder="1" applyAlignment="1" applyProtection="1">
      <alignment vertical="center"/>
      <protection locked="0"/>
    </xf>
    <xf numFmtId="4" fontId="23" fillId="0" borderId="0" xfId="1" applyNumberFormat="1" applyFont="1" applyAlignment="1">
      <alignment vertical="center"/>
    </xf>
    <xf numFmtId="4" fontId="25" fillId="0" borderId="0" xfId="1" applyNumberFormat="1" applyFont="1" applyAlignment="1">
      <alignment vertical="center"/>
    </xf>
    <xf numFmtId="4" fontId="22" fillId="0" borderId="0" xfId="1" applyNumberFormat="1" applyFont="1"/>
    <xf numFmtId="4" fontId="26" fillId="0" borderId="20" xfId="1" applyNumberFormat="1" applyFont="1" applyBorder="1" applyAlignment="1" applyProtection="1">
      <alignment vertical="center"/>
      <protection locked="0"/>
    </xf>
    <xf numFmtId="4" fontId="28" fillId="0" borderId="0" xfId="1" applyNumberFormat="1" applyFont="1"/>
  </cellXfs>
  <cellStyles count="3">
    <cellStyle name="Hypertextové prepojenie 2" xfId="2" xr:uid="{A517393A-36A5-420B-B1EB-C0FA6CFAA2C7}"/>
    <cellStyle name="Normálna" xfId="0" builtinId="0"/>
    <cellStyle name="Normálna 2" xfId="1" xr:uid="{1369234E-7492-4562-BCFB-057A639054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Relationship Id="rId2" Type="http://schemas.openxmlformats.org/officeDocument/2006/relationships/externalLinkPath" Target="file:///M:\Dokumenty\Zelen&#233;%20s&#237;dlisk&#225;\Zelen&#233;%20s&#237;dlisk&#225;%20-%20Magursk&#225;,%20Vansovej_2025\Severn&#225;\Rozpo&#269;et_posledn&#253;\Rozpo&#269;et_upraven&#253;_012026\25-02%20-%20Zelen&#233;%20s&#237;dlisk&#225;%20-%20lokalita%20SEVERN&#193;%20-%20rev&#237;zia%202.xlsx" TargetMode="External"/><Relationship Id="rId1" Type="http://schemas.openxmlformats.org/officeDocument/2006/relationships/externalLinkPath" Target="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1.3 - Podpora budova..."/>
      <sheetName val="SO 1.2.1 - Vedľajšie akti..."/>
      <sheetName val="SO 1.2.2 - Podpora budova..."/>
      <sheetName val="SO 1.2.3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a - Návrh vegetač..."/>
      <sheetName val="SO 2.2.1b - Návrh vegetač..."/>
      <sheetName val="SO 2.2.2a - Návrh vegetač..."/>
      <sheetName val="SO 2.2.2b - Návrh vegetač..."/>
      <sheetName val="SO 2.2.3 - Návrh vegetačn..."/>
      <sheetName val="SO 3.1 - Parkový mobiliár..."/>
      <sheetName val="SO 3.2 - Parkový mobiliár..."/>
      <sheetName val="SO 3.3 - Parkový mobiliár..."/>
      <sheetName val="SO 4.1 - Ihriská - časť 1"/>
      <sheetName val="SO 4.2.1 - Ihriská - hern..."/>
      <sheetName val="SO 4.2.2 - Ihriská - špor..."/>
      <sheetName val="SO 4.3 - Ihriská - časť 3"/>
      <sheetName val="SO 5.2 - Zvlnený terén vo..."/>
      <sheetName val="SO 5.3 - Schody s poseden..."/>
      <sheetName val="SO 6.1.1 - Verejné osvetl..."/>
      <sheetName val="SO 6.1.2 - Verejné osvetl..."/>
      <sheetName val="SO 6.1.3 - Verejné osvetl..."/>
      <sheetName val="SO 6.2.2 - Areálové rozvo..."/>
      <sheetName val="SO 6.2.1 - Areálové rozvo..."/>
      <sheetName val="SO 7.1 - Prípojky vody - ..."/>
      <sheetName val="SO 7.2 - Prípojky vody - ..."/>
    </sheetNames>
    <sheetDataSet>
      <sheetData sheetId="0">
        <row r="6">
          <cell r="K6" t="str">
            <v>Zelené sídliská - lokalita SEVERNÁ - revízia 2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>
        <row r="34">
          <cell r="J34">
            <v>180979.66</v>
          </cell>
        </row>
      </sheetData>
      <sheetData sheetId="3">
        <row r="34">
          <cell r="J34">
            <v>119839.3</v>
          </cell>
        </row>
      </sheetData>
      <sheetData sheetId="4"/>
      <sheetData sheetId="5">
        <row r="34">
          <cell r="J34">
            <v>237153.31</v>
          </cell>
        </row>
      </sheetData>
      <sheetData sheetId="6">
        <row r="34">
          <cell r="J34">
            <v>112052.99</v>
          </cell>
        </row>
      </sheetData>
      <sheetData sheetId="7"/>
      <sheetData sheetId="8">
        <row r="34">
          <cell r="J34">
            <v>45682.83</v>
          </cell>
        </row>
      </sheetData>
      <sheetData sheetId="9">
        <row r="34">
          <cell r="J34">
            <v>19198.63</v>
          </cell>
        </row>
      </sheetData>
      <sheetData sheetId="10">
        <row r="34">
          <cell r="J34">
            <v>14792.55</v>
          </cell>
        </row>
      </sheetData>
      <sheetData sheetId="11">
        <row r="34">
          <cell r="J34">
            <v>16868.86</v>
          </cell>
        </row>
      </sheetData>
      <sheetData sheetId="12">
        <row r="34">
          <cell r="J34">
            <v>44413.82</v>
          </cell>
        </row>
      </sheetData>
      <sheetData sheetId="13"/>
      <sheetData sheetId="14">
        <row r="34">
          <cell r="J34">
            <v>67210.8</v>
          </cell>
        </row>
      </sheetData>
      <sheetData sheetId="15"/>
      <sheetData sheetId="16">
        <row r="34">
          <cell r="J34">
            <v>18493.37</v>
          </cell>
        </row>
      </sheetData>
      <sheetData sheetId="17">
        <row r="35">
          <cell r="F35">
            <v>0</v>
          </cell>
        </row>
      </sheetData>
      <sheetData sheetId="18">
        <row r="35">
          <cell r="F35">
            <v>0</v>
          </cell>
        </row>
      </sheetData>
      <sheetData sheetId="19"/>
      <sheetData sheetId="20">
        <row r="32">
          <cell r="J32">
            <v>216843.61</v>
          </cell>
        </row>
      </sheetData>
      <sheetData sheetId="21">
        <row r="35">
          <cell r="F35">
            <v>0</v>
          </cell>
          <cell r="J35">
            <v>0</v>
          </cell>
        </row>
        <row r="36">
          <cell r="F36">
            <v>436036.59</v>
          </cell>
          <cell r="J36">
            <v>100288.42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33">
          <cell r="P133">
            <v>400.07298759999998</v>
          </cell>
        </row>
      </sheetData>
      <sheetData sheetId="22">
        <row r="32">
          <cell r="J32">
            <v>19464.52</v>
          </cell>
        </row>
      </sheetData>
      <sheetData sheetId="23"/>
      <sheetData sheetId="24"/>
      <sheetData sheetId="25">
        <row r="32">
          <cell r="J32">
            <v>7554.17</v>
          </cell>
        </row>
      </sheetData>
      <sheetData sheetId="26">
        <row r="32">
          <cell r="J32">
            <v>154708.38</v>
          </cell>
        </row>
      </sheetData>
      <sheetData sheetId="27">
        <row r="32">
          <cell r="J32">
            <v>141697.67000000001</v>
          </cell>
        </row>
      </sheetData>
      <sheetData sheetId="28"/>
      <sheetData sheetId="29">
        <row r="35">
          <cell r="F35">
            <v>0</v>
          </cell>
        </row>
      </sheetData>
      <sheetData sheetId="30"/>
      <sheetData sheetId="31">
        <row r="32">
          <cell r="J32">
            <v>4286.1499999999996</v>
          </cell>
        </row>
      </sheetData>
      <sheetData sheetId="32">
        <row r="35">
          <cell r="F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873E-BE1A-45DB-B98E-37DFE1968CE4}">
  <sheetPr>
    <pageSetUpPr fitToPage="1"/>
  </sheetPr>
  <dimension ref="A1:CM98"/>
  <sheetViews>
    <sheetView showGridLines="0" topLeftCell="A58" workbookViewId="0">
      <selection activeCell="E34" sqref="E34"/>
    </sheetView>
  </sheetViews>
  <sheetFormatPr defaultRowHeight="11.25" x14ac:dyDescent="0.2"/>
  <cols>
    <col min="1" max="1" width="7.140625" style="1" customWidth="1"/>
    <col min="2" max="2" width="1.42578125" style="1" customWidth="1"/>
    <col min="3" max="3" width="3.5703125" style="1" customWidth="1"/>
    <col min="4" max="33" width="2.28515625" style="1" customWidth="1"/>
    <col min="34" max="34" width="2.85546875" style="1" customWidth="1"/>
    <col min="35" max="35" width="27.140625" style="1" customWidth="1"/>
    <col min="36" max="37" width="2.140625" style="1" customWidth="1"/>
    <col min="38" max="38" width="7.140625" style="1" customWidth="1"/>
    <col min="39" max="39" width="2.85546875" style="1" customWidth="1"/>
    <col min="40" max="40" width="11.42578125" style="1" customWidth="1"/>
    <col min="41" max="41" width="6.42578125" style="1" customWidth="1"/>
    <col min="42" max="42" width="3.5703125" style="1" customWidth="1"/>
    <col min="43" max="43" width="13.42578125" style="1" hidden="1" customWidth="1"/>
    <col min="44" max="44" width="11.7109375" style="1" customWidth="1"/>
    <col min="45" max="47" width="22.140625" style="1" hidden="1" customWidth="1"/>
    <col min="48" max="49" width="18.5703125" style="1" hidden="1" customWidth="1"/>
    <col min="50" max="51" width="21.42578125" style="1" hidden="1" customWidth="1"/>
    <col min="52" max="52" width="18.5703125" style="1" hidden="1" customWidth="1"/>
    <col min="53" max="53" width="16.42578125" style="1" hidden="1" customWidth="1"/>
    <col min="54" max="54" width="21.42578125" style="1" hidden="1" customWidth="1"/>
    <col min="55" max="55" width="18.5703125" style="1" hidden="1" customWidth="1"/>
    <col min="56" max="56" width="16.42578125" style="1" hidden="1" customWidth="1"/>
    <col min="57" max="57" width="57" style="1" customWidth="1"/>
    <col min="58" max="16384" width="9.140625" style="1"/>
  </cols>
  <sheetData>
    <row r="1" spans="1:74" x14ac:dyDescent="0.2">
      <c r="A1" s="128" t="s">
        <v>390</v>
      </c>
      <c r="AZ1" s="128" t="s">
        <v>12</v>
      </c>
      <c r="BA1" s="128" t="s">
        <v>391</v>
      </c>
      <c r="BB1" s="128" t="s">
        <v>12</v>
      </c>
      <c r="BT1" s="128" t="s">
        <v>5</v>
      </c>
      <c r="BU1" s="128" t="s">
        <v>5</v>
      </c>
      <c r="BV1" s="128" t="s">
        <v>392</v>
      </c>
    </row>
    <row r="2" spans="1:74" ht="36.950000000000003" customHeight="1" x14ac:dyDescent="0.2">
      <c r="AR2" s="179" t="s">
        <v>0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2" t="s">
        <v>393</v>
      </c>
      <c r="BT2" s="2" t="s">
        <v>191</v>
      </c>
    </row>
    <row r="3" spans="1:74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393</v>
      </c>
      <c r="BT3" s="2" t="s">
        <v>191</v>
      </c>
    </row>
    <row r="4" spans="1:74" ht="24.95" customHeight="1" x14ac:dyDescent="0.2">
      <c r="B4" s="5"/>
      <c r="D4" s="6" t="s">
        <v>394</v>
      </c>
      <c r="AR4" s="5"/>
      <c r="AS4" s="129" t="s">
        <v>4</v>
      </c>
      <c r="BS4" s="2" t="s">
        <v>393</v>
      </c>
    </row>
    <row r="5" spans="1:74" ht="12" customHeight="1" x14ac:dyDescent="0.2">
      <c r="B5" s="5"/>
      <c r="D5" s="130" t="s">
        <v>395</v>
      </c>
      <c r="K5" s="183" t="s">
        <v>396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R5" s="5"/>
      <c r="BS5" s="2" t="s">
        <v>393</v>
      </c>
    </row>
    <row r="6" spans="1:74" ht="36.950000000000003" customHeight="1" x14ac:dyDescent="0.2">
      <c r="B6" s="5"/>
      <c r="D6" s="131" t="s">
        <v>6</v>
      </c>
      <c r="K6" s="186" t="s">
        <v>425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R6" s="5"/>
      <c r="BS6" s="2" t="s">
        <v>393</v>
      </c>
    </row>
    <row r="7" spans="1:74" ht="12" customHeight="1" x14ac:dyDescent="0.2">
      <c r="B7" s="5"/>
      <c r="D7" s="8" t="s">
        <v>11</v>
      </c>
      <c r="K7" s="11" t="s">
        <v>12</v>
      </c>
      <c r="AK7" s="8" t="s">
        <v>13</v>
      </c>
      <c r="AN7" s="11" t="s">
        <v>12</v>
      </c>
      <c r="AR7" s="5"/>
      <c r="BS7" s="2" t="s">
        <v>393</v>
      </c>
    </row>
    <row r="8" spans="1:74" ht="12" customHeight="1" x14ac:dyDescent="0.2">
      <c r="B8" s="5"/>
      <c r="D8" s="8" t="s">
        <v>14</v>
      </c>
      <c r="K8" s="11" t="s">
        <v>15</v>
      </c>
      <c r="AK8" s="8" t="s">
        <v>16</v>
      </c>
      <c r="AN8" s="176">
        <v>46099</v>
      </c>
      <c r="AR8" s="5"/>
      <c r="BS8" s="2" t="s">
        <v>393</v>
      </c>
    </row>
    <row r="9" spans="1:74" ht="14.45" customHeight="1" x14ac:dyDescent="0.2">
      <c r="B9" s="5"/>
      <c r="AR9" s="5"/>
      <c r="BS9" s="2" t="s">
        <v>393</v>
      </c>
    </row>
    <row r="10" spans="1:74" ht="12" customHeight="1" x14ac:dyDescent="0.2">
      <c r="B10" s="5"/>
      <c r="D10" s="8" t="s">
        <v>17</v>
      </c>
      <c r="AK10" s="8" t="s">
        <v>18</v>
      </c>
      <c r="AN10" s="11" t="s">
        <v>12</v>
      </c>
      <c r="AR10" s="5"/>
      <c r="BS10" s="2" t="s">
        <v>393</v>
      </c>
    </row>
    <row r="11" spans="1:74" ht="18.399999999999999" customHeight="1" x14ac:dyDescent="0.2">
      <c r="B11" s="5"/>
      <c r="E11" s="11" t="s">
        <v>19</v>
      </c>
      <c r="AK11" s="8" t="s">
        <v>20</v>
      </c>
      <c r="AN11" s="11" t="s">
        <v>12</v>
      </c>
      <c r="AR11" s="5"/>
      <c r="BS11" s="2" t="s">
        <v>393</v>
      </c>
    </row>
    <row r="12" spans="1:74" ht="6.95" customHeight="1" x14ac:dyDescent="0.2">
      <c r="B12" s="5"/>
      <c r="AR12" s="5"/>
      <c r="BS12" s="2" t="s">
        <v>393</v>
      </c>
    </row>
    <row r="13" spans="1:74" ht="12" customHeight="1" x14ac:dyDescent="0.2">
      <c r="B13" s="5"/>
      <c r="D13" s="8" t="s">
        <v>21</v>
      </c>
      <c r="AK13" s="8" t="s">
        <v>18</v>
      </c>
      <c r="AN13" s="11" t="s">
        <v>12</v>
      </c>
      <c r="AR13" s="5"/>
      <c r="BS13" s="2" t="s">
        <v>393</v>
      </c>
    </row>
    <row r="14" spans="1:74" ht="12.75" x14ac:dyDescent="0.2">
      <c r="B14" s="5"/>
      <c r="E14" s="11" t="s">
        <v>397</v>
      </c>
      <c r="AK14" s="8" t="s">
        <v>20</v>
      </c>
      <c r="AN14" s="11" t="s">
        <v>12</v>
      </c>
      <c r="AR14" s="5"/>
      <c r="BS14" s="2" t="s">
        <v>393</v>
      </c>
    </row>
    <row r="15" spans="1:74" ht="6.95" customHeight="1" x14ac:dyDescent="0.2">
      <c r="B15" s="5"/>
      <c r="AR15" s="5"/>
      <c r="BS15" s="2" t="s">
        <v>5</v>
      </c>
    </row>
    <row r="16" spans="1:74" ht="12" customHeight="1" x14ac:dyDescent="0.2">
      <c r="B16" s="5"/>
      <c r="D16" s="8" t="s">
        <v>22</v>
      </c>
      <c r="AK16" s="8" t="s">
        <v>18</v>
      </c>
      <c r="AN16" s="11" t="s">
        <v>12</v>
      </c>
      <c r="AR16" s="5"/>
      <c r="BS16" s="2" t="s">
        <v>5</v>
      </c>
    </row>
    <row r="17" spans="2:71" ht="18.399999999999999" customHeight="1" x14ac:dyDescent="0.2">
      <c r="B17" s="5"/>
      <c r="E17" s="11" t="s">
        <v>23</v>
      </c>
      <c r="AK17" s="8" t="s">
        <v>20</v>
      </c>
      <c r="AN17" s="11" t="s">
        <v>12</v>
      </c>
      <c r="AR17" s="5"/>
      <c r="BS17" s="2" t="s">
        <v>116</v>
      </c>
    </row>
    <row r="18" spans="2:71" ht="6.95" customHeight="1" x14ac:dyDescent="0.2">
      <c r="B18" s="5"/>
      <c r="AR18" s="5"/>
      <c r="BS18" s="2" t="s">
        <v>398</v>
      </c>
    </row>
    <row r="19" spans="2:71" ht="12" customHeight="1" x14ac:dyDescent="0.2">
      <c r="B19" s="5"/>
      <c r="D19" s="8" t="s">
        <v>24</v>
      </c>
      <c r="AK19" s="8" t="s">
        <v>18</v>
      </c>
      <c r="AN19" s="11" t="s">
        <v>12</v>
      </c>
      <c r="AR19" s="5"/>
      <c r="BS19" s="2" t="s">
        <v>398</v>
      </c>
    </row>
    <row r="20" spans="2:71" ht="18.399999999999999" customHeight="1" x14ac:dyDescent="0.2">
      <c r="B20" s="5"/>
      <c r="E20" s="11" t="s">
        <v>25</v>
      </c>
      <c r="AK20" s="8" t="s">
        <v>20</v>
      </c>
      <c r="AN20" s="11" t="s">
        <v>12</v>
      </c>
      <c r="AR20" s="5"/>
      <c r="BS20" s="2" t="s">
        <v>116</v>
      </c>
    </row>
    <row r="21" spans="2:71" ht="6.95" customHeight="1" x14ac:dyDescent="0.2">
      <c r="B21" s="5"/>
      <c r="AR21" s="5"/>
    </row>
    <row r="22" spans="2:71" ht="12" customHeight="1" x14ac:dyDescent="0.2">
      <c r="B22" s="5"/>
      <c r="D22" s="8" t="s">
        <v>26</v>
      </c>
      <c r="AR22" s="5"/>
    </row>
    <row r="23" spans="2:71" ht="16.5" customHeight="1" x14ac:dyDescent="0.2">
      <c r="B23" s="5"/>
      <c r="E23" s="184" t="s">
        <v>12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5"/>
    </row>
    <row r="24" spans="2:71" ht="6.95" customHeight="1" x14ac:dyDescent="0.2">
      <c r="B24" s="5"/>
      <c r="AR24" s="5"/>
    </row>
    <row r="25" spans="2:71" ht="6.95" customHeight="1" x14ac:dyDescent="0.2">
      <c r="B25" s="5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R25" s="5"/>
    </row>
    <row r="26" spans="2:71" s="9" customFormat="1" ht="25.9" customHeight="1" x14ac:dyDescent="0.25">
      <c r="B26" s="10"/>
      <c r="D26" s="133" t="s">
        <v>27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187">
        <f>ROUND(AG94,2)</f>
        <v>0</v>
      </c>
      <c r="AL26" s="188"/>
      <c r="AM26" s="188"/>
      <c r="AN26" s="188"/>
      <c r="AO26" s="188"/>
      <c r="AR26" s="10"/>
    </row>
    <row r="27" spans="2:71" s="9" customFormat="1" ht="6.95" customHeight="1" x14ac:dyDescent="0.25">
      <c r="B27" s="10"/>
      <c r="AR27" s="10"/>
    </row>
    <row r="28" spans="2:71" s="9" customFormat="1" ht="12.75" x14ac:dyDescent="0.25">
      <c r="B28" s="10"/>
      <c r="L28" s="185" t="s">
        <v>29</v>
      </c>
      <c r="M28" s="185"/>
      <c r="N28" s="185"/>
      <c r="O28" s="185"/>
      <c r="P28" s="185"/>
      <c r="W28" s="185" t="s">
        <v>28</v>
      </c>
      <c r="X28" s="185"/>
      <c r="Y28" s="185"/>
      <c r="Z28" s="185"/>
      <c r="AA28" s="185"/>
      <c r="AB28" s="185"/>
      <c r="AC28" s="185"/>
      <c r="AD28" s="185"/>
      <c r="AE28" s="185"/>
      <c r="AK28" s="185" t="s">
        <v>30</v>
      </c>
      <c r="AL28" s="185"/>
      <c r="AM28" s="185"/>
      <c r="AN28" s="185"/>
      <c r="AO28" s="185"/>
      <c r="AR28" s="10"/>
    </row>
    <row r="29" spans="2:71" s="134" customFormat="1" ht="14.45" customHeight="1" x14ac:dyDescent="0.25">
      <c r="B29" s="135"/>
      <c r="D29" s="8" t="s">
        <v>31</v>
      </c>
      <c r="F29" s="21" t="s">
        <v>32</v>
      </c>
      <c r="L29" s="189">
        <v>0.23</v>
      </c>
      <c r="M29" s="190"/>
      <c r="N29" s="190"/>
      <c r="O29" s="190"/>
      <c r="P29" s="190"/>
      <c r="Q29" s="136"/>
      <c r="R29" s="136"/>
      <c r="S29" s="136"/>
      <c r="T29" s="136"/>
      <c r="U29" s="136"/>
      <c r="V29" s="136"/>
      <c r="W29" s="191"/>
      <c r="X29" s="190"/>
      <c r="Y29" s="190"/>
      <c r="Z29" s="190"/>
      <c r="AA29" s="190"/>
      <c r="AB29" s="190"/>
      <c r="AC29" s="190"/>
      <c r="AD29" s="190"/>
      <c r="AE29" s="190"/>
      <c r="AF29" s="136"/>
      <c r="AG29" s="136"/>
      <c r="AH29" s="136"/>
      <c r="AI29" s="136"/>
      <c r="AJ29" s="136"/>
      <c r="AK29" s="191"/>
      <c r="AL29" s="190"/>
      <c r="AM29" s="190"/>
      <c r="AN29" s="190"/>
      <c r="AO29" s="190"/>
      <c r="AP29" s="136"/>
      <c r="AQ29" s="136"/>
      <c r="AR29" s="137"/>
      <c r="AS29" s="136"/>
      <c r="AT29" s="136"/>
      <c r="AU29" s="136"/>
      <c r="AV29" s="136"/>
      <c r="AW29" s="136"/>
      <c r="AX29" s="136"/>
      <c r="AY29" s="136"/>
      <c r="AZ29" s="136"/>
    </row>
    <row r="30" spans="2:71" s="134" customFormat="1" ht="14.45" customHeight="1" x14ac:dyDescent="0.25">
      <c r="B30" s="135"/>
      <c r="F30" s="21" t="s">
        <v>33</v>
      </c>
      <c r="L30" s="192">
        <v>0.23</v>
      </c>
      <c r="M30" s="193"/>
      <c r="N30" s="193"/>
      <c r="O30" s="193"/>
      <c r="P30" s="193"/>
      <c r="W30" s="194">
        <f>AK26</f>
        <v>0</v>
      </c>
      <c r="X30" s="193"/>
      <c r="Y30" s="193"/>
      <c r="Z30" s="193"/>
      <c r="AA30" s="193"/>
      <c r="AB30" s="193"/>
      <c r="AC30" s="193"/>
      <c r="AD30" s="193"/>
      <c r="AE30" s="193"/>
      <c r="AK30" s="194">
        <f>ROUND(W30/100*23,2)</f>
        <v>0</v>
      </c>
      <c r="AL30" s="193"/>
      <c r="AM30" s="193"/>
      <c r="AN30" s="193"/>
      <c r="AO30" s="193"/>
      <c r="AR30" s="135"/>
    </row>
    <row r="31" spans="2:71" s="134" customFormat="1" ht="14.45" hidden="1" customHeight="1" x14ac:dyDescent="0.25">
      <c r="B31" s="135"/>
      <c r="F31" s="8" t="s">
        <v>34</v>
      </c>
      <c r="L31" s="192">
        <v>0.23</v>
      </c>
      <c r="M31" s="193"/>
      <c r="N31" s="193"/>
      <c r="O31" s="193"/>
      <c r="P31" s="193"/>
      <c r="W31" s="194" t="e">
        <f>ROUND(BB94, 2)</f>
        <v>#REF!</v>
      </c>
      <c r="X31" s="193"/>
      <c r="Y31" s="193"/>
      <c r="Z31" s="193"/>
      <c r="AA31" s="193"/>
      <c r="AB31" s="193"/>
      <c r="AC31" s="193"/>
      <c r="AD31" s="193"/>
      <c r="AE31" s="193"/>
      <c r="AK31" s="194">
        <v>0</v>
      </c>
      <c r="AL31" s="193"/>
      <c r="AM31" s="193"/>
      <c r="AN31" s="193"/>
      <c r="AO31" s="193"/>
      <c r="AR31" s="135"/>
    </row>
    <row r="32" spans="2:71" s="134" customFormat="1" ht="14.45" hidden="1" customHeight="1" x14ac:dyDescent="0.25">
      <c r="B32" s="135"/>
      <c r="F32" s="8" t="s">
        <v>35</v>
      </c>
      <c r="L32" s="192">
        <v>0.23</v>
      </c>
      <c r="M32" s="193"/>
      <c r="N32" s="193"/>
      <c r="O32" s="193"/>
      <c r="P32" s="193"/>
      <c r="W32" s="194" t="e">
        <f>ROUND(BC94, 2)</f>
        <v>#REF!</v>
      </c>
      <c r="X32" s="193"/>
      <c r="Y32" s="193"/>
      <c r="Z32" s="193"/>
      <c r="AA32" s="193"/>
      <c r="AB32" s="193"/>
      <c r="AC32" s="193"/>
      <c r="AD32" s="193"/>
      <c r="AE32" s="193"/>
      <c r="AK32" s="194">
        <v>0</v>
      </c>
      <c r="AL32" s="193"/>
      <c r="AM32" s="193"/>
      <c r="AN32" s="193"/>
      <c r="AO32" s="193"/>
      <c r="AR32" s="135"/>
    </row>
    <row r="33" spans="2:52" s="134" customFormat="1" ht="14.45" hidden="1" customHeight="1" x14ac:dyDescent="0.25">
      <c r="B33" s="135"/>
      <c r="F33" s="21" t="s">
        <v>36</v>
      </c>
      <c r="L33" s="189">
        <v>0</v>
      </c>
      <c r="M33" s="190"/>
      <c r="N33" s="190"/>
      <c r="O33" s="190"/>
      <c r="P33" s="190"/>
      <c r="Q33" s="136"/>
      <c r="R33" s="136"/>
      <c r="S33" s="136"/>
      <c r="T33" s="136"/>
      <c r="U33" s="136"/>
      <c r="V33" s="136"/>
      <c r="W33" s="191" t="e">
        <f>ROUND(BD94, 2)</f>
        <v>#REF!</v>
      </c>
      <c r="X33" s="190"/>
      <c r="Y33" s="190"/>
      <c r="Z33" s="190"/>
      <c r="AA33" s="190"/>
      <c r="AB33" s="190"/>
      <c r="AC33" s="190"/>
      <c r="AD33" s="190"/>
      <c r="AE33" s="190"/>
      <c r="AF33" s="136"/>
      <c r="AG33" s="136"/>
      <c r="AH33" s="136"/>
      <c r="AI33" s="136"/>
      <c r="AJ33" s="136"/>
      <c r="AK33" s="191">
        <v>0</v>
      </c>
      <c r="AL33" s="190"/>
      <c r="AM33" s="190"/>
      <c r="AN33" s="190"/>
      <c r="AO33" s="190"/>
      <c r="AP33" s="136"/>
      <c r="AQ33" s="136"/>
      <c r="AR33" s="137"/>
      <c r="AS33" s="136"/>
      <c r="AT33" s="136"/>
      <c r="AU33" s="136"/>
      <c r="AV33" s="136"/>
      <c r="AW33" s="136"/>
      <c r="AX33" s="136"/>
      <c r="AY33" s="136"/>
      <c r="AZ33" s="136"/>
    </row>
    <row r="34" spans="2:52" s="9" customFormat="1" ht="6.95" customHeight="1" x14ac:dyDescent="0.25">
      <c r="B34" s="10"/>
      <c r="AR34" s="10"/>
    </row>
    <row r="35" spans="2:52" s="9" customFormat="1" ht="25.9" customHeight="1" x14ac:dyDescent="0.25">
      <c r="B35" s="10"/>
      <c r="C35" s="138"/>
      <c r="D35" s="139" t="s">
        <v>37</v>
      </c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1" t="s">
        <v>38</v>
      </c>
      <c r="U35" s="140"/>
      <c r="V35" s="140"/>
      <c r="W35" s="140"/>
      <c r="X35" s="200" t="s">
        <v>39</v>
      </c>
      <c r="Y35" s="201"/>
      <c r="Z35" s="201"/>
      <c r="AA35" s="201"/>
      <c r="AB35" s="201"/>
      <c r="AC35" s="140"/>
      <c r="AD35" s="140"/>
      <c r="AE35" s="140"/>
      <c r="AF35" s="140"/>
      <c r="AG35" s="140"/>
      <c r="AH35" s="140"/>
      <c r="AI35" s="140"/>
      <c r="AJ35" s="140"/>
      <c r="AK35" s="202">
        <f>ROUND(AK26+AK30,2)</f>
        <v>0</v>
      </c>
      <c r="AL35" s="201"/>
      <c r="AM35" s="201"/>
      <c r="AN35" s="201"/>
      <c r="AO35" s="203"/>
      <c r="AP35" s="138"/>
      <c r="AQ35" s="138"/>
      <c r="AR35" s="10"/>
    </row>
    <row r="36" spans="2:52" s="9" customFormat="1" ht="6.95" customHeight="1" x14ac:dyDescent="0.25">
      <c r="B36" s="10"/>
      <c r="AR36" s="10"/>
    </row>
    <row r="37" spans="2:52" s="9" customFormat="1" ht="14.45" customHeight="1" x14ac:dyDescent="0.25">
      <c r="B37" s="10"/>
      <c r="AR37" s="10"/>
    </row>
    <row r="38" spans="2:52" ht="14.45" customHeight="1" x14ac:dyDescent="0.2">
      <c r="B38" s="5"/>
      <c r="AR38" s="5"/>
    </row>
    <row r="39" spans="2:52" ht="14.45" customHeight="1" x14ac:dyDescent="0.2">
      <c r="B39" s="5"/>
      <c r="AR39" s="5"/>
    </row>
    <row r="40" spans="2:52" ht="14.45" customHeight="1" x14ac:dyDescent="0.2">
      <c r="B40" s="5"/>
      <c r="AR40" s="5"/>
    </row>
    <row r="41" spans="2:52" ht="14.45" customHeight="1" x14ac:dyDescent="0.2">
      <c r="B41" s="5"/>
      <c r="AR41" s="5"/>
    </row>
    <row r="42" spans="2:52" ht="14.45" customHeight="1" x14ac:dyDescent="0.2">
      <c r="B42" s="5"/>
      <c r="AR42" s="5"/>
    </row>
    <row r="43" spans="2:52" ht="14.45" customHeight="1" x14ac:dyDescent="0.2">
      <c r="B43" s="5"/>
      <c r="AR43" s="5"/>
    </row>
    <row r="44" spans="2:52" ht="14.45" customHeight="1" x14ac:dyDescent="0.2">
      <c r="B44" s="5"/>
      <c r="AR44" s="5"/>
    </row>
    <row r="45" spans="2:52" ht="14.45" customHeight="1" x14ac:dyDescent="0.2">
      <c r="B45" s="5"/>
      <c r="AR45" s="5"/>
    </row>
    <row r="46" spans="2:52" ht="14.45" customHeight="1" x14ac:dyDescent="0.2">
      <c r="B46" s="5"/>
      <c r="AR46" s="5"/>
    </row>
    <row r="47" spans="2:52" ht="14.45" customHeight="1" x14ac:dyDescent="0.2">
      <c r="B47" s="5"/>
      <c r="AR47" s="5"/>
    </row>
    <row r="48" spans="2:52" ht="14.45" customHeight="1" x14ac:dyDescent="0.2">
      <c r="B48" s="5"/>
      <c r="AR48" s="5"/>
    </row>
    <row r="49" spans="2:44" s="9" customFormat="1" ht="14.45" customHeight="1" x14ac:dyDescent="0.25">
      <c r="B49" s="10"/>
      <c r="D49" s="34" t="s">
        <v>40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41</v>
      </c>
      <c r="AI49" s="35"/>
      <c r="AJ49" s="35"/>
      <c r="AK49" s="35"/>
      <c r="AL49" s="35"/>
      <c r="AM49" s="35"/>
      <c r="AN49" s="35"/>
      <c r="AO49" s="35"/>
      <c r="AR49" s="10"/>
    </row>
    <row r="50" spans="2:44" x14ac:dyDescent="0.2">
      <c r="B50" s="5"/>
      <c r="AR50" s="5"/>
    </row>
    <row r="51" spans="2:44" x14ac:dyDescent="0.2">
      <c r="B51" s="5"/>
      <c r="AR51" s="5"/>
    </row>
    <row r="52" spans="2:44" x14ac:dyDescent="0.2">
      <c r="B52" s="5"/>
      <c r="AR52" s="5"/>
    </row>
    <row r="53" spans="2:44" x14ac:dyDescent="0.2">
      <c r="B53" s="5"/>
      <c r="AR53" s="5"/>
    </row>
    <row r="54" spans="2:44" x14ac:dyDescent="0.2">
      <c r="B54" s="5"/>
      <c r="AR54" s="5"/>
    </row>
    <row r="55" spans="2:44" x14ac:dyDescent="0.2">
      <c r="B55" s="5"/>
      <c r="AR55" s="5"/>
    </row>
    <row r="56" spans="2:44" x14ac:dyDescent="0.2">
      <c r="B56" s="5"/>
      <c r="AR56" s="5"/>
    </row>
    <row r="57" spans="2:44" x14ac:dyDescent="0.2">
      <c r="B57" s="5"/>
      <c r="AR57" s="5"/>
    </row>
    <row r="58" spans="2:44" x14ac:dyDescent="0.2">
      <c r="B58" s="5"/>
      <c r="AR58" s="5"/>
    </row>
    <row r="59" spans="2:44" x14ac:dyDescent="0.2">
      <c r="B59" s="5"/>
      <c r="AR59" s="5"/>
    </row>
    <row r="60" spans="2:44" s="9" customFormat="1" ht="12.75" x14ac:dyDescent="0.25">
      <c r="B60" s="10"/>
      <c r="D60" s="36" t="s">
        <v>42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6" t="s">
        <v>43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6" t="s">
        <v>42</v>
      </c>
      <c r="AI60" s="37"/>
      <c r="AJ60" s="37"/>
      <c r="AK60" s="37"/>
      <c r="AL60" s="37"/>
      <c r="AM60" s="36" t="s">
        <v>43</v>
      </c>
      <c r="AN60" s="37"/>
      <c r="AO60" s="37"/>
      <c r="AR60" s="10"/>
    </row>
    <row r="61" spans="2:44" x14ac:dyDescent="0.2">
      <c r="B61" s="5"/>
      <c r="AR61" s="5"/>
    </row>
    <row r="62" spans="2:44" x14ac:dyDescent="0.2">
      <c r="B62" s="5"/>
      <c r="AR62" s="5"/>
    </row>
    <row r="63" spans="2:44" x14ac:dyDescent="0.2">
      <c r="B63" s="5"/>
      <c r="AR63" s="5"/>
    </row>
    <row r="64" spans="2:44" s="9" customFormat="1" ht="12.75" x14ac:dyDescent="0.25">
      <c r="B64" s="10"/>
      <c r="D64" s="34" t="s">
        <v>44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45</v>
      </c>
      <c r="AI64" s="35"/>
      <c r="AJ64" s="35"/>
      <c r="AK64" s="35"/>
      <c r="AL64" s="35"/>
      <c r="AM64" s="35"/>
      <c r="AN64" s="35"/>
      <c r="AO64" s="35"/>
      <c r="AR64" s="10"/>
    </row>
    <row r="65" spans="2:44" x14ac:dyDescent="0.2">
      <c r="B65" s="5"/>
      <c r="AR65" s="5"/>
    </row>
    <row r="66" spans="2:44" x14ac:dyDescent="0.2">
      <c r="B66" s="5"/>
      <c r="AR66" s="5"/>
    </row>
    <row r="67" spans="2:44" x14ac:dyDescent="0.2">
      <c r="B67" s="5"/>
      <c r="AR67" s="5"/>
    </row>
    <row r="68" spans="2:44" x14ac:dyDescent="0.2">
      <c r="B68" s="5"/>
      <c r="AR68" s="5"/>
    </row>
    <row r="69" spans="2:44" x14ac:dyDescent="0.2">
      <c r="B69" s="5"/>
      <c r="AR69" s="5"/>
    </row>
    <row r="70" spans="2:44" x14ac:dyDescent="0.2">
      <c r="B70" s="5"/>
      <c r="AR70" s="5"/>
    </row>
    <row r="71" spans="2:44" x14ac:dyDescent="0.2">
      <c r="B71" s="5"/>
      <c r="AR71" s="5"/>
    </row>
    <row r="72" spans="2:44" x14ac:dyDescent="0.2">
      <c r="B72" s="5"/>
      <c r="AR72" s="5"/>
    </row>
    <row r="73" spans="2:44" x14ac:dyDescent="0.2">
      <c r="B73" s="5"/>
      <c r="AR73" s="5"/>
    </row>
    <row r="74" spans="2:44" x14ac:dyDescent="0.2">
      <c r="B74" s="5"/>
      <c r="AR74" s="5"/>
    </row>
    <row r="75" spans="2:44" s="9" customFormat="1" ht="12.75" x14ac:dyDescent="0.25">
      <c r="B75" s="10"/>
      <c r="D75" s="36" t="s">
        <v>42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6" t="s">
        <v>43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6" t="s">
        <v>42</v>
      </c>
      <c r="AI75" s="37"/>
      <c r="AJ75" s="37"/>
      <c r="AK75" s="37"/>
      <c r="AL75" s="37"/>
      <c r="AM75" s="36" t="s">
        <v>43</v>
      </c>
      <c r="AN75" s="37"/>
      <c r="AO75" s="37"/>
      <c r="AR75" s="10"/>
    </row>
    <row r="76" spans="2:44" s="9" customFormat="1" x14ac:dyDescent="0.25">
      <c r="B76" s="10"/>
      <c r="AR76" s="10"/>
    </row>
    <row r="77" spans="2:44" s="9" customFormat="1" ht="6.9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10"/>
    </row>
    <row r="81" spans="1:91" s="9" customFormat="1" ht="6.95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10"/>
    </row>
    <row r="82" spans="1:91" s="9" customFormat="1" ht="24.95" customHeight="1" x14ac:dyDescent="0.25">
      <c r="B82" s="10"/>
      <c r="C82" s="6" t="s">
        <v>399</v>
      </c>
      <c r="AR82" s="10"/>
    </row>
    <row r="83" spans="1:91" s="9" customFormat="1" ht="6.95" customHeight="1" x14ac:dyDescent="0.25">
      <c r="B83" s="10"/>
      <c r="AR83" s="10"/>
    </row>
    <row r="84" spans="1:91" s="142" customFormat="1" ht="12" customHeight="1" x14ac:dyDescent="0.25">
      <c r="B84" s="143"/>
      <c r="C84" s="8" t="s">
        <v>395</v>
      </c>
      <c r="L84" s="142" t="str">
        <f>K5</f>
        <v>25-02</v>
      </c>
      <c r="AR84" s="143"/>
    </row>
    <row r="85" spans="1:91" s="144" customFormat="1" ht="36.950000000000003" customHeight="1" x14ac:dyDescent="0.25">
      <c r="B85" s="145"/>
      <c r="C85" s="146" t="s">
        <v>6</v>
      </c>
      <c r="L85" s="177" t="str">
        <f>K6</f>
        <v>Zelené sídliská / lokalita SEVERNÁ - herné prvky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R85" s="145"/>
    </row>
    <row r="86" spans="1:91" s="9" customFormat="1" ht="6.95" customHeight="1" x14ac:dyDescent="0.25">
      <c r="B86" s="10"/>
      <c r="AR86" s="10"/>
    </row>
    <row r="87" spans="1:91" s="9" customFormat="1" ht="12" customHeight="1" x14ac:dyDescent="0.25">
      <c r="B87" s="10"/>
      <c r="C87" s="8" t="s">
        <v>14</v>
      </c>
      <c r="L87" s="147" t="str">
        <f>IF(K8="","",K8)</f>
        <v>Severná</v>
      </c>
      <c r="AI87" s="8" t="s">
        <v>16</v>
      </c>
      <c r="AM87" s="207">
        <v>46052</v>
      </c>
      <c r="AN87" s="207"/>
      <c r="AR87" s="10"/>
    </row>
    <row r="88" spans="1:91" s="9" customFormat="1" ht="6.95" customHeight="1" x14ac:dyDescent="0.25">
      <c r="B88" s="10"/>
      <c r="AR88" s="10"/>
    </row>
    <row r="89" spans="1:91" s="9" customFormat="1" ht="15.2" customHeight="1" x14ac:dyDescent="0.25">
      <c r="B89" s="10"/>
      <c r="C89" s="8" t="s">
        <v>17</v>
      </c>
      <c r="L89" s="142" t="str">
        <f>IF(E11= "","",E11)</f>
        <v>Mesto Banská Bystrica</v>
      </c>
      <c r="AI89" s="8" t="s">
        <v>22</v>
      </c>
      <c r="AM89" s="208" t="str">
        <f>IF(E17="","",E17)</f>
        <v>Ing. Júlia Straňáková</v>
      </c>
      <c r="AN89" s="209"/>
      <c r="AO89" s="209"/>
      <c r="AP89" s="209"/>
      <c r="AR89" s="10"/>
      <c r="AS89" s="210" t="s">
        <v>400</v>
      </c>
      <c r="AT89" s="211"/>
      <c r="AU89" s="16"/>
      <c r="AV89" s="16"/>
      <c r="AW89" s="16"/>
      <c r="AX89" s="16"/>
      <c r="AY89" s="16"/>
      <c r="AZ89" s="16"/>
      <c r="BA89" s="16"/>
      <c r="BB89" s="16"/>
      <c r="BC89" s="16"/>
      <c r="BD89" s="148"/>
    </row>
    <row r="90" spans="1:91" s="9" customFormat="1" ht="15.2" customHeight="1" x14ac:dyDescent="0.25">
      <c r="B90" s="10"/>
      <c r="C90" s="8" t="s">
        <v>21</v>
      </c>
      <c r="L90" s="142" t="str">
        <f>IF(E14="","",E14)</f>
        <v xml:space="preserve"> </v>
      </c>
      <c r="AI90" s="8" t="s">
        <v>24</v>
      </c>
      <c r="AM90" s="208" t="str">
        <f>IF(E20="","",E20)</f>
        <v>Milan Straňák</v>
      </c>
      <c r="AN90" s="209"/>
      <c r="AO90" s="209"/>
      <c r="AP90" s="209"/>
      <c r="AR90" s="10"/>
      <c r="AS90" s="212"/>
      <c r="AT90" s="213"/>
      <c r="BD90" s="149"/>
    </row>
    <row r="91" spans="1:91" s="9" customFormat="1" ht="10.9" customHeight="1" x14ac:dyDescent="0.25">
      <c r="B91" s="10"/>
      <c r="AR91" s="10"/>
      <c r="AS91" s="212"/>
      <c r="AT91" s="213"/>
      <c r="BD91" s="149"/>
    </row>
    <row r="92" spans="1:91" s="9" customFormat="1" ht="29.25" customHeight="1" x14ac:dyDescent="0.25">
      <c r="B92" s="10"/>
      <c r="C92" s="195" t="s">
        <v>67</v>
      </c>
      <c r="D92" s="196"/>
      <c r="E92" s="196"/>
      <c r="F92" s="196"/>
      <c r="G92" s="196"/>
      <c r="H92" s="29"/>
      <c r="I92" s="197" t="s">
        <v>68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401</v>
      </c>
      <c r="AH92" s="196"/>
      <c r="AI92" s="196"/>
      <c r="AJ92" s="196"/>
      <c r="AK92" s="196"/>
      <c r="AL92" s="196"/>
      <c r="AM92" s="196"/>
      <c r="AN92" s="197" t="s">
        <v>402</v>
      </c>
      <c r="AO92" s="196"/>
      <c r="AP92" s="199"/>
      <c r="AQ92" s="150" t="s">
        <v>66</v>
      </c>
      <c r="AR92" s="10"/>
      <c r="AS92" s="63" t="s">
        <v>403</v>
      </c>
      <c r="AT92" s="64" t="s">
        <v>404</v>
      </c>
      <c r="AU92" s="64" t="s">
        <v>405</v>
      </c>
      <c r="AV92" s="64" t="s">
        <v>406</v>
      </c>
      <c r="AW92" s="64" t="s">
        <v>407</v>
      </c>
      <c r="AX92" s="64" t="s">
        <v>408</v>
      </c>
      <c r="AY92" s="64" t="s">
        <v>409</v>
      </c>
      <c r="AZ92" s="64" t="s">
        <v>410</v>
      </c>
      <c r="BA92" s="64" t="s">
        <v>411</v>
      </c>
      <c r="BB92" s="64" t="s">
        <v>412</v>
      </c>
      <c r="BC92" s="64" t="s">
        <v>413</v>
      </c>
      <c r="BD92" s="65" t="s">
        <v>414</v>
      </c>
    </row>
    <row r="93" spans="1:91" s="9" customFormat="1" ht="10.9" customHeight="1" x14ac:dyDescent="0.25">
      <c r="B93" s="10"/>
      <c r="AR93" s="10"/>
      <c r="AS93" s="6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48"/>
    </row>
    <row r="94" spans="1:91" s="151" customFormat="1" ht="32.450000000000003" customHeight="1" x14ac:dyDescent="0.25">
      <c r="B94" s="152"/>
      <c r="C94" s="66" t="s">
        <v>415</v>
      </c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205">
        <f>ROUND(AG96,2)</f>
        <v>0</v>
      </c>
      <c r="AH94" s="205"/>
      <c r="AI94" s="205"/>
      <c r="AJ94" s="205"/>
      <c r="AK94" s="205"/>
      <c r="AL94" s="205"/>
      <c r="AM94" s="205"/>
      <c r="AN94" s="206">
        <f>ROUND(AN96,2)</f>
        <v>0</v>
      </c>
      <c r="AO94" s="206"/>
      <c r="AP94" s="206"/>
      <c r="AQ94" s="154" t="s">
        <v>12</v>
      </c>
      <c r="AR94" s="152"/>
      <c r="AS94" s="155" t="e">
        <f>ROUND(#REF!+#REF!+#REF!+AS95+#REF!+#REF!+#REF!,2)</f>
        <v>#REF!</v>
      </c>
      <c r="AT94" s="156" t="e">
        <f t="shared" ref="AT94:AT96" si="0">ROUND(SUM(AV94:AW94),2)</f>
        <v>#REF!</v>
      </c>
      <c r="AU94" s="157" t="e">
        <f>ROUND(#REF!+#REF!+#REF!+AU95+#REF!+#REF!+#REF!,5)</f>
        <v>#REF!</v>
      </c>
      <c r="AV94" s="156" t="e">
        <f>ROUND(AZ94*L29,2)</f>
        <v>#REF!</v>
      </c>
      <c r="AW94" s="156" t="e">
        <f>ROUND(BA94*L30,2)</f>
        <v>#REF!</v>
      </c>
      <c r="AX94" s="156" t="e">
        <f>ROUND(BB94*L29,2)</f>
        <v>#REF!</v>
      </c>
      <c r="AY94" s="156" t="e">
        <f>ROUND(BC94*L30,2)</f>
        <v>#REF!</v>
      </c>
      <c r="AZ94" s="156" t="e">
        <f>ROUND(#REF!+#REF!+#REF!+AZ95+#REF!+#REF!+#REF!,2)</f>
        <v>#REF!</v>
      </c>
      <c r="BA94" s="156" t="e">
        <f>ROUND(#REF!+#REF!+#REF!+BA95+#REF!+#REF!+#REF!,2)</f>
        <v>#REF!</v>
      </c>
      <c r="BB94" s="156" t="e">
        <f>ROUND(#REF!+#REF!+#REF!+BB95+#REF!+#REF!+#REF!,2)</f>
        <v>#REF!</v>
      </c>
      <c r="BC94" s="156" t="e">
        <f>ROUND(#REF!+#REF!+#REF!+BC95+#REF!+#REF!+#REF!,2)</f>
        <v>#REF!</v>
      </c>
      <c r="BD94" s="158" t="e">
        <f>ROUND(#REF!+#REF!+#REF!+BD95+#REF!+#REF!+#REF!,2)</f>
        <v>#REF!</v>
      </c>
      <c r="BS94" s="159" t="s">
        <v>79</v>
      </c>
      <c r="BT94" s="159" t="s">
        <v>2</v>
      </c>
      <c r="BU94" s="160" t="s">
        <v>416</v>
      </c>
      <c r="BV94" s="159" t="s">
        <v>417</v>
      </c>
      <c r="BW94" s="159" t="s">
        <v>392</v>
      </c>
      <c r="BX94" s="159" t="s">
        <v>418</v>
      </c>
      <c r="CL94" s="159" t="s">
        <v>12</v>
      </c>
    </row>
    <row r="95" spans="1:91" s="161" customFormat="1" ht="16.5" customHeight="1" x14ac:dyDescent="0.25">
      <c r="B95" s="162"/>
      <c r="C95" s="163"/>
      <c r="D95" s="217"/>
      <c r="E95" s="217"/>
      <c r="F95" s="217"/>
      <c r="G95" s="217"/>
      <c r="H95" s="217"/>
      <c r="I95" s="164"/>
      <c r="J95" s="217"/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8"/>
      <c r="AH95" s="219"/>
      <c r="AI95" s="219"/>
      <c r="AJ95" s="219"/>
      <c r="AK95" s="219"/>
      <c r="AL95" s="219"/>
      <c r="AM95" s="219"/>
      <c r="AN95" s="220"/>
      <c r="AO95" s="219"/>
      <c r="AP95" s="219"/>
      <c r="AQ95" s="165" t="s">
        <v>419</v>
      </c>
      <c r="AR95" s="162"/>
      <c r="AS95" s="166">
        <f>ROUND(SUM(AS96:AS96),2)</f>
        <v>0</v>
      </c>
      <c r="AT95" s="167">
        <f t="shared" si="0"/>
        <v>100288.42</v>
      </c>
      <c r="AU95" s="168">
        <f>ROUND(SUM(AU96:AU96),5)</f>
        <v>400.07299</v>
      </c>
      <c r="AV95" s="167">
        <f>ROUND(AZ95*L29,2)</f>
        <v>0</v>
      </c>
      <c r="AW95" s="167">
        <f>ROUND(BA95*L30,2)</f>
        <v>100288.42</v>
      </c>
      <c r="AX95" s="167">
        <f>ROUND(BB95*L29,2)</f>
        <v>0</v>
      </c>
      <c r="AY95" s="167">
        <f>ROUND(BC95*L30,2)</f>
        <v>0</v>
      </c>
      <c r="AZ95" s="167">
        <f>ROUND(SUM(AZ96:AZ96),2)</f>
        <v>0</v>
      </c>
      <c r="BA95" s="167">
        <f>ROUND(SUM(BA96:BA96),2)</f>
        <v>436036.59</v>
      </c>
      <c r="BB95" s="167">
        <f>ROUND(SUM(BB96:BB96),2)</f>
        <v>0</v>
      </c>
      <c r="BC95" s="167">
        <f>ROUND(SUM(BC96:BC96),2)</f>
        <v>0</v>
      </c>
      <c r="BD95" s="169">
        <f>ROUND(SUM(BD96:BD96),2)</f>
        <v>0</v>
      </c>
      <c r="BS95" s="170" t="s">
        <v>79</v>
      </c>
      <c r="BT95" s="170" t="s">
        <v>81</v>
      </c>
      <c r="BU95" s="170" t="s">
        <v>416</v>
      </c>
      <c r="BV95" s="170" t="s">
        <v>417</v>
      </c>
      <c r="BW95" s="170" t="s">
        <v>422</v>
      </c>
      <c r="BX95" s="170" t="s">
        <v>392</v>
      </c>
      <c r="CL95" s="170" t="s">
        <v>12</v>
      </c>
      <c r="CM95" s="170" t="s">
        <v>2</v>
      </c>
    </row>
    <row r="96" spans="1:91" s="142" customFormat="1" ht="23.25" customHeight="1" x14ac:dyDescent="0.25">
      <c r="A96" s="175" t="s">
        <v>421</v>
      </c>
      <c r="B96" s="143"/>
      <c r="C96" s="52"/>
      <c r="D96" s="52"/>
      <c r="E96" s="214" t="s">
        <v>423</v>
      </c>
      <c r="F96" s="214"/>
      <c r="G96" s="214"/>
      <c r="H96" s="214"/>
      <c r="I96" s="214"/>
      <c r="J96" s="52"/>
      <c r="K96" s="214" t="s">
        <v>424</v>
      </c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5">
        <f>'SO 4.2.1 - Ihriská - hern...'!J32</f>
        <v>0</v>
      </c>
      <c r="AH96" s="216"/>
      <c r="AI96" s="216"/>
      <c r="AJ96" s="216"/>
      <c r="AK96" s="216"/>
      <c r="AL96" s="216"/>
      <c r="AM96" s="216"/>
      <c r="AN96" s="215">
        <f>'SO 4.2.1 - Ihriská - hern...'!J41</f>
        <v>0</v>
      </c>
      <c r="AO96" s="216"/>
      <c r="AP96" s="216"/>
      <c r="AQ96" s="171" t="s">
        <v>420</v>
      </c>
      <c r="AR96" s="143"/>
      <c r="AS96" s="172">
        <v>0</v>
      </c>
      <c r="AT96" s="25">
        <f t="shared" si="0"/>
        <v>100288.42</v>
      </c>
      <c r="AU96" s="173">
        <f>'[1]SO 4.2.1 - Ihriská - hern...'!P133</f>
        <v>400.07298759999998</v>
      </c>
      <c r="AV96" s="25">
        <f>'[1]SO 4.2.1 - Ihriská - hern...'!J35</f>
        <v>0</v>
      </c>
      <c r="AW96" s="25">
        <f>'[1]SO 4.2.1 - Ihriská - hern...'!J36</f>
        <v>100288.42</v>
      </c>
      <c r="AX96" s="25">
        <f>'[1]SO 4.2.1 - Ihriská - hern...'!J37</f>
        <v>0</v>
      </c>
      <c r="AY96" s="25">
        <f>'[1]SO 4.2.1 - Ihriská - hern...'!J38</f>
        <v>0</v>
      </c>
      <c r="AZ96" s="25">
        <f>'[1]SO 4.2.1 - Ihriská - hern...'!F35</f>
        <v>0</v>
      </c>
      <c r="BA96" s="25">
        <f>'[1]SO 4.2.1 - Ihriská - hern...'!F36</f>
        <v>436036.59</v>
      </c>
      <c r="BB96" s="25">
        <f>'[1]SO 4.2.1 - Ihriská - hern...'!F37</f>
        <v>0</v>
      </c>
      <c r="BC96" s="25">
        <f>'[1]SO 4.2.1 - Ihriská - hern...'!F38</f>
        <v>0</v>
      </c>
      <c r="BD96" s="174">
        <f>'[1]SO 4.2.1 - Ihriská - hern...'!F39</f>
        <v>0</v>
      </c>
      <c r="BT96" s="11" t="s">
        <v>87</v>
      </c>
      <c r="BV96" s="11" t="s">
        <v>417</v>
      </c>
      <c r="BW96" s="11" t="s">
        <v>1</v>
      </c>
      <c r="BX96" s="11" t="s">
        <v>422</v>
      </c>
      <c r="CL96" s="11" t="s">
        <v>12</v>
      </c>
    </row>
    <row r="97" spans="2:44" s="9" customFormat="1" ht="30" customHeight="1" x14ac:dyDescent="0.25">
      <c r="B97" s="10"/>
      <c r="AR97" s="10"/>
    </row>
    <row r="98" spans="2:44" s="9" customFormat="1" ht="6.95" customHeight="1" x14ac:dyDescent="0.25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10"/>
    </row>
  </sheetData>
  <mergeCells count="44">
    <mergeCell ref="E96:I96"/>
    <mergeCell ref="K96:AF96"/>
    <mergeCell ref="AG96:AM96"/>
    <mergeCell ref="AN96:AP96"/>
    <mergeCell ref="D95:H95"/>
    <mergeCell ref="J95:AF95"/>
    <mergeCell ref="AG95:AM95"/>
    <mergeCell ref="AN95:AP95"/>
    <mergeCell ref="AG94:AM94"/>
    <mergeCell ref="AN94:AP94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33:P33"/>
    <mergeCell ref="W33:AE33"/>
    <mergeCell ref="AK33:AO33"/>
    <mergeCell ref="X35:AB35"/>
    <mergeCell ref="AK35:AO35"/>
    <mergeCell ref="L85:AJ85"/>
    <mergeCell ref="L31:P31"/>
    <mergeCell ref="W31:AE31"/>
    <mergeCell ref="AK31:AO31"/>
    <mergeCell ref="L32:P32"/>
    <mergeCell ref="W32:AE32"/>
    <mergeCell ref="AK32:AO32"/>
    <mergeCell ref="L29:P29"/>
    <mergeCell ref="W29:AE29"/>
    <mergeCell ref="AK29:AO29"/>
    <mergeCell ref="L30:P30"/>
    <mergeCell ref="W30:AE30"/>
    <mergeCell ref="AK30:AO30"/>
    <mergeCell ref="L28:P28"/>
    <mergeCell ref="W28:AE28"/>
    <mergeCell ref="AK28:AO28"/>
    <mergeCell ref="AR2:BE2"/>
    <mergeCell ref="K5:AJ5"/>
    <mergeCell ref="K6:AJ6"/>
    <mergeCell ref="E23:AN23"/>
    <mergeCell ref="AK26:AO26"/>
  </mergeCells>
  <hyperlinks>
    <hyperlink ref="A96" location="'SO 4.2.1 - Ihriská - hern...'!C2" display="/" xr:uid="{3CBD3460-43D6-4A7E-BFB2-F64980578A78}"/>
  </hyperlinks>
  <pageMargins left="0.39374999999999999" right="0.39374999999999999" top="0.39374999999999999" bottom="0.39374999999999999" header="0" footer="0"/>
  <pageSetup paperSize="9" scale="6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852BF-78A8-4498-A1CC-988270D62376}">
  <sheetPr>
    <pageSetUpPr fitToPage="1"/>
  </sheetPr>
  <dimension ref="B2:BM251"/>
  <sheetViews>
    <sheetView showGridLines="0" tabSelected="1" topLeftCell="A121" workbookViewId="0">
      <selection activeCell="X138" sqref="X138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79" t="s">
        <v>0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2" t="s">
        <v>1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181" t="str">
        <f>'[1]Rekapitulácia stavby'!K6</f>
        <v>Zelené sídliská - lokalita SEVERNÁ - revízia 2</v>
      </c>
      <c r="F7" s="182"/>
      <c r="G7" s="182"/>
      <c r="H7" s="182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181" t="s">
        <v>8</v>
      </c>
      <c r="F9" s="178"/>
      <c r="G9" s="178"/>
      <c r="H9" s="178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177" t="s">
        <v>10</v>
      </c>
      <c r="F11" s="178"/>
      <c r="G11" s="178"/>
      <c r="H11" s="178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11</v>
      </c>
      <c r="F13" s="11" t="s">
        <v>12</v>
      </c>
      <c r="I13" s="8" t="s">
        <v>13</v>
      </c>
      <c r="J13" s="11" t="s">
        <v>12</v>
      </c>
      <c r="L13" s="10"/>
    </row>
    <row r="14" spans="2:46" s="9" customFormat="1" ht="12" customHeight="1" x14ac:dyDescent="0.25">
      <c r="B14" s="10"/>
      <c r="D14" s="8" t="s">
        <v>14</v>
      </c>
      <c r="F14" s="11" t="s">
        <v>15</v>
      </c>
      <c r="I14" s="8" t="s">
        <v>16</v>
      </c>
      <c r="J14" s="12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17</v>
      </c>
      <c r="I16" s="8" t="s">
        <v>18</v>
      </c>
      <c r="J16" s="11" t="s">
        <v>12</v>
      </c>
      <c r="L16" s="10"/>
    </row>
    <row r="17" spans="2:12" s="9" customFormat="1" ht="18" customHeight="1" x14ac:dyDescent="0.25">
      <c r="B17" s="10"/>
      <c r="E17" s="11" t="s">
        <v>19</v>
      </c>
      <c r="I17" s="8" t="s">
        <v>20</v>
      </c>
      <c r="J17" s="11" t="s">
        <v>12</v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21</v>
      </c>
      <c r="I19" s="8" t="s">
        <v>18</v>
      </c>
      <c r="J19" s="11" t="str">
        <f>'[1]Rekapitulácia stavby'!AN13</f>
        <v/>
      </c>
      <c r="L19" s="10"/>
    </row>
    <row r="20" spans="2:12" s="9" customFormat="1" ht="18" customHeight="1" x14ac:dyDescent="0.25">
      <c r="B20" s="10"/>
      <c r="E20" s="183" t="str">
        <f>'[1]Rekapitulácia stavby'!E14</f>
        <v xml:space="preserve"> </v>
      </c>
      <c r="F20" s="183"/>
      <c r="G20" s="183"/>
      <c r="H20" s="183"/>
      <c r="I20" s="8" t="s">
        <v>20</v>
      </c>
      <c r="J20" s="11" t="str">
        <f>'[1]Rekapitulácia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22</v>
      </c>
      <c r="I22" s="8" t="s">
        <v>18</v>
      </c>
      <c r="J22" s="11" t="s">
        <v>12</v>
      </c>
      <c r="L22" s="10"/>
    </row>
    <row r="23" spans="2:12" s="9" customFormat="1" ht="18" customHeight="1" x14ac:dyDescent="0.25">
      <c r="B23" s="10"/>
      <c r="E23" s="11" t="s">
        <v>23</v>
      </c>
      <c r="I23" s="8" t="s">
        <v>20</v>
      </c>
      <c r="J23" s="11" t="s">
        <v>12</v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24</v>
      </c>
      <c r="I25" s="8" t="s">
        <v>18</v>
      </c>
      <c r="J25" s="11" t="s">
        <v>12</v>
      </c>
      <c r="L25" s="10"/>
    </row>
    <row r="26" spans="2:12" s="9" customFormat="1" ht="18" customHeight="1" x14ac:dyDescent="0.25">
      <c r="B26" s="10"/>
      <c r="E26" s="11" t="s">
        <v>25</v>
      </c>
      <c r="I26" s="8" t="s">
        <v>20</v>
      </c>
      <c r="J26" s="11" t="s">
        <v>12</v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26</v>
      </c>
      <c r="L28" s="10"/>
    </row>
    <row r="29" spans="2:12" s="13" customFormat="1" ht="16.5" customHeight="1" x14ac:dyDescent="0.25">
      <c r="B29" s="14"/>
      <c r="E29" s="184" t="s">
        <v>12</v>
      </c>
      <c r="F29" s="184"/>
      <c r="G29" s="184"/>
      <c r="H29" s="184"/>
      <c r="L29" s="14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6"/>
      <c r="E31" s="16"/>
      <c r="F31" s="16"/>
      <c r="G31" s="16"/>
      <c r="H31" s="16"/>
      <c r="I31" s="16"/>
      <c r="J31" s="16"/>
      <c r="K31" s="16"/>
      <c r="L31" s="10"/>
    </row>
    <row r="32" spans="2:12" s="9" customFormat="1" ht="25.35" customHeight="1" x14ac:dyDescent="0.25">
      <c r="B32" s="10"/>
      <c r="D32" s="17" t="s">
        <v>27</v>
      </c>
      <c r="J32" s="18">
        <f>J133</f>
        <v>0</v>
      </c>
      <c r="L32" s="10"/>
    </row>
    <row r="33" spans="2:12" s="9" customFormat="1" ht="6.95" customHeight="1" x14ac:dyDescent="0.25">
      <c r="B33" s="10"/>
      <c r="D33" s="16"/>
      <c r="E33" s="16"/>
      <c r="F33" s="16"/>
      <c r="G33" s="16"/>
      <c r="H33" s="16"/>
      <c r="I33" s="16"/>
      <c r="J33" s="16"/>
      <c r="K33" s="16"/>
      <c r="L33" s="10"/>
    </row>
    <row r="34" spans="2:12" s="9" customFormat="1" ht="14.45" customHeight="1" x14ac:dyDescent="0.25">
      <c r="B34" s="10"/>
      <c r="F34" s="19" t="s">
        <v>28</v>
      </c>
      <c r="I34" s="19" t="s">
        <v>29</v>
      </c>
      <c r="J34" s="19" t="s">
        <v>30</v>
      </c>
      <c r="L34" s="10"/>
    </row>
    <row r="35" spans="2:12" s="9" customFormat="1" ht="14.45" customHeight="1" x14ac:dyDescent="0.25">
      <c r="B35" s="10"/>
      <c r="D35" s="20" t="s">
        <v>31</v>
      </c>
      <c r="E35" s="21"/>
      <c r="F35" s="22">
        <f>ROUND((SUM(BE133:BE250)),  2)</f>
        <v>0</v>
      </c>
      <c r="G35" s="23"/>
      <c r="H35" s="23"/>
      <c r="I35" s="24">
        <v>0.23</v>
      </c>
      <c r="J35" s="22">
        <f>ROUND(((SUM(BE133:BE250))*I35),  2)</f>
        <v>0</v>
      </c>
      <c r="L35" s="10"/>
    </row>
    <row r="36" spans="2:12" s="9" customFormat="1" ht="14.45" customHeight="1" x14ac:dyDescent="0.25">
      <c r="B36" s="10"/>
      <c r="E36" s="21"/>
      <c r="F36" s="25">
        <f>J32</f>
        <v>0</v>
      </c>
      <c r="I36" s="26">
        <v>0.23</v>
      </c>
      <c r="J36" s="25">
        <f>F36/100*23</f>
        <v>0</v>
      </c>
      <c r="L36" s="10"/>
    </row>
    <row r="37" spans="2:12" s="9" customFormat="1" ht="14.45" hidden="1" customHeight="1" x14ac:dyDescent="0.25">
      <c r="B37" s="10"/>
      <c r="E37" s="8" t="s">
        <v>34</v>
      </c>
      <c r="F37" s="25">
        <f>ROUND((SUM(BG133:BG250)),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35</v>
      </c>
      <c r="F38" s="25">
        <f>ROUND((SUM(BH133:BH250)),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36</v>
      </c>
      <c r="F39" s="22">
        <f>ROUND((SUM(BI133:BI250)),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37</v>
      </c>
      <c r="E41" s="29"/>
      <c r="F41" s="29"/>
      <c r="G41" s="30" t="s">
        <v>38</v>
      </c>
      <c r="H41" s="31" t="s">
        <v>39</v>
      </c>
      <c r="I41" s="29"/>
      <c r="J41" s="32">
        <f>SUM(J32:J39)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42</v>
      </c>
      <c r="E61" s="37"/>
      <c r="F61" s="38" t="s">
        <v>43</v>
      </c>
      <c r="G61" s="36" t="s">
        <v>42</v>
      </c>
      <c r="H61" s="37"/>
      <c r="I61" s="37"/>
      <c r="J61" s="39" t="s">
        <v>43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42</v>
      </c>
      <c r="E76" s="37"/>
      <c r="F76" s="38" t="s">
        <v>43</v>
      </c>
      <c r="G76" s="36" t="s">
        <v>42</v>
      </c>
      <c r="H76" s="37"/>
      <c r="I76" s="37"/>
      <c r="J76" s="39" t="s">
        <v>43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46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181" t="str">
        <f>E7</f>
        <v>Zelené sídliská - lokalita SEVERNÁ - revízia 2</v>
      </c>
      <c r="F85" s="182"/>
      <c r="G85" s="182"/>
      <c r="H85" s="182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181" t="s">
        <v>8</v>
      </c>
      <c r="F87" s="178"/>
      <c r="G87" s="178"/>
      <c r="H87" s="178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177" t="str">
        <f>E11</f>
        <v>SO 4.2.1 - Ihriská - herné prvky - časť 2</v>
      </c>
      <c r="F89" s="178"/>
      <c r="G89" s="178"/>
      <c r="H89" s="178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14</v>
      </c>
      <c r="F91" s="11" t="str">
        <f>F14</f>
        <v>Severná</v>
      </c>
      <c r="I91" s="8" t="s">
        <v>16</v>
      </c>
      <c r="J91" s="12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17</v>
      </c>
      <c r="F93" s="11" t="str">
        <f>E17</f>
        <v>Mesto Banská Bystrica</v>
      </c>
      <c r="I93" s="8" t="s">
        <v>22</v>
      </c>
      <c r="J93" s="15" t="str">
        <f>E23</f>
        <v>Ing. Júlia Straňáková</v>
      </c>
      <c r="L93" s="10"/>
    </row>
    <row r="94" spans="2:12" s="9" customFormat="1" ht="15.2" hidden="1" customHeight="1" x14ac:dyDescent="0.25">
      <c r="B94" s="10"/>
      <c r="C94" s="8" t="s">
        <v>21</v>
      </c>
      <c r="F94" s="11" t="str">
        <f>IF(E20="","",E20)</f>
        <v xml:space="preserve"> </v>
      </c>
      <c r="I94" s="8" t="s">
        <v>24</v>
      </c>
      <c r="J94" s="15" t="str">
        <f>E26</f>
        <v>Milan Straňák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47</v>
      </c>
      <c r="D96" s="27"/>
      <c r="E96" s="27"/>
      <c r="F96" s="27"/>
      <c r="G96" s="27"/>
      <c r="H96" s="27"/>
      <c r="I96" s="27"/>
      <c r="J96" s="45" t="s">
        <v>48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49</v>
      </c>
      <c r="J98" s="18">
        <f>J133</f>
        <v>0</v>
      </c>
      <c r="L98" s="10"/>
      <c r="AU98" s="2" t="s">
        <v>50</v>
      </c>
    </row>
    <row r="99" spans="2:47" s="47" customFormat="1" ht="24.95" hidden="1" customHeight="1" x14ac:dyDescent="0.25">
      <c r="B99" s="48"/>
      <c r="D99" s="49" t="s">
        <v>51</v>
      </c>
      <c r="E99" s="50"/>
      <c r="F99" s="50"/>
      <c r="G99" s="50"/>
      <c r="H99" s="50"/>
      <c r="I99" s="50"/>
      <c r="J99" s="51">
        <f>J134</f>
        <v>0</v>
      </c>
      <c r="L99" s="48"/>
    </row>
    <row r="100" spans="2:47" s="52" customFormat="1" ht="19.899999999999999" hidden="1" customHeight="1" x14ac:dyDescent="0.25">
      <c r="B100" s="53"/>
      <c r="D100" s="54" t="s">
        <v>52</v>
      </c>
      <c r="E100" s="55"/>
      <c r="F100" s="55"/>
      <c r="G100" s="55"/>
      <c r="H100" s="55"/>
      <c r="I100" s="55"/>
      <c r="J100" s="56">
        <f>J135</f>
        <v>0</v>
      </c>
      <c r="L100" s="53"/>
    </row>
    <row r="101" spans="2:47" s="52" customFormat="1" ht="14.85" hidden="1" customHeight="1" x14ac:dyDescent="0.25">
      <c r="B101" s="53"/>
      <c r="D101" s="54" t="s">
        <v>53</v>
      </c>
      <c r="E101" s="55"/>
      <c r="F101" s="55"/>
      <c r="G101" s="55"/>
      <c r="H101" s="55"/>
      <c r="I101" s="55"/>
      <c r="J101" s="56">
        <f>J136</f>
        <v>0</v>
      </c>
      <c r="L101" s="53"/>
    </row>
    <row r="102" spans="2:47" s="52" customFormat="1" ht="14.85" hidden="1" customHeight="1" x14ac:dyDescent="0.25">
      <c r="B102" s="53"/>
      <c r="D102" s="54" t="s">
        <v>54</v>
      </c>
      <c r="E102" s="55"/>
      <c r="F102" s="55"/>
      <c r="G102" s="55"/>
      <c r="H102" s="55"/>
      <c r="I102" s="55"/>
      <c r="J102" s="56">
        <f>J150</f>
        <v>0</v>
      </c>
      <c r="L102" s="53"/>
    </row>
    <row r="103" spans="2:47" s="52" customFormat="1" ht="21.75" hidden="1" customHeight="1" x14ac:dyDescent="0.25">
      <c r="B103" s="53"/>
      <c r="D103" s="54" t="s">
        <v>55</v>
      </c>
      <c r="E103" s="55"/>
      <c r="F103" s="55"/>
      <c r="G103" s="55"/>
      <c r="H103" s="55"/>
      <c r="I103" s="55"/>
      <c r="J103" s="56">
        <f>J171</f>
        <v>0</v>
      </c>
      <c r="L103" s="53"/>
    </row>
    <row r="104" spans="2:47" s="52" customFormat="1" ht="21.75" hidden="1" customHeight="1" x14ac:dyDescent="0.25">
      <c r="B104" s="53"/>
      <c r="D104" s="54" t="s">
        <v>56</v>
      </c>
      <c r="E104" s="55"/>
      <c r="F104" s="55"/>
      <c r="G104" s="55"/>
      <c r="H104" s="55"/>
      <c r="I104" s="55"/>
      <c r="J104" s="56">
        <f>J183</f>
        <v>0</v>
      </c>
      <c r="L104" s="53"/>
    </row>
    <row r="105" spans="2:47" s="52" customFormat="1" ht="21.75" hidden="1" customHeight="1" x14ac:dyDescent="0.25">
      <c r="B105" s="53"/>
      <c r="D105" s="54" t="s">
        <v>57</v>
      </c>
      <c r="E105" s="55"/>
      <c r="F105" s="55"/>
      <c r="G105" s="55"/>
      <c r="H105" s="55"/>
      <c r="I105" s="55"/>
      <c r="J105" s="56">
        <f>J193</f>
        <v>0</v>
      </c>
      <c r="L105" s="53"/>
    </row>
    <row r="106" spans="2:47" s="52" customFormat="1" ht="14.85" hidden="1" customHeight="1" x14ac:dyDescent="0.25">
      <c r="B106" s="53"/>
      <c r="D106" s="54" t="s">
        <v>58</v>
      </c>
      <c r="E106" s="55"/>
      <c r="F106" s="55"/>
      <c r="G106" s="55"/>
      <c r="H106" s="55"/>
      <c r="I106" s="55"/>
      <c r="J106" s="56">
        <f>J250</f>
        <v>0</v>
      </c>
      <c r="L106" s="53"/>
    </row>
    <row r="107" spans="2:47" s="52" customFormat="1" ht="21.75" hidden="1" customHeight="1" x14ac:dyDescent="0.25">
      <c r="B107" s="53"/>
      <c r="D107" s="54" t="s">
        <v>59</v>
      </c>
      <c r="E107" s="55"/>
      <c r="F107" s="55"/>
      <c r="G107" s="55"/>
      <c r="H107" s="55"/>
      <c r="I107" s="55"/>
      <c r="J107" s="56" t="e">
        <f>#REF!</f>
        <v>#REF!</v>
      </c>
      <c r="L107" s="53"/>
    </row>
    <row r="108" spans="2:47" s="52" customFormat="1" ht="21.75" hidden="1" customHeight="1" x14ac:dyDescent="0.25">
      <c r="B108" s="53"/>
      <c r="D108" s="54" t="s">
        <v>60</v>
      </c>
      <c r="E108" s="55"/>
      <c r="F108" s="55"/>
      <c r="G108" s="55"/>
      <c r="H108" s="55"/>
      <c r="I108" s="55"/>
      <c r="J108" s="56" t="e">
        <f>#REF!</f>
        <v>#REF!</v>
      </c>
      <c r="L108" s="53"/>
    </row>
    <row r="109" spans="2:47" s="52" customFormat="1" ht="14.85" hidden="1" customHeight="1" x14ac:dyDescent="0.25">
      <c r="B109" s="53"/>
      <c r="D109" s="54" t="s">
        <v>61</v>
      </c>
      <c r="E109" s="55"/>
      <c r="F109" s="55"/>
      <c r="G109" s="55"/>
      <c r="H109" s="55"/>
      <c r="I109" s="55"/>
      <c r="J109" s="56" t="e">
        <f>#REF!</f>
        <v>#REF!</v>
      </c>
      <c r="L109" s="53"/>
    </row>
    <row r="110" spans="2:47" s="52" customFormat="1" ht="21.75" hidden="1" customHeight="1" x14ac:dyDescent="0.25">
      <c r="B110" s="53"/>
      <c r="D110" s="54" t="s">
        <v>62</v>
      </c>
      <c r="E110" s="55"/>
      <c r="F110" s="55"/>
      <c r="G110" s="55"/>
      <c r="H110" s="55"/>
      <c r="I110" s="55"/>
      <c r="J110" s="56" t="e">
        <f>#REF!</f>
        <v>#REF!</v>
      </c>
      <c r="L110" s="53"/>
    </row>
    <row r="111" spans="2:47" s="52" customFormat="1" ht="21.75" hidden="1" customHeight="1" x14ac:dyDescent="0.25">
      <c r="B111" s="53"/>
      <c r="D111" s="54" t="s">
        <v>63</v>
      </c>
      <c r="E111" s="55"/>
      <c r="F111" s="55"/>
      <c r="G111" s="55"/>
      <c r="H111" s="55"/>
      <c r="I111" s="55"/>
      <c r="J111" s="56" t="e">
        <f>#REF!</f>
        <v>#REF!</v>
      </c>
      <c r="L111" s="53"/>
    </row>
    <row r="112" spans="2:47" s="9" customFormat="1" ht="21.75" hidden="1" customHeight="1" x14ac:dyDescent="0.25">
      <c r="B112" s="10"/>
      <c r="L112" s="10"/>
    </row>
    <row r="113" spans="2:12" s="9" customFormat="1" ht="6.95" hidden="1" customHeight="1" x14ac:dyDescent="0.25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10"/>
    </row>
    <row r="114" spans="2:12" hidden="1" x14ac:dyDescent="0.2"/>
    <row r="115" spans="2:12" hidden="1" x14ac:dyDescent="0.2"/>
    <row r="116" spans="2:12" hidden="1" x14ac:dyDescent="0.2"/>
    <row r="117" spans="2:12" s="9" customFormat="1" ht="6.95" customHeight="1" x14ac:dyDescent="0.25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10"/>
    </row>
    <row r="118" spans="2:12" s="9" customFormat="1" ht="24.95" customHeight="1" x14ac:dyDescent="0.25">
      <c r="B118" s="10"/>
      <c r="C118" s="6" t="s">
        <v>64</v>
      </c>
      <c r="L118" s="10"/>
    </row>
    <row r="119" spans="2:12" s="9" customFormat="1" ht="6.95" customHeight="1" x14ac:dyDescent="0.25">
      <c r="B119" s="10"/>
      <c r="L119" s="10"/>
    </row>
    <row r="120" spans="2:12" s="9" customFormat="1" ht="12" customHeight="1" x14ac:dyDescent="0.25">
      <c r="B120" s="10"/>
      <c r="C120" s="8" t="s">
        <v>6</v>
      </c>
      <c r="L120" s="10"/>
    </row>
    <row r="121" spans="2:12" s="9" customFormat="1" ht="16.5" customHeight="1" x14ac:dyDescent="0.25">
      <c r="B121" s="10"/>
      <c r="E121" s="181" t="str">
        <f>E7</f>
        <v>Zelené sídliská - lokalita SEVERNÁ - revízia 2</v>
      </c>
      <c r="F121" s="182"/>
      <c r="G121" s="182"/>
      <c r="H121" s="182"/>
      <c r="L121" s="10"/>
    </row>
    <row r="122" spans="2:12" ht="12" customHeight="1" x14ac:dyDescent="0.2">
      <c r="B122" s="5"/>
      <c r="C122" s="8" t="s">
        <v>7</v>
      </c>
      <c r="L122" s="5"/>
    </row>
    <row r="123" spans="2:12" s="9" customFormat="1" ht="16.5" customHeight="1" x14ac:dyDescent="0.25">
      <c r="B123" s="10"/>
      <c r="E123" s="181" t="s">
        <v>8</v>
      </c>
      <c r="F123" s="178"/>
      <c r="G123" s="178"/>
      <c r="H123" s="178"/>
      <c r="L123" s="10"/>
    </row>
    <row r="124" spans="2:12" s="9" customFormat="1" ht="12" customHeight="1" x14ac:dyDescent="0.25">
      <c r="B124" s="10"/>
      <c r="C124" s="8" t="s">
        <v>9</v>
      </c>
      <c r="L124" s="10"/>
    </row>
    <row r="125" spans="2:12" s="9" customFormat="1" ht="16.5" customHeight="1" x14ac:dyDescent="0.25">
      <c r="B125" s="10"/>
      <c r="E125" s="177" t="str">
        <f>E11</f>
        <v>SO 4.2.1 - Ihriská - herné prvky - časť 2</v>
      </c>
      <c r="F125" s="178"/>
      <c r="G125" s="178"/>
      <c r="H125" s="178"/>
      <c r="L125" s="10"/>
    </row>
    <row r="126" spans="2:12" s="9" customFormat="1" ht="6.95" customHeight="1" x14ac:dyDescent="0.25">
      <c r="B126" s="10"/>
      <c r="L126" s="10"/>
    </row>
    <row r="127" spans="2:12" s="9" customFormat="1" ht="12" customHeight="1" x14ac:dyDescent="0.25">
      <c r="B127" s="10"/>
      <c r="C127" s="8" t="s">
        <v>14</v>
      </c>
      <c r="F127" s="11" t="str">
        <f>F14</f>
        <v>Severná</v>
      </c>
      <c r="I127" s="8" t="s">
        <v>16</v>
      </c>
      <c r="J127" s="12">
        <f>IF(J14="","",J14)</f>
        <v>46099</v>
      </c>
      <c r="L127" s="10"/>
    </row>
    <row r="128" spans="2:12" s="9" customFormat="1" ht="6.95" customHeight="1" x14ac:dyDescent="0.25">
      <c r="B128" s="10"/>
      <c r="L128" s="10"/>
    </row>
    <row r="129" spans="2:65" s="9" customFormat="1" ht="15.2" customHeight="1" x14ac:dyDescent="0.25">
      <c r="B129" s="10"/>
      <c r="C129" s="8" t="s">
        <v>17</v>
      </c>
      <c r="F129" s="11" t="str">
        <f>E17</f>
        <v>Mesto Banská Bystrica</v>
      </c>
      <c r="I129" s="8" t="s">
        <v>22</v>
      </c>
      <c r="J129" s="15" t="str">
        <f>E23</f>
        <v>Ing. Júlia Straňáková</v>
      </c>
      <c r="L129" s="10"/>
    </row>
    <row r="130" spans="2:65" s="9" customFormat="1" ht="15.2" customHeight="1" x14ac:dyDescent="0.25">
      <c r="B130" s="10"/>
      <c r="C130" s="8" t="s">
        <v>21</v>
      </c>
      <c r="F130" s="11" t="str">
        <f>IF(E20="","",E20)</f>
        <v xml:space="preserve"> </v>
      </c>
      <c r="I130" s="8" t="s">
        <v>24</v>
      </c>
      <c r="J130" s="15" t="str">
        <f>E26</f>
        <v>Milan Straňák</v>
      </c>
      <c r="L130" s="10"/>
    </row>
    <row r="131" spans="2:65" s="9" customFormat="1" ht="10.35" customHeight="1" x14ac:dyDescent="0.25">
      <c r="B131" s="10"/>
      <c r="L131" s="10"/>
    </row>
    <row r="132" spans="2:65" s="57" customFormat="1" ht="29.25" customHeight="1" x14ac:dyDescent="0.25">
      <c r="B132" s="58"/>
      <c r="C132" s="59" t="s">
        <v>65</v>
      </c>
      <c r="D132" s="60" t="s">
        <v>66</v>
      </c>
      <c r="E132" s="60" t="s">
        <v>67</v>
      </c>
      <c r="F132" s="60" t="s">
        <v>68</v>
      </c>
      <c r="G132" s="60" t="s">
        <v>69</v>
      </c>
      <c r="H132" s="60" t="s">
        <v>70</v>
      </c>
      <c r="I132" s="60" t="s">
        <v>71</v>
      </c>
      <c r="J132" s="61" t="s">
        <v>48</v>
      </c>
      <c r="K132" s="62" t="s">
        <v>72</v>
      </c>
      <c r="L132" s="58"/>
      <c r="M132" s="63" t="s">
        <v>12</v>
      </c>
      <c r="N132" s="64" t="s">
        <v>31</v>
      </c>
      <c r="O132" s="64" t="s">
        <v>73</v>
      </c>
      <c r="P132" s="64" t="s">
        <v>74</v>
      </c>
      <c r="Q132" s="64" t="s">
        <v>75</v>
      </c>
      <c r="R132" s="64" t="s">
        <v>76</v>
      </c>
      <c r="S132" s="64" t="s">
        <v>77</v>
      </c>
      <c r="T132" s="65" t="s">
        <v>78</v>
      </c>
    </row>
    <row r="133" spans="2:65" s="9" customFormat="1" ht="22.9" customHeight="1" x14ac:dyDescent="0.25">
      <c r="B133" s="10"/>
      <c r="C133" s="66" t="s">
        <v>49</v>
      </c>
      <c r="J133" s="221">
        <f>ROUND(J136+J150,2)</f>
        <v>0</v>
      </c>
      <c r="L133" s="10"/>
      <c r="M133" s="67"/>
      <c r="N133" s="16"/>
      <c r="O133" s="16"/>
      <c r="P133" s="68" t="e">
        <f>P134</f>
        <v>#REF!</v>
      </c>
      <c r="Q133" s="16"/>
      <c r="R133" s="68" t="e">
        <f>R134</f>
        <v>#REF!</v>
      </c>
      <c r="S133" s="16"/>
      <c r="T133" s="69" t="e">
        <f>T134</f>
        <v>#REF!</v>
      </c>
      <c r="AT133" s="2" t="s">
        <v>79</v>
      </c>
      <c r="AU133" s="2" t="s">
        <v>50</v>
      </c>
      <c r="BK133" s="70" t="e">
        <f>BK134</f>
        <v>#REF!</v>
      </c>
    </row>
    <row r="134" spans="2:65" s="71" customFormat="1" ht="25.9" customHeight="1" x14ac:dyDescent="0.2">
      <c r="B134" s="72"/>
      <c r="D134" s="73" t="s">
        <v>79</v>
      </c>
      <c r="E134" s="74" t="s">
        <v>80</v>
      </c>
      <c r="F134" s="74" t="s">
        <v>80</v>
      </c>
      <c r="J134" s="222">
        <f>ROUND(J136+J150,2)</f>
        <v>0</v>
      </c>
      <c r="L134" s="72"/>
      <c r="M134" s="75"/>
      <c r="P134" s="76" t="e">
        <f>P135</f>
        <v>#REF!</v>
      </c>
      <c r="R134" s="76" t="e">
        <f>R135</f>
        <v>#REF!</v>
      </c>
      <c r="T134" s="77" t="e">
        <f>T135</f>
        <v>#REF!</v>
      </c>
      <c r="AR134" s="73" t="s">
        <v>81</v>
      </c>
      <c r="AT134" s="78" t="s">
        <v>79</v>
      </c>
      <c r="AU134" s="78" t="s">
        <v>2</v>
      </c>
      <c r="AY134" s="73" t="s">
        <v>82</v>
      </c>
      <c r="BK134" s="79" t="e">
        <f>BK135</f>
        <v>#REF!</v>
      </c>
    </row>
    <row r="135" spans="2:65" s="71" customFormat="1" ht="22.9" customHeight="1" x14ac:dyDescent="0.2">
      <c r="B135" s="72"/>
      <c r="D135" s="73" t="s">
        <v>79</v>
      </c>
      <c r="E135" s="80" t="s">
        <v>83</v>
      </c>
      <c r="F135" s="80" t="s">
        <v>84</v>
      </c>
      <c r="J135" s="223">
        <f>ROUND(J136,2)</f>
        <v>0</v>
      </c>
      <c r="L135" s="72"/>
      <c r="M135" s="75"/>
      <c r="P135" s="76" t="e">
        <f>P136+P150+P250+#REF!</f>
        <v>#REF!</v>
      </c>
      <c r="R135" s="76" t="e">
        <f>R136+R150+R250+#REF!</f>
        <v>#REF!</v>
      </c>
      <c r="T135" s="77" t="e">
        <f>T136+T150+T250+#REF!</f>
        <v>#REF!</v>
      </c>
      <c r="AR135" s="73" t="s">
        <v>81</v>
      </c>
      <c r="AT135" s="78" t="s">
        <v>79</v>
      </c>
      <c r="AU135" s="78" t="s">
        <v>81</v>
      </c>
      <c r="AY135" s="73" t="s">
        <v>82</v>
      </c>
      <c r="BK135" s="79" t="e">
        <f>BK136+BK150+BK250+#REF!</f>
        <v>#REF!</v>
      </c>
    </row>
    <row r="136" spans="2:65" s="71" customFormat="1" ht="20.85" customHeight="1" x14ac:dyDescent="0.2">
      <c r="B136" s="72"/>
      <c r="D136" s="73" t="s">
        <v>79</v>
      </c>
      <c r="E136" s="80" t="s">
        <v>85</v>
      </c>
      <c r="F136" s="80" t="s">
        <v>86</v>
      </c>
      <c r="J136" s="223">
        <f>BK136</f>
        <v>0</v>
      </c>
      <c r="L136" s="72"/>
      <c r="M136" s="75"/>
      <c r="P136" s="76">
        <f>SUM(P137:P149)</f>
        <v>231.06235100000001</v>
      </c>
      <c r="R136" s="76">
        <f>SUM(R137:R149)</f>
        <v>0.22628699999999999</v>
      </c>
      <c r="T136" s="77">
        <f>SUM(T137:T149)</f>
        <v>4.93</v>
      </c>
      <c r="AR136" s="73" t="s">
        <v>81</v>
      </c>
      <c r="AT136" s="78" t="s">
        <v>79</v>
      </c>
      <c r="AU136" s="78" t="s">
        <v>87</v>
      </c>
      <c r="AY136" s="73" t="s">
        <v>82</v>
      </c>
      <c r="BK136" s="79">
        <f>SUM(BK137:BK149)</f>
        <v>0</v>
      </c>
    </row>
    <row r="137" spans="2:65" s="9" customFormat="1" ht="33" customHeight="1" x14ac:dyDescent="0.25">
      <c r="B137" s="82"/>
      <c r="C137" s="83" t="s">
        <v>81</v>
      </c>
      <c r="D137" s="83" t="s">
        <v>88</v>
      </c>
      <c r="E137" s="84" t="s">
        <v>89</v>
      </c>
      <c r="F137" s="85" t="s">
        <v>90</v>
      </c>
      <c r="G137" s="86" t="s">
        <v>91</v>
      </c>
      <c r="H137" s="87">
        <v>4930</v>
      </c>
      <c r="I137" s="224">
        <v>0</v>
      </c>
      <c r="J137" s="224">
        <f t="shared" ref="J137:J142" si="0">ROUND(I137*H137,3)</f>
        <v>0</v>
      </c>
      <c r="K137" s="88"/>
      <c r="L137" s="10"/>
      <c r="M137" s="89" t="s">
        <v>12</v>
      </c>
      <c r="N137" s="90" t="s">
        <v>33</v>
      </c>
      <c r="O137" s="91">
        <v>4.1090000000000002E-2</v>
      </c>
      <c r="P137" s="91">
        <f t="shared" ref="P137:P142" si="1">O137*H137</f>
        <v>202.5737</v>
      </c>
      <c r="Q137" s="91">
        <v>4.5899999999999998E-5</v>
      </c>
      <c r="R137" s="91">
        <f t="shared" ref="R137:R142" si="2">Q137*H137</f>
        <v>0.22628699999999999</v>
      </c>
      <c r="S137" s="91">
        <v>1E-3</v>
      </c>
      <c r="T137" s="92">
        <f t="shared" ref="T137:T142" si="3">S137*H137</f>
        <v>4.93</v>
      </c>
      <c r="AR137" s="93" t="s">
        <v>92</v>
      </c>
      <c r="AT137" s="93" t="s">
        <v>88</v>
      </c>
      <c r="AU137" s="93" t="s">
        <v>93</v>
      </c>
      <c r="AY137" s="2" t="s">
        <v>82</v>
      </c>
      <c r="BE137" s="94">
        <f t="shared" ref="BE137:BE142" si="4">IF(N137="základná",J137,0)</f>
        <v>0</v>
      </c>
      <c r="BF137" s="94">
        <f t="shared" ref="BF137:BF142" si="5">IF(N137="znížená",J137,0)</f>
        <v>0</v>
      </c>
      <c r="BG137" s="94">
        <f t="shared" ref="BG137:BG142" si="6">IF(N137="zákl. prenesená",J137,0)</f>
        <v>0</v>
      </c>
      <c r="BH137" s="94">
        <f t="shared" ref="BH137:BH142" si="7">IF(N137="zníž. prenesená",J137,0)</f>
        <v>0</v>
      </c>
      <c r="BI137" s="94">
        <f t="shared" ref="BI137:BI142" si="8">IF(N137="nulová",J137,0)</f>
        <v>0</v>
      </c>
      <c r="BJ137" s="2" t="s">
        <v>87</v>
      </c>
      <c r="BK137" s="95">
        <f t="shared" ref="BK137:BK142" si="9">ROUND(I137*H137,3)</f>
        <v>0</v>
      </c>
      <c r="BL137" s="2" t="s">
        <v>92</v>
      </c>
      <c r="BM137" s="93" t="s">
        <v>94</v>
      </c>
    </row>
    <row r="138" spans="2:65" s="9" customFormat="1" ht="24.2" customHeight="1" x14ac:dyDescent="0.25">
      <c r="B138" s="82"/>
      <c r="C138" s="83" t="s">
        <v>87</v>
      </c>
      <c r="D138" s="83" t="s">
        <v>88</v>
      </c>
      <c r="E138" s="84" t="s">
        <v>95</v>
      </c>
      <c r="F138" s="85" t="s">
        <v>96</v>
      </c>
      <c r="G138" s="86" t="s">
        <v>97</v>
      </c>
      <c r="H138" s="87">
        <v>0.39400000000000002</v>
      </c>
      <c r="I138" s="224">
        <v>0</v>
      </c>
      <c r="J138" s="224">
        <f t="shared" si="0"/>
        <v>0</v>
      </c>
      <c r="K138" s="88"/>
      <c r="L138" s="10"/>
      <c r="M138" s="89" t="s">
        <v>12</v>
      </c>
      <c r="N138" s="90" t="s">
        <v>33</v>
      </c>
      <c r="O138" s="91">
        <v>0</v>
      </c>
      <c r="P138" s="91">
        <f t="shared" si="1"/>
        <v>0</v>
      </c>
      <c r="Q138" s="91">
        <v>0</v>
      </c>
      <c r="R138" s="91">
        <f t="shared" si="2"/>
        <v>0</v>
      </c>
      <c r="S138" s="91">
        <v>0</v>
      </c>
      <c r="T138" s="92">
        <f t="shared" si="3"/>
        <v>0</v>
      </c>
      <c r="AR138" s="93" t="s">
        <v>92</v>
      </c>
      <c r="AT138" s="93" t="s">
        <v>88</v>
      </c>
      <c r="AU138" s="93" t="s">
        <v>93</v>
      </c>
      <c r="AY138" s="2" t="s">
        <v>82</v>
      </c>
      <c r="BE138" s="94">
        <f t="shared" si="4"/>
        <v>0</v>
      </c>
      <c r="BF138" s="94">
        <f t="shared" si="5"/>
        <v>0</v>
      </c>
      <c r="BG138" s="94">
        <f t="shared" si="6"/>
        <v>0</v>
      </c>
      <c r="BH138" s="94">
        <f t="shared" si="7"/>
        <v>0</v>
      </c>
      <c r="BI138" s="94">
        <f t="shared" si="8"/>
        <v>0</v>
      </c>
      <c r="BJ138" s="2" t="s">
        <v>87</v>
      </c>
      <c r="BK138" s="95">
        <f t="shared" si="9"/>
        <v>0</v>
      </c>
      <c r="BL138" s="2" t="s">
        <v>92</v>
      </c>
      <c r="BM138" s="93" t="s">
        <v>98</v>
      </c>
    </row>
    <row r="139" spans="2:65" s="9" customFormat="1" ht="24.2" customHeight="1" x14ac:dyDescent="0.25">
      <c r="B139" s="82"/>
      <c r="C139" s="83" t="s">
        <v>93</v>
      </c>
      <c r="D139" s="83" t="s">
        <v>88</v>
      </c>
      <c r="E139" s="84" t="s">
        <v>99</v>
      </c>
      <c r="F139" s="85" t="s">
        <v>100</v>
      </c>
      <c r="G139" s="86" t="s">
        <v>97</v>
      </c>
      <c r="H139" s="87">
        <v>2.4649999999999999</v>
      </c>
      <c r="I139" s="224">
        <v>0</v>
      </c>
      <c r="J139" s="224">
        <f t="shared" si="0"/>
        <v>0</v>
      </c>
      <c r="K139" s="88"/>
      <c r="L139" s="10"/>
      <c r="M139" s="89" t="s">
        <v>12</v>
      </c>
      <c r="N139" s="90" t="s">
        <v>33</v>
      </c>
      <c r="O139" s="91">
        <v>0</v>
      </c>
      <c r="P139" s="91">
        <f t="shared" si="1"/>
        <v>0</v>
      </c>
      <c r="Q139" s="91">
        <v>0</v>
      </c>
      <c r="R139" s="91">
        <f t="shared" si="2"/>
        <v>0</v>
      </c>
      <c r="S139" s="91">
        <v>0</v>
      </c>
      <c r="T139" s="92">
        <f t="shared" si="3"/>
        <v>0</v>
      </c>
      <c r="AR139" s="93" t="s">
        <v>92</v>
      </c>
      <c r="AT139" s="93" t="s">
        <v>88</v>
      </c>
      <c r="AU139" s="93" t="s">
        <v>93</v>
      </c>
      <c r="AY139" s="2" t="s">
        <v>82</v>
      </c>
      <c r="BE139" s="94">
        <f t="shared" si="4"/>
        <v>0</v>
      </c>
      <c r="BF139" s="94">
        <f t="shared" si="5"/>
        <v>0</v>
      </c>
      <c r="BG139" s="94">
        <f t="shared" si="6"/>
        <v>0</v>
      </c>
      <c r="BH139" s="94">
        <f t="shared" si="7"/>
        <v>0</v>
      </c>
      <c r="BI139" s="94">
        <f t="shared" si="8"/>
        <v>0</v>
      </c>
      <c r="BJ139" s="2" t="s">
        <v>87</v>
      </c>
      <c r="BK139" s="95">
        <f t="shared" si="9"/>
        <v>0</v>
      </c>
      <c r="BL139" s="2" t="s">
        <v>92</v>
      </c>
      <c r="BM139" s="93" t="s">
        <v>101</v>
      </c>
    </row>
    <row r="140" spans="2:65" s="9" customFormat="1" ht="24.2" customHeight="1" x14ac:dyDescent="0.25">
      <c r="B140" s="82"/>
      <c r="C140" s="83" t="s">
        <v>92</v>
      </c>
      <c r="D140" s="83" t="s">
        <v>88</v>
      </c>
      <c r="E140" s="84" t="s">
        <v>102</v>
      </c>
      <c r="F140" s="85" t="s">
        <v>103</v>
      </c>
      <c r="G140" s="86" t="s">
        <v>97</v>
      </c>
      <c r="H140" s="87">
        <v>1.972</v>
      </c>
      <c r="I140" s="224">
        <v>0</v>
      </c>
      <c r="J140" s="224">
        <f t="shared" si="0"/>
        <v>0</v>
      </c>
      <c r="K140" s="88"/>
      <c r="L140" s="10"/>
      <c r="M140" s="89" t="s">
        <v>12</v>
      </c>
      <c r="N140" s="90" t="s">
        <v>33</v>
      </c>
      <c r="O140" s="91">
        <v>0</v>
      </c>
      <c r="P140" s="91">
        <f t="shared" si="1"/>
        <v>0</v>
      </c>
      <c r="Q140" s="91">
        <v>0</v>
      </c>
      <c r="R140" s="91">
        <f t="shared" si="2"/>
        <v>0</v>
      </c>
      <c r="S140" s="91">
        <v>0</v>
      </c>
      <c r="T140" s="92">
        <f t="shared" si="3"/>
        <v>0</v>
      </c>
      <c r="AR140" s="93" t="s">
        <v>92</v>
      </c>
      <c r="AT140" s="93" t="s">
        <v>88</v>
      </c>
      <c r="AU140" s="93" t="s">
        <v>93</v>
      </c>
      <c r="AY140" s="2" t="s">
        <v>82</v>
      </c>
      <c r="BE140" s="94">
        <f t="shared" si="4"/>
        <v>0</v>
      </c>
      <c r="BF140" s="94">
        <f t="shared" si="5"/>
        <v>0</v>
      </c>
      <c r="BG140" s="94">
        <f t="shared" si="6"/>
        <v>0</v>
      </c>
      <c r="BH140" s="94">
        <f t="shared" si="7"/>
        <v>0</v>
      </c>
      <c r="BI140" s="94">
        <f t="shared" si="8"/>
        <v>0</v>
      </c>
      <c r="BJ140" s="2" t="s">
        <v>87</v>
      </c>
      <c r="BK140" s="95">
        <f t="shared" si="9"/>
        <v>0</v>
      </c>
      <c r="BL140" s="2" t="s">
        <v>92</v>
      </c>
      <c r="BM140" s="93" t="s">
        <v>104</v>
      </c>
    </row>
    <row r="141" spans="2:65" s="9" customFormat="1" ht="24.2" customHeight="1" x14ac:dyDescent="0.25">
      <c r="B141" s="82"/>
      <c r="C141" s="83" t="s">
        <v>105</v>
      </c>
      <c r="D141" s="83" t="s">
        <v>88</v>
      </c>
      <c r="E141" s="84" t="s">
        <v>106</v>
      </c>
      <c r="F141" s="85" t="s">
        <v>107</v>
      </c>
      <c r="G141" s="86" t="s">
        <v>97</v>
      </c>
      <c r="H141" s="87">
        <v>9.8000000000000004E-2</v>
      </c>
      <c r="I141" s="224">
        <v>0</v>
      </c>
      <c r="J141" s="224">
        <f t="shared" si="0"/>
        <v>0</v>
      </c>
      <c r="K141" s="88"/>
      <c r="L141" s="10"/>
      <c r="M141" s="89" t="s">
        <v>12</v>
      </c>
      <c r="N141" s="90" t="s">
        <v>33</v>
      </c>
      <c r="O141" s="91">
        <v>0</v>
      </c>
      <c r="P141" s="91">
        <f t="shared" si="1"/>
        <v>0</v>
      </c>
      <c r="Q141" s="91">
        <v>0</v>
      </c>
      <c r="R141" s="91">
        <f t="shared" si="2"/>
        <v>0</v>
      </c>
      <c r="S141" s="91">
        <v>0</v>
      </c>
      <c r="T141" s="92">
        <f t="shared" si="3"/>
        <v>0</v>
      </c>
      <c r="AR141" s="93" t="s">
        <v>92</v>
      </c>
      <c r="AT141" s="93" t="s">
        <v>88</v>
      </c>
      <c r="AU141" s="93" t="s">
        <v>93</v>
      </c>
      <c r="AY141" s="2" t="s">
        <v>82</v>
      </c>
      <c r="BE141" s="94">
        <f t="shared" si="4"/>
        <v>0</v>
      </c>
      <c r="BF141" s="94">
        <f t="shared" si="5"/>
        <v>0</v>
      </c>
      <c r="BG141" s="94">
        <f t="shared" si="6"/>
        <v>0</v>
      </c>
      <c r="BH141" s="94">
        <f t="shared" si="7"/>
        <v>0</v>
      </c>
      <c r="BI141" s="94">
        <f t="shared" si="8"/>
        <v>0</v>
      </c>
      <c r="BJ141" s="2" t="s">
        <v>87</v>
      </c>
      <c r="BK141" s="95">
        <f t="shared" si="9"/>
        <v>0</v>
      </c>
      <c r="BL141" s="2" t="s">
        <v>92</v>
      </c>
      <c r="BM141" s="93" t="s">
        <v>108</v>
      </c>
    </row>
    <row r="142" spans="2:65" s="9" customFormat="1" ht="24.2" customHeight="1" x14ac:dyDescent="0.25">
      <c r="B142" s="82"/>
      <c r="C142" s="83" t="s">
        <v>109</v>
      </c>
      <c r="D142" s="83" t="s">
        <v>88</v>
      </c>
      <c r="E142" s="84" t="s">
        <v>110</v>
      </c>
      <c r="F142" s="85" t="s">
        <v>111</v>
      </c>
      <c r="G142" s="86" t="s">
        <v>112</v>
      </c>
      <c r="H142" s="87">
        <v>48.9</v>
      </c>
      <c r="I142" s="224">
        <v>0</v>
      </c>
      <c r="J142" s="224">
        <f t="shared" si="0"/>
        <v>0</v>
      </c>
      <c r="K142" s="88"/>
      <c r="L142" s="10"/>
      <c r="M142" s="89" t="s">
        <v>12</v>
      </c>
      <c r="N142" s="90" t="s">
        <v>33</v>
      </c>
      <c r="O142" s="91">
        <v>0.46</v>
      </c>
      <c r="P142" s="91">
        <f t="shared" si="1"/>
        <v>22.494</v>
      </c>
      <c r="Q142" s="91">
        <v>0</v>
      </c>
      <c r="R142" s="91">
        <f t="shared" si="2"/>
        <v>0</v>
      </c>
      <c r="S142" s="91">
        <v>0</v>
      </c>
      <c r="T142" s="92">
        <f t="shared" si="3"/>
        <v>0</v>
      </c>
      <c r="AR142" s="93" t="s">
        <v>92</v>
      </c>
      <c r="AT142" s="93" t="s">
        <v>88</v>
      </c>
      <c r="AU142" s="93" t="s">
        <v>93</v>
      </c>
      <c r="AY142" s="2" t="s">
        <v>82</v>
      </c>
      <c r="BE142" s="94">
        <f t="shared" si="4"/>
        <v>0</v>
      </c>
      <c r="BF142" s="94">
        <f t="shared" si="5"/>
        <v>0</v>
      </c>
      <c r="BG142" s="94">
        <f t="shared" si="6"/>
        <v>0</v>
      </c>
      <c r="BH142" s="94">
        <f t="shared" si="7"/>
        <v>0</v>
      </c>
      <c r="BI142" s="94">
        <f t="shared" si="8"/>
        <v>0</v>
      </c>
      <c r="BJ142" s="2" t="s">
        <v>87</v>
      </c>
      <c r="BK142" s="95">
        <f t="shared" si="9"/>
        <v>0</v>
      </c>
      <c r="BL142" s="2" t="s">
        <v>92</v>
      </c>
      <c r="BM142" s="93" t="s">
        <v>113</v>
      </c>
    </row>
    <row r="143" spans="2:65" s="96" customFormat="1" x14ac:dyDescent="0.25">
      <c r="B143" s="97"/>
      <c r="D143" s="98" t="s">
        <v>114</v>
      </c>
      <c r="E143" s="99" t="s">
        <v>12</v>
      </c>
      <c r="F143" s="100" t="s">
        <v>115</v>
      </c>
      <c r="H143" s="101">
        <v>48.9</v>
      </c>
      <c r="I143" s="225"/>
      <c r="J143" s="225"/>
      <c r="L143" s="97"/>
      <c r="M143" s="102"/>
      <c r="T143" s="103"/>
      <c r="AT143" s="99" t="s">
        <v>114</v>
      </c>
      <c r="AU143" s="99" t="s">
        <v>93</v>
      </c>
      <c r="AV143" s="96" t="s">
        <v>87</v>
      </c>
      <c r="AW143" s="96" t="s">
        <v>116</v>
      </c>
      <c r="AX143" s="96" t="s">
        <v>81</v>
      </c>
      <c r="AY143" s="99" t="s">
        <v>82</v>
      </c>
    </row>
    <row r="144" spans="2:65" s="9" customFormat="1" ht="33" customHeight="1" x14ac:dyDescent="0.25">
      <c r="B144" s="82"/>
      <c r="C144" s="83" t="s">
        <v>117</v>
      </c>
      <c r="D144" s="83" t="s">
        <v>88</v>
      </c>
      <c r="E144" s="84" t="s">
        <v>118</v>
      </c>
      <c r="F144" s="85" t="s">
        <v>119</v>
      </c>
      <c r="G144" s="86" t="s">
        <v>112</v>
      </c>
      <c r="H144" s="87">
        <v>48.9</v>
      </c>
      <c r="I144" s="224">
        <v>0</v>
      </c>
      <c r="J144" s="224">
        <f>ROUND(I144*H144,3)</f>
        <v>0</v>
      </c>
      <c r="K144" s="88"/>
      <c r="L144" s="10"/>
      <c r="M144" s="89" t="s">
        <v>12</v>
      </c>
      <c r="N144" s="90" t="s">
        <v>33</v>
      </c>
      <c r="O144" s="91">
        <v>7.0999999999999994E-2</v>
      </c>
      <c r="P144" s="91">
        <f>O144*H144</f>
        <v>3.4718999999999998</v>
      </c>
      <c r="Q144" s="91">
        <v>0</v>
      </c>
      <c r="R144" s="91">
        <f>Q144*H144</f>
        <v>0</v>
      </c>
      <c r="S144" s="91">
        <v>0</v>
      </c>
      <c r="T144" s="92">
        <f>S144*H144</f>
        <v>0</v>
      </c>
      <c r="AR144" s="93" t="s">
        <v>92</v>
      </c>
      <c r="AT144" s="93" t="s">
        <v>88</v>
      </c>
      <c r="AU144" s="93" t="s">
        <v>93</v>
      </c>
      <c r="AY144" s="2" t="s">
        <v>82</v>
      </c>
      <c r="BE144" s="94">
        <f>IF(N144="základná",J144,0)</f>
        <v>0</v>
      </c>
      <c r="BF144" s="94">
        <f>IF(N144="znížená",J144,0)</f>
        <v>0</v>
      </c>
      <c r="BG144" s="94">
        <f>IF(N144="zákl. prenesená",J144,0)</f>
        <v>0</v>
      </c>
      <c r="BH144" s="94">
        <f>IF(N144="zníž. prenesená",J144,0)</f>
        <v>0</v>
      </c>
      <c r="BI144" s="94">
        <f>IF(N144="nulová",J144,0)</f>
        <v>0</v>
      </c>
      <c r="BJ144" s="2" t="s">
        <v>87</v>
      </c>
      <c r="BK144" s="95">
        <f>ROUND(I144*H144,3)</f>
        <v>0</v>
      </c>
      <c r="BL144" s="2" t="s">
        <v>92</v>
      </c>
      <c r="BM144" s="93" t="s">
        <v>120</v>
      </c>
    </row>
    <row r="145" spans="2:65" s="9" customFormat="1" ht="37.9" customHeight="1" x14ac:dyDescent="0.25">
      <c r="B145" s="82"/>
      <c r="C145" s="83" t="s">
        <v>121</v>
      </c>
      <c r="D145" s="83" t="s">
        <v>88</v>
      </c>
      <c r="E145" s="84" t="s">
        <v>122</v>
      </c>
      <c r="F145" s="85" t="s">
        <v>123</v>
      </c>
      <c r="G145" s="86" t="s">
        <v>112</v>
      </c>
      <c r="H145" s="87">
        <v>342.3</v>
      </c>
      <c r="I145" s="224">
        <v>0</v>
      </c>
      <c r="J145" s="224">
        <f>ROUND(I145*H145,3)</f>
        <v>0</v>
      </c>
      <c r="K145" s="88"/>
      <c r="L145" s="10"/>
      <c r="M145" s="89" t="s">
        <v>12</v>
      </c>
      <c r="N145" s="90" t="s">
        <v>33</v>
      </c>
      <c r="O145" s="91">
        <v>7.3699999999999998E-3</v>
      </c>
      <c r="P145" s="91">
        <f>O145*H145</f>
        <v>2.522751</v>
      </c>
      <c r="Q145" s="91">
        <v>0</v>
      </c>
      <c r="R145" s="91">
        <f>Q145*H145</f>
        <v>0</v>
      </c>
      <c r="S145" s="91">
        <v>0</v>
      </c>
      <c r="T145" s="92">
        <f>S145*H145</f>
        <v>0</v>
      </c>
      <c r="AR145" s="93" t="s">
        <v>92</v>
      </c>
      <c r="AT145" s="93" t="s">
        <v>88</v>
      </c>
      <c r="AU145" s="93" t="s">
        <v>93</v>
      </c>
      <c r="AY145" s="2" t="s">
        <v>82</v>
      </c>
      <c r="BE145" s="94">
        <f>IF(N145="základná",J145,0)</f>
        <v>0</v>
      </c>
      <c r="BF145" s="94">
        <f>IF(N145="znížená",J145,0)</f>
        <v>0</v>
      </c>
      <c r="BG145" s="94">
        <f>IF(N145="zákl. prenesená",J145,0)</f>
        <v>0</v>
      </c>
      <c r="BH145" s="94">
        <f>IF(N145="zníž. prenesená",J145,0)</f>
        <v>0</v>
      </c>
      <c r="BI145" s="94">
        <f>IF(N145="nulová",J145,0)</f>
        <v>0</v>
      </c>
      <c r="BJ145" s="2" t="s">
        <v>87</v>
      </c>
      <c r="BK145" s="95">
        <f>ROUND(I145*H145,3)</f>
        <v>0</v>
      </c>
      <c r="BL145" s="2" t="s">
        <v>92</v>
      </c>
      <c r="BM145" s="93" t="s">
        <v>124</v>
      </c>
    </row>
    <row r="146" spans="2:65" s="96" customFormat="1" x14ac:dyDescent="0.25">
      <c r="B146" s="97"/>
      <c r="D146" s="98" t="s">
        <v>114</v>
      </c>
      <c r="E146" s="99" t="s">
        <v>12</v>
      </c>
      <c r="F146" s="100" t="s">
        <v>125</v>
      </c>
      <c r="H146" s="101">
        <v>342.3</v>
      </c>
      <c r="I146" s="225"/>
      <c r="J146" s="225"/>
      <c r="L146" s="97"/>
      <c r="M146" s="102"/>
      <c r="T146" s="103"/>
      <c r="AT146" s="99" t="s">
        <v>114</v>
      </c>
      <c r="AU146" s="99" t="s">
        <v>93</v>
      </c>
      <c r="AV146" s="96" t="s">
        <v>87</v>
      </c>
      <c r="AW146" s="96" t="s">
        <v>116</v>
      </c>
      <c r="AX146" s="96" t="s">
        <v>81</v>
      </c>
      <c r="AY146" s="99" t="s">
        <v>82</v>
      </c>
    </row>
    <row r="147" spans="2:65" s="9" customFormat="1" ht="24.2" customHeight="1" x14ac:dyDescent="0.25">
      <c r="B147" s="82"/>
      <c r="C147" s="83" t="s">
        <v>126</v>
      </c>
      <c r="D147" s="83" t="s">
        <v>88</v>
      </c>
      <c r="E147" s="84" t="s">
        <v>127</v>
      </c>
      <c r="F147" s="85" t="s">
        <v>128</v>
      </c>
      <c r="G147" s="86" t="s">
        <v>97</v>
      </c>
      <c r="H147" s="87">
        <v>73.349999999999994</v>
      </c>
      <c r="I147" s="224">
        <v>0</v>
      </c>
      <c r="J147" s="224">
        <f>ROUND(I147*H147,3)</f>
        <v>0</v>
      </c>
      <c r="K147" s="88"/>
      <c r="L147" s="10"/>
      <c r="M147" s="89" t="s">
        <v>12</v>
      </c>
      <c r="N147" s="90" t="s">
        <v>33</v>
      </c>
      <c r="O147" s="91">
        <v>0</v>
      </c>
      <c r="P147" s="91">
        <f>O147*H147</f>
        <v>0</v>
      </c>
      <c r="Q147" s="91">
        <v>0</v>
      </c>
      <c r="R147" s="91">
        <f>Q147*H147</f>
        <v>0</v>
      </c>
      <c r="S147" s="91">
        <v>0</v>
      </c>
      <c r="T147" s="92">
        <f>S147*H147</f>
        <v>0</v>
      </c>
      <c r="AR147" s="93" t="s">
        <v>92</v>
      </c>
      <c r="AT147" s="93" t="s">
        <v>88</v>
      </c>
      <c r="AU147" s="93" t="s">
        <v>93</v>
      </c>
      <c r="AY147" s="2" t="s">
        <v>82</v>
      </c>
      <c r="BE147" s="94">
        <f>IF(N147="základná",J147,0)</f>
        <v>0</v>
      </c>
      <c r="BF147" s="94">
        <f>IF(N147="znížená",J147,0)</f>
        <v>0</v>
      </c>
      <c r="BG147" s="94">
        <f>IF(N147="zákl. prenesená",J147,0)</f>
        <v>0</v>
      </c>
      <c r="BH147" s="94">
        <f>IF(N147="zníž. prenesená",J147,0)</f>
        <v>0</v>
      </c>
      <c r="BI147" s="94">
        <f>IF(N147="nulová",J147,0)</f>
        <v>0</v>
      </c>
      <c r="BJ147" s="2" t="s">
        <v>87</v>
      </c>
      <c r="BK147" s="95">
        <f>ROUND(I147*H147,3)</f>
        <v>0</v>
      </c>
      <c r="BL147" s="2" t="s">
        <v>92</v>
      </c>
      <c r="BM147" s="93" t="s">
        <v>129</v>
      </c>
    </row>
    <row r="148" spans="2:65" s="96" customFormat="1" x14ac:dyDescent="0.25">
      <c r="B148" s="97"/>
      <c r="D148" s="98" t="s">
        <v>114</v>
      </c>
      <c r="E148" s="99" t="s">
        <v>12</v>
      </c>
      <c r="F148" s="100" t="s">
        <v>130</v>
      </c>
      <c r="H148" s="101">
        <v>73.349999999999994</v>
      </c>
      <c r="I148" s="225"/>
      <c r="J148" s="225"/>
      <c r="L148" s="97"/>
      <c r="M148" s="102"/>
      <c r="T148" s="103"/>
      <c r="AT148" s="99" t="s">
        <v>114</v>
      </c>
      <c r="AU148" s="99" t="s">
        <v>93</v>
      </c>
      <c r="AV148" s="96" t="s">
        <v>87</v>
      </c>
      <c r="AW148" s="96" t="s">
        <v>116</v>
      </c>
      <c r="AX148" s="96" t="s">
        <v>2</v>
      </c>
      <c r="AY148" s="99" t="s">
        <v>82</v>
      </c>
    </row>
    <row r="149" spans="2:65" s="104" customFormat="1" x14ac:dyDescent="0.25">
      <c r="B149" s="105"/>
      <c r="D149" s="98" t="s">
        <v>114</v>
      </c>
      <c r="E149" s="106" t="s">
        <v>12</v>
      </c>
      <c r="F149" s="107" t="s">
        <v>131</v>
      </c>
      <c r="H149" s="108">
        <v>73.349999999999994</v>
      </c>
      <c r="I149" s="226"/>
      <c r="J149" s="226"/>
      <c r="L149" s="105"/>
      <c r="M149" s="109"/>
      <c r="T149" s="110"/>
      <c r="AT149" s="106" t="s">
        <v>114</v>
      </c>
      <c r="AU149" s="106" t="s">
        <v>93</v>
      </c>
      <c r="AV149" s="104" t="s">
        <v>92</v>
      </c>
      <c r="AW149" s="104" t="s">
        <v>116</v>
      </c>
      <c r="AX149" s="104" t="s">
        <v>81</v>
      </c>
      <c r="AY149" s="106" t="s">
        <v>82</v>
      </c>
    </row>
    <row r="150" spans="2:65" s="71" customFormat="1" ht="20.85" customHeight="1" x14ac:dyDescent="0.2">
      <c r="B150" s="72"/>
      <c r="D150" s="73" t="s">
        <v>79</v>
      </c>
      <c r="E150" s="80" t="s">
        <v>132</v>
      </c>
      <c r="F150" s="80" t="s">
        <v>133</v>
      </c>
      <c r="I150" s="227"/>
      <c r="J150" s="223">
        <f>BK150</f>
        <v>0</v>
      </c>
      <c r="L150" s="72"/>
      <c r="M150" s="75"/>
      <c r="P150" s="76">
        <f>P151+SUM(P152:P171)+P183+P193</f>
        <v>76.497541499999997</v>
      </c>
      <c r="R150" s="76">
        <f>R151+SUM(R152:R171)+R183+R193</f>
        <v>161.18911700000004</v>
      </c>
      <c r="T150" s="77">
        <f>T151+SUM(T152:T171)+T183+T193</f>
        <v>0</v>
      </c>
      <c r="AR150" s="73" t="s">
        <v>81</v>
      </c>
      <c r="AT150" s="78" t="s">
        <v>79</v>
      </c>
      <c r="AU150" s="78" t="s">
        <v>87</v>
      </c>
      <c r="AY150" s="73" t="s">
        <v>82</v>
      </c>
      <c r="BK150" s="79">
        <f>BK151+SUM(BK152:BK171)+BK183+BK193</f>
        <v>0</v>
      </c>
    </row>
    <row r="151" spans="2:65" s="9" customFormat="1" ht="16.5" customHeight="1" x14ac:dyDescent="0.25">
      <c r="B151" s="82"/>
      <c r="C151" s="111" t="s">
        <v>134</v>
      </c>
      <c r="D151" s="111" t="s">
        <v>135</v>
      </c>
      <c r="E151" s="112" t="s">
        <v>136</v>
      </c>
      <c r="F151" s="113" t="s">
        <v>137</v>
      </c>
      <c r="G151" s="114" t="s">
        <v>138</v>
      </c>
      <c r="H151" s="115">
        <v>4</v>
      </c>
      <c r="I151" s="228">
        <v>0</v>
      </c>
      <c r="J151" s="228">
        <f>ROUND(I151*H151,3)</f>
        <v>0</v>
      </c>
      <c r="K151" s="116"/>
      <c r="L151" s="117"/>
      <c r="M151" s="118" t="s">
        <v>12</v>
      </c>
      <c r="N151" s="119" t="s">
        <v>33</v>
      </c>
      <c r="O151" s="91">
        <v>0</v>
      </c>
      <c r="P151" s="91">
        <f>O151*H151</f>
        <v>0</v>
      </c>
      <c r="Q151" s="91">
        <v>0</v>
      </c>
      <c r="R151" s="91">
        <f>Q151*H151</f>
        <v>0</v>
      </c>
      <c r="S151" s="91">
        <v>0</v>
      </c>
      <c r="T151" s="92">
        <f>S151*H151</f>
        <v>0</v>
      </c>
      <c r="AR151" s="93" t="s">
        <v>121</v>
      </c>
      <c r="AT151" s="93" t="s">
        <v>135</v>
      </c>
      <c r="AU151" s="93" t="s">
        <v>93</v>
      </c>
      <c r="AY151" s="2" t="s">
        <v>82</v>
      </c>
      <c r="BE151" s="94">
        <f>IF(N151="základná",J151,0)</f>
        <v>0</v>
      </c>
      <c r="BF151" s="94">
        <f>IF(N151="znížená",J151,0)</f>
        <v>0</v>
      </c>
      <c r="BG151" s="94">
        <f>IF(N151="zákl. prenesená",J151,0)</f>
        <v>0</v>
      </c>
      <c r="BH151" s="94">
        <f>IF(N151="zníž. prenesená",J151,0)</f>
        <v>0</v>
      </c>
      <c r="BI151" s="94">
        <f>IF(N151="nulová",J151,0)</f>
        <v>0</v>
      </c>
      <c r="BJ151" s="2" t="s">
        <v>87</v>
      </c>
      <c r="BK151" s="95">
        <f>ROUND(I151*H151,3)</f>
        <v>0</v>
      </c>
      <c r="BL151" s="2" t="s">
        <v>92</v>
      </c>
      <c r="BM151" s="93" t="s">
        <v>139</v>
      </c>
    </row>
    <row r="152" spans="2:65" s="96" customFormat="1" x14ac:dyDescent="0.25">
      <c r="B152" s="97"/>
      <c r="D152" s="98" t="s">
        <v>114</v>
      </c>
      <c r="E152" s="99" t="s">
        <v>12</v>
      </c>
      <c r="F152" s="100" t="s">
        <v>140</v>
      </c>
      <c r="H152" s="101">
        <v>4</v>
      </c>
      <c r="I152" s="225"/>
      <c r="J152" s="225"/>
      <c r="L152" s="97"/>
      <c r="M152" s="102"/>
      <c r="T152" s="103"/>
      <c r="AT152" s="99" t="s">
        <v>114</v>
      </c>
      <c r="AU152" s="99" t="s">
        <v>93</v>
      </c>
      <c r="AV152" s="96" t="s">
        <v>87</v>
      </c>
      <c r="AW152" s="96" t="s">
        <v>116</v>
      </c>
      <c r="AX152" s="96" t="s">
        <v>81</v>
      </c>
      <c r="AY152" s="99" t="s">
        <v>82</v>
      </c>
    </row>
    <row r="153" spans="2:65" s="9" customFormat="1" ht="16.5" customHeight="1" x14ac:dyDescent="0.25">
      <c r="B153" s="82"/>
      <c r="C153" s="111" t="s">
        <v>141</v>
      </c>
      <c r="D153" s="111" t="s">
        <v>135</v>
      </c>
      <c r="E153" s="112" t="s">
        <v>142</v>
      </c>
      <c r="F153" s="113" t="s">
        <v>143</v>
      </c>
      <c r="G153" s="114" t="s">
        <v>138</v>
      </c>
      <c r="H153" s="115">
        <v>1</v>
      </c>
      <c r="I153" s="228">
        <v>0</v>
      </c>
      <c r="J153" s="228">
        <f>ROUND(I153*H153,3)</f>
        <v>0</v>
      </c>
      <c r="K153" s="116"/>
      <c r="L153" s="117"/>
      <c r="M153" s="118" t="s">
        <v>12</v>
      </c>
      <c r="N153" s="119" t="s">
        <v>33</v>
      </c>
      <c r="O153" s="91">
        <v>0</v>
      </c>
      <c r="P153" s="91">
        <f>O153*H153</f>
        <v>0</v>
      </c>
      <c r="Q153" s="91">
        <v>0</v>
      </c>
      <c r="R153" s="91">
        <f>Q153*H153</f>
        <v>0</v>
      </c>
      <c r="S153" s="91">
        <v>0</v>
      </c>
      <c r="T153" s="92">
        <f>S153*H153</f>
        <v>0</v>
      </c>
      <c r="AR153" s="93" t="s">
        <v>121</v>
      </c>
      <c r="AT153" s="93" t="s">
        <v>135</v>
      </c>
      <c r="AU153" s="93" t="s">
        <v>93</v>
      </c>
      <c r="AY153" s="2" t="s">
        <v>82</v>
      </c>
      <c r="BE153" s="94">
        <f>IF(N153="základná",J153,0)</f>
        <v>0</v>
      </c>
      <c r="BF153" s="94">
        <f>IF(N153="znížená",J153,0)</f>
        <v>0</v>
      </c>
      <c r="BG153" s="94">
        <f>IF(N153="zákl. prenesená",J153,0)</f>
        <v>0</v>
      </c>
      <c r="BH153" s="94">
        <f>IF(N153="zníž. prenesená",J153,0)</f>
        <v>0</v>
      </c>
      <c r="BI153" s="94">
        <f>IF(N153="nulová",J153,0)</f>
        <v>0</v>
      </c>
      <c r="BJ153" s="2" t="s">
        <v>87</v>
      </c>
      <c r="BK153" s="95">
        <f>ROUND(I153*H153,3)</f>
        <v>0</v>
      </c>
      <c r="BL153" s="2" t="s">
        <v>92</v>
      </c>
      <c r="BM153" s="93" t="s">
        <v>144</v>
      </c>
    </row>
    <row r="154" spans="2:65" s="96" customFormat="1" x14ac:dyDescent="0.25">
      <c r="B154" s="97"/>
      <c r="D154" s="98" t="s">
        <v>114</v>
      </c>
      <c r="E154" s="99" t="s">
        <v>12</v>
      </c>
      <c r="F154" s="100" t="s">
        <v>145</v>
      </c>
      <c r="H154" s="101">
        <v>1</v>
      </c>
      <c r="I154" s="225"/>
      <c r="J154" s="225"/>
      <c r="L154" s="97"/>
      <c r="M154" s="102"/>
      <c r="T154" s="103"/>
      <c r="AT154" s="99" t="s">
        <v>114</v>
      </c>
      <c r="AU154" s="99" t="s">
        <v>93</v>
      </c>
      <c r="AV154" s="96" t="s">
        <v>87</v>
      </c>
      <c r="AW154" s="96" t="s">
        <v>116</v>
      </c>
      <c r="AX154" s="96" t="s">
        <v>81</v>
      </c>
      <c r="AY154" s="99" t="s">
        <v>82</v>
      </c>
    </row>
    <row r="155" spans="2:65" s="9" customFormat="1" ht="16.5" customHeight="1" x14ac:dyDescent="0.25">
      <c r="B155" s="82"/>
      <c r="C155" s="111" t="s">
        <v>146</v>
      </c>
      <c r="D155" s="111" t="s">
        <v>135</v>
      </c>
      <c r="E155" s="112" t="s">
        <v>147</v>
      </c>
      <c r="F155" s="113" t="s">
        <v>148</v>
      </c>
      <c r="G155" s="114" t="s">
        <v>138</v>
      </c>
      <c r="H155" s="115">
        <v>1</v>
      </c>
      <c r="I155" s="228">
        <v>0</v>
      </c>
      <c r="J155" s="228">
        <f>ROUND(I155*H155,3)</f>
        <v>0</v>
      </c>
      <c r="K155" s="116"/>
      <c r="L155" s="117"/>
      <c r="M155" s="118" t="s">
        <v>12</v>
      </c>
      <c r="N155" s="119" t="s">
        <v>33</v>
      </c>
      <c r="O155" s="91">
        <v>0</v>
      </c>
      <c r="P155" s="91">
        <f>O155*H155</f>
        <v>0</v>
      </c>
      <c r="Q155" s="91">
        <v>0</v>
      </c>
      <c r="R155" s="91">
        <f>Q155*H155</f>
        <v>0</v>
      </c>
      <c r="S155" s="91">
        <v>0</v>
      </c>
      <c r="T155" s="92">
        <f>S155*H155</f>
        <v>0</v>
      </c>
      <c r="AR155" s="93" t="s">
        <v>121</v>
      </c>
      <c r="AT155" s="93" t="s">
        <v>135</v>
      </c>
      <c r="AU155" s="93" t="s">
        <v>93</v>
      </c>
      <c r="AY155" s="2" t="s">
        <v>82</v>
      </c>
      <c r="BE155" s="94">
        <f>IF(N155="základná",J155,0)</f>
        <v>0</v>
      </c>
      <c r="BF155" s="94">
        <f>IF(N155="znížená",J155,0)</f>
        <v>0</v>
      </c>
      <c r="BG155" s="94">
        <f>IF(N155="zákl. prenesená",J155,0)</f>
        <v>0</v>
      </c>
      <c r="BH155" s="94">
        <f>IF(N155="zníž. prenesená",J155,0)</f>
        <v>0</v>
      </c>
      <c r="BI155" s="94">
        <f>IF(N155="nulová",J155,0)</f>
        <v>0</v>
      </c>
      <c r="BJ155" s="2" t="s">
        <v>87</v>
      </c>
      <c r="BK155" s="95">
        <f>ROUND(I155*H155,3)</f>
        <v>0</v>
      </c>
      <c r="BL155" s="2" t="s">
        <v>92</v>
      </c>
      <c r="BM155" s="93" t="s">
        <v>149</v>
      </c>
    </row>
    <row r="156" spans="2:65" s="96" customFormat="1" x14ac:dyDescent="0.25">
      <c r="B156" s="97"/>
      <c r="D156" s="98" t="s">
        <v>114</v>
      </c>
      <c r="E156" s="99" t="s">
        <v>12</v>
      </c>
      <c r="F156" s="100" t="s">
        <v>145</v>
      </c>
      <c r="H156" s="101">
        <v>1</v>
      </c>
      <c r="I156" s="225"/>
      <c r="J156" s="225"/>
      <c r="L156" s="97"/>
      <c r="M156" s="102"/>
      <c r="T156" s="103"/>
      <c r="AT156" s="99" t="s">
        <v>114</v>
      </c>
      <c r="AU156" s="99" t="s">
        <v>93</v>
      </c>
      <c r="AV156" s="96" t="s">
        <v>87</v>
      </c>
      <c r="AW156" s="96" t="s">
        <v>116</v>
      </c>
      <c r="AX156" s="96" t="s">
        <v>81</v>
      </c>
      <c r="AY156" s="99" t="s">
        <v>82</v>
      </c>
    </row>
    <row r="157" spans="2:65" s="9" customFormat="1" ht="16.5" customHeight="1" x14ac:dyDescent="0.25">
      <c r="B157" s="82"/>
      <c r="C157" s="111" t="s">
        <v>150</v>
      </c>
      <c r="D157" s="111" t="s">
        <v>135</v>
      </c>
      <c r="E157" s="112" t="s">
        <v>151</v>
      </c>
      <c r="F157" s="113" t="s">
        <v>152</v>
      </c>
      <c r="G157" s="114" t="s">
        <v>138</v>
      </c>
      <c r="H157" s="115">
        <v>1</v>
      </c>
      <c r="I157" s="228">
        <v>0</v>
      </c>
      <c r="J157" s="228">
        <f>ROUND(I157*H157,3)</f>
        <v>0</v>
      </c>
      <c r="K157" s="116"/>
      <c r="L157" s="117"/>
      <c r="M157" s="118" t="s">
        <v>12</v>
      </c>
      <c r="N157" s="119" t="s">
        <v>33</v>
      </c>
      <c r="O157" s="91">
        <v>0</v>
      </c>
      <c r="P157" s="91">
        <f>O157*H157</f>
        <v>0</v>
      </c>
      <c r="Q157" s="91">
        <v>0</v>
      </c>
      <c r="R157" s="91">
        <f>Q157*H157</f>
        <v>0</v>
      </c>
      <c r="S157" s="91">
        <v>0</v>
      </c>
      <c r="T157" s="92">
        <f>S157*H157</f>
        <v>0</v>
      </c>
      <c r="AR157" s="93" t="s">
        <v>121</v>
      </c>
      <c r="AT157" s="93" t="s">
        <v>135</v>
      </c>
      <c r="AU157" s="93" t="s">
        <v>93</v>
      </c>
      <c r="AY157" s="2" t="s">
        <v>82</v>
      </c>
      <c r="BE157" s="94">
        <f>IF(N157="základná",J157,0)</f>
        <v>0</v>
      </c>
      <c r="BF157" s="94">
        <f>IF(N157="znížená",J157,0)</f>
        <v>0</v>
      </c>
      <c r="BG157" s="94">
        <f>IF(N157="zákl. prenesená",J157,0)</f>
        <v>0</v>
      </c>
      <c r="BH157" s="94">
        <f>IF(N157="zníž. prenesená",J157,0)</f>
        <v>0</v>
      </c>
      <c r="BI157" s="94">
        <f>IF(N157="nulová",J157,0)</f>
        <v>0</v>
      </c>
      <c r="BJ157" s="2" t="s">
        <v>87</v>
      </c>
      <c r="BK157" s="95">
        <f>ROUND(I157*H157,3)</f>
        <v>0</v>
      </c>
      <c r="BL157" s="2" t="s">
        <v>92</v>
      </c>
      <c r="BM157" s="93" t="s">
        <v>153</v>
      </c>
    </row>
    <row r="158" spans="2:65" s="96" customFormat="1" x14ac:dyDescent="0.25">
      <c r="B158" s="97"/>
      <c r="D158" s="98" t="s">
        <v>114</v>
      </c>
      <c r="E158" s="99" t="s">
        <v>12</v>
      </c>
      <c r="F158" s="100" t="s">
        <v>145</v>
      </c>
      <c r="H158" s="101">
        <v>1</v>
      </c>
      <c r="I158" s="225"/>
      <c r="J158" s="225"/>
      <c r="L158" s="97"/>
      <c r="M158" s="102"/>
      <c r="T158" s="103"/>
      <c r="AT158" s="99" t="s">
        <v>114</v>
      </c>
      <c r="AU158" s="99" t="s">
        <v>93</v>
      </c>
      <c r="AV158" s="96" t="s">
        <v>87</v>
      </c>
      <c r="AW158" s="96" t="s">
        <v>116</v>
      </c>
      <c r="AX158" s="96" t="s">
        <v>81</v>
      </c>
      <c r="AY158" s="99" t="s">
        <v>82</v>
      </c>
    </row>
    <row r="159" spans="2:65" s="9" customFormat="1" ht="16.5" customHeight="1" x14ac:dyDescent="0.25">
      <c r="B159" s="82"/>
      <c r="C159" s="111" t="s">
        <v>154</v>
      </c>
      <c r="D159" s="111" t="s">
        <v>135</v>
      </c>
      <c r="E159" s="112" t="s">
        <v>155</v>
      </c>
      <c r="F159" s="113" t="s">
        <v>156</v>
      </c>
      <c r="G159" s="114" t="s">
        <v>138</v>
      </c>
      <c r="H159" s="115">
        <v>2</v>
      </c>
      <c r="I159" s="228">
        <v>0</v>
      </c>
      <c r="J159" s="228">
        <f>ROUND(I159*H159,3)</f>
        <v>0</v>
      </c>
      <c r="K159" s="116"/>
      <c r="L159" s="117"/>
      <c r="M159" s="118" t="s">
        <v>12</v>
      </c>
      <c r="N159" s="119" t="s">
        <v>33</v>
      </c>
      <c r="O159" s="91">
        <v>0</v>
      </c>
      <c r="P159" s="91">
        <f>O159*H159</f>
        <v>0</v>
      </c>
      <c r="Q159" s="91">
        <v>0</v>
      </c>
      <c r="R159" s="91">
        <f>Q159*H159</f>
        <v>0</v>
      </c>
      <c r="S159" s="91">
        <v>0</v>
      </c>
      <c r="T159" s="92">
        <f>S159*H159</f>
        <v>0</v>
      </c>
      <c r="AR159" s="93" t="s">
        <v>121</v>
      </c>
      <c r="AT159" s="93" t="s">
        <v>135</v>
      </c>
      <c r="AU159" s="93" t="s">
        <v>93</v>
      </c>
      <c r="AY159" s="2" t="s">
        <v>82</v>
      </c>
      <c r="BE159" s="94">
        <f>IF(N159="základná",J159,0)</f>
        <v>0</v>
      </c>
      <c r="BF159" s="94">
        <f>IF(N159="znížená",J159,0)</f>
        <v>0</v>
      </c>
      <c r="BG159" s="94">
        <f>IF(N159="zákl. prenesená",J159,0)</f>
        <v>0</v>
      </c>
      <c r="BH159" s="94">
        <f>IF(N159="zníž. prenesená",J159,0)</f>
        <v>0</v>
      </c>
      <c r="BI159" s="94">
        <f>IF(N159="nulová",J159,0)</f>
        <v>0</v>
      </c>
      <c r="BJ159" s="2" t="s">
        <v>87</v>
      </c>
      <c r="BK159" s="95">
        <f>ROUND(I159*H159,3)</f>
        <v>0</v>
      </c>
      <c r="BL159" s="2" t="s">
        <v>92</v>
      </c>
      <c r="BM159" s="93" t="s">
        <v>157</v>
      </c>
    </row>
    <row r="160" spans="2:65" s="96" customFormat="1" x14ac:dyDescent="0.25">
      <c r="B160" s="97"/>
      <c r="D160" s="98" t="s">
        <v>114</v>
      </c>
      <c r="E160" s="99" t="s">
        <v>12</v>
      </c>
      <c r="F160" s="100" t="s">
        <v>158</v>
      </c>
      <c r="H160" s="101">
        <v>2</v>
      </c>
      <c r="I160" s="225"/>
      <c r="J160" s="225"/>
      <c r="L160" s="97"/>
      <c r="M160" s="102"/>
      <c r="T160" s="103"/>
      <c r="AT160" s="99" t="s">
        <v>114</v>
      </c>
      <c r="AU160" s="99" t="s">
        <v>93</v>
      </c>
      <c r="AV160" s="96" t="s">
        <v>87</v>
      </c>
      <c r="AW160" s="96" t="s">
        <v>116</v>
      </c>
      <c r="AX160" s="96" t="s">
        <v>81</v>
      </c>
      <c r="AY160" s="99" t="s">
        <v>82</v>
      </c>
    </row>
    <row r="161" spans="2:65" s="9" customFormat="1" ht="16.5" customHeight="1" x14ac:dyDescent="0.25">
      <c r="B161" s="82"/>
      <c r="C161" s="111" t="s">
        <v>159</v>
      </c>
      <c r="D161" s="111" t="s">
        <v>135</v>
      </c>
      <c r="E161" s="112" t="s">
        <v>160</v>
      </c>
      <c r="F161" s="113" t="s">
        <v>161</v>
      </c>
      <c r="G161" s="114" t="s">
        <v>138</v>
      </c>
      <c r="H161" s="115">
        <v>1</v>
      </c>
      <c r="I161" s="228">
        <v>0</v>
      </c>
      <c r="J161" s="228">
        <f>ROUND(I161*H161,3)</f>
        <v>0</v>
      </c>
      <c r="K161" s="116"/>
      <c r="L161" s="117"/>
      <c r="M161" s="118" t="s">
        <v>12</v>
      </c>
      <c r="N161" s="119" t="s">
        <v>33</v>
      </c>
      <c r="O161" s="91">
        <v>0</v>
      </c>
      <c r="P161" s="91">
        <f>O161*H161</f>
        <v>0</v>
      </c>
      <c r="Q161" s="91">
        <v>0</v>
      </c>
      <c r="R161" s="91">
        <f>Q161*H161</f>
        <v>0</v>
      </c>
      <c r="S161" s="91">
        <v>0</v>
      </c>
      <c r="T161" s="92">
        <f>S161*H161</f>
        <v>0</v>
      </c>
      <c r="AR161" s="93" t="s">
        <v>121</v>
      </c>
      <c r="AT161" s="93" t="s">
        <v>135</v>
      </c>
      <c r="AU161" s="93" t="s">
        <v>93</v>
      </c>
      <c r="AY161" s="2" t="s">
        <v>82</v>
      </c>
      <c r="BE161" s="94">
        <f>IF(N161="základná",J161,0)</f>
        <v>0</v>
      </c>
      <c r="BF161" s="94">
        <f>IF(N161="znížená",J161,0)</f>
        <v>0</v>
      </c>
      <c r="BG161" s="94">
        <f>IF(N161="zákl. prenesená",J161,0)</f>
        <v>0</v>
      </c>
      <c r="BH161" s="94">
        <f>IF(N161="zníž. prenesená",J161,0)</f>
        <v>0</v>
      </c>
      <c r="BI161" s="94">
        <f>IF(N161="nulová",J161,0)</f>
        <v>0</v>
      </c>
      <c r="BJ161" s="2" t="s">
        <v>87</v>
      </c>
      <c r="BK161" s="95">
        <f>ROUND(I161*H161,3)</f>
        <v>0</v>
      </c>
      <c r="BL161" s="2" t="s">
        <v>92</v>
      </c>
      <c r="BM161" s="93" t="s">
        <v>162</v>
      </c>
    </row>
    <row r="162" spans="2:65" s="96" customFormat="1" x14ac:dyDescent="0.25">
      <c r="B162" s="97"/>
      <c r="D162" s="98" t="s">
        <v>114</v>
      </c>
      <c r="E162" s="99" t="s">
        <v>12</v>
      </c>
      <c r="F162" s="100" t="s">
        <v>145</v>
      </c>
      <c r="H162" s="101">
        <v>1</v>
      </c>
      <c r="I162" s="225"/>
      <c r="J162" s="225"/>
      <c r="L162" s="97"/>
      <c r="M162" s="102"/>
      <c r="T162" s="103"/>
      <c r="AT162" s="99" t="s">
        <v>114</v>
      </c>
      <c r="AU162" s="99" t="s">
        <v>93</v>
      </c>
      <c r="AV162" s="96" t="s">
        <v>87</v>
      </c>
      <c r="AW162" s="96" t="s">
        <v>116</v>
      </c>
      <c r="AX162" s="96" t="s">
        <v>81</v>
      </c>
      <c r="AY162" s="99" t="s">
        <v>82</v>
      </c>
    </row>
    <row r="163" spans="2:65" s="9" customFormat="1" ht="16.5" customHeight="1" x14ac:dyDescent="0.25">
      <c r="B163" s="82"/>
      <c r="C163" s="111" t="s">
        <v>163</v>
      </c>
      <c r="D163" s="111" t="s">
        <v>135</v>
      </c>
      <c r="E163" s="112" t="s">
        <v>164</v>
      </c>
      <c r="F163" s="113" t="s">
        <v>165</v>
      </c>
      <c r="G163" s="114" t="s">
        <v>138</v>
      </c>
      <c r="H163" s="115">
        <v>1</v>
      </c>
      <c r="I163" s="228">
        <v>0</v>
      </c>
      <c r="J163" s="228">
        <f>ROUND(I163*H163,3)</f>
        <v>0</v>
      </c>
      <c r="K163" s="116"/>
      <c r="L163" s="117"/>
      <c r="M163" s="118" t="s">
        <v>12</v>
      </c>
      <c r="N163" s="119" t="s">
        <v>33</v>
      </c>
      <c r="O163" s="91">
        <v>0</v>
      </c>
      <c r="P163" s="91">
        <f>O163*H163</f>
        <v>0</v>
      </c>
      <c r="Q163" s="91">
        <v>0</v>
      </c>
      <c r="R163" s="91">
        <f>Q163*H163</f>
        <v>0</v>
      </c>
      <c r="S163" s="91">
        <v>0</v>
      </c>
      <c r="T163" s="92">
        <f>S163*H163</f>
        <v>0</v>
      </c>
      <c r="AR163" s="93" t="s">
        <v>121</v>
      </c>
      <c r="AT163" s="93" t="s">
        <v>135</v>
      </c>
      <c r="AU163" s="93" t="s">
        <v>93</v>
      </c>
      <c r="AY163" s="2" t="s">
        <v>82</v>
      </c>
      <c r="BE163" s="94">
        <f>IF(N163="základná",J163,0)</f>
        <v>0</v>
      </c>
      <c r="BF163" s="94">
        <f>IF(N163="znížená",J163,0)</f>
        <v>0</v>
      </c>
      <c r="BG163" s="94">
        <f>IF(N163="zákl. prenesená",J163,0)</f>
        <v>0</v>
      </c>
      <c r="BH163" s="94">
        <f>IF(N163="zníž. prenesená",J163,0)</f>
        <v>0</v>
      </c>
      <c r="BI163" s="94">
        <f>IF(N163="nulová",J163,0)</f>
        <v>0</v>
      </c>
      <c r="BJ163" s="2" t="s">
        <v>87</v>
      </c>
      <c r="BK163" s="95">
        <f>ROUND(I163*H163,3)</f>
        <v>0</v>
      </c>
      <c r="BL163" s="2" t="s">
        <v>92</v>
      </c>
      <c r="BM163" s="93" t="s">
        <v>166</v>
      </c>
    </row>
    <row r="164" spans="2:65" s="96" customFormat="1" x14ac:dyDescent="0.25">
      <c r="B164" s="97"/>
      <c r="D164" s="98" t="s">
        <v>114</v>
      </c>
      <c r="E164" s="99" t="s">
        <v>12</v>
      </c>
      <c r="F164" s="100" t="s">
        <v>145</v>
      </c>
      <c r="H164" s="101">
        <v>1</v>
      </c>
      <c r="I164" s="225"/>
      <c r="J164" s="225"/>
      <c r="L164" s="97"/>
      <c r="M164" s="102"/>
      <c r="T164" s="103"/>
      <c r="AT164" s="99" t="s">
        <v>114</v>
      </c>
      <c r="AU164" s="99" t="s">
        <v>93</v>
      </c>
      <c r="AV164" s="96" t="s">
        <v>87</v>
      </c>
      <c r="AW164" s="96" t="s">
        <v>116</v>
      </c>
      <c r="AX164" s="96" t="s">
        <v>81</v>
      </c>
      <c r="AY164" s="99" t="s">
        <v>82</v>
      </c>
    </row>
    <row r="165" spans="2:65" s="9" customFormat="1" ht="16.5" customHeight="1" x14ac:dyDescent="0.25">
      <c r="B165" s="82"/>
      <c r="C165" s="111" t="s">
        <v>167</v>
      </c>
      <c r="D165" s="111" t="s">
        <v>135</v>
      </c>
      <c r="E165" s="112" t="s">
        <v>168</v>
      </c>
      <c r="F165" s="113" t="s">
        <v>169</v>
      </c>
      <c r="G165" s="114" t="s">
        <v>138</v>
      </c>
      <c r="H165" s="115">
        <v>1</v>
      </c>
      <c r="I165" s="228">
        <v>0</v>
      </c>
      <c r="J165" s="228">
        <f>ROUND(I165*H165,3)</f>
        <v>0</v>
      </c>
      <c r="K165" s="116"/>
      <c r="L165" s="117"/>
      <c r="M165" s="118" t="s">
        <v>12</v>
      </c>
      <c r="N165" s="119" t="s">
        <v>33</v>
      </c>
      <c r="O165" s="91">
        <v>0</v>
      </c>
      <c r="P165" s="91">
        <f>O165*H165</f>
        <v>0</v>
      </c>
      <c r="Q165" s="91">
        <v>0</v>
      </c>
      <c r="R165" s="91">
        <f>Q165*H165</f>
        <v>0</v>
      </c>
      <c r="S165" s="91">
        <v>0</v>
      </c>
      <c r="T165" s="92">
        <f>S165*H165</f>
        <v>0</v>
      </c>
      <c r="AR165" s="93" t="s">
        <v>121</v>
      </c>
      <c r="AT165" s="93" t="s">
        <v>135</v>
      </c>
      <c r="AU165" s="93" t="s">
        <v>93</v>
      </c>
      <c r="AY165" s="2" t="s">
        <v>82</v>
      </c>
      <c r="BE165" s="94">
        <f>IF(N165="základná",J165,0)</f>
        <v>0</v>
      </c>
      <c r="BF165" s="94">
        <f>IF(N165="znížená",J165,0)</f>
        <v>0</v>
      </c>
      <c r="BG165" s="94">
        <f>IF(N165="zákl. prenesená",J165,0)</f>
        <v>0</v>
      </c>
      <c r="BH165" s="94">
        <f>IF(N165="zníž. prenesená",J165,0)</f>
        <v>0</v>
      </c>
      <c r="BI165" s="94">
        <f>IF(N165="nulová",J165,0)</f>
        <v>0</v>
      </c>
      <c r="BJ165" s="2" t="s">
        <v>87</v>
      </c>
      <c r="BK165" s="95">
        <f>ROUND(I165*H165,3)</f>
        <v>0</v>
      </c>
      <c r="BL165" s="2" t="s">
        <v>92</v>
      </c>
      <c r="BM165" s="93" t="s">
        <v>170</v>
      </c>
    </row>
    <row r="166" spans="2:65" s="96" customFormat="1" x14ac:dyDescent="0.25">
      <c r="B166" s="97"/>
      <c r="D166" s="98" t="s">
        <v>114</v>
      </c>
      <c r="E166" s="99" t="s">
        <v>12</v>
      </c>
      <c r="F166" s="100" t="s">
        <v>145</v>
      </c>
      <c r="H166" s="101">
        <v>1</v>
      </c>
      <c r="I166" s="225"/>
      <c r="J166" s="225"/>
      <c r="L166" s="97"/>
      <c r="M166" s="102"/>
      <c r="T166" s="103"/>
      <c r="AT166" s="99" t="s">
        <v>114</v>
      </c>
      <c r="AU166" s="99" t="s">
        <v>93</v>
      </c>
      <c r="AV166" s="96" t="s">
        <v>87</v>
      </c>
      <c r="AW166" s="96" t="s">
        <v>116</v>
      </c>
      <c r="AX166" s="96" t="s">
        <v>81</v>
      </c>
      <c r="AY166" s="99" t="s">
        <v>82</v>
      </c>
    </row>
    <row r="167" spans="2:65" s="9" customFormat="1" ht="16.5" customHeight="1" x14ac:dyDescent="0.25">
      <c r="B167" s="82"/>
      <c r="C167" s="111" t="s">
        <v>171</v>
      </c>
      <c r="D167" s="111" t="s">
        <v>135</v>
      </c>
      <c r="E167" s="112" t="s">
        <v>172</v>
      </c>
      <c r="F167" s="113" t="s">
        <v>173</v>
      </c>
      <c r="G167" s="114" t="s">
        <v>138</v>
      </c>
      <c r="H167" s="115">
        <v>1</v>
      </c>
      <c r="I167" s="228">
        <v>0</v>
      </c>
      <c r="J167" s="228">
        <f>ROUND(I167*H167,3)</f>
        <v>0</v>
      </c>
      <c r="K167" s="116"/>
      <c r="L167" s="117"/>
      <c r="M167" s="118" t="s">
        <v>12</v>
      </c>
      <c r="N167" s="119" t="s">
        <v>33</v>
      </c>
      <c r="O167" s="91">
        <v>0</v>
      </c>
      <c r="P167" s="91">
        <f>O167*H167</f>
        <v>0</v>
      </c>
      <c r="Q167" s="91">
        <v>0</v>
      </c>
      <c r="R167" s="91">
        <f>Q167*H167</f>
        <v>0</v>
      </c>
      <c r="S167" s="91">
        <v>0</v>
      </c>
      <c r="T167" s="92">
        <f>S167*H167</f>
        <v>0</v>
      </c>
      <c r="AR167" s="93" t="s">
        <v>121</v>
      </c>
      <c r="AT167" s="93" t="s">
        <v>135</v>
      </c>
      <c r="AU167" s="93" t="s">
        <v>93</v>
      </c>
      <c r="AY167" s="2" t="s">
        <v>82</v>
      </c>
      <c r="BE167" s="94">
        <f>IF(N167="základná",J167,0)</f>
        <v>0</v>
      </c>
      <c r="BF167" s="94">
        <f>IF(N167="znížená",J167,0)</f>
        <v>0</v>
      </c>
      <c r="BG167" s="94">
        <f>IF(N167="zákl. prenesená",J167,0)</f>
        <v>0</v>
      </c>
      <c r="BH167" s="94">
        <f>IF(N167="zníž. prenesená",J167,0)</f>
        <v>0</v>
      </c>
      <c r="BI167" s="94">
        <f>IF(N167="nulová",J167,0)</f>
        <v>0</v>
      </c>
      <c r="BJ167" s="2" t="s">
        <v>87</v>
      </c>
      <c r="BK167" s="95">
        <f>ROUND(I167*H167,3)</f>
        <v>0</v>
      </c>
      <c r="BL167" s="2" t="s">
        <v>92</v>
      </c>
      <c r="BM167" s="93" t="s">
        <v>174</v>
      </c>
    </row>
    <row r="168" spans="2:65" s="96" customFormat="1" x14ac:dyDescent="0.25">
      <c r="B168" s="97"/>
      <c r="D168" s="98" t="s">
        <v>114</v>
      </c>
      <c r="E168" s="99" t="s">
        <v>12</v>
      </c>
      <c r="F168" s="100" t="s">
        <v>145</v>
      </c>
      <c r="H168" s="101">
        <v>1</v>
      </c>
      <c r="I168" s="225"/>
      <c r="J168" s="225"/>
      <c r="L168" s="97"/>
      <c r="M168" s="102"/>
      <c r="T168" s="103"/>
      <c r="AT168" s="99" t="s">
        <v>114</v>
      </c>
      <c r="AU168" s="99" t="s">
        <v>93</v>
      </c>
      <c r="AV168" s="96" t="s">
        <v>87</v>
      </c>
      <c r="AW168" s="96" t="s">
        <v>116</v>
      </c>
      <c r="AX168" s="96" t="s">
        <v>81</v>
      </c>
      <c r="AY168" s="99" t="s">
        <v>82</v>
      </c>
    </row>
    <row r="169" spans="2:65" s="9" customFormat="1" ht="16.5" customHeight="1" x14ac:dyDescent="0.25">
      <c r="B169" s="82"/>
      <c r="C169" s="111" t="s">
        <v>175</v>
      </c>
      <c r="D169" s="111" t="s">
        <v>135</v>
      </c>
      <c r="E169" s="112" t="s">
        <v>176</v>
      </c>
      <c r="F169" s="113" t="s">
        <v>177</v>
      </c>
      <c r="G169" s="114" t="s">
        <v>138</v>
      </c>
      <c r="H169" s="115">
        <v>1</v>
      </c>
      <c r="I169" s="228">
        <v>0</v>
      </c>
      <c r="J169" s="228">
        <f>ROUND(I169*H169,3)</f>
        <v>0</v>
      </c>
      <c r="K169" s="116"/>
      <c r="L169" s="117"/>
      <c r="M169" s="118" t="s">
        <v>12</v>
      </c>
      <c r="N169" s="119" t="s">
        <v>33</v>
      </c>
      <c r="O169" s="91">
        <v>0</v>
      </c>
      <c r="P169" s="91">
        <f>O169*H169</f>
        <v>0</v>
      </c>
      <c r="Q169" s="91">
        <v>0</v>
      </c>
      <c r="R169" s="91">
        <f>Q169*H169</f>
        <v>0</v>
      </c>
      <c r="S169" s="91">
        <v>0</v>
      </c>
      <c r="T169" s="92">
        <f>S169*H169</f>
        <v>0</v>
      </c>
      <c r="AR169" s="93" t="s">
        <v>121</v>
      </c>
      <c r="AT169" s="93" t="s">
        <v>135</v>
      </c>
      <c r="AU169" s="93" t="s">
        <v>93</v>
      </c>
      <c r="AY169" s="2" t="s">
        <v>82</v>
      </c>
      <c r="BE169" s="94">
        <f>IF(N169="základná",J169,0)</f>
        <v>0</v>
      </c>
      <c r="BF169" s="94">
        <f>IF(N169="znížená",J169,0)</f>
        <v>0</v>
      </c>
      <c r="BG169" s="94">
        <f>IF(N169="zákl. prenesená",J169,0)</f>
        <v>0</v>
      </c>
      <c r="BH169" s="94">
        <f>IF(N169="zníž. prenesená",J169,0)</f>
        <v>0</v>
      </c>
      <c r="BI169" s="94">
        <f>IF(N169="nulová",J169,0)</f>
        <v>0</v>
      </c>
      <c r="BJ169" s="2" t="s">
        <v>87</v>
      </c>
      <c r="BK169" s="95">
        <f>ROUND(I169*H169,3)</f>
        <v>0</v>
      </c>
      <c r="BL169" s="2" t="s">
        <v>92</v>
      </c>
      <c r="BM169" s="93" t="s">
        <v>178</v>
      </c>
    </row>
    <row r="170" spans="2:65" s="96" customFormat="1" x14ac:dyDescent="0.25">
      <c r="B170" s="97"/>
      <c r="D170" s="98" t="s">
        <v>114</v>
      </c>
      <c r="E170" s="99" t="s">
        <v>12</v>
      </c>
      <c r="F170" s="100" t="s">
        <v>145</v>
      </c>
      <c r="H170" s="101">
        <v>1</v>
      </c>
      <c r="I170" s="225"/>
      <c r="J170" s="225"/>
      <c r="L170" s="97"/>
      <c r="M170" s="102"/>
      <c r="T170" s="103"/>
      <c r="AT170" s="99" t="s">
        <v>114</v>
      </c>
      <c r="AU170" s="99" t="s">
        <v>93</v>
      </c>
      <c r="AV170" s="96" t="s">
        <v>87</v>
      </c>
      <c r="AW170" s="96" t="s">
        <v>116</v>
      </c>
      <c r="AX170" s="96" t="s">
        <v>81</v>
      </c>
      <c r="AY170" s="99" t="s">
        <v>82</v>
      </c>
    </row>
    <row r="171" spans="2:65" s="120" customFormat="1" ht="20.85" customHeight="1" x14ac:dyDescent="0.2">
      <c r="B171" s="121"/>
      <c r="D171" s="122" t="s">
        <v>79</v>
      </c>
      <c r="E171" s="122" t="s">
        <v>179</v>
      </c>
      <c r="F171" s="122" t="s">
        <v>180</v>
      </c>
      <c r="I171" s="229"/>
      <c r="J171" s="229">
        <f>BK171</f>
        <v>0</v>
      </c>
      <c r="L171" s="121"/>
      <c r="M171" s="123"/>
      <c r="P171" s="124">
        <f>SUM(P172:P182)</f>
        <v>5.7106559999999993</v>
      </c>
      <c r="R171" s="124">
        <f>SUM(R172:R182)</f>
        <v>8.8504067000000006</v>
      </c>
      <c r="T171" s="125">
        <f>SUM(T172:T182)</f>
        <v>0</v>
      </c>
      <c r="AR171" s="122" t="s">
        <v>81</v>
      </c>
      <c r="AT171" s="126" t="s">
        <v>79</v>
      </c>
      <c r="AU171" s="126" t="s">
        <v>93</v>
      </c>
      <c r="AY171" s="122" t="s">
        <v>82</v>
      </c>
      <c r="BK171" s="127">
        <f>SUM(BK172:BK182)</f>
        <v>0</v>
      </c>
    </row>
    <row r="172" spans="2:65" s="9" customFormat="1" ht="24.2" customHeight="1" x14ac:dyDescent="0.25">
      <c r="B172" s="82"/>
      <c r="C172" s="83" t="s">
        <v>181</v>
      </c>
      <c r="D172" s="83" t="s">
        <v>88</v>
      </c>
      <c r="E172" s="84" t="s">
        <v>110</v>
      </c>
      <c r="F172" s="85" t="s">
        <v>111</v>
      </c>
      <c r="G172" s="86" t="s">
        <v>112</v>
      </c>
      <c r="H172" s="87">
        <v>3.55</v>
      </c>
      <c r="I172" s="224">
        <v>0</v>
      </c>
      <c r="J172" s="224">
        <f t="shared" ref="J172:J178" si="10">ROUND(I172*H172,3)</f>
        <v>0</v>
      </c>
      <c r="K172" s="88"/>
      <c r="L172" s="10"/>
      <c r="M172" s="89" t="s">
        <v>12</v>
      </c>
      <c r="N172" s="90" t="s">
        <v>33</v>
      </c>
      <c r="O172" s="91">
        <v>0.46</v>
      </c>
      <c r="P172" s="91">
        <f t="shared" ref="P172:P178" si="11">O172*H172</f>
        <v>1.633</v>
      </c>
      <c r="Q172" s="91">
        <v>0</v>
      </c>
      <c r="R172" s="91">
        <f t="shared" ref="R172:R178" si="12">Q172*H172</f>
        <v>0</v>
      </c>
      <c r="S172" s="91">
        <v>0</v>
      </c>
      <c r="T172" s="92">
        <f t="shared" ref="T172:T178" si="13">S172*H172</f>
        <v>0</v>
      </c>
      <c r="AR172" s="93" t="s">
        <v>92</v>
      </c>
      <c r="AT172" s="93" t="s">
        <v>88</v>
      </c>
      <c r="AU172" s="93" t="s">
        <v>92</v>
      </c>
      <c r="AY172" s="2" t="s">
        <v>82</v>
      </c>
      <c r="BE172" s="94">
        <f t="shared" ref="BE172:BE178" si="14">IF(N172="základná",J172,0)</f>
        <v>0</v>
      </c>
      <c r="BF172" s="94">
        <f t="shared" ref="BF172:BF178" si="15">IF(N172="znížená",J172,0)</f>
        <v>0</v>
      </c>
      <c r="BG172" s="94">
        <f t="shared" ref="BG172:BG178" si="16">IF(N172="zákl. prenesená",J172,0)</f>
        <v>0</v>
      </c>
      <c r="BH172" s="94">
        <f t="shared" ref="BH172:BH178" si="17">IF(N172="zníž. prenesená",J172,0)</f>
        <v>0</v>
      </c>
      <c r="BI172" s="94">
        <f t="shared" ref="BI172:BI178" si="18">IF(N172="nulová",J172,0)</f>
        <v>0</v>
      </c>
      <c r="BJ172" s="2" t="s">
        <v>87</v>
      </c>
      <c r="BK172" s="95">
        <f t="shared" ref="BK172:BK178" si="19">ROUND(I172*H172,3)</f>
        <v>0</v>
      </c>
      <c r="BL172" s="2" t="s">
        <v>92</v>
      </c>
      <c r="BM172" s="93" t="s">
        <v>182</v>
      </c>
    </row>
    <row r="173" spans="2:65" s="9" customFormat="1" ht="24.2" customHeight="1" x14ac:dyDescent="0.25">
      <c r="B173" s="82"/>
      <c r="C173" s="83" t="s">
        <v>183</v>
      </c>
      <c r="D173" s="83" t="s">
        <v>88</v>
      </c>
      <c r="E173" s="84" t="s">
        <v>184</v>
      </c>
      <c r="F173" s="85" t="s">
        <v>185</v>
      </c>
      <c r="G173" s="86" t="s">
        <v>112</v>
      </c>
      <c r="H173" s="87">
        <v>3.55</v>
      </c>
      <c r="I173" s="224">
        <v>0</v>
      </c>
      <c r="J173" s="224">
        <f t="shared" si="10"/>
        <v>0</v>
      </c>
      <c r="K173" s="88"/>
      <c r="L173" s="10"/>
      <c r="M173" s="89" t="s">
        <v>12</v>
      </c>
      <c r="N173" s="90" t="s">
        <v>33</v>
      </c>
      <c r="O173" s="91">
        <v>6.9000000000000006E-2</v>
      </c>
      <c r="P173" s="91">
        <f t="shared" si="11"/>
        <v>0.24495</v>
      </c>
      <c r="Q173" s="91">
        <v>0</v>
      </c>
      <c r="R173" s="91">
        <f t="shared" si="12"/>
        <v>0</v>
      </c>
      <c r="S173" s="91">
        <v>0</v>
      </c>
      <c r="T173" s="92">
        <f t="shared" si="13"/>
        <v>0</v>
      </c>
      <c r="AR173" s="93" t="s">
        <v>92</v>
      </c>
      <c r="AT173" s="93" t="s">
        <v>88</v>
      </c>
      <c r="AU173" s="93" t="s">
        <v>92</v>
      </c>
      <c r="AY173" s="2" t="s">
        <v>82</v>
      </c>
      <c r="BE173" s="94">
        <f t="shared" si="14"/>
        <v>0</v>
      </c>
      <c r="BF173" s="94">
        <f t="shared" si="15"/>
        <v>0</v>
      </c>
      <c r="BG173" s="94">
        <f t="shared" si="16"/>
        <v>0</v>
      </c>
      <c r="BH173" s="94">
        <f t="shared" si="17"/>
        <v>0</v>
      </c>
      <c r="BI173" s="94">
        <f t="shared" si="18"/>
        <v>0</v>
      </c>
      <c r="BJ173" s="2" t="s">
        <v>87</v>
      </c>
      <c r="BK173" s="95">
        <f t="shared" si="19"/>
        <v>0</v>
      </c>
      <c r="BL173" s="2" t="s">
        <v>92</v>
      </c>
      <c r="BM173" s="93" t="s">
        <v>186</v>
      </c>
    </row>
    <row r="174" spans="2:65" s="9" customFormat="1" ht="24.2" customHeight="1" x14ac:dyDescent="0.25">
      <c r="B174" s="82"/>
      <c r="C174" s="83" t="s">
        <v>187</v>
      </c>
      <c r="D174" s="83" t="s">
        <v>88</v>
      </c>
      <c r="E174" s="84" t="s">
        <v>188</v>
      </c>
      <c r="F174" s="85" t="s">
        <v>189</v>
      </c>
      <c r="G174" s="86" t="s">
        <v>112</v>
      </c>
      <c r="H174" s="87">
        <v>3.55</v>
      </c>
      <c r="I174" s="224">
        <v>0</v>
      </c>
      <c r="J174" s="224">
        <f t="shared" si="10"/>
        <v>0</v>
      </c>
      <c r="K174" s="88"/>
      <c r="L174" s="10"/>
      <c r="M174" s="89" t="s">
        <v>12</v>
      </c>
      <c r="N174" s="90" t="s">
        <v>33</v>
      </c>
      <c r="O174" s="91">
        <v>0.61699999999999999</v>
      </c>
      <c r="P174" s="91">
        <f t="shared" si="11"/>
        <v>2.19035</v>
      </c>
      <c r="Q174" s="91">
        <v>0</v>
      </c>
      <c r="R174" s="91">
        <f t="shared" si="12"/>
        <v>0</v>
      </c>
      <c r="S174" s="91">
        <v>0</v>
      </c>
      <c r="T174" s="92">
        <f t="shared" si="13"/>
        <v>0</v>
      </c>
      <c r="AR174" s="93" t="s">
        <v>92</v>
      </c>
      <c r="AT174" s="93" t="s">
        <v>88</v>
      </c>
      <c r="AU174" s="93" t="s">
        <v>92</v>
      </c>
      <c r="AY174" s="2" t="s">
        <v>82</v>
      </c>
      <c r="BE174" s="94">
        <f t="shared" si="14"/>
        <v>0</v>
      </c>
      <c r="BF174" s="94">
        <f t="shared" si="15"/>
        <v>0</v>
      </c>
      <c r="BG174" s="94">
        <f t="shared" si="16"/>
        <v>0</v>
      </c>
      <c r="BH174" s="94">
        <f t="shared" si="17"/>
        <v>0</v>
      </c>
      <c r="BI174" s="94">
        <f t="shared" si="18"/>
        <v>0</v>
      </c>
      <c r="BJ174" s="2" t="s">
        <v>87</v>
      </c>
      <c r="BK174" s="95">
        <f t="shared" si="19"/>
        <v>0</v>
      </c>
      <c r="BL174" s="2" t="s">
        <v>92</v>
      </c>
      <c r="BM174" s="93" t="s">
        <v>190</v>
      </c>
    </row>
    <row r="175" spans="2:65" s="9" customFormat="1" ht="16.5" customHeight="1" x14ac:dyDescent="0.25">
      <c r="B175" s="82"/>
      <c r="C175" s="83" t="s">
        <v>191</v>
      </c>
      <c r="D175" s="83" t="s">
        <v>88</v>
      </c>
      <c r="E175" s="84" t="s">
        <v>192</v>
      </c>
      <c r="F175" s="85" t="s">
        <v>193</v>
      </c>
      <c r="G175" s="86" t="s">
        <v>112</v>
      </c>
      <c r="H175" s="87">
        <v>2.5760000000000001</v>
      </c>
      <c r="I175" s="224">
        <v>0</v>
      </c>
      <c r="J175" s="224">
        <f t="shared" si="10"/>
        <v>0</v>
      </c>
      <c r="K175" s="88"/>
      <c r="L175" s="10"/>
      <c r="M175" s="89" t="s">
        <v>12</v>
      </c>
      <c r="N175" s="90" t="s">
        <v>33</v>
      </c>
      <c r="O175" s="91">
        <v>0.58099999999999996</v>
      </c>
      <c r="P175" s="91">
        <f t="shared" si="11"/>
        <v>1.496656</v>
      </c>
      <c r="Q175" s="91">
        <v>0</v>
      </c>
      <c r="R175" s="91">
        <f t="shared" si="12"/>
        <v>0</v>
      </c>
      <c r="S175" s="91">
        <v>0</v>
      </c>
      <c r="T175" s="92">
        <f t="shared" si="13"/>
        <v>0</v>
      </c>
      <c r="AR175" s="93" t="s">
        <v>92</v>
      </c>
      <c r="AT175" s="93" t="s">
        <v>88</v>
      </c>
      <c r="AU175" s="93" t="s">
        <v>92</v>
      </c>
      <c r="AY175" s="2" t="s">
        <v>82</v>
      </c>
      <c r="BE175" s="94">
        <f t="shared" si="14"/>
        <v>0</v>
      </c>
      <c r="BF175" s="94">
        <f t="shared" si="15"/>
        <v>0</v>
      </c>
      <c r="BG175" s="94">
        <f t="shared" si="16"/>
        <v>0</v>
      </c>
      <c r="BH175" s="94">
        <f t="shared" si="17"/>
        <v>0</v>
      </c>
      <c r="BI175" s="94">
        <f t="shared" si="18"/>
        <v>0</v>
      </c>
      <c r="BJ175" s="2" t="s">
        <v>87</v>
      </c>
      <c r="BK175" s="95">
        <f t="shared" si="19"/>
        <v>0</v>
      </c>
      <c r="BL175" s="2" t="s">
        <v>92</v>
      </c>
      <c r="BM175" s="93" t="s">
        <v>194</v>
      </c>
    </row>
    <row r="176" spans="2:65" s="9" customFormat="1" ht="24.2" customHeight="1" x14ac:dyDescent="0.25">
      <c r="B176" s="82"/>
      <c r="C176" s="111" t="s">
        <v>195</v>
      </c>
      <c r="D176" s="111" t="s">
        <v>135</v>
      </c>
      <c r="E176" s="112" t="s">
        <v>196</v>
      </c>
      <c r="F176" s="113" t="s">
        <v>197</v>
      </c>
      <c r="G176" s="114" t="s">
        <v>112</v>
      </c>
      <c r="H176" s="115">
        <v>2.6019999999999999</v>
      </c>
      <c r="I176" s="228">
        <v>0</v>
      </c>
      <c r="J176" s="228">
        <f t="shared" si="10"/>
        <v>0</v>
      </c>
      <c r="K176" s="116"/>
      <c r="L176" s="117"/>
      <c r="M176" s="118" t="s">
        <v>12</v>
      </c>
      <c r="N176" s="119" t="s">
        <v>33</v>
      </c>
      <c r="O176" s="91">
        <v>0</v>
      </c>
      <c r="P176" s="91">
        <f t="shared" si="11"/>
        <v>0</v>
      </c>
      <c r="Q176" s="91">
        <v>2.1723499999999998</v>
      </c>
      <c r="R176" s="91">
        <f t="shared" si="12"/>
        <v>5.6524546999999989</v>
      </c>
      <c r="S176" s="91">
        <v>0</v>
      </c>
      <c r="T176" s="92">
        <f t="shared" si="13"/>
        <v>0</v>
      </c>
      <c r="AR176" s="93" t="s">
        <v>121</v>
      </c>
      <c r="AT176" s="93" t="s">
        <v>135</v>
      </c>
      <c r="AU176" s="93" t="s">
        <v>92</v>
      </c>
      <c r="AY176" s="2" t="s">
        <v>82</v>
      </c>
      <c r="BE176" s="94">
        <f t="shared" si="14"/>
        <v>0</v>
      </c>
      <c r="BF176" s="94">
        <f t="shared" si="15"/>
        <v>0</v>
      </c>
      <c r="BG176" s="94">
        <f t="shared" si="16"/>
        <v>0</v>
      </c>
      <c r="BH176" s="94">
        <f t="shared" si="17"/>
        <v>0</v>
      </c>
      <c r="BI176" s="94">
        <f t="shared" si="18"/>
        <v>0</v>
      </c>
      <c r="BJ176" s="2" t="s">
        <v>87</v>
      </c>
      <c r="BK176" s="95">
        <f t="shared" si="19"/>
        <v>0</v>
      </c>
      <c r="BL176" s="2" t="s">
        <v>92</v>
      </c>
      <c r="BM176" s="93" t="s">
        <v>198</v>
      </c>
    </row>
    <row r="177" spans="2:65" s="9" customFormat="1" ht="33" customHeight="1" x14ac:dyDescent="0.25">
      <c r="B177" s="82"/>
      <c r="C177" s="83" t="s">
        <v>199</v>
      </c>
      <c r="D177" s="83" t="s">
        <v>88</v>
      </c>
      <c r="E177" s="84" t="s">
        <v>200</v>
      </c>
      <c r="F177" s="85" t="s">
        <v>201</v>
      </c>
      <c r="G177" s="86" t="s">
        <v>202</v>
      </c>
      <c r="H177" s="87">
        <v>3.1</v>
      </c>
      <c r="I177" s="224">
        <v>0</v>
      </c>
      <c r="J177" s="224">
        <f t="shared" si="10"/>
        <v>0</v>
      </c>
      <c r="K177" s="88"/>
      <c r="L177" s="10"/>
      <c r="M177" s="89" t="s">
        <v>12</v>
      </c>
      <c r="N177" s="90" t="s">
        <v>33</v>
      </c>
      <c r="O177" s="91">
        <v>4.7E-2</v>
      </c>
      <c r="P177" s="91">
        <f t="shared" si="11"/>
        <v>0.1457</v>
      </c>
      <c r="Q177" s="91">
        <v>0.16192000000000001</v>
      </c>
      <c r="R177" s="91">
        <f t="shared" si="12"/>
        <v>0.50195200000000006</v>
      </c>
      <c r="S177" s="91">
        <v>0</v>
      </c>
      <c r="T177" s="92">
        <f t="shared" si="13"/>
        <v>0</v>
      </c>
      <c r="AR177" s="93" t="s">
        <v>92</v>
      </c>
      <c r="AT177" s="93" t="s">
        <v>88</v>
      </c>
      <c r="AU177" s="93" t="s">
        <v>92</v>
      </c>
      <c r="AY177" s="2" t="s">
        <v>82</v>
      </c>
      <c r="BE177" s="94">
        <f t="shared" si="14"/>
        <v>0</v>
      </c>
      <c r="BF177" s="94">
        <f t="shared" si="15"/>
        <v>0</v>
      </c>
      <c r="BG177" s="94">
        <f t="shared" si="16"/>
        <v>0</v>
      </c>
      <c r="BH177" s="94">
        <f t="shared" si="17"/>
        <v>0</v>
      </c>
      <c r="BI177" s="94">
        <f t="shared" si="18"/>
        <v>0</v>
      </c>
      <c r="BJ177" s="2" t="s">
        <v>87</v>
      </c>
      <c r="BK177" s="95">
        <f t="shared" si="19"/>
        <v>0</v>
      </c>
      <c r="BL177" s="2" t="s">
        <v>92</v>
      </c>
      <c r="BM177" s="93" t="s">
        <v>203</v>
      </c>
    </row>
    <row r="178" spans="2:65" s="9" customFormat="1" ht="16.5" customHeight="1" x14ac:dyDescent="0.25">
      <c r="B178" s="82"/>
      <c r="C178" s="111" t="s">
        <v>204</v>
      </c>
      <c r="D178" s="111" t="s">
        <v>135</v>
      </c>
      <c r="E178" s="112" t="s">
        <v>205</v>
      </c>
      <c r="F178" s="113" t="s">
        <v>206</v>
      </c>
      <c r="G178" s="114" t="s">
        <v>97</v>
      </c>
      <c r="H178" s="115">
        <v>0.496</v>
      </c>
      <c r="I178" s="228">
        <v>0</v>
      </c>
      <c r="J178" s="228">
        <f t="shared" si="10"/>
        <v>0</v>
      </c>
      <c r="K178" s="116"/>
      <c r="L178" s="117"/>
      <c r="M178" s="118" t="s">
        <v>12</v>
      </c>
      <c r="N178" s="119" t="s">
        <v>33</v>
      </c>
      <c r="O178" s="91">
        <v>0</v>
      </c>
      <c r="P178" s="91">
        <f t="shared" si="11"/>
        <v>0</v>
      </c>
      <c r="Q178" s="91">
        <v>1</v>
      </c>
      <c r="R178" s="91">
        <f t="shared" si="12"/>
        <v>0.496</v>
      </c>
      <c r="S178" s="91">
        <v>0</v>
      </c>
      <c r="T178" s="92">
        <f t="shared" si="13"/>
        <v>0</v>
      </c>
      <c r="AR178" s="93" t="s">
        <v>121</v>
      </c>
      <c r="AT178" s="93" t="s">
        <v>135</v>
      </c>
      <c r="AU178" s="93" t="s">
        <v>92</v>
      </c>
      <c r="AY178" s="2" t="s">
        <v>82</v>
      </c>
      <c r="BE178" s="94">
        <f t="shared" si="14"/>
        <v>0</v>
      </c>
      <c r="BF178" s="94">
        <f t="shared" si="15"/>
        <v>0</v>
      </c>
      <c r="BG178" s="94">
        <f t="shared" si="16"/>
        <v>0</v>
      </c>
      <c r="BH178" s="94">
        <f t="shared" si="17"/>
        <v>0</v>
      </c>
      <c r="BI178" s="94">
        <f t="shared" si="18"/>
        <v>0</v>
      </c>
      <c r="BJ178" s="2" t="s">
        <v>87</v>
      </c>
      <c r="BK178" s="95">
        <f t="shared" si="19"/>
        <v>0</v>
      </c>
      <c r="BL178" s="2" t="s">
        <v>92</v>
      </c>
      <c r="BM178" s="93" t="s">
        <v>207</v>
      </c>
    </row>
    <row r="179" spans="2:65" s="96" customFormat="1" x14ac:dyDescent="0.25">
      <c r="B179" s="97"/>
      <c r="D179" s="98" t="s">
        <v>114</v>
      </c>
      <c r="E179" s="99" t="s">
        <v>12</v>
      </c>
      <c r="F179" s="100" t="s">
        <v>208</v>
      </c>
      <c r="H179" s="101">
        <v>0.496</v>
      </c>
      <c r="I179" s="225"/>
      <c r="J179" s="225"/>
      <c r="L179" s="97"/>
      <c r="M179" s="102"/>
      <c r="T179" s="103"/>
      <c r="AT179" s="99" t="s">
        <v>114</v>
      </c>
      <c r="AU179" s="99" t="s">
        <v>92</v>
      </c>
      <c r="AV179" s="96" t="s">
        <v>87</v>
      </c>
      <c r="AW179" s="96" t="s">
        <v>116</v>
      </c>
      <c r="AX179" s="96" t="s">
        <v>81</v>
      </c>
      <c r="AY179" s="99" t="s">
        <v>82</v>
      </c>
    </row>
    <row r="180" spans="2:65" s="9" customFormat="1" ht="16.5" customHeight="1" x14ac:dyDescent="0.25">
      <c r="B180" s="82"/>
      <c r="C180" s="111" t="s">
        <v>209</v>
      </c>
      <c r="D180" s="111" t="s">
        <v>135</v>
      </c>
      <c r="E180" s="112" t="s">
        <v>210</v>
      </c>
      <c r="F180" s="113" t="s">
        <v>211</v>
      </c>
      <c r="G180" s="114" t="s">
        <v>97</v>
      </c>
      <c r="H180" s="115">
        <v>2.2000000000000002</v>
      </c>
      <c r="I180" s="228">
        <v>0</v>
      </c>
      <c r="J180" s="228">
        <f>ROUND(I180*H180,3)</f>
        <v>0</v>
      </c>
      <c r="K180" s="116"/>
      <c r="L180" s="117"/>
      <c r="M180" s="118" t="s">
        <v>12</v>
      </c>
      <c r="N180" s="119" t="s">
        <v>33</v>
      </c>
      <c r="O180" s="91">
        <v>0</v>
      </c>
      <c r="P180" s="91">
        <f>O180*H180</f>
        <v>0</v>
      </c>
      <c r="Q180" s="91">
        <v>1</v>
      </c>
      <c r="R180" s="91">
        <f>Q180*H180</f>
        <v>2.2000000000000002</v>
      </c>
      <c r="S180" s="91">
        <v>0</v>
      </c>
      <c r="T180" s="92">
        <f>S180*H180</f>
        <v>0</v>
      </c>
      <c r="AR180" s="93" t="s">
        <v>121</v>
      </c>
      <c r="AT180" s="93" t="s">
        <v>135</v>
      </c>
      <c r="AU180" s="93" t="s">
        <v>92</v>
      </c>
      <c r="AY180" s="2" t="s">
        <v>82</v>
      </c>
      <c r="BE180" s="94">
        <f>IF(N180="základná",J180,0)</f>
        <v>0</v>
      </c>
      <c r="BF180" s="94">
        <f>IF(N180="znížená",J180,0)</f>
        <v>0</v>
      </c>
      <c r="BG180" s="94">
        <f>IF(N180="zákl. prenesená",J180,0)</f>
        <v>0</v>
      </c>
      <c r="BH180" s="94">
        <f>IF(N180="zníž. prenesená",J180,0)</f>
        <v>0</v>
      </c>
      <c r="BI180" s="94">
        <f>IF(N180="nulová",J180,0)</f>
        <v>0</v>
      </c>
      <c r="BJ180" s="2" t="s">
        <v>87</v>
      </c>
      <c r="BK180" s="95">
        <f>ROUND(I180*H180,3)</f>
        <v>0</v>
      </c>
      <c r="BL180" s="2" t="s">
        <v>92</v>
      </c>
      <c r="BM180" s="93" t="s">
        <v>212</v>
      </c>
    </row>
    <row r="181" spans="2:65" s="9" customFormat="1" ht="16.5" customHeight="1" x14ac:dyDescent="0.25">
      <c r="B181" s="82"/>
      <c r="C181" s="111" t="s">
        <v>213</v>
      </c>
      <c r="D181" s="111" t="s">
        <v>135</v>
      </c>
      <c r="E181" s="112" t="s">
        <v>214</v>
      </c>
      <c r="F181" s="113" t="s">
        <v>215</v>
      </c>
      <c r="G181" s="114" t="s">
        <v>138</v>
      </c>
      <c r="H181" s="115">
        <v>1</v>
      </c>
      <c r="I181" s="228">
        <v>0</v>
      </c>
      <c r="J181" s="228">
        <f>ROUND(I181*H181,3)</f>
        <v>0</v>
      </c>
      <c r="K181" s="116"/>
      <c r="L181" s="117"/>
      <c r="M181" s="118" t="s">
        <v>12</v>
      </c>
      <c r="N181" s="119" t="s">
        <v>33</v>
      </c>
      <c r="O181" s="91">
        <v>0</v>
      </c>
      <c r="P181" s="91">
        <f>O181*H181</f>
        <v>0</v>
      </c>
      <c r="Q181" s="91">
        <v>0</v>
      </c>
      <c r="R181" s="91">
        <f>Q181*H181</f>
        <v>0</v>
      </c>
      <c r="S181" s="91">
        <v>0</v>
      </c>
      <c r="T181" s="92">
        <f>S181*H181</f>
        <v>0</v>
      </c>
      <c r="AR181" s="93" t="s">
        <v>121</v>
      </c>
      <c r="AT181" s="93" t="s">
        <v>135</v>
      </c>
      <c r="AU181" s="93" t="s">
        <v>92</v>
      </c>
      <c r="AY181" s="2" t="s">
        <v>82</v>
      </c>
      <c r="BE181" s="94">
        <f>IF(N181="základná",J181,0)</f>
        <v>0</v>
      </c>
      <c r="BF181" s="94">
        <f>IF(N181="znížená",J181,0)</f>
        <v>0</v>
      </c>
      <c r="BG181" s="94">
        <f>IF(N181="zákl. prenesená",J181,0)</f>
        <v>0</v>
      </c>
      <c r="BH181" s="94">
        <f>IF(N181="zníž. prenesená",J181,0)</f>
        <v>0</v>
      </c>
      <c r="BI181" s="94">
        <f>IF(N181="nulová",J181,0)</f>
        <v>0</v>
      </c>
      <c r="BJ181" s="2" t="s">
        <v>87</v>
      </c>
      <c r="BK181" s="95">
        <f>ROUND(I181*H181,3)</f>
        <v>0</v>
      </c>
      <c r="BL181" s="2" t="s">
        <v>92</v>
      </c>
      <c r="BM181" s="93" t="s">
        <v>216</v>
      </c>
    </row>
    <row r="182" spans="2:65" s="96" customFormat="1" x14ac:dyDescent="0.25">
      <c r="B182" s="97"/>
      <c r="D182" s="98" t="s">
        <v>114</v>
      </c>
      <c r="E182" s="99" t="s">
        <v>12</v>
      </c>
      <c r="F182" s="100" t="s">
        <v>217</v>
      </c>
      <c r="H182" s="101">
        <v>1</v>
      </c>
      <c r="I182" s="225"/>
      <c r="J182" s="225"/>
      <c r="L182" s="97"/>
      <c r="M182" s="102"/>
      <c r="T182" s="103"/>
      <c r="AT182" s="99" t="s">
        <v>114</v>
      </c>
      <c r="AU182" s="99" t="s">
        <v>92</v>
      </c>
      <c r="AV182" s="96" t="s">
        <v>87</v>
      </c>
      <c r="AW182" s="96" t="s">
        <v>116</v>
      </c>
      <c r="AX182" s="96" t="s">
        <v>81</v>
      </c>
      <c r="AY182" s="99" t="s">
        <v>82</v>
      </c>
    </row>
    <row r="183" spans="2:65" s="120" customFormat="1" ht="20.85" customHeight="1" x14ac:dyDescent="0.2">
      <c r="B183" s="121"/>
      <c r="D183" s="122" t="s">
        <v>79</v>
      </c>
      <c r="E183" s="122" t="s">
        <v>218</v>
      </c>
      <c r="F183" s="122" t="s">
        <v>219</v>
      </c>
      <c r="I183" s="229"/>
      <c r="J183" s="229">
        <f>BK183</f>
        <v>0</v>
      </c>
      <c r="L183" s="121"/>
      <c r="M183" s="123"/>
      <c r="P183" s="124">
        <f>SUM(P184:P192)</f>
        <v>0</v>
      </c>
      <c r="R183" s="124">
        <f>SUM(R184:R192)</f>
        <v>0</v>
      </c>
      <c r="T183" s="125">
        <f>SUM(T184:T192)</f>
        <v>0</v>
      </c>
      <c r="AR183" s="122" t="s">
        <v>81</v>
      </c>
      <c r="AT183" s="126" t="s">
        <v>79</v>
      </c>
      <c r="AU183" s="126" t="s">
        <v>93</v>
      </c>
      <c r="AY183" s="122" t="s">
        <v>82</v>
      </c>
      <c r="BK183" s="127">
        <f>SUM(BK184:BK192)</f>
        <v>0</v>
      </c>
    </row>
    <row r="184" spans="2:65" s="9" customFormat="1" ht="16.5" customHeight="1" x14ac:dyDescent="0.25">
      <c r="B184" s="82"/>
      <c r="C184" s="111" t="s">
        <v>220</v>
      </c>
      <c r="D184" s="111" t="s">
        <v>135</v>
      </c>
      <c r="E184" s="112" t="s">
        <v>221</v>
      </c>
      <c r="F184" s="113" t="s">
        <v>222</v>
      </c>
      <c r="G184" s="114" t="s">
        <v>138</v>
      </c>
      <c r="H184" s="115">
        <v>1</v>
      </c>
      <c r="I184" s="228">
        <v>0</v>
      </c>
      <c r="J184" s="228">
        <f>ROUND(I184*H184,3)</f>
        <v>0</v>
      </c>
      <c r="K184" s="116"/>
      <c r="L184" s="117"/>
      <c r="M184" s="118" t="s">
        <v>12</v>
      </c>
      <c r="N184" s="119" t="s">
        <v>33</v>
      </c>
      <c r="O184" s="91">
        <v>0</v>
      </c>
      <c r="P184" s="91">
        <f>O184*H184</f>
        <v>0</v>
      </c>
      <c r="Q184" s="91">
        <v>0</v>
      </c>
      <c r="R184" s="91">
        <f>Q184*H184</f>
        <v>0</v>
      </c>
      <c r="S184" s="91">
        <v>0</v>
      </c>
      <c r="T184" s="92">
        <f>S184*H184</f>
        <v>0</v>
      </c>
      <c r="AR184" s="93" t="s">
        <v>121</v>
      </c>
      <c r="AT184" s="93" t="s">
        <v>135</v>
      </c>
      <c r="AU184" s="93" t="s">
        <v>92</v>
      </c>
      <c r="AY184" s="2" t="s">
        <v>82</v>
      </c>
      <c r="BE184" s="94">
        <f>IF(N184="základná",J184,0)</f>
        <v>0</v>
      </c>
      <c r="BF184" s="94">
        <f>IF(N184="znížená",J184,0)</f>
        <v>0</v>
      </c>
      <c r="BG184" s="94">
        <f>IF(N184="zákl. prenesená",J184,0)</f>
        <v>0</v>
      </c>
      <c r="BH184" s="94">
        <f>IF(N184="zníž. prenesená",J184,0)</f>
        <v>0</v>
      </c>
      <c r="BI184" s="94">
        <f>IF(N184="nulová",J184,0)</f>
        <v>0</v>
      </c>
      <c r="BJ184" s="2" t="s">
        <v>87</v>
      </c>
      <c r="BK184" s="95">
        <f>ROUND(I184*H184,3)</f>
        <v>0</v>
      </c>
      <c r="BL184" s="2" t="s">
        <v>92</v>
      </c>
      <c r="BM184" s="93" t="s">
        <v>223</v>
      </c>
    </row>
    <row r="185" spans="2:65" s="96" customFormat="1" x14ac:dyDescent="0.25">
      <c r="B185" s="97"/>
      <c r="D185" s="98" t="s">
        <v>114</v>
      </c>
      <c r="E185" s="99" t="s">
        <v>12</v>
      </c>
      <c r="F185" s="100" t="s">
        <v>224</v>
      </c>
      <c r="H185" s="101">
        <v>1</v>
      </c>
      <c r="I185" s="225"/>
      <c r="J185" s="225"/>
      <c r="L185" s="97"/>
      <c r="M185" s="102"/>
      <c r="T185" s="103"/>
      <c r="AT185" s="99" t="s">
        <v>114</v>
      </c>
      <c r="AU185" s="99" t="s">
        <v>92</v>
      </c>
      <c r="AV185" s="96" t="s">
        <v>87</v>
      </c>
      <c r="AW185" s="96" t="s">
        <v>116</v>
      </c>
      <c r="AX185" s="96" t="s">
        <v>81</v>
      </c>
      <c r="AY185" s="99" t="s">
        <v>82</v>
      </c>
    </row>
    <row r="186" spans="2:65" s="9" customFormat="1" ht="16.5" customHeight="1" x14ac:dyDescent="0.25">
      <c r="B186" s="82"/>
      <c r="C186" s="111" t="s">
        <v>225</v>
      </c>
      <c r="D186" s="111" t="s">
        <v>135</v>
      </c>
      <c r="E186" s="112" t="s">
        <v>226</v>
      </c>
      <c r="F186" s="113" t="s">
        <v>227</v>
      </c>
      <c r="G186" s="114" t="s">
        <v>138</v>
      </c>
      <c r="H186" s="115">
        <v>2</v>
      </c>
      <c r="I186" s="228">
        <v>0</v>
      </c>
      <c r="J186" s="228">
        <f>ROUND(I186*H186,3)</f>
        <v>0</v>
      </c>
      <c r="K186" s="116"/>
      <c r="L186" s="117"/>
      <c r="M186" s="118" t="s">
        <v>12</v>
      </c>
      <c r="N186" s="119" t="s">
        <v>33</v>
      </c>
      <c r="O186" s="91">
        <v>0</v>
      </c>
      <c r="P186" s="91">
        <f>O186*H186</f>
        <v>0</v>
      </c>
      <c r="Q186" s="91">
        <v>0</v>
      </c>
      <c r="R186" s="91">
        <f>Q186*H186</f>
        <v>0</v>
      </c>
      <c r="S186" s="91">
        <v>0</v>
      </c>
      <c r="T186" s="92">
        <f>S186*H186</f>
        <v>0</v>
      </c>
      <c r="AR186" s="93" t="s">
        <v>121</v>
      </c>
      <c r="AT186" s="93" t="s">
        <v>135</v>
      </c>
      <c r="AU186" s="93" t="s">
        <v>92</v>
      </c>
      <c r="AY186" s="2" t="s">
        <v>82</v>
      </c>
      <c r="BE186" s="94">
        <f>IF(N186="základná",J186,0)</f>
        <v>0</v>
      </c>
      <c r="BF186" s="94">
        <f>IF(N186="znížená",J186,0)</f>
        <v>0</v>
      </c>
      <c r="BG186" s="94">
        <f>IF(N186="zákl. prenesená",J186,0)</f>
        <v>0</v>
      </c>
      <c r="BH186" s="94">
        <f>IF(N186="zníž. prenesená",J186,0)</f>
        <v>0</v>
      </c>
      <c r="BI186" s="94">
        <f>IF(N186="nulová",J186,0)</f>
        <v>0</v>
      </c>
      <c r="BJ186" s="2" t="s">
        <v>87</v>
      </c>
      <c r="BK186" s="95">
        <f>ROUND(I186*H186,3)</f>
        <v>0</v>
      </c>
      <c r="BL186" s="2" t="s">
        <v>92</v>
      </c>
      <c r="BM186" s="93" t="s">
        <v>228</v>
      </c>
    </row>
    <row r="187" spans="2:65" s="96" customFormat="1" x14ac:dyDescent="0.25">
      <c r="B187" s="97"/>
      <c r="D187" s="98" t="s">
        <v>114</v>
      </c>
      <c r="E187" s="99" t="s">
        <v>12</v>
      </c>
      <c r="F187" s="100" t="s">
        <v>229</v>
      </c>
      <c r="H187" s="101">
        <v>2</v>
      </c>
      <c r="I187" s="225"/>
      <c r="J187" s="225"/>
      <c r="L187" s="97"/>
      <c r="M187" s="102"/>
      <c r="T187" s="103"/>
      <c r="AT187" s="99" t="s">
        <v>114</v>
      </c>
      <c r="AU187" s="99" t="s">
        <v>92</v>
      </c>
      <c r="AV187" s="96" t="s">
        <v>87</v>
      </c>
      <c r="AW187" s="96" t="s">
        <v>116</v>
      </c>
      <c r="AX187" s="96" t="s">
        <v>81</v>
      </c>
      <c r="AY187" s="99" t="s">
        <v>82</v>
      </c>
    </row>
    <row r="188" spans="2:65" s="9" customFormat="1" ht="16.5" customHeight="1" x14ac:dyDescent="0.25">
      <c r="B188" s="82"/>
      <c r="C188" s="111" t="s">
        <v>230</v>
      </c>
      <c r="D188" s="111" t="s">
        <v>135</v>
      </c>
      <c r="E188" s="112" t="s">
        <v>231</v>
      </c>
      <c r="F188" s="113" t="s">
        <v>232</v>
      </c>
      <c r="G188" s="114" t="s">
        <v>138</v>
      </c>
      <c r="H188" s="115">
        <v>2</v>
      </c>
      <c r="I188" s="228">
        <v>0</v>
      </c>
      <c r="J188" s="228">
        <f>ROUND(I188*H188,3)</f>
        <v>0</v>
      </c>
      <c r="K188" s="116"/>
      <c r="L188" s="117"/>
      <c r="M188" s="118" t="s">
        <v>12</v>
      </c>
      <c r="N188" s="119" t="s">
        <v>33</v>
      </c>
      <c r="O188" s="91">
        <v>0</v>
      </c>
      <c r="P188" s="91">
        <f>O188*H188</f>
        <v>0</v>
      </c>
      <c r="Q188" s="91">
        <v>0</v>
      </c>
      <c r="R188" s="91">
        <f>Q188*H188</f>
        <v>0</v>
      </c>
      <c r="S188" s="91">
        <v>0</v>
      </c>
      <c r="T188" s="92">
        <f>S188*H188</f>
        <v>0</v>
      </c>
      <c r="AR188" s="93" t="s">
        <v>121</v>
      </c>
      <c r="AT188" s="93" t="s">
        <v>135</v>
      </c>
      <c r="AU188" s="93" t="s">
        <v>92</v>
      </c>
      <c r="AY188" s="2" t="s">
        <v>82</v>
      </c>
      <c r="BE188" s="94">
        <f>IF(N188="základná",J188,0)</f>
        <v>0</v>
      </c>
      <c r="BF188" s="94">
        <f>IF(N188="znížená",J188,0)</f>
        <v>0</v>
      </c>
      <c r="BG188" s="94">
        <f>IF(N188="zákl. prenesená",J188,0)</f>
        <v>0</v>
      </c>
      <c r="BH188" s="94">
        <f>IF(N188="zníž. prenesená",J188,0)</f>
        <v>0</v>
      </c>
      <c r="BI188" s="94">
        <f>IF(N188="nulová",J188,0)</f>
        <v>0</v>
      </c>
      <c r="BJ188" s="2" t="s">
        <v>87</v>
      </c>
      <c r="BK188" s="95">
        <f>ROUND(I188*H188,3)</f>
        <v>0</v>
      </c>
      <c r="BL188" s="2" t="s">
        <v>92</v>
      </c>
      <c r="BM188" s="93" t="s">
        <v>233</v>
      </c>
    </row>
    <row r="189" spans="2:65" s="96" customFormat="1" x14ac:dyDescent="0.25">
      <c r="B189" s="97"/>
      <c r="D189" s="98" t="s">
        <v>114</v>
      </c>
      <c r="E189" s="99" t="s">
        <v>12</v>
      </c>
      <c r="F189" s="100" t="s">
        <v>229</v>
      </c>
      <c r="H189" s="101">
        <v>2</v>
      </c>
      <c r="I189" s="225"/>
      <c r="J189" s="225"/>
      <c r="L189" s="97"/>
      <c r="M189" s="102"/>
      <c r="T189" s="103"/>
      <c r="AT189" s="99" t="s">
        <v>114</v>
      </c>
      <c r="AU189" s="99" t="s">
        <v>92</v>
      </c>
      <c r="AV189" s="96" t="s">
        <v>87</v>
      </c>
      <c r="AW189" s="96" t="s">
        <v>116</v>
      </c>
      <c r="AX189" s="96" t="s">
        <v>81</v>
      </c>
      <c r="AY189" s="99" t="s">
        <v>82</v>
      </c>
    </row>
    <row r="190" spans="2:65" s="9" customFormat="1" ht="16.5" customHeight="1" x14ac:dyDescent="0.25">
      <c r="B190" s="82"/>
      <c r="C190" s="111" t="s">
        <v>234</v>
      </c>
      <c r="D190" s="111" t="s">
        <v>135</v>
      </c>
      <c r="E190" s="112" t="s">
        <v>235</v>
      </c>
      <c r="F190" s="113" t="s">
        <v>236</v>
      </c>
      <c r="G190" s="114" t="s">
        <v>138</v>
      </c>
      <c r="H190" s="115">
        <v>1</v>
      </c>
      <c r="I190" s="228">
        <v>0</v>
      </c>
      <c r="J190" s="228">
        <f>ROUND(I190*H190,3)</f>
        <v>0</v>
      </c>
      <c r="K190" s="116"/>
      <c r="L190" s="117"/>
      <c r="M190" s="118" t="s">
        <v>12</v>
      </c>
      <c r="N190" s="119" t="s">
        <v>33</v>
      </c>
      <c r="O190" s="91">
        <v>0</v>
      </c>
      <c r="P190" s="91">
        <f>O190*H190</f>
        <v>0</v>
      </c>
      <c r="Q190" s="91">
        <v>0</v>
      </c>
      <c r="R190" s="91">
        <f>Q190*H190</f>
        <v>0</v>
      </c>
      <c r="S190" s="91">
        <v>0</v>
      </c>
      <c r="T190" s="92">
        <f>S190*H190</f>
        <v>0</v>
      </c>
      <c r="AR190" s="93" t="s">
        <v>121</v>
      </c>
      <c r="AT190" s="93" t="s">
        <v>135</v>
      </c>
      <c r="AU190" s="93" t="s">
        <v>92</v>
      </c>
      <c r="AY190" s="2" t="s">
        <v>82</v>
      </c>
      <c r="BE190" s="94">
        <f>IF(N190="základná",J190,0)</f>
        <v>0</v>
      </c>
      <c r="BF190" s="94">
        <f>IF(N190="znížená",J190,0)</f>
        <v>0</v>
      </c>
      <c r="BG190" s="94">
        <f>IF(N190="zákl. prenesená",J190,0)</f>
        <v>0</v>
      </c>
      <c r="BH190" s="94">
        <f>IF(N190="zníž. prenesená",J190,0)</f>
        <v>0</v>
      </c>
      <c r="BI190" s="94">
        <f>IF(N190="nulová",J190,0)</f>
        <v>0</v>
      </c>
      <c r="BJ190" s="2" t="s">
        <v>87</v>
      </c>
      <c r="BK190" s="95">
        <f>ROUND(I190*H190,3)</f>
        <v>0</v>
      </c>
      <c r="BL190" s="2" t="s">
        <v>92</v>
      </c>
      <c r="BM190" s="93" t="s">
        <v>237</v>
      </c>
    </row>
    <row r="191" spans="2:65" s="96" customFormat="1" x14ac:dyDescent="0.25">
      <c r="B191" s="97"/>
      <c r="D191" s="98" t="s">
        <v>114</v>
      </c>
      <c r="E191" s="99" t="s">
        <v>12</v>
      </c>
      <c r="F191" s="100" t="s">
        <v>224</v>
      </c>
      <c r="H191" s="101">
        <v>1</v>
      </c>
      <c r="I191" s="225"/>
      <c r="J191" s="225"/>
      <c r="L191" s="97"/>
      <c r="M191" s="102"/>
      <c r="T191" s="103"/>
      <c r="AT191" s="99" t="s">
        <v>114</v>
      </c>
      <c r="AU191" s="99" t="s">
        <v>92</v>
      </c>
      <c r="AV191" s="96" t="s">
        <v>87</v>
      </c>
      <c r="AW191" s="96" t="s">
        <v>116</v>
      </c>
      <c r="AX191" s="96" t="s">
        <v>81</v>
      </c>
      <c r="AY191" s="99" t="s">
        <v>82</v>
      </c>
    </row>
    <row r="192" spans="2:65" s="9" customFormat="1" ht="16.5" customHeight="1" x14ac:dyDescent="0.25">
      <c r="B192" s="82"/>
      <c r="C192" s="83" t="s">
        <v>238</v>
      </c>
      <c r="D192" s="83" t="s">
        <v>88</v>
      </c>
      <c r="E192" s="84" t="s">
        <v>239</v>
      </c>
      <c r="F192" s="85" t="s">
        <v>240</v>
      </c>
      <c r="G192" s="86" t="s">
        <v>138</v>
      </c>
      <c r="H192" s="87">
        <v>7</v>
      </c>
      <c r="I192" s="224">
        <v>0</v>
      </c>
      <c r="J192" s="224">
        <f>ROUND(I192*H192,3)</f>
        <v>0</v>
      </c>
      <c r="K192" s="88"/>
      <c r="L192" s="10"/>
      <c r="M192" s="89" t="s">
        <v>12</v>
      </c>
      <c r="N192" s="90" t="s">
        <v>33</v>
      </c>
      <c r="O192" s="91">
        <v>0</v>
      </c>
      <c r="P192" s="91">
        <f>O192*H192</f>
        <v>0</v>
      </c>
      <c r="Q192" s="91">
        <v>0</v>
      </c>
      <c r="R192" s="91">
        <f>Q192*H192</f>
        <v>0</v>
      </c>
      <c r="S192" s="91">
        <v>0</v>
      </c>
      <c r="T192" s="92">
        <f>S192*H192</f>
        <v>0</v>
      </c>
      <c r="AR192" s="93" t="s">
        <v>92</v>
      </c>
      <c r="AT192" s="93" t="s">
        <v>88</v>
      </c>
      <c r="AU192" s="93" t="s">
        <v>92</v>
      </c>
      <c r="AY192" s="2" t="s">
        <v>82</v>
      </c>
      <c r="BE192" s="94">
        <f>IF(N192="základná",J192,0)</f>
        <v>0</v>
      </c>
      <c r="BF192" s="94">
        <f>IF(N192="znížená",J192,0)</f>
        <v>0</v>
      </c>
      <c r="BG192" s="94">
        <f>IF(N192="zákl. prenesená",J192,0)</f>
        <v>0</v>
      </c>
      <c r="BH192" s="94">
        <f>IF(N192="zníž. prenesená",J192,0)</f>
        <v>0</v>
      </c>
      <c r="BI192" s="94">
        <f>IF(N192="nulová",J192,0)</f>
        <v>0</v>
      </c>
      <c r="BJ192" s="2" t="s">
        <v>87</v>
      </c>
      <c r="BK192" s="95">
        <f>ROUND(I192*H192,3)</f>
        <v>0</v>
      </c>
      <c r="BL192" s="2" t="s">
        <v>92</v>
      </c>
      <c r="BM192" s="93" t="s">
        <v>241</v>
      </c>
    </row>
    <row r="193" spans="2:65" s="120" customFormat="1" ht="20.85" customHeight="1" x14ac:dyDescent="0.2">
      <c r="B193" s="121"/>
      <c r="D193" s="122" t="s">
        <v>79</v>
      </c>
      <c r="E193" s="122" t="s">
        <v>242</v>
      </c>
      <c r="F193" s="122" t="s">
        <v>243</v>
      </c>
      <c r="I193" s="229"/>
      <c r="J193" s="229">
        <f>BK193</f>
        <v>0</v>
      </c>
      <c r="L193" s="121"/>
      <c r="M193" s="123"/>
      <c r="P193" s="124">
        <f>SUM(P194:P249)</f>
        <v>70.786885499999997</v>
      </c>
      <c r="R193" s="124">
        <f>SUM(R194:R249)</f>
        <v>152.33871030000003</v>
      </c>
      <c r="T193" s="125">
        <f>SUM(T194:T249)</f>
        <v>0</v>
      </c>
      <c r="AR193" s="122" t="s">
        <v>81</v>
      </c>
      <c r="AT193" s="126" t="s">
        <v>79</v>
      </c>
      <c r="AU193" s="126" t="s">
        <v>93</v>
      </c>
      <c r="AY193" s="122" t="s">
        <v>82</v>
      </c>
      <c r="BK193" s="127">
        <f>SUM(BK194:BK249)</f>
        <v>0</v>
      </c>
    </row>
    <row r="194" spans="2:65" s="9" customFormat="1" ht="24.2" customHeight="1" x14ac:dyDescent="0.25">
      <c r="B194" s="82"/>
      <c r="C194" s="83" t="s">
        <v>244</v>
      </c>
      <c r="D194" s="83" t="s">
        <v>88</v>
      </c>
      <c r="E194" s="84" t="s">
        <v>110</v>
      </c>
      <c r="F194" s="85" t="s">
        <v>111</v>
      </c>
      <c r="G194" s="86" t="s">
        <v>112</v>
      </c>
      <c r="H194" s="87">
        <v>93.25</v>
      </c>
      <c r="I194" s="224">
        <v>0</v>
      </c>
      <c r="J194" s="224">
        <f>ROUND(I194*H194,3)</f>
        <v>0</v>
      </c>
      <c r="K194" s="88"/>
      <c r="L194" s="10"/>
      <c r="M194" s="89" t="s">
        <v>12</v>
      </c>
      <c r="N194" s="90" t="s">
        <v>33</v>
      </c>
      <c r="O194" s="91">
        <v>0.46</v>
      </c>
      <c r="P194" s="91">
        <f>O194*H194</f>
        <v>42.895000000000003</v>
      </c>
      <c r="Q194" s="91">
        <v>0</v>
      </c>
      <c r="R194" s="91">
        <f>Q194*H194</f>
        <v>0</v>
      </c>
      <c r="S194" s="91">
        <v>0</v>
      </c>
      <c r="T194" s="92">
        <f>S194*H194</f>
        <v>0</v>
      </c>
      <c r="AR194" s="93" t="s">
        <v>92</v>
      </c>
      <c r="AT194" s="93" t="s">
        <v>88</v>
      </c>
      <c r="AU194" s="93" t="s">
        <v>92</v>
      </c>
      <c r="AY194" s="2" t="s">
        <v>82</v>
      </c>
      <c r="BE194" s="94">
        <f>IF(N194="základná",J194,0)</f>
        <v>0</v>
      </c>
      <c r="BF194" s="94">
        <f>IF(N194="znížená",J194,0)</f>
        <v>0</v>
      </c>
      <c r="BG194" s="94">
        <f>IF(N194="zákl. prenesená",J194,0)</f>
        <v>0</v>
      </c>
      <c r="BH194" s="94">
        <f>IF(N194="zníž. prenesená",J194,0)</f>
        <v>0</v>
      </c>
      <c r="BI194" s="94">
        <f>IF(N194="nulová",J194,0)</f>
        <v>0</v>
      </c>
      <c r="BJ194" s="2" t="s">
        <v>87</v>
      </c>
      <c r="BK194" s="95">
        <f>ROUND(I194*H194,3)</f>
        <v>0</v>
      </c>
      <c r="BL194" s="2" t="s">
        <v>92</v>
      </c>
      <c r="BM194" s="93" t="s">
        <v>245</v>
      </c>
    </row>
    <row r="195" spans="2:65" s="96" customFormat="1" x14ac:dyDescent="0.25">
      <c r="B195" s="97"/>
      <c r="D195" s="98" t="s">
        <v>114</v>
      </c>
      <c r="E195" s="99" t="s">
        <v>12</v>
      </c>
      <c r="F195" s="100" t="s">
        <v>246</v>
      </c>
      <c r="H195" s="101">
        <v>93.25</v>
      </c>
      <c r="I195" s="225"/>
      <c r="J195" s="225"/>
      <c r="L195" s="97"/>
      <c r="M195" s="102"/>
      <c r="T195" s="103"/>
      <c r="AT195" s="99" t="s">
        <v>114</v>
      </c>
      <c r="AU195" s="99" t="s">
        <v>92</v>
      </c>
      <c r="AV195" s="96" t="s">
        <v>87</v>
      </c>
      <c r="AW195" s="96" t="s">
        <v>116</v>
      </c>
      <c r="AX195" s="96" t="s">
        <v>81</v>
      </c>
      <c r="AY195" s="99" t="s">
        <v>82</v>
      </c>
    </row>
    <row r="196" spans="2:65" s="9" customFormat="1" ht="33" customHeight="1" x14ac:dyDescent="0.25">
      <c r="B196" s="82"/>
      <c r="C196" s="83" t="s">
        <v>247</v>
      </c>
      <c r="D196" s="83" t="s">
        <v>88</v>
      </c>
      <c r="E196" s="84" t="s">
        <v>118</v>
      </c>
      <c r="F196" s="85" t="s">
        <v>119</v>
      </c>
      <c r="G196" s="86" t="s">
        <v>112</v>
      </c>
      <c r="H196" s="87">
        <v>93.25</v>
      </c>
      <c r="I196" s="224">
        <v>0</v>
      </c>
      <c r="J196" s="224">
        <f>ROUND(I196*H196,3)</f>
        <v>0</v>
      </c>
      <c r="K196" s="88"/>
      <c r="L196" s="10"/>
      <c r="M196" s="89" t="s">
        <v>12</v>
      </c>
      <c r="N196" s="90" t="s">
        <v>33</v>
      </c>
      <c r="O196" s="91">
        <v>7.0999999999999994E-2</v>
      </c>
      <c r="P196" s="91">
        <f>O196*H196</f>
        <v>6.6207499999999992</v>
      </c>
      <c r="Q196" s="91">
        <v>0</v>
      </c>
      <c r="R196" s="91">
        <f>Q196*H196</f>
        <v>0</v>
      </c>
      <c r="S196" s="91">
        <v>0</v>
      </c>
      <c r="T196" s="92">
        <f>S196*H196</f>
        <v>0</v>
      </c>
      <c r="AR196" s="93" t="s">
        <v>92</v>
      </c>
      <c r="AT196" s="93" t="s">
        <v>88</v>
      </c>
      <c r="AU196" s="93" t="s">
        <v>92</v>
      </c>
      <c r="AY196" s="2" t="s">
        <v>82</v>
      </c>
      <c r="BE196" s="94">
        <f>IF(N196="základná",J196,0)</f>
        <v>0</v>
      </c>
      <c r="BF196" s="94">
        <f>IF(N196="znížená",J196,0)</f>
        <v>0</v>
      </c>
      <c r="BG196" s="94">
        <f>IF(N196="zákl. prenesená",J196,0)</f>
        <v>0</v>
      </c>
      <c r="BH196" s="94">
        <f>IF(N196="zníž. prenesená",J196,0)</f>
        <v>0</v>
      </c>
      <c r="BI196" s="94">
        <f>IF(N196="nulová",J196,0)</f>
        <v>0</v>
      </c>
      <c r="BJ196" s="2" t="s">
        <v>87</v>
      </c>
      <c r="BK196" s="95">
        <f>ROUND(I196*H196,3)</f>
        <v>0</v>
      </c>
      <c r="BL196" s="2" t="s">
        <v>92</v>
      </c>
      <c r="BM196" s="93" t="s">
        <v>248</v>
      </c>
    </row>
    <row r="197" spans="2:65" s="9" customFormat="1" ht="37.9" customHeight="1" x14ac:dyDescent="0.25">
      <c r="B197" s="82"/>
      <c r="C197" s="83" t="s">
        <v>249</v>
      </c>
      <c r="D197" s="83" t="s">
        <v>88</v>
      </c>
      <c r="E197" s="84" t="s">
        <v>122</v>
      </c>
      <c r="F197" s="85" t="s">
        <v>123</v>
      </c>
      <c r="G197" s="86" t="s">
        <v>112</v>
      </c>
      <c r="H197" s="87">
        <v>652.75</v>
      </c>
      <c r="I197" s="224">
        <v>0</v>
      </c>
      <c r="J197" s="224">
        <f>ROUND(I197*H197,3)</f>
        <v>0</v>
      </c>
      <c r="K197" s="88"/>
      <c r="L197" s="10"/>
      <c r="M197" s="89" t="s">
        <v>12</v>
      </c>
      <c r="N197" s="90" t="s">
        <v>33</v>
      </c>
      <c r="O197" s="91">
        <v>7.3699999999999998E-3</v>
      </c>
      <c r="P197" s="91">
        <f>O197*H197</f>
        <v>4.8107674999999999</v>
      </c>
      <c r="Q197" s="91">
        <v>0</v>
      </c>
      <c r="R197" s="91">
        <f>Q197*H197</f>
        <v>0</v>
      </c>
      <c r="S197" s="91">
        <v>0</v>
      </c>
      <c r="T197" s="92">
        <f>S197*H197</f>
        <v>0</v>
      </c>
      <c r="AR197" s="93" t="s">
        <v>92</v>
      </c>
      <c r="AT197" s="93" t="s">
        <v>88</v>
      </c>
      <c r="AU197" s="93" t="s">
        <v>92</v>
      </c>
      <c r="AY197" s="2" t="s">
        <v>82</v>
      </c>
      <c r="BE197" s="94">
        <f>IF(N197="základná",J197,0)</f>
        <v>0</v>
      </c>
      <c r="BF197" s="94">
        <f>IF(N197="znížená",J197,0)</f>
        <v>0</v>
      </c>
      <c r="BG197" s="94">
        <f>IF(N197="zákl. prenesená",J197,0)</f>
        <v>0</v>
      </c>
      <c r="BH197" s="94">
        <f>IF(N197="zníž. prenesená",J197,0)</f>
        <v>0</v>
      </c>
      <c r="BI197" s="94">
        <f>IF(N197="nulová",J197,0)</f>
        <v>0</v>
      </c>
      <c r="BJ197" s="2" t="s">
        <v>87</v>
      </c>
      <c r="BK197" s="95">
        <f>ROUND(I197*H197,3)</f>
        <v>0</v>
      </c>
      <c r="BL197" s="2" t="s">
        <v>92</v>
      </c>
      <c r="BM197" s="93" t="s">
        <v>250</v>
      </c>
    </row>
    <row r="198" spans="2:65" s="96" customFormat="1" x14ac:dyDescent="0.25">
      <c r="B198" s="97"/>
      <c r="D198" s="98" t="s">
        <v>114</v>
      </c>
      <c r="E198" s="99" t="s">
        <v>12</v>
      </c>
      <c r="F198" s="100" t="s">
        <v>251</v>
      </c>
      <c r="H198" s="101">
        <v>652.75</v>
      </c>
      <c r="I198" s="225"/>
      <c r="J198" s="225"/>
      <c r="L198" s="97"/>
      <c r="M198" s="102"/>
      <c r="T198" s="103"/>
      <c r="AT198" s="99" t="s">
        <v>114</v>
      </c>
      <c r="AU198" s="99" t="s">
        <v>92</v>
      </c>
      <c r="AV198" s="96" t="s">
        <v>87</v>
      </c>
      <c r="AW198" s="96" t="s">
        <v>116</v>
      </c>
      <c r="AX198" s="96" t="s">
        <v>81</v>
      </c>
      <c r="AY198" s="99" t="s">
        <v>82</v>
      </c>
    </row>
    <row r="199" spans="2:65" s="9" customFormat="1" ht="24.2" customHeight="1" x14ac:dyDescent="0.25">
      <c r="B199" s="82"/>
      <c r="C199" s="83" t="s">
        <v>252</v>
      </c>
      <c r="D199" s="83" t="s">
        <v>88</v>
      </c>
      <c r="E199" s="84" t="s">
        <v>253</v>
      </c>
      <c r="F199" s="85" t="s">
        <v>128</v>
      </c>
      <c r="G199" s="86" t="s">
        <v>97</v>
      </c>
      <c r="H199" s="87">
        <v>596.79999999999995</v>
      </c>
      <c r="I199" s="224">
        <v>0</v>
      </c>
      <c r="J199" s="224">
        <f>ROUND(I199*H199,3)</f>
        <v>0</v>
      </c>
      <c r="K199" s="88"/>
      <c r="L199" s="10"/>
      <c r="M199" s="89" t="s">
        <v>12</v>
      </c>
      <c r="N199" s="90" t="s">
        <v>33</v>
      </c>
      <c r="O199" s="91">
        <v>0</v>
      </c>
      <c r="P199" s="91">
        <f>O199*H199</f>
        <v>0</v>
      </c>
      <c r="Q199" s="91">
        <v>0</v>
      </c>
      <c r="R199" s="91">
        <f>Q199*H199</f>
        <v>0</v>
      </c>
      <c r="S199" s="91">
        <v>0</v>
      </c>
      <c r="T199" s="92">
        <f>S199*H199</f>
        <v>0</v>
      </c>
      <c r="AR199" s="93" t="s">
        <v>92</v>
      </c>
      <c r="AT199" s="93" t="s">
        <v>88</v>
      </c>
      <c r="AU199" s="93" t="s">
        <v>92</v>
      </c>
      <c r="AY199" s="2" t="s">
        <v>82</v>
      </c>
      <c r="BE199" s="94">
        <f>IF(N199="základná",J199,0)</f>
        <v>0</v>
      </c>
      <c r="BF199" s="94">
        <f>IF(N199="znížená",J199,0)</f>
        <v>0</v>
      </c>
      <c r="BG199" s="94">
        <f>IF(N199="zákl. prenesená",J199,0)</f>
        <v>0</v>
      </c>
      <c r="BH199" s="94">
        <f>IF(N199="zníž. prenesená",J199,0)</f>
        <v>0</v>
      </c>
      <c r="BI199" s="94">
        <f>IF(N199="nulová",J199,0)</f>
        <v>0</v>
      </c>
      <c r="BJ199" s="2" t="s">
        <v>87</v>
      </c>
      <c r="BK199" s="95">
        <f>ROUND(I199*H199,3)</f>
        <v>0</v>
      </c>
      <c r="BL199" s="2" t="s">
        <v>92</v>
      </c>
      <c r="BM199" s="93" t="s">
        <v>254</v>
      </c>
    </row>
    <row r="200" spans="2:65" s="96" customFormat="1" x14ac:dyDescent="0.25">
      <c r="B200" s="97"/>
      <c r="D200" s="98" t="s">
        <v>114</v>
      </c>
      <c r="E200" s="99" t="s">
        <v>12</v>
      </c>
      <c r="F200" s="100" t="s">
        <v>255</v>
      </c>
      <c r="H200" s="101">
        <v>596.79999999999995</v>
      </c>
      <c r="I200" s="225"/>
      <c r="J200" s="225"/>
      <c r="L200" s="97"/>
      <c r="M200" s="102"/>
      <c r="T200" s="103"/>
      <c r="AT200" s="99" t="s">
        <v>114</v>
      </c>
      <c r="AU200" s="99" t="s">
        <v>92</v>
      </c>
      <c r="AV200" s="96" t="s">
        <v>87</v>
      </c>
      <c r="AW200" s="96" t="s">
        <v>116</v>
      </c>
      <c r="AX200" s="96" t="s">
        <v>81</v>
      </c>
      <c r="AY200" s="99" t="s">
        <v>82</v>
      </c>
    </row>
    <row r="201" spans="2:65" s="9" customFormat="1" ht="21.75" customHeight="1" x14ac:dyDescent="0.25">
      <c r="B201" s="82"/>
      <c r="C201" s="83" t="s">
        <v>256</v>
      </c>
      <c r="D201" s="83" t="s">
        <v>88</v>
      </c>
      <c r="E201" s="84" t="s">
        <v>257</v>
      </c>
      <c r="F201" s="85" t="s">
        <v>258</v>
      </c>
      <c r="G201" s="86" t="s">
        <v>202</v>
      </c>
      <c r="H201" s="87">
        <v>373</v>
      </c>
      <c r="I201" s="224">
        <v>0</v>
      </c>
      <c r="J201" s="224">
        <f>ROUND(I201*H201,3)</f>
        <v>0</v>
      </c>
      <c r="K201" s="88"/>
      <c r="L201" s="10"/>
      <c r="M201" s="89" t="s">
        <v>12</v>
      </c>
      <c r="N201" s="90" t="s">
        <v>33</v>
      </c>
      <c r="O201" s="91">
        <v>1.7000000000000001E-2</v>
      </c>
      <c r="P201" s="91">
        <f>O201*H201</f>
        <v>6.3410000000000002</v>
      </c>
      <c r="Q201" s="91">
        <v>0</v>
      </c>
      <c r="R201" s="91">
        <f>Q201*H201</f>
        <v>0</v>
      </c>
      <c r="S201" s="91">
        <v>0</v>
      </c>
      <c r="T201" s="92">
        <f>S201*H201</f>
        <v>0</v>
      </c>
      <c r="AR201" s="93" t="s">
        <v>92</v>
      </c>
      <c r="AT201" s="93" t="s">
        <v>88</v>
      </c>
      <c r="AU201" s="93" t="s">
        <v>92</v>
      </c>
      <c r="AY201" s="2" t="s">
        <v>82</v>
      </c>
      <c r="BE201" s="94">
        <f>IF(N201="základná",J201,0)</f>
        <v>0</v>
      </c>
      <c r="BF201" s="94">
        <f>IF(N201="znížená",J201,0)</f>
        <v>0</v>
      </c>
      <c r="BG201" s="94">
        <f>IF(N201="zákl. prenesená",J201,0)</f>
        <v>0</v>
      </c>
      <c r="BH201" s="94">
        <f>IF(N201="zníž. prenesená",J201,0)</f>
        <v>0</v>
      </c>
      <c r="BI201" s="94">
        <f>IF(N201="nulová",J201,0)</f>
        <v>0</v>
      </c>
      <c r="BJ201" s="2" t="s">
        <v>87</v>
      </c>
      <c r="BK201" s="95">
        <f>ROUND(I201*H201,3)</f>
        <v>0</v>
      </c>
      <c r="BL201" s="2" t="s">
        <v>92</v>
      </c>
      <c r="BM201" s="93" t="s">
        <v>259</v>
      </c>
    </row>
    <row r="202" spans="2:65" s="9" customFormat="1" ht="33" customHeight="1" x14ac:dyDescent="0.25">
      <c r="B202" s="82"/>
      <c r="C202" s="83" t="s">
        <v>260</v>
      </c>
      <c r="D202" s="83" t="s">
        <v>88</v>
      </c>
      <c r="E202" s="84" t="s">
        <v>261</v>
      </c>
      <c r="F202" s="85" t="s">
        <v>262</v>
      </c>
      <c r="G202" s="86" t="s">
        <v>202</v>
      </c>
      <c r="H202" s="87">
        <v>373</v>
      </c>
      <c r="I202" s="224">
        <v>0</v>
      </c>
      <c r="J202" s="224">
        <f>ROUND(I202*H202,3)</f>
        <v>0</v>
      </c>
      <c r="K202" s="88"/>
      <c r="L202" s="10"/>
      <c r="M202" s="89" t="s">
        <v>12</v>
      </c>
      <c r="N202" s="90" t="s">
        <v>33</v>
      </c>
      <c r="O202" s="91">
        <v>0</v>
      </c>
      <c r="P202" s="91">
        <f>O202*H202</f>
        <v>0</v>
      </c>
      <c r="Q202" s="91">
        <v>0</v>
      </c>
      <c r="R202" s="91">
        <f>Q202*H202</f>
        <v>0</v>
      </c>
      <c r="S202" s="91">
        <v>0</v>
      </c>
      <c r="T202" s="92">
        <f>S202*H202</f>
        <v>0</v>
      </c>
      <c r="AR202" s="93" t="s">
        <v>92</v>
      </c>
      <c r="AT202" s="93" t="s">
        <v>88</v>
      </c>
      <c r="AU202" s="93" t="s">
        <v>92</v>
      </c>
      <c r="AY202" s="2" t="s">
        <v>82</v>
      </c>
      <c r="BE202" s="94">
        <f>IF(N202="základná",J202,0)</f>
        <v>0</v>
      </c>
      <c r="BF202" s="94">
        <f>IF(N202="znížená",J202,0)</f>
        <v>0</v>
      </c>
      <c r="BG202" s="94">
        <f>IF(N202="zákl. prenesená",J202,0)</f>
        <v>0</v>
      </c>
      <c r="BH202" s="94">
        <f>IF(N202="zníž. prenesená",J202,0)</f>
        <v>0</v>
      </c>
      <c r="BI202" s="94">
        <f>IF(N202="nulová",J202,0)</f>
        <v>0</v>
      </c>
      <c r="BJ202" s="2" t="s">
        <v>87</v>
      </c>
      <c r="BK202" s="95">
        <f>ROUND(I202*H202,3)</f>
        <v>0</v>
      </c>
      <c r="BL202" s="2" t="s">
        <v>92</v>
      </c>
      <c r="BM202" s="93" t="s">
        <v>263</v>
      </c>
    </row>
    <row r="203" spans="2:65" s="9" customFormat="1" ht="16.5" customHeight="1" x14ac:dyDescent="0.25">
      <c r="B203" s="82"/>
      <c r="C203" s="111" t="s">
        <v>264</v>
      </c>
      <c r="D203" s="111" t="s">
        <v>135</v>
      </c>
      <c r="E203" s="112" t="s">
        <v>205</v>
      </c>
      <c r="F203" s="113" t="s">
        <v>206</v>
      </c>
      <c r="G203" s="114" t="s">
        <v>97</v>
      </c>
      <c r="H203" s="115">
        <v>107.42400000000001</v>
      </c>
      <c r="I203" s="228">
        <v>0</v>
      </c>
      <c r="J203" s="228">
        <f>ROUND(I203*H203,3)</f>
        <v>0</v>
      </c>
      <c r="K203" s="116"/>
      <c r="L203" s="117"/>
      <c r="M203" s="118" t="s">
        <v>12</v>
      </c>
      <c r="N203" s="119" t="s">
        <v>33</v>
      </c>
      <c r="O203" s="91">
        <v>0</v>
      </c>
      <c r="P203" s="91">
        <f>O203*H203</f>
        <v>0</v>
      </c>
      <c r="Q203" s="91">
        <v>1</v>
      </c>
      <c r="R203" s="91">
        <f>Q203*H203</f>
        <v>107.42400000000001</v>
      </c>
      <c r="S203" s="91">
        <v>0</v>
      </c>
      <c r="T203" s="92">
        <f>S203*H203</f>
        <v>0</v>
      </c>
      <c r="AR203" s="93" t="s">
        <v>121</v>
      </c>
      <c r="AT203" s="93" t="s">
        <v>135</v>
      </c>
      <c r="AU203" s="93" t="s">
        <v>92</v>
      </c>
      <c r="AY203" s="2" t="s">
        <v>82</v>
      </c>
      <c r="BE203" s="94">
        <f>IF(N203="základná",J203,0)</f>
        <v>0</v>
      </c>
      <c r="BF203" s="94">
        <f>IF(N203="znížená",J203,0)</f>
        <v>0</v>
      </c>
      <c r="BG203" s="94">
        <f>IF(N203="zákl. prenesená",J203,0)</f>
        <v>0</v>
      </c>
      <c r="BH203" s="94">
        <f>IF(N203="zníž. prenesená",J203,0)</f>
        <v>0</v>
      </c>
      <c r="BI203" s="94">
        <f>IF(N203="nulová",J203,0)</f>
        <v>0</v>
      </c>
      <c r="BJ203" s="2" t="s">
        <v>87</v>
      </c>
      <c r="BK203" s="95">
        <f>ROUND(I203*H203,3)</f>
        <v>0</v>
      </c>
      <c r="BL203" s="2" t="s">
        <v>92</v>
      </c>
      <c r="BM203" s="93" t="s">
        <v>265</v>
      </c>
    </row>
    <row r="204" spans="2:65" s="96" customFormat="1" x14ac:dyDescent="0.25">
      <c r="B204" s="97"/>
      <c r="D204" s="98" t="s">
        <v>114</v>
      </c>
      <c r="E204" s="99" t="s">
        <v>12</v>
      </c>
      <c r="F204" s="100" t="s">
        <v>266</v>
      </c>
      <c r="H204" s="101">
        <v>107.42400000000001</v>
      </c>
      <c r="I204" s="225"/>
      <c r="J204" s="225"/>
      <c r="L204" s="97"/>
      <c r="M204" s="102"/>
      <c r="T204" s="103"/>
      <c r="AT204" s="99" t="s">
        <v>114</v>
      </c>
      <c r="AU204" s="99" t="s">
        <v>92</v>
      </c>
      <c r="AV204" s="96" t="s">
        <v>87</v>
      </c>
      <c r="AW204" s="96" t="s">
        <v>116</v>
      </c>
      <c r="AX204" s="96" t="s">
        <v>81</v>
      </c>
      <c r="AY204" s="99" t="s">
        <v>82</v>
      </c>
    </row>
    <row r="205" spans="2:65" s="9" customFormat="1" ht="33" customHeight="1" x14ac:dyDescent="0.25">
      <c r="B205" s="82"/>
      <c r="C205" s="83" t="s">
        <v>267</v>
      </c>
      <c r="D205" s="83" t="s">
        <v>88</v>
      </c>
      <c r="E205" s="84" t="s">
        <v>268</v>
      </c>
      <c r="F205" s="85" t="s">
        <v>269</v>
      </c>
      <c r="G205" s="86" t="s">
        <v>202</v>
      </c>
      <c r="H205" s="87">
        <v>373</v>
      </c>
      <c r="I205" s="224">
        <v>0</v>
      </c>
      <c r="J205" s="224">
        <f>ROUND(I205*H205,3)</f>
        <v>0</v>
      </c>
      <c r="K205" s="88"/>
      <c r="L205" s="10"/>
      <c r="M205" s="89" t="s">
        <v>12</v>
      </c>
      <c r="N205" s="90" t="s">
        <v>33</v>
      </c>
      <c r="O205" s="91">
        <v>0</v>
      </c>
      <c r="P205" s="91">
        <f>O205*H205</f>
        <v>0</v>
      </c>
      <c r="Q205" s="91">
        <v>0</v>
      </c>
      <c r="R205" s="91">
        <f>Q205*H205</f>
        <v>0</v>
      </c>
      <c r="S205" s="91">
        <v>0</v>
      </c>
      <c r="T205" s="92">
        <f>S205*H205</f>
        <v>0</v>
      </c>
      <c r="AR205" s="93" t="s">
        <v>92</v>
      </c>
      <c r="AT205" s="93" t="s">
        <v>88</v>
      </c>
      <c r="AU205" s="93" t="s">
        <v>92</v>
      </c>
      <c r="AY205" s="2" t="s">
        <v>82</v>
      </c>
      <c r="BE205" s="94">
        <f>IF(N205="základná",J205,0)</f>
        <v>0</v>
      </c>
      <c r="BF205" s="94">
        <f>IF(N205="znížená",J205,0)</f>
        <v>0</v>
      </c>
      <c r="BG205" s="94">
        <f>IF(N205="zákl. prenesená",J205,0)</f>
        <v>0</v>
      </c>
      <c r="BH205" s="94">
        <f>IF(N205="zníž. prenesená",J205,0)</f>
        <v>0</v>
      </c>
      <c r="BI205" s="94">
        <f>IF(N205="nulová",J205,0)</f>
        <v>0</v>
      </c>
      <c r="BJ205" s="2" t="s">
        <v>87</v>
      </c>
      <c r="BK205" s="95">
        <f>ROUND(I205*H205,3)</f>
        <v>0</v>
      </c>
      <c r="BL205" s="2" t="s">
        <v>92</v>
      </c>
      <c r="BM205" s="93" t="s">
        <v>270</v>
      </c>
    </row>
    <row r="206" spans="2:65" s="9" customFormat="1" ht="16.5" customHeight="1" x14ac:dyDescent="0.25">
      <c r="B206" s="82"/>
      <c r="C206" s="111" t="s">
        <v>271</v>
      </c>
      <c r="D206" s="111" t="s">
        <v>135</v>
      </c>
      <c r="E206" s="112" t="s">
        <v>272</v>
      </c>
      <c r="F206" s="113" t="s">
        <v>273</v>
      </c>
      <c r="G206" s="114" t="s">
        <v>97</v>
      </c>
      <c r="H206" s="115">
        <v>19.023</v>
      </c>
      <c r="I206" s="228">
        <v>0</v>
      </c>
      <c r="J206" s="228">
        <f>ROUND(I206*H206,3)</f>
        <v>0</v>
      </c>
      <c r="K206" s="116"/>
      <c r="L206" s="117"/>
      <c r="M206" s="118" t="s">
        <v>12</v>
      </c>
      <c r="N206" s="119" t="s">
        <v>33</v>
      </c>
      <c r="O206" s="91">
        <v>0</v>
      </c>
      <c r="P206" s="91">
        <f>O206*H206</f>
        <v>0</v>
      </c>
      <c r="Q206" s="91">
        <v>1</v>
      </c>
      <c r="R206" s="91">
        <f>Q206*H206</f>
        <v>19.023</v>
      </c>
      <c r="S206" s="91">
        <v>0</v>
      </c>
      <c r="T206" s="92">
        <f>S206*H206</f>
        <v>0</v>
      </c>
      <c r="AR206" s="93" t="s">
        <v>121</v>
      </c>
      <c r="AT206" s="93" t="s">
        <v>135</v>
      </c>
      <c r="AU206" s="93" t="s">
        <v>92</v>
      </c>
      <c r="AY206" s="2" t="s">
        <v>82</v>
      </c>
      <c r="BE206" s="94">
        <f>IF(N206="základná",J206,0)</f>
        <v>0</v>
      </c>
      <c r="BF206" s="94">
        <f>IF(N206="znížená",J206,0)</f>
        <v>0</v>
      </c>
      <c r="BG206" s="94">
        <f>IF(N206="zákl. prenesená",J206,0)</f>
        <v>0</v>
      </c>
      <c r="BH206" s="94">
        <f>IF(N206="zníž. prenesená",J206,0)</f>
        <v>0</v>
      </c>
      <c r="BI206" s="94">
        <f>IF(N206="nulová",J206,0)</f>
        <v>0</v>
      </c>
      <c r="BJ206" s="2" t="s">
        <v>87</v>
      </c>
      <c r="BK206" s="95">
        <f>ROUND(I206*H206,3)</f>
        <v>0</v>
      </c>
      <c r="BL206" s="2" t="s">
        <v>92</v>
      </c>
      <c r="BM206" s="93" t="s">
        <v>274</v>
      </c>
    </row>
    <row r="207" spans="2:65" s="96" customFormat="1" x14ac:dyDescent="0.25">
      <c r="B207" s="97"/>
      <c r="D207" s="98" t="s">
        <v>114</v>
      </c>
      <c r="E207" s="99" t="s">
        <v>12</v>
      </c>
      <c r="F207" s="100" t="s">
        <v>275</v>
      </c>
      <c r="H207" s="101">
        <v>19.023</v>
      </c>
      <c r="I207" s="225"/>
      <c r="J207" s="225"/>
      <c r="L207" s="97"/>
      <c r="M207" s="102"/>
      <c r="T207" s="103"/>
      <c r="AT207" s="99" t="s">
        <v>114</v>
      </c>
      <c r="AU207" s="99" t="s">
        <v>92</v>
      </c>
      <c r="AV207" s="96" t="s">
        <v>87</v>
      </c>
      <c r="AW207" s="96" t="s">
        <v>116</v>
      </c>
      <c r="AX207" s="96" t="s">
        <v>81</v>
      </c>
      <c r="AY207" s="99" t="s">
        <v>82</v>
      </c>
    </row>
    <row r="208" spans="2:65" s="9" customFormat="1" ht="24.2" customHeight="1" x14ac:dyDescent="0.25">
      <c r="B208" s="82"/>
      <c r="C208" s="111" t="s">
        <v>276</v>
      </c>
      <c r="D208" s="111" t="s">
        <v>135</v>
      </c>
      <c r="E208" s="112" t="s">
        <v>277</v>
      </c>
      <c r="F208" s="113" t="s">
        <v>278</v>
      </c>
      <c r="G208" s="114" t="s">
        <v>279</v>
      </c>
      <c r="H208" s="115">
        <v>373</v>
      </c>
      <c r="I208" s="228">
        <v>0</v>
      </c>
      <c r="J208" s="228">
        <f>ROUND(I208*H208,3)</f>
        <v>0</v>
      </c>
      <c r="K208" s="116"/>
      <c r="L208" s="117"/>
      <c r="M208" s="118" t="s">
        <v>12</v>
      </c>
      <c r="N208" s="119" t="s">
        <v>33</v>
      </c>
      <c r="O208" s="91">
        <v>0</v>
      </c>
      <c r="P208" s="91">
        <f>O208*H208</f>
        <v>0</v>
      </c>
      <c r="Q208" s="91">
        <v>0</v>
      </c>
      <c r="R208" s="91">
        <f>Q208*H208</f>
        <v>0</v>
      </c>
      <c r="S208" s="91">
        <v>0</v>
      </c>
      <c r="T208" s="92">
        <f>S208*H208</f>
        <v>0</v>
      </c>
      <c r="AR208" s="93" t="s">
        <v>121</v>
      </c>
      <c r="AT208" s="93" t="s">
        <v>135</v>
      </c>
      <c r="AU208" s="93" t="s">
        <v>92</v>
      </c>
      <c r="AY208" s="2" t="s">
        <v>82</v>
      </c>
      <c r="BE208" s="94">
        <f>IF(N208="základná",J208,0)</f>
        <v>0</v>
      </c>
      <c r="BF208" s="94">
        <f>IF(N208="znížená",J208,0)</f>
        <v>0</v>
      </c>
      <c r="BG208" s="94">
        <f>IF(N208="zákl. prenesená",J208,0)</f>
        <v>0</v>
      </c>
      <c r="BH208" s="94">
        <f>IF(N208="zníž. prenesená",J208,0)</f>
        <v>0</v>
      </c>
      <c r="BI208" s="94">
        <f>IF(N208="nulová",J208,0)</f>
        <v>0</v>
      </c>
      <c r="BJ208" s="2" t="s">
        <v>87</v>
      </c>
      <c r="BK208" s="95">
        <f>ROUND(I208*H208,3)</f>
        <v>0</v>
      </c>
      <c r="BL208" s="2" t="s">
        <v>92</v>
      </c>
      <c r="BM208" s="93" t="s">
        <v>280</v>
      </c>
    </row>
    <row r="209" spans="2:65" s="96" customFormat="1" x14ac:dyDescent="0.25">
      <c r="B209" s="97"/>
      <c r="D209" s="98" t="s">
        <v>114</v>
      </c>
      <c r="E209" s="99" t="s">
        <v>12</v>
      </c>
      <c r="F209" s="100" t="s">
        <v>281</v>
      </c>
      <c r="H209" s="101">
        <v>113</v>
      </c>
      <c r="I209" s="225"/>
      <c r="J209" s="225"/>
      <c r="L209" s="97"/>
      <c r="M209" s="102"/>
      <c r="T209" s="103"/>
      <c r="AT209" s="99" t="s">
        <v>114</v>
      </c>
      <c r="AU209" s="99" t="s">
        <v>92</v>
      </c>
      <c r="AV209" s="96" t="s">
        <v>87</v>
      </c>
      <c r="AW209" s="96" t="s">
        <v>116</v>
      </c>
      <c r="AX209" s="96" t="s">
        <v>2</v>
      </c>
      <c r="AY209" s="99" t="s">
        <v>82</v>
      </c>
    </row>
    <row r="210" spans="2:65" s="96" customFormat="1" ht="22.5" x14ac:dyDescent="0.25">
      <c r="B210" s="97"/>
      <c r="D210" s="98" t="s">
        <v>114</v>
      </c>
      <c r="E210" s="99" t="s">
        <v>12</v>
      </c>
      <c r="F210" s="100" t="s">
        <v>282</v>
      </c>
      <c r="H210" s="101">
        <v>208</v>
      </c>
      <c r="I210" s="225"/>
      <c r="J210" s="225"/>
      <c r="L210" s="97"/>
      <c r="M210" s="102"/>
      <c r="T210" s="103"/>
      <c r="AT210" s="99" t="s">
        <v>114</v>
      </c>
      <c r="AU210" s="99" t="s">
        <v>92</v>
      </c>
      <c r="AV210" s="96" t="s">
        <v>87</v>
      </c>
      <c r="AW210" s="96" t="s">
        <v>116</v>
      </c>
      <c r="AX210" s="96" t="s">
        <v>2</v>
      </c>
      <c r="AY210" s="99" t="s">
        <v>82</v>
      </c>
    </row>
    <row r="211" spans="2:65" s="96" customFormat="1" x14ac:dyDescent="0.25">
      <c r="B211" s="97"/>
      <c r="D211" s="98" t="s">
        <v>114</v>
      </c>
      <c r="E211" s="99" t="s">
        <v>12</v>
      </c>
      <c r="F211" s="100" t="s">
        <v>283</v>
      </c>
      <c r="H211" s="101">
        <v>52</v>
      </c>
      <c r="I211" s="225"/>
      <c r="J211" s="225"/>
      <c r="L211" s="97"/>
      <c r="M211" s="102"/>
      <c r="T211" s="103"/>
      <c r="AT211" s="99" t="s">
        <v>114</v>
      </c>
      <c r="AU211" s="99" t="s">
        <v>92</v>
      </c>
      <c r="AV211" s="96" t="s">
        <v>87</v>
      </c>
      <c r="AW211" s="96" t="s">
        <v>116</v>
      </c>
      <c r="AX211" s="96" t="s">
        <v>2</v>
      </c>
      <c r="AY211" s="99" t="s">
        <v>82</v>
      </c>
    </row>
    <row r="212" spans="2:65" s="104" customFormat="1" x14ac:dyDescent="0.25">
      <c r="B212" s="105"/>
      <c r="D212" s="98" t="s">
        <v>114</v>
      </c>
      <c r="E212" s="106" t="s">
        <v>12</v>
      </c>
      <c r="F212" s="107" t="s">
        <v>131</v>
      </c>
      <c r="H212" s="108">
        <v>373</v>
      </c>
      <c r="I212" s="226"/>
      <c r="J212" s="226"/>
      <c r="L212" s="105"/>
      <c r="M212" s="109"/>
      <c r="T212" s="110"/>
      <c r="AT212" s="106" t="s">
        <v>114</v>
      </c>
      <c r="AU212" s="106" t="s">
        <v>92</v>
      </c>
      <c r="AV212" s="104" t="s">
        <v>92</v>
      </c>
      <c r="AW212" s="104" t="s">
        <v>116</v>
      </c>
      <c r="AX212" s="104" t="s">
        <v>81</v>
      </c>
      <c r="AY212" s="106" t="s">
        <v>82</v>
      </c>
    </row>
    <row r="213" spans="2:65" s="9" customFormat="1" ht="21.75" customHeight="1" x14ac:dyDescent="0.25">
      <c r="B213" s="82"/>
      <c r="C213" s="111" t="s">
        <v>284</v>
      </c>
      <c r="D213" s="111" t="s">
        <v>135</v>
      </c>
      <c r="E213" s="112" t="s">
        <v>285</v>
      </c>
      <c r="F213" s="113" t="s">
        <v>286</v>
      </c>
      <c r="G213" s="114" t="s">
        <v>279</v>
      </c>
      <c r="H213" s="115">
        <v>1.96</v>
      </c>
      <c r="I213" s="228">
        <v>0</v>
      </c>
      <c r="J213" s="228">
        <f t="shared" ref="J213:J222" si="20">ROUND(I213*H213,3)</f>
        <v>0</v>
      </c>
      <c r="K213" s="116"/>
      <c r="L213" s="117"/>
      <c r="M213" s="118" t="s">
        <v>12</v>
      </c>
      <c r="N213" s="119" t="s">
        <v>33</v>
      </c>
      <c r="O213" s="91">
        <v>0</v>
      </c>
      <c r="P213" s="91">
        <f t="shared" ref="P213:P222" si="21">O213*H213</f>
        <v>0</v>
      </c>
      <c r="Q213" s="91">
        <v>0</v>
      </c>
      <c r="R213" s="91">
        <f t="shared" ref="R213:R222" si="22">Q213*H213</f>
        <v>0</v>
      </c>
      <c r="S213" s="91">
        <v>0</v>
      </c>
      <c r="T213" s="92">
        <f t="shared" ref="T213:T222" si="23">S213*H213</f>
        <v>0</v>
      </c>
      <c r="AR213" s="93" t="s">
        <v>121</v>
      </c>
      <c r="AT213" s="93" t="s">
        <v>135</v>
      </c>
      <c r="AU213" s="93" t="s">
        <v>92</v>
      </c>
      <c r="AY213" s="2" t="s">
        <v>82</v>
      </c>
      <c r="BE213" s="94">
        <f t="shared" ref="BE213:BE222" si="24">IF(N213="základná",J213,0)</f>
        <v>0</v>
      </c>
      <c r="BF213" s="94">
        <f t="shared" ref="BF213:BF222" si="25">IF(N213="znížená",J213,0)</f>
        <v>0</v>
      </c>
      <c r="BG213" s="94">
        <f t="shared" ref="BG213:BG222" si="26">IF(N213="zákl. prenesená",J213,0)</f>
        <v>0</v>
      </c>
      <c r="BH213" s="94">
        <f t="shared" ref="BH213:BH222" si="27">IF(N213="zníž. prenesená",J213,0)</f>
        <v>0</v>
      </c>
      <c r="BI213" s="94">
        <f t="shared" ref="BI213:BI222" si="28">IF(N213="nulová",J213,0)</f>
        <v>0</v>
      </c>
      <c r="BJ213" s="2" t="s">
        <v>87</v>
      </c>
      <c r="BK213" s="95">
        <f t="shared" ref="BK213:BK222" si="29">ROUND(I213*H213,3)</f>
        <v>0</v>
      </c>
      <c r="BL213" s="2" t="s">
        <v>92</v>
      </c>
      <c r="BM213" s="93" t="s">
        <v>287</v>
      </c>
    </row>
    <row r="214" spans="2:65" s="9" customFormat="1" ht="21.75" customHeight="1" x14ac:dyDescent="0.25">
      <c r="B214" s="82"/>
      <c r="C214" s="111" t="s">
        <v>288</v>
      </c>
      <c r="D214" s="111" t="s">
        <v>135</v>
      </c>
      <c r="E214" s="112" t="s">
        <v>289</v>
      </c>
      <c r="F214" s="113" t="s">
        <v>290</v>
      </c>
      <c r="G214" s="114" t="s">
        <v>279</v>
      </c>
      <c r="H214" s="115">
        <v>2.2000000000000002</v>
      </c>
      <c r="I214" s="228">
        <v>0</v>
      </c>
      <c r="J214" s="228">
        <f t="shared" si="20"/>
        <v>0</v>
      </c>
      <c r="K214" s="116"/>
      <c r="L214" s="117"/>
      <c r="M214" s="118" t="s">
        <v>12</v>
      </c>
      <c r="N214" s="119" t="s">
        <v>33</v>
      </c>
      <c r="O214" s="91">
        <v>0</v>
      </c>
      <c r="P214" s="91">
        <f t="shared" si="21"/>
        <v>0</v>
      </c>
      <c r="Q214" s="91">
        <v>0</v>
      </c>
      <c r="R214" s="91">
        <f t="shared" si="22"/>
        <v>0</v>
      </c>
      <c r="S214" s="91">
        <v>0</v>
      </c>
      <c r="T214" s="92">
        <f t="shared" si="23"/>
        <v>0</v>
      </c>
      <c r="AR214" s="93" t="s">
        <v>121</v>
      </c>
      <c r="AT214" s="93" t="s">
        <v>135</v>
      </c>
      <c r="AU214" s="93" t="s">
        <v>92</v>
      </c>
      <c r="AY214" s="2" t="s">
        <v>82</v>
      </c>
      <c r="BE214" s="94">
        <f t="shared" si="24"/>
        <v>0</v>
      </c>
      <c r="BF214" s="94">
        <f t="shared" si="25"/>
        <v>0</v>
      </c>
      <c r="BG214" s="94">
        <f t="shared" si="26"/>
        <v>0</v>
      </c>
      <c r="BH214" s="94">
        <f t="shared" si="27"/>
        <v>0</v>
      </c>
      <c r="BI214" s="94">
        <f t="shared" si="28"/>
        <v>0</v>
      </c>
      <c r="BJ214" s="2" t="s">
        <v>87</v>
      </c>
      <c r="BK214" s="95">
        <f t="shared" si="29"/>
        <v>0</v>
      </c>
      <c r="BL214" s="2" t="s">
        <v>92</v>
      </c>
      <c r="BM214" s="93" t="s">
        <v>291</v>
      </c>
    </row>
    <row r="215" spans="2:65" s="9" customFormat="1" ht="44.25" customHeight="1" x14ac:dyDescent="0.25">
      <c r="B215" s="82"/>
      <c r="C215" s="111" t="s">
        <v>292</v>
      </c>
      <c r="D215" s="111" t="s">
        <v>135</v>
      </c>
      <c r="E215" s="112" t="s">
        <v>293</v>
      </c>
      <c r="F215" s="113" t="s">
        <v>294</v>
      </c>
      <c r="G215" s="114" t="s">
        <v>279</v>
      </c>
      <c r="H215" s="115">
        <v>9.49</v>
      </c>
      <c r="I215" s="228">
        <v>0</v>
      </c>
      <c r="J215" s="228">
        <f t="shared" si="20"/>
        <v>0</v>
      </c>
      <c r="K215" s="116"/>
      <c r="L215" s="117"/>
      <c r="M215" s="118" t="s">
        <v>12</v>
      </c>
      <c r="N215" s="119" t="s">
        <v>33</v>
      </c>
      <c r="O215" s="91">
        <v>0</v>
      </c>
      <c r="P215" s="91">
        <f t="shared" si="21"/>
        <v>0</v>
      </c>
      <c r="Q215" s="91">
        <v>0</v>
      </c>
      <c r="R215" s="91">
        <f t="shared" si="22"/>
        <v>0</v>
      </c>
      <c r="S215" s="91">
        <v>0</v>
      </c>
      <c r="T215" s="92">
        <f t="shared" si="23"/>
        <v>0</v>
      </c>
      <c r="AR215" s="93" t="s">
        <v>121</v>
      </c>
      <c r="AT215" s="93" t="s">
        <v>135</v>
      </c>
      <c r="AU215" s="93" t="s">
        <v>92</v>
      </c>
      <c r="AY215" s="2" t="s">
        <v>82</v>
      </c>
      <c r="BE215" s="94">
        <f t="shared" si="24"/>
        <v>0</v>
      </c>
      <c r="BF215" s="94">
        <f t="shared" si="25"/>
        <v>0</v>
      </c>
      <c r="BG215" s="94">
        <f t="shared" si="26"/>
        <v>0</v>
      </c>
      <c r="BH215" s="94">
        <f t="shared" si="27"/>
        <v>0</v>
      </c>
      <c r="BI215" s="94">
        <f t="shared" si="28"/>
        <v>0</v>
      </c>
      <c r="BJ215" s="2" t="s">
        <v>87</v>
      </c>
      <c r="BK215" s="95">
        <f t="shared" si="29"/>
        <v>0</v>
      </c>
      <c r="BL215" s="2" t="s">
        <v>92</v>
      </c>
      <c r="BM215" s="93" t="s">
        <v>295</v>
      </c>
    </row>
    <row r="216" spans="2:65" s="9" customFormat="1" ht="16.5" customHeight="1" x14ac:dyDescent="0.25">
      <c r="B216" s="82"/>
      <c r="C216" s="111" t="s">
        <v>296</v>
      </c>
      <c r="D216" s="111" t="s">
        <v>135</v>
      </c>
      <c r="E216" s="112" t="s">
        <v>297</v>
      </c>
      <c r="F216" s="113" t="s">
        <v>298</v>
      </c>
      <c r="G216" s="114" t="s">
        <v>279</v>
      </c>
      <c r="H216" s="115">
        <v>2.2999999999999998</v>
      </c>
      <c r="I216" s="228">
        <v>0</v>
      </c>
      <c r="J216" s="228">
        <f t="shared" si="20"/>
        <v>0</v>
      </c>
      <c r="K216" s="116"/>
      <c r="L216" s="117"/>
      <c r="M216" s="118" t="s">
        <v>12</v>
      </c>
      <c r="N216" s="119" t="s">
        <v>33</v>
      </c>
      <c r="O216" s="91">
        <v>0</v>
      </c>
      <c r="P216" s="91">
        <f t="shared" si="21"/>
        <v>0</v>
      </c>
      <c r="Q216" s="91">
        <v>0</v>
      </c>
      <c r="R216" s="91">
        <f t="shared" si="22"/>
        <v>0</v>
      </c>
      <c r="S216" s="91">
        <v>0</v>
      </c>
      <c r="T216" s="92">
        <f t="shared" si="23"/>
        <v>0</v>
      </c>
      <c r="AR216" s="93" t="s">
        <v>121</v>
      </c>
      <c r="AT216" s="93" t="s">
        <v>135</v>
      </c>
      <c r="AU216" s="93" t="s">
        <v>92</v>
      </c>
      <c r="AY216" s="2" t="s">
        <v>82</v>
      </c>
      <c r="BE216" s="94">
        <f t="shared" si="24"/>
        <v>0</v>
      </c>
      <c r="BF216" s="94">
        <f t="shared" si="25"/>
        <v>0</v>
      </c>
      <c r="BG216" s="94">
        <f t="shared" si="26"/>
        <v>0</v>
      </c>
      <c r="BH216" s="94">
        <f t="shared" si="27"/>
        <v>0</v>
      </c>
      <c r="BI216" s="94">
        <f t="shared" si="28"/>
        <v>0</v>
      </c>
      <c r="BJ216" s="2" t="s">
        <v>87</v>
      </c>
      <c r="BK216" s="95">
        <f t="shared" si="29"/>
        <v>0</v>
      </c>
      <c r="BL216" s="2" t="s">
        <v>92</v>
      </c>
      <c r="BM216" s="93" t="s">
        <v>299</v>
      </c>
    </row>
    <row r="217" spans="2:65" s="9" customFormat="1" ht="16.5" customHeight="1" x14ac:dyDescent="0.25">
      <c r="B217" s="82"/>
      <c r="C217" s="111" t="s">
        <v>300</v>
      </c>
      <c r="D217" s="111" t="s">
        <v>135</v>
      </c>
      <c r="E217" s="112" t="s">
        <v>301</v>
      </c>
      <c r="F217" s="113" t="s">
        <v>302</v>
      </c>
      <c r="G217" s="114" t="s">
        <v>279</v>
      </c>
      <c r="H217" s="115">
        <v>1.7</v>
      </c>
      <c r="I217" s="228">
        <v>0</v>
      </c>
      <c r="J217" s="228">
        <f t="shared" si="20"/>
        <v>0</v>
      </c>
      <c r="K217" s="116"/>
      <c r="L217" s="117"/>
      <c r="M217" s="118" t="s">
        <v>12</v>
      </c>
      <c r="N217" s="119" t="s">
        <v>33</v>
      </c>
      <c r="O217" s="91">
        <v>0</v>
      </c>
      <c r="P217" s="91">
        <f t="shared" si="21"/>
        <v>0</v>
      </c>
      <c r="Q217" s="91">
        <v>0</v>
      </c>
      <c r="R217" s="91">
        <f t="shared" si="22"/>
        <v>0</v>
      </c>
      <c r="S217" s="91">
        <v>0</v>
      </c>
      <c r="T217" s="92">
        <f t="shared" si="23"/>
        <v>0</v>
      </c>
      <c r="AR217" s="93" t="s">
        <v>121</v>
      </c>
      <c r="AT217" s="93" t="s">
        <v>135</v>
      </c>
      <c r="AU217" s="93" t="s">
        <v>92</v>
      </c>
      <c r="AY217" s="2" t="s">
        <v>82</v>
      </c>
      <c r="BE217" s="94">
        <f t="shared" si="24"/>
        <v>0</v>
      </c>
      <c r="BF217" s="94">
        <f t="shared" si="25"/>
        <v>0</v>
      </c>
      <c r="BG217" s="94">
        <f t="shared" si="26"/>
        <v>0</v>
      </c>
      <c r="BH217" s="94">
        <f t="shared" si="27"/>
        <v>0</v>
      </c>
      <c r="BI217" s="94">
        <f t="shared" si="28"/>
        <v>0</v>
      </c>
      <c r="BJ217" s="2" t="s">
        <v>87</v>
      </c>
      <c r="BK217" s="95">
        <f t="shared" si="29"/>
        <v>0</v>
      </c>
      <c r="BL217" s="2" t="s">
        <v>92</v>
      </c>
      <c r="BM217" s="93" t="s">
        <v>303</v>
      </c>
    </row>
    <row r="218" spans="2:65" s="9" customFormat="1" ht="24.2" customHeight="1" x14ac:dyDescent="0.25">
      <c r="B218" s="82"/>
      <c r="C218" s="83" t="s">
        <v>304</v>
      </c>
      <c r="D218" s="83" t="s">
        <v>88</v>
      </c>
      <c r="E218" s="84" t="s">
        <v>305</v>
      </c>
      <c r="F218" s="85" t="s">
        <v>306</v>
      </c>
      <c r="G218" s="86" t="s">
        <v>202</v>
      </c>
      <c r="H218" s="87">
        <v>373</v>
      </c>
      <c r="I218" s="224">
        <v>0</v>
      </c>
      <c r="J218" s="224">
        <f t="shared" si="20"/>
        <v>0</v>
      </c>
      <c r="K218" s="88"/>
      <c r="L218" s="10"/>
      <c r="M218" s="89" t="s">
        <v>12</v>
      </c>
      <c r="N218" s="90" t="s">
        <v>33</v>
      </c>
      <c r="O218" s="91">
        <v>0</v>
      </c>
      <c r="P218" s="91">
        <f t="shared" si="21"/>
        <v>0</v>
      </c>
      <c r="Q218" s="91">
        <v>0</v>
      </c>
      <c r="R218" s="91">
        <f t="shared" si="22"/>
        <v>0</v>
      </c>
      <c r="S218" s="91">
        <v>0</v>
      </c>
      <c r="T218" s="92">
        <f t="shared" si="23"/>
        <v>0</v>
      </c>
      <c r="AR218" s="93" t="s">
        <v>92</v>
      </c>
      <c r="AT218" s="93" t="s">
        <v>88</v>
      </c>
      <c r="AU218" s="93" t="s">
        <v>92</v>
      </c>
      <c r="AY218" s="2" t="s">
        <v>82</v>
      </c>
      <c r="BE218" s="94">
        <f t="shared" si="24"/>
        <v>0</v>
      </c>
      <c r="BF218" s="94">
        <f t="shared" si="25"/>
        <v>0</v>
      </c>
      <c r="BG218" s="94">
        <f t="shared" si="26"/>
        <v>0</v>
      </c>
      <c r="BH218" s="94">
        <f t="shared" si="27"/>
        <v>0</v>
      </c>
      <c r="BI218" s="94">
        <f t="shared" si="28"/>
        <v>0</v>
      </c>
      <c r="BJ218" s="2" t="s">
        <v>87</v>
      </c>
      <c r="BK218" s="95">
        <f t="shared" si="29"/>
        <v>0</v>
      </c>
      <c r="BL218" s="2" t="s">
        <v>92</v>
      </c>
      <c r="BM218" s="93" t="s">
        <v>307</v>
      </c>
    </row>
    <row r="219" spans="2:65" s="9" customFormat="1" ht="16.5" customHeight="1" x14ac:dyDescent="0.25">
      <c r="B219" s="82"/>
      <c r="C219" s="83" t="s">
        <v>308</v>
      </c>
      <c r="D219" s="83" t="s">
        <v>88</v>
      </c>
      <c r="E219" s="84" t="s">
        <v>309</v>
      </c>
      <c r="F219" s="85" t="s">
        <v>310</v>
      </c>
      <c r="G219" s="86" t="s">
        <v>202</v>
      </c>
      <c r="H219" s="87">
        <v>373</v>
      </c>
      <c r="I219" s="224">
        <v>0</v>
      </c>
      <c r="J219" s="224">
        <f t="shared" si="20"/>
        <v>0</v>
      </c>
      <c r="K219" s="88"/>
      <c r="L219" s="10"/>
      <c r="M219" s="89" t="s">
        <v>12</v>
      </c>
      <c r="N219" s="90" t="s">
        <v>33</v>
      </c>
      <c r="O219" s="91">
        <v>0</v>
      </c>
      <c r="P219" s="91">
        <f t="shared" si="21"/>
        <v>0</v>
      </c>
      <c r="Q219" s="91">
        <v>0</v>
      </c>
      <c r="R219" s="91">
        <f t="shared" si="22"/>
        <v>0</v>
      </c>
      <c r="S219" s="91">
        <v>0</v>
      </c>
      <c r="T219" s="92">
        <f t="shared" si="23"/>
        <v>0</v>
      </c>
      <c r="AR219" s="93" t="s">
        <v>92</v>
      </c>
      <c r="AT219" s="93" t="s">
        <v>88</v>
      </c>
      <c r="AU219" s="93" t="s">
        <v>92</v>
      </c>
      <c r="AY219" s="2" t="s">
        <v>82</v>
      </c>
      <c r="BE219" s="94">
        <f t="shared" si="24"/>
        <v>0</v>
      </c>
      <c r="BF219" s="94">
        <f t="shared" si="25"/>
        <v>0</v>
      </c>
      <c r="BG219" s="94">
        <f t="shared" si="26"/>
        <v>0</v>
      </c>
      <c r="BH219" s="94">
        <f t="shared" si="27"/>
        <v>0</v>
      </c>
      <c r="BI219" s="94">
        <f t="shared" si="28"/>
        <v>0</v>
      </c>
      <c r="BJ219" s="2" t="s">
        <v>87</v>
      </c>
      <c r="BK219" s="95">
        <f t="shared" si="29"/>
        <v>0</v>
      </c>
      <c r="BL219" s="2" t="s">
        <v>92</v>
      </c>
      <c r="BM219" s="93" t="s">
        <v>311</v>
      </c>
    </row>
    <row r="220" spans="2:65" s="9" customFormat="1" ht="16.5" customHeight="1" x14ac:dyDescent="0.25">
      <c r="B220" s="82"/>
      <c r="C220" s="83" t="s">
        <v>312</v>
      </c>
      <c r="D220" s="83" t="s">
        <v>88</v>
      </c>
      <c r="E220" s="84" t="s">
        <v>313</v>
      </c>
      <c r="F220" s="85" t="s">
        <v>240</v>
      </c>
      <c r="G220" s="86" t="s">
        <v>202</v>
      </c>
      <c r="H220" s="87">
        <v>373</v>
      </c>
      <c r="I220" s="224">
        <v>0</v>
      </c>
      <c r="J220" s="224">
        <f t="shared" si="20"/>
        <v>0</v>
      </c>
      <c r="K220" s="88"/>
      <c r="L220" s="10"/>
      <c r="M220" s="89" t="s">
        <v>12</v>
      </c>
      <c r="N220" s="90" t="s">
        <v>33</v>
      </c>
      <c r="O220" s="91">
        <v>0</v>
      </c>
      <c r="P220" s="91">
        <f t="shared" si="21"/>
        <v>0</v>
      </c>
      <c r="Q220" s="91">
        <v>0</v>
      </c>
      <c r="R220" s="91">
        <f t="shared" si="22"/>
        <v>0</v>
      </c>
      <c r="S220" s="91">
        <v>0</v>
      </c>
      <c r="T220" s="92">
        <f t="shared" si="23"/>
        <v>0</v>
      </c>
      <c r="AR220" s="93" t="s">
        <v>92</v>
      </c>
      <c r="AT220" s="93" t="s">
        <v>88</v>
      </c>
      <c r="AU220" s="93" t="s">
        <v>92</v>
      </c>
      <c r="AY220" s="2" t="s">
        <v>82</v>
      </c>
      <c r="BE220" s="94">
        <f t="shared" si="24"/>
        <v>0</v>
      </c>
      <c r="BF220" s="94">
        <f t="shared" si="25"/>
        <v>0</v>
      </c>
      <c r="BG220" s="94">
        <f t="shared" si="26"/>
        <v>0</v>
      </c>
      <c r="BH220" s="94">
        <f t="shared" si="27"/>
        <v>0</v>
      </c>
      <c r="BI220" s="94">
        <f t="shared" si="28"/>
        <v>0</v>
      </c>
      <c r="BJ220" s="2" t="s">
        <v>87</v>
      </c>
      <c r="BK220" s="95">
        <f t="shared" si="29"/>
        <v>0</v>
      </c>
      <c r="BL220" s="2" t="s">
        <v>92</v>
      </c>
      <c r="BM220" s="93" t="s">
        <v>314</v>
      </c>
    </row>
    <row r="221" spans="2:65" s="9" customFormat="1" ht="24.2" customHeight="1" x14ac:dyDescent="0.25">
      <c r="B221" s="82"/>
      <c r="C221" s="83" t="s">
        <v>315</v>
      </c>
      <c r="D221" s="83" t="s">
        <v>88</v>
      </c>
      <c r="E221" s="84" t="s">
        <v>316</v>
      </c>
      <c r="F221" s="85" t="s">
        <v>317</v>
      </c>
      <c r="G221" s="86" t="s">
        <v>318</v>
      </c>
      <c r="H221" s="87">
        <v>29</v>
      </c>
      <c r="I221" s="224">
        <v>0</v>
      </c>
      <c r="J221" s="224">
        <f t="shared" si="20"/>
        <v>0</v>
      </c>
      <c r="K221" s="88"/>
      <c r="L221" s="10"/>
      <c r="M221" s="89" t="s">
        <v>12</v>
      </c>
      <c r="N221" s="90" t="s">
        <v>33</v>
      </c>
      <c r="O221" s="91">
        <v>0</v>
      </c>
      <c r="P221" s="91">
        <f t="shared" si="21"/>
        <v>0</v>
      </c>
      <c r="Q221" s="91">
        <v>0</v>
      </c>
      <c r="R221" s="91">
        <f t="shared" si="22"/>
        <v>0</v>
      </c>
      <c r="S221" s="91">
        <v>0</v>
      </c>
      <c r="T221" s="92">
        <f t="shared" si="23"/>
        <v>0</v>
      </c>
      <c r="AR221" s="93" t="s">
        <v>319</v>
      </c>
      <c r="AT221" s="93" t="s">
        <v>88</v>
      </c>
      <c r="AU221" s="93" t="s">
        <v>92</v>
      </c>
      <c r="AY221" s="2" t="s">
        <v>82</v>
      </c>
      <c r="BE221" s="94">
        <f t="shared" si="24"/>
        <v>0</v>
      </c>
      <c r="BF221" s="94">
        <f t="shared" si="25"/>
        <v>0</v>
      </c>
      <c r="BG221" s="94">
        <f t="shared" si="26"/>
        <v>0</v>
      </c>
      <c r="BH221" s="94">
        <f t="shared" si="27"/>
        <v>0</v>
      </c>
      <c r="BI221" s="94">
        <f t="shared" si="28"/>
        <v>0</v>
      </c>
      <c r="BJ221" s="2" t="s">
        <v>87</v>
      </c>
      <c r="BK221" s="95">
        <f t="shared" si="29"/>
        <v>0</v>
      </c>
      <c r="BL221" s="2" t="s">
        <v>319</v>
      </c>
      <c r="BM221" s="93" t="s">
        <v>320</v>
      </c>
    </row>
    <row r="222" spans="2:65" s="9" customFormat="1" ht="24.2" customHeight="1" x14ac:dyDescent="0.25">
      <c r="B222" s="82"/>
      <c r="C222" s="83" t="s">
        <v>321</v>
      </c>
      <c r="D222" s="83" t="s">
        <v>88</v>
      </c>
      <c r="E222" s="84" t="s">
        <v>322</v>
      </c>
      <c r="F222" s="85" t="s">
        <v>323</v>
      </c>
      <c r="G222" s="86" t="s">
        <v>112</v>
      </c>
      <c r="H222" s="87">
        <v>0.65300000000000002</v>
      </c>
      <c r="I222" s="224">
        <v>0</v>
      </c>
      <c r="J222" s="224">
        <f t="shared" si="20"/>
        <v>0</v>
      </c>
      <c r="K222" s="88"/>
      <c r="L222" s="10"/>
      <c r="M222" s="89" t="s">
        <v>12</v>
      </c>
      <c r="N222" s="90" t="s">
        <v>33</v>
      </c>
      <c r="O222" s="91">
        <v>0</v>
      </c>
      <c r="P222" s="91">
        <f t="shared" si="21"/>
        <v>0</v>
      </c>
      <c r="Q222" s="91">
        <v>0</v>
      </c>
      <c r="R222" s="91">
        <f t="shared" si="22"/>
        <v>0</v>
      </c>
      <c r="S222" s="91">
        <v>0</v>
      </c>
      <c r="T222" s="92">
        <f t="shared" si="23"/>
        <v>0</v>
      </c>
      <c r="AR222" s="93" t="s">
        <v>319</v>
      </c>
      <c r="AT222" s="93" t="s">
        <v>88</v>
      </c>
      <c r="AU222" s="93" t="s">
        <v>92</v>
      </c>
      <c r="AY222" s="2" t="s">
        <v>82</v>
      </c>
      <c r="BE222" s="94">
        <f t="shared" si="24"/>
        <v>0</v>
      </c>
      <c r="BF222" s="94">
        <f t="shared" si="25"/>
        <v>0</v>
      </c>
      <c r="BG222" s="94">
        <f t="shared" si="26"/>
        <v>0</v>
      </c>
      <c r="BH222" s="94">
        <f t="shared" si="27"/>
        <v>0</v>
      </c>
      <c r="BI222" s="94">
        <f t="shared" si="28"/>
        <v>0</v>
      </c>
      <c r="BJ222" s="2" t="s">
        <v>87</v>
      </c>
      <c r="BK222" s="95">
        <f t="shared" si="29"/>
        <v>0</v>
      </c>
      <c r="BL222" s="2" t="s">
        <v>319</v>
      </c>
      <c r="BM222" s="93" t="s">
        <v>324</v>
      </c>
    </row>
    <row r="223" spans="2:65" s="96" customFormat="1" x14ac:dyDescent="0.25">
      <c r="B223" s="97"/>
      <c r="D223" s="98" t="s">
        <v>114</v>
      </c>
      <c r="E223" s="99" t="s">
        <v>12</v>
      </c>
      <c r="F223" s="100" t="s">
        <v>325</v>
      </c>
      <c r="H223" s="101">
        <v>0.65300000000000002</v>
      </c>
      <c r="I223" s="225"/>
      <c r="J223" s="225"/>
      <c r="L223" s="97"/>
      <c r="M223" s="102"/>
      <c r="T223" s="103"/>
      <c r="AT223" s="99" t="s">
        <v>114</v>
      </c>
      <c r="AU223" s="99" t="s">
        <v>92</v>
      </c>
      <c r="AV223" s="96" t="s">
        <v>87</v>
      </c>
      <c r="AW223" s="96" t="s">
        <v>116</v>
      </c>
      <c r="AX223" s="96" t="s">
        <v>81</v>
      </c>
      <c r="AY223" s="99" t="s">
        <v>82</v>
      </c>
    </row>
    <row r="224" spans="2:65" s="9" customFormat="1" ht="24.2" customHeight="1" x14ac:dyDescent="0.25">
      <c r="B224" s="82"/>
      <c r="C224" s="111" t="s">
        <v>326</v>
      </c>
      <c r="D224" s="111" t="s">
        <v>135</v>
      </c>
      <c r="E224" s="112" t="s">
        <v>327</v>
      </c>
      <c r="F224" s="113" t="s">
        <v>328</v>
      </c>
      <c r="G224" s="114" t="s">
        <v>318</v>
      </c>
      <c r="H224" s="115">
        <v>29</v>
      </c>
      <c r="I224" s="228">
        <v>0</v>
      </c>
      <c r="J224" s="228">
        <f>ROUND(I224*H224,3)</f>
        <v>0</v>
      </c>
      <c r="K224" s="116"/>
      <c r="L224" s="117"/>
      <c r="M224" s="118" t="s">
        <v>12</v>
      </c>
      <c r="N224" s="119" t="s">
        <v>33</v>
      </c>
      <c r="O224" s="91">
        <v>0</v>
      </c>
      <c r="P224" s="91">
        <f>O224*H224</f>
        <v>0</v>
      </c>
      <c r="Q224" s="91">
        <v>0</v>
      </c>
      <c r="R224" s="91">
        <f>Q224*H224</f>
        <v>0</v>
      </c>
      <c r="S224" s="91">
        <v>0</v>
      </c>
      <c r="T224" s="92">
        <f>S224*H224</f>
        <v>0</v>
      </c>
      <c r="AR224" s="93" t="s">
        <v>319</v>
      </c>
      <c r="AT224" s="93" t="s">
        <v>135</v>
      </c>
      <c r="AU224" s="93" t="s">
        <v>92</v>
      </c>
      <c r="AY224" s="2" t="s">
        <v>82</v>
      </c>
      <c r="BE224" s="94">
        <f>IF(N224="základná",J224,0)</f>
        <v>0</v>
      </c>
      <c r="BF224" s="94">
        <f>IF(N224="znížená",J224,0)</f>
        <v>0</v>
      </c>
      <c r="BG224" s="94">
        <f>IF(N224="zákl. prenesená",J224,0)</f>
        <v>0</v>
      </c>
      <c r="BH224" s="94">
        <f>IF(N224="zníž. prenesená",J224,0)</f>
        <v>0</v>
      </c>
      <c r="BI224" s="94">
        <f>IF(N224="nulová",J224,0)</f>
        <v>0</v>
      </c>
      <c r="BJ224" s="2" t="s">
        <v>87</v>
      </c>
      <c r="BK224" s="95">
        <f>ROUND(I224*H224,3)</f>
        <v>0</v>
      </c>
      <c r="BL224" s="2" t="s">
        <v>319</v>
      </c>
      <c r="BM224" s="93" t="s">
        <v>329</v>
      </c>
    </row>
    <row r="225" spans="2:65" s="9" customFormat="1" ht="21.75" customHeight="1" x14ac:dyDescent="0.25">
      <c r="B225" s="82"/>
      <c r="C225" s="111" t="s">
        <v>330</v>
      </c>
      <c r="D225" s="111" t="s">
        <v>135</v>
      </c>
      <c r="E225" s="112" t="s">
        <v>331</v>
      </c>
      <c r="F225" s="113" t="s">
        <v>332</v>
      </c>
      <c r="G225" s="114" t="s">
        <v>318</v>
      </c>
      <c r="H225" s="115">
        <v>14.5</v>
      </c>
      <c r="I225" s="228">
        <v>0</v>
      </c>
      <c r="J225" s="228">
        <f>ROUND(I225*H225,3)</f>
        <v>0</v>
      </c>
      <c r="K225" s="116"/>
      <c r="L225" s="117"/>
      <c r="M225" s="118" t="s">
        <v>12</v>
      </c>
      <c r="N225" s="119" t="s">
        <v>33</v>
      </c>
      <c r="O225" s="91">
        <v>0</v>
      </c>
      <c r="P225" s="91">
        <f>O225*H225</f>
        <v>0</v>
      </c>
      <c r="Q225" s="91">
        <v>0</v>
      </c>
      <c r="R225" s="91">
        <f>Q225*H225</f>
        <v>0</v>
      </c>
      <c r="S225" s="91">
        <v>0</v>
      </c>
      <c r="T225" s="92">
        <f>S225*H225</f>
        <v>0</v>
      </c>
      <c r="AR225" s="93" t="s">
        <v>319</v>
      </c>
      <c r="AT225" s="93" t="s">
        <v>135</v>
      </c>
      <c r="AU225" s="93" t="s">
        <v>92</v>
      </c>
      <c r="AY225" s="2" t="s">
        <v>82</v>
      </c>
      <c r="BE225" s="94">
        <f>IF(N225="základná",J225,0)</f>
        <v>0</v>
      </c>
      <c r="BF225" s="94">
        <f>IF(N225="znížená",J225,0)</f>
        <v>0</v>
      </c>
      <c r="BG225" s="94">
        <f>IF(N225="zákl. prenesená",J225,0)</f>
        <v>0</v>
      </c>
      <c r="BH225" s="94">
        <f>IF(N225="zníž. prenesená",J225,0)</f>
        <v>0</v>
      </c>
      <c r="BI225" s="94">
        <f>IF(N225="nulová",J225,0)</f>
        <v>0</v>
      </c>
      <c r="BJ225" s="2" t="s">
        <v>87</v>
      </c>
      <c r="BK225" s="95">
        <f>ROUND(I225*H225,3)</f>
        <v>0</v>
      </c>
      <c r="BL225" s="2" t="s">
        <v>319</v>
      </c>
      <c r="BM225" s="93" t="s">
        <v>333</v>
      </c>
    </row>
    <row r="226" spans="2:65" s="96" customFormat="1" x14ac:dyDescent="0.25">
      <c r="B226" s="97"/>
      <c r="D226" s="98" t="s">
        <v>114</v>
      </c>
      <c r="E226" s="99" t="s">
        <v>12</v>
      </c>
      <c r="F226" s="100" t="s">
        <v>334</v>
      </c>
      <c r="H226" s="101">
        <v>14.5</v>
      </c>
      <c r="I226" s="225"/>
      <c r="J226" s="225"/>
      <c r="L226" s="97"/>
      <c r="M226" s="102"/>
      <c r="T226" s="103"/>
      <c r="AT226" s="99" t="s">
        <v>114</v>
      </c>
      <c r="AU226" s="99" t="s">
        <v>92</v>
      </c>
      <c r="AV226" s="96" t="s">
        <v>87</v>
      </c>
      <c r="AW226" s="96" t="s">
        <v>116</v>
      </c>
      <c r="AX226" s="96" t="s">
        <v>2</v>
      </c>
      <c r="AY226" s="99" t="s">
        <v>82</v>
      </c>
    </row>
    <row r="227" spans="2:65" s="104" customFormat="1" x14ac:dyDescent="0.25">
      <c r="B227" s="105"/>
      <c r="D227" s="98" t="s">
        <v>114</v>
      </c>
      <c r="E227" s="106" t="s">
        <v>12</v>
      </c>
      <c r="F227" s="107" t="s">
        <v>131</v>
      </c>
      <c r="H227" s="108">
        <v>14.5</v>
      </c>
      <c r="I227" s="226"/>
      <c r="J227" s="226"/>
      <c r="L227" s="105"/>
      <c r="M227" s="109"/>
      <c r="T227" s="110"/>
      <c r="AT227" s="106" t="s">
        <v>114</v>
      </c>
      <c r="AU227" s="106" t="s">
        <v>92</v>
      </c>
      <c r="AV227" s="104" t="s">
        <v>92</v>
      </c>
      <c r="AW227" s="104" t="s">
        <v>116</v>
      </c>
      <c r="AX227" s="104" t="s">
        <v>81</v>
      </c>
      <c r="AY227" s="106" t="s">
        <v>82</v>
      </c>
    </row>
    <row r="228" spans="2:65" s="9" customFormat="1" ht="37.9" customHeight="1" x14ac:dyDescent="0.25">
      <c r="B228" s="82"/>
      <c r="C228" s="83" t="s">
        <v>335</v>
      </c>
      <c r="D228" s="83" t="s">
        <v>88</v>
      </c>
      <c r="E228" s="84" t="s">
        <v>336</v>
      </c>
      <c r="F228" s="85" t="s">
        <v>337</v>
      </c>
      <c r="G228" s="86" t="s">
        <v>318</v>
      </c>
      <c r="H228" s="87">
        <v>43</v>
      </c>
      <c r="I228" s="224">
        <v>0</v>
      </c>
      <c r="J228" s="224">
        <f>ROUND(I228*H228,3)</f>
        <v>0</v>
      </c>
      <c r="K228" s="88"/>
      <c r="L228" s="10"/>
      <c r="M228" s="89" t="s">
        <v>12</v>
      </c>
      <c r="N228" s="90" t="s">
        <v>33</v>
      </c>
      <c r="O228" s="91">
        <v>0.192</v>
      </c>
      <c r="P228" s="91">
        <f>O228*H228</f>
        <v>8.2560000000000002</v>
      </c>
      <c r="Q228" s="91">
        <v>9.8529599999999995E-2</v>
      </c>
      <c r="R228" s="91">
        <f>Q228*H228</f>
        <v>4.2367727999999998</v>
      </c>
      <c r="S228" s="91">
        <v>0</v>
      </c>
      <c r="T228" s="92">
        <f>S228*H228</f>
        <v>0</v>
      </c>
      <c r="AR228" s="93" t="s">
        <v>92</v>
      </c>
      <c r="AT228" s="93" t="s">
        <v>88</v>
      </c>
      <c r="AU228" s="93" t="s">
        <v>92</v>
      </c>
      <c r="AY228" s="2" t="s">
        <v>82</v>
      </c>
      <c r="BE228" s="94">
        <f>IF(N228="základná",J228,0)</f>
        <v>0</v>
      </c>
      <c r="BF228" s="94">
        <f>IF(N228="znížená",J228,0)</f>
        <v>0</v>
      </c>
      <c r="BG228" s="94">
        <f>IF(N228="zákl. prenesená",J228,0)</f>
        <v>0</v>
      </c>
      <c r="BH228" s="94">
        <f>IF(N228="zníž. prenesená",J228,0)</f>
        <v>0</v>
      </c>
      <c r="BI228" s="94">
        <f>IF(N228="nulová",J228,0)</f>
        <v>0</v>
      </c>
      <c r="BJ228" s="2" t="s">
        <v>87</v>
      </c>
      <c r="BK228" s="95">
        <f>ROUND(I228*H228,3)</f>
        <v>0</v>
      </c>
      <c r="BL228" s="2" t="s">
        <v>92</v>
      </c>
      <c r="BM228" s="93" t="s">
        <v>338</v>
      </c>
    </row>
    <row r="229" spans="2:65" s="9" customFormat="1" ht="21.75" customHeight="1" x14ac:dyDescent="0.25">
      <c r="B229" s="82"/>
      <c r="C229" s="111" t="s">
        <v>339</v>
      </c>
      <c r="D229" s="111" t="s">
        <v>135</v>
      </c>
      <c r="E229" s="112" t="s">
        <v>340</v>
      </c>
      <c r="F229" s="113" t="s">
        <v>341</v>
      </c>
      <c r="G229" s="114" t="s">
        <v>138</v>
      </c>
      <c r="H229" s="115">
        <v>45.15</v>
      </c>
      <c r="I229" s="228">
        <v>0</v>
      </c>
      <c r="J229" s="228">
        <f>ROUND(I229*H229,3)</f>
        <v>0</v>
      </c>
      <c r="K229" s="116"/>
      <c r="L229" s="117"/>
      <c r="M229" s="118" t="s">
        <v>12</v>
      </c>
      <c r="N229" s="119" t="s">
        <v>33</v>
      </c>
      <c r="O229" s="91">
        <v>0</v>
      </c>
      <c r="P229" s="91">
        <f>O229*H229</f>
        <v>0</v>
      </c>
      <c r="Q229" s="91">
        <v>1.125E-2</v>
      </c>
      <c r="R229" s="91">
        <f>Q229*H229</f>
        <v>0.50793749999999993</v>
      </c>
      <c r="S229" s="91">
        <v>0</v>
      </c>
      <c r="T229" s="92">
        <f>S229*H229</f>
        <v>0</v>
      </c>
      <c r="AR229" s="93" t="s">
        <v>121</v>
      </c>
      <c r="AT229" s="93" t="s">
        <v>135</v>
      </c>
      <c r="AU229" s="93" t="s">
        <v>92</v>
      </c>
      <c r="AY229" s="2" t="s">
        <v>82</v>
      </c>
      <c r="BE229" s="94">
        <f>IF(N229="základná",J229,0)</f>
        <v>0</v>
      </c>
      <c r="BF229" s="94">
        <f>IF(N229="znížená",J229,0)</f>
        <v>0</v>
      </c>
      <c r="BG229" s="94">
        <f>IF(N229="zákl. prenesená",J229,0)</f>
        <v>0</v>
      </c>
      <c r="BH229" s="94">
        <f>IF(N229="zníž. prenesená",J229,0)</f>
        <v>0</v>
      </c>
      <c r="BI229" s="94">
        <f>IF(N229="nulová",J229,0)</f>
        <v>0</v>
      </c>
      <c r="BJ229" s="2" t="s">
        <v>87</v>
      </c>
      <c r="BK229" s="95">
        <f>ROUND(I229*H229,3)</f>
        <v>0</v>
      </c>
      <c r="BL229" s="2" t="s">
        <v>92</v>
      </c>
      <c r="BM229" s="93" t="s">
        <v>342</v>
      </c>
    </row>
    <row r="230" spans="2:65" s="96" customFormat="1" x14ac:dyDescent="0.25">
      <c r="B230" s="97"/>
      <c r="D230" s="98" t="s">
        <v>114</v>
      </c>
      <c r="F230" s="100" t="s">
        <v>343</v>
      </c>
      <c r="H230" s="101">
        <v>45.15</v>
      </c>
      <c r="I230" s="225"/>
      <c r="J230" s="225"/>
      <c r="L230" s="97"/>
      <c r="M230" s="102"/>
      <c r="T230" s="103"/>
      <c r="AT230" s="99" t="s">
        <v>114</v>
      </c>
      <c r="AU230" s="99" t="s">
        <v>92</v>
      </c>
      <c r="AV230" s="96" t="s">
        <v>87</v>
      </c>
      <c r="AW230" s="96" t="s">
        <v>5</v>
      </c>
      <c r="AX230" s="96" t="s">
        <v>81</v>
      </c>
      <c r="AY230" s="99" t="s">
        <v>82</v>
      </c>
    </row>
    <row r="231" spans="2:65" s="9" customFormat="1" ht="24.2" customHeight="1" x14ac:dyDescent="0.25">
      <c r="B231" s="82"/>
      <c r="C231" s="83" t="s">
        <v>344</v>
      </c>
      <c r="D231" s="83" t="s">
        <v>88</v>
      </c>
      <c r="E231" s="84" t="s">
        <v>345</v>
      </c>
      <c r="F231" s="85" t="s">
        <v>346</v>
      </c>
      <c r="G231" s="86" t="s">
        <v>112</v>
      </c>
      <c r="H231" s="87">
        <v>15.2</v>
      </c>
      <c r="I231" s="224">
        <v>0</v>
      </c>
      <c r="J231" s="224">
        <f>ROUND(I231*H231,3)</f>
        <v>0</v>
      </c>
      <c r="K231" s="88"/>
      <c r="L231" s="10"/>
      <c r="M231" s="89" t="s">
        <v>12</v>
      </c>
      <c r="N231" s="90" t="s">
        <v>33</v>
      </c>
      <c r="O231" s="91">
        <v>0</v>
      </c>
      <c r="P231" s="91">
        <f>O231*H231</f>
        <v>0</v>
      </c>
      <c r="Q231" s="91">
        <v>0</v>
      </c>
      <c r="R231" s="91">
        <f>Q231*H231</f>
        <v>0</v>
      </c>
      <c r="S231" s="91">
        <v>0</v>
      </c>
      <c r="T231" s="92">
        <f>S231*H231</f>
        <v>0</v>
      </c>
      <c r="AR231" s="93" t="s">
        <v>92</v>
      </c>
      <c r="AT231" s="93" t="s">
        <v>88</v>
      </c>
      <c r="AU231" s="93" t="s">
        <v>92</v>
      </c>
      <c r="AY231" s="2" t="s">
        <v>82</v>
      </c>
      <c r="BE231" s="94">
        <f>IF(N231="základná",J231,0)</f>
        <v>0</v>
      </c>
      <c r="BF231" s="94">
        <f>IF(N231="znížená",J231,0)</f>
        <v>0</v>
      </c>
      <c r="BG231" s="94">
        <f>IF(N231="zákl. prenesená",J231,0)</f>
        <v>0</v>
      </c>
      <c r="BH231" s="94">
        <f>IF(N231="zníž. prenesená",J231,0)</f>
        <v>0</v>
      </c>
      <c r="BI231" s="94">
        <f>IF(N231="nulová",J231,0)</f>
        <v>0</v>
      </c>
      <c r="BJ231" s="2" t="s">
        <v>87</v>
      </c>
      <c r="BK231" s="95">
        <f>ROUND(I231*H231,3)</f>
        <v>0</v>
      </c>
      <c r="BL231" s="2" t="s">
        <v>92</v>
      </c>
      <c r="BM231" s="93" t="s">
        <v>347</v>
      </c>
    </row>
    <row r="232" spans="2:65" s="96" customFormat="1" x14ac:dyDescent="0.25">
      <c r="B232" s="97"/>
      <c r="D232" s="98" t="s">
        <v>114</v>
      </c>
      <c r="E232" s="99" t="s">
        <v>12</v>
      </c>
      <c r="F232" s="100" t="s">
        <v>348</v>
      </c>
      <c r="H232" s="101">
        <v>15.2</v>
      </c>
      <c r="I232" s="225"/>
      <c r="J232" s="225"/>
      <c r="L232" s="97"/>
      <c r="M232" s="102"/>
      <c r="T232" s="103"/>
      <c r="AT232" s="99" t="s">
        <v>114</v>
      </c>
      <c r="AU232" s="99" t="s">
        <v>92</v>
      </c>
      <c r="AV232" s="96" t="s">
        <v>87</v>
      </c>
      <c r="AW232" s="96" t="s">
        <v>116</v>
      </c>
      <c r="AX232" s="96" t="s">
        <v>81</v>
      </c>
      <c r="AY232" s="99" t="s">
        <v>82</v>
      </c>
    </row>
    <row r="233" spans="2:65" s="9" customFormat="1" ht="33" customHeight="1" x14ac:dyDescent="0.25">
      <c r="B233" s="82"/>
      <c r="C233" s="83" t="s">
        <v>349</v>
      </c>
      <c r="D233" s="83" t="s">
        <v>88</v>
      </c>
      <c r="E233" s="84" t="s">
        <v>118</v>
      </c>
      <c r="F233" s="85" t="s">
        <v>119</v>
      </c>
      <c r="G233" s="86" t="s">
        <v>112</v>
      </c>
      <c r="H233" s="87">
        <v>15.2</v>
      </c>
      <c r="I233" s="224">
        <v>0</v>
      </c>
      <c r="J233" s="224">
        <f>ROUND(I233*H233,3)</f>
        <v>0</v>
      </c>
      <c r="K233" s="88"/>
      <c r="L233" s="10"/>
      <c r="M233" s="89" t="s">
        <v>12</v>
      </c>
      <c r="N233" s="90" t="s">
        <v>33</v>
      </c>
      <c r="O233" s="91">
        <v>7.0999999999999994E-2</v>
      </c>
      <c r="P233" s="91">
        <f>O233*H233</f>
        <v>1.0791999999999999</v>
      </c>
      <c r="Q233" s="91">
        <v>0</v>
      </c>
      <c r="R233" s="91">
        <f>Q233*H233</f>
        <v>0</v>
      </c>
      <c r="S233" s="91">
        <v>0</v>
      </c>
      <c r="T233" s="92">
        <f>S233*H233</f>
        <v>0</v>
      </c>
      <c r="AR233" s="93" t="s">
        <v>92</v>
      </c>
      <c r="AT233" s="93" t="s">
        <v>88</v>
      </c>
      <c r="AU233" s="93" t="s">
        <v>92</v>
      </c>
      <c r="AY233" s="2" t="s">
        <v>82</v>
      </c>
      <c r="BE233" s="94">
        <f>IF(N233="základná",J233,0)</f>
        <v>0</v>
      </c>
      <c r="BF233" s="94">
        <f>IF(N233="znížená",J233,0)</f>
        <v>0</v>
      </c>
      <c r="BG233" s="94">
        <f>IF(N233="zákl. prenesená",J233,0)</f>
        <v>0</v>
      </c>
      <c r="BH233" s="94">
        <f>IF(N233="zníž. prenesená",J233,0)</f>
        <v>0</v>
      </c>
      <c r="BI233" s="94">
        <f>IF(N233="nulová",J233,0)</f>
        <v>0</v>
      </c>
      <c r="BJ233" s="2" t="s">
        <v>87</v>
      </c>
      <c r="BK233" s="95">
        <f>ROUND(I233*H233,3)</f>
        <v>0</v>
      </c>
      <c r="BL233" s="2" t="s">
        <v>92</v>
      </c>
      <c r="BM233" s="93" t="s">
        <v>350</v>
      </c>
    </row>
    <row r="234" spans="2:65" s="9" customFormat="1" ht="37.9" customHeight="1" x14ac:dyDescent="0.25">
      <c r="B234" s="82"/>
      <c r="C234" s="83" t="s">
        <v>351</v>
      </c>
      <c r="D234" s="83" t="s">
        <v>88</v>
      </c>
      <c r="E234" s="84" t="s">
        <v>122</v>
      </c>
      <c r="F234" s="85" t="s">
        <v>123</v>
      </c>
      <c r="G234" s="86" t="s">
        <v>112</v>
      </c>
      <c r="H234" s="87">
        <v>106.4</v>
      </c>
      <c r="I234" s="224">
        <v>0</v>
      </c>
      <c r="J234" s="224">
        <f>ROUND(I234*H234,3)</f>
        <v>0</v>
      </c>
      <c r="K234" s="88"/>
      <c r="L234" s="10"/>
      <c r="M234" s="89" t="s">
        <v>12</v>
      </c>
      <c r="N234" s="90" t="s">
        <v>33</v>
      </c>
      <c r="O234" s="91">
        <v>7.3699999999999998E-3</v>
      </c>
      <c r="P234" s="91">
        <f>O234*H234</f>
        <v>0.78416799999999998</v>
      </c>
      <c r="Q234" s="91">
        <v>0</v>
      </c>
      <c r="R234" s="91">
        <f>Q234*H234</f>
        <v>0</v>
      </c>
      <c r="S234" s="91">
        <v>0</v>
      </c>
      <c r="T234" s="92">
        <f>S234*H234</f>
        <v>0</v>
      </c>
      <c r="AR234" s="93" t="s">
        <v>92</v>
      </c>
      <c r="AT234" s="93" t="s">
        <v>88</v>
      </c>
      <c r="AU234" s="93" t="s">
        <v>92</v>
      </c>
      <c r="AY234" s="2" t="s">
        <v>82</v>
      </c>
      <c r="BE234" s="94">
        <f>IF(N234="základná",J234,0)</f>
        <v>0</v>
      </c>
      <c r="BF234" s="94">
        <f>IF(N234="znížená",J234,0)</f>
        <v>0</v>
      </c>
      <c r="BG234" s="94">
        <f>IF(N234="zákl. prenesená",J234,0)</f>
        <v>0</v>
      </c>
      <c r="BH234" s="94">
        <f>IF(N234="zníž. prenesená",J234,0)</f>
        <v>0</v>
      </c>
      <c r="BI234" s="94">
        <f>IF(N234="nulová",J234,0)</f>
        <v>0</v>
      </c>
      <c r="BJ234" s="2" t="s">
        <v>87</v>
      </c>
      <c r="BK234" s="95">
        <f>ROUND(I234*H234,3)</f>
        <v>0</v>
      </c>
      <c r="BL234" s="2" t="s">
        <v>92</v>
      </c>
      <c r="BM234" s="93" t="s">
        <v>352</v>
      </c>
    </row>
    <row r="235" spans="2:65" s="96" customFormat="1" x14ac:dyDescent="0.25">
      <c r="B235" s="97"/>
      <c r="D235" s="98" t="s">
        <v>114</v>
      </c>
      <c r="E235" s="99" t="s">
        <v>12</v>
      </c>
      <c r="F235" s="100" t="s">
        <v>353</v>
      </c>
      <c r="H235" s="101">
        <v>106.4</v>
      </c>
      <c r="I235" s="225"/>
      <c r="J235" s="225"/>
      <c r="L235" s="97"/>
      <c r="M235" s="102"/>
      <c r="T235" s="103"/>
      <c r="AT235" s="99" t="s">
        <v>114</v>
      </c>
      <c r="AU235" s="99" t="s">
        <v>92</v>
      </c>
      <c r="AV235" s="96" t="s">
        <v>87</v>
      </c>
      <c r="AW235" s="96" t="s">
        <v>116</v>
      </c>
      <c r="AX235" s="96" t="s">
        <v>81</v>
      </c>
      <c r="AY235" s="99" t="s">
        <v>82</v>
      </c>
    </row>
    <row r="236" spans="2:65" s="9" customFormat="1" ht="24.2" customHeight="1" x14ac:dyDescent="0.25">
      <c r="B236" s="82"/>
      <c r="C236" s="83" t="s">
        <v>354</v>
      </c>
      <c r="D236" s="83" t="s">
        <v>88</v>
      </c>
      <c r="E236" s="84" t="s">
        <v>253</v>
      </c>
      <c r="F236" s="85" t="s">
        <v>128</v>
      </c>
      <c r="G236" s="86" t="s">
        <v>97</v>
      </c>
      <c r="H236" s="87">
        <v>24.32</v>
      </c>
      <c r="I236" s="224">
        <v>0</v>
      </c>
      <c r="J236" s="224">
        <f>ROUND(I236*H236,3)</f>
        <v>0</v>
      </c>
      <c r="K236" s="88"/>
      <c r="L236" s="10"/>
      <c r="M236" s="89" t="s">
        <v>12</v>
      </c>
      <c r="N236" s="90" t="s">
        <v>33</v>
      </c>
      <c r="O236" s="91">
        <v>0</v>
      </c>
      <c r="P236" s="91">
        <f>O236*H236</f>
        <v>0</v>
      </c>
      <c r="Q236" s="91">
        <v>0</v>
      </c>
      <c r="R236" s="91">
        <f>Q236*H236</f>
        <v>0</v>
      </c>
      <c r="S236" s="91">
        <v>0</v>
      </c>
      <c r="T236" s="92">
        <f>S236*H236</f>
        <v>0</v>
      </c>
      <c r="AR236" s="93" t="s">
        <v>92</v>
      </c>
      <c r="AT236" s="93" t="s">
        <v>88</v>
      </c>
      <c r="AU236" s="93" t="s">
        <v>92</v>
      </c>
      <c r="AY236" s="2" t="s">
        <v>82</v>
      </c>
      <c r="BE236" s="94">
        <f>IF(N236="základná",J236,0)</f>
        <v>0</v>
      </c>
      <c r="BF236" s="94">
        <f>IF(N236="znížená",J236,0)</f>
        <v>0</v>
      </c>
      <c r="BG236" s="94">
        <f>IF(N236="zákl. prenesená",J236,0)</f>
        <v>0</v>
      </c>
      <c r="BH236" s="94">
        <f>IF(N236="zníž. prenesená",J236,0)</f>
        <v>0</v>
      </c>
      <c r="BI236" s="94">
        <f>IF(N236="nulová",J236,0)</f>
        <v>0</v>
      </c>
      <c r="BJ236" s="2" t="s">
        <v>87</v>
      </c>
      <c r="BK236" s="95">
        <f>ROUND(I236*H236,3)</f>
        <v>0</v>
      </c>
      <c r="BL236" s="2" t="s">
        <v>92</v>
      </c>
      <c r="BM236" s="93" t="s">
        <v>355</v>
      </c>
    </row>
    <row r="237" spans="2:65" s="96" customFormat="1" x14ac:dyDescent="0.25">
      <c r="B237" s="97"/>
      <c r="D237" s="98" t="s">
        <v>114</v>
      </c>
      <c r="E237" s="99" t="s">
        <v>12</v>
      </c>
      <c r="F237" s="100" t="s">
        <v>356</v>
      </c>
      <c r="H237" s="101">
        <v>24.32</v>
      </c>
      <c r="I237" s="225"/>
      <c r="J237" s="225"/>
      <c r="L237" s="97"/>
      <c r="M237" s="102"/>
      <c r="T237" s="103"/>
      <c r="AT237" s="99" t="s">
        <v>114</v>
      </c>
      <c r="AU237" s="99" t="s">
        <v>92</v>
      </c>
      <c r="AV237" s="96" t="s">
        <v>87</v>
      </c>
      <c r="AW237" s="96" t="s">
        <v>116</v>
      </c>
      <c r="AX237" s="96" t="s">
        <v>81</v>
      </c>
      <c r="AY237" s="99" t="s">
        <v>82</v>
      </c>
    </row>
    <row r="238" spans="2:65" s="9" customFormat="1" ht="24.2" customHeight="1" x14ac:dyDescent="0.25">
      <c r="B238" s="82"/>
      <c r="C238" s="83" t="s">
        <v>357</v>
      </c>
      <c r="D238" s="83" t="s">
        <v>88</v>
      </c>
      <c r="E238" s="84" t="s">
        <v>358</v>
      </c>
      <c r="F238" s="85" t="s">
        <v>359</v>
      </c>
      <c r="G238" s="86" t="s">
        <v>202</v>
      </c>
      <c r="H238" s="87">
        <v>38</v>
      </c>
      <c r="I238" s="224">
        <v>0</v>
      </c>
      <c r="J238" s="224">
        <f>ROUND(I238*H238,3)</f>
        <v>0</v>
      </c>
      <c r="K238" s="88"/>
      <c r="L238" s="10"/>
      <c r="M238" s="89" t="s">
        <v>12</v>
      </c>
      <c r="N238" s="90" t="s">
        <v>33</v>
      </c>
      <c r="O238" s="91">
        <v>0</v>
      </c>
      <c r="P238" s="91">
        <f>O238*H238</f>
        <v>0</v>
      </c>
      <c r="Q238" s="91">
        <v>0</v>
      </c>
      <c r="R238" s="91">
        <f>Q238*H238</f>
        <v>0</v>
      </c>
      <c r="S238" s="91">
        <v>0</v>
      </c>
      <c r="T238" s="92">
        <f>S238*H238</f>
        <v>0</v>
      </c>
      <c r="AR238" s="93" t="s">
        <v>92</v>
      </c>
      <c r="AT238" s="93" t="s">
        <v>88</v>
      </c>
      <c r="AU238" s="93" t="s">
        <v>92</v>
      </c>
      <c r="AY238" s="2" t="s">
        <v>82</v>
      </c>
      <c r="BE238" s="94">
        <f>IF(N238="základná",J238,0)</f>
        <v>0</v>
      </c>
      <c r="BF238" s="94">
        <f>IF(N238="znížená",J238,0)</f>
        <v>0</v>
      </c>
      <c r="BG238" s="94">
        <f>IF(N238="zákl. prenesená",J238,0)</f>
        <v>0</v>
      </c>
      <c r="BH238" s="94">
        <f>IF(N238="zníž. prenesená",J238,0)</f>
        <v>0</v>
      </c>
      <c r="BI238" s="94">
        <f>IF(N238="nulová",J238,0)</f>
        <v>0</v>
      </c>
      <c r="BJ238" s="2" t="s">
        <v>87</v>
      </c>
      <c r="BK238" s="95">
        <f>ROUND(I238*H238,3)</f>
        <v>0</v>
      </c>
      <c r="BL238" s="2" t="s">
        <v>92</v>
      </c>
      <c r="BM238" s="93" t="s">
        <v>360</v>
      </c>
    </row>
    <row r="239" spans="2:65" s="9" customFormat="1" ht="16.5" customHeight="1" x14ac:dyDescent="0.25">
      <c r="B239" s="82"/>
      <c r="C239" s="111" t="s">
        <v>361</v>
      </c>
      <c r="D239" s="111" t="s">
        <v>135</v>
      </c>
      <c r="E239" s="112" t="s">
        <v>205</v>
      </c>
      <c r="F239" s="113" t="s">
        <v>206</v>
      </c>
      <c r="G239" s="114" t="s">
        <v>97</v>
      </c>
      <c r="H239" s="115">
        <v>9.1199999999999992</v>
      </c>
      <c r="I239" s="228">
        <v>0</v>
      </c>
      <c r="J239" s="228">
        <f>ROUND(I239*H239,3)</f>
        <v>0</v>
      </c>
      <c r="K239" s="116"/>
      <c r="L239" s="117"/>
      <c r="M239" s="118" t="s">
        <v>12</v>
      </c>
      <c r="N239" s="119" t="s">
        <v>33</v>
      </c>
      <c r="O239" s="91">
        <v>0</v>
      </c>
      <c r="P239" s="91">
        <f>O239*H239</f>
        <v>0</v>
      </c>
      <c r="Q239" s="91">
        <v>1</v>
      </c>
      <c r="R239" s="91">
        <f>Q239*H239</f>
        <v>9.1199999999999992</v>
      </c>
      <c r="S239" s="91">
        <v>0</v>
      </c>
      <c r="T239" s="92">
        <f>S239*H239</f>
        <v>0</v>
      </c>
      <c r="AR239" s="93" t="s">
        <v>121</v>
      </c>
      <c r="AT239" s="93" t="s">
        <v>135</v>
      </c>
      <c r="AU239" s="93" t="s">
        <v>92</v>
      </c>
      <c r="AY239" s="2" t="s">
        <v>82</v>
      </c>
      <c r="BE239" s="94">
        <f>IF(N239="základná",J239,0)</f>
        <v>0</v>
      </c>
      <c r="BF239" s="94">
        <f>IF(N239="znížená",J239,0)</f>
        <v>0</v>
      </c>
      <c r="BG239" s="94">
        <f>IF(N239="zákl. prenesená",J239,0)</f>
        <v>0</v>
      </c>
      <c r="BH239" s="94">
        <f>IF(N239="zníž. prenesená",J239,0)</f>
        <v>0</v>
      </c>
      <c r="BI239" s="94">
        <f>IF(N239="nulová",J239,0)</f>
        <v>0</v>
      </c>
      <c r="BJ239" s="2" t="s">
        <v>87</v>
      </c>
      <c r="BK239" s="95">
        <f>ROUND(I239*H239,3)</f>
        <v>0</v>
      </c>
      <c r="BL239" s="2" t="s">
        <v>92</v>
      </c>
      <c r="BM239" s="93" t="s">
        <v>362</v>
      </c>
    </row>
    <row r="240" spans="2:65" s="96" customFormat="1" x14ac:dyDescent="0.25">
      <c r="B240" s="97"/>
      <c r="D240" s="98" t="s">
        <v>114</v>
      </c>
      <c r="E240" s="99" t="s">
        <v>12</v>
      </c>
      <c r="F240" s="100" t="s">
        <v>363</v>
      </c>
      <c r="H240" s="101">
        <v>9.1199999999999992</v>
      </c>
      <c r="I240" s="225"/>
      <c r="J240" s="225"/>
      <c r="L240" s="97"/>
      <c r="M240" s="102"/>
      <c r="T240" s="103"/>
      <c r="AT240" s="99" t="s">
        <v>114</v>
      </c>
      <c r="AU240" s="99" t="s">
        <v>92</v>
      </c>
      <c r="AV240" s="96" t="s">
        <v>87</v>
      </c>
      <c r="AW240" s="96" t="s">
        <v>116</v>
      </c>
      <c r="AX240" s="96" t="s">
        <v>81</v>
      </c>
      <c r="AY240" s="99" t="s">
        <v>82</v>
      </c>
    </row>
    <row r="241" spans="2:65" s="9" customFormat="1" ht="33" customHeight="1" x14ac:dyDescent="0.25">
      <c r="B241" s="82"/>
      <c r="C241" s="83" t="s">
        <v>364</v>
      </c>
      <c r="D241" s="83" t="s">
        <v>88</v>
      </c>
      <c r="E241" s="84" t="s">
        <v>365</v>
      </c>
      <c r="F241" s="85" t="s">
        <v>366</v>
      </c>
      <c r="G241" s="86" t="s">
        <v>202</v>
      </c>
      <c r="H241" s="87">
        <v>38</v>
      </c>
      <c r="I241" s="224">
        <v>0</v>
      </c>
      <c r="J241" s="224">
        <f>ROUND(I241*H241,3)</f>
        <v>0</v>
      </c>
      <c r="K241" s="88"/>
      <c r="L241" s="10"/>
      <c r="M241" s="89" t="s">
        <v>12</v>
      </c>
      <c r="N241" s="90" t="s">
        <v>33</v>
      </c>
      <c r="O241" s="91">
        <v>0</v>
      </c>
      <c r="P241" s="91">
        <f>O241*H241</f>
        <v>0</v>
      </c>
      <c r="Q241" s="91">
        <v>0</v>
      </c>
      <c r="R241" s="91">
        <f>Q241*H241</f>
        <v>0</v>
      </c>
      <c r="S241" s="91">
        <v>0</v>
      </c>
      <c r="T241" s="92">
        <f>S241*H241</f>
        <v>0</v>
      </c>
      <c r="AR241" s="93" t="s">
        <v>92</v>
      </c>
      <c r="AT241" s="93" t="s">
        <v>88</v>
      </c>
      <c r="AU241" s="93" t="s">
        <v>92</v>
      </c>
      <c r="AY241" s="2" t="s">
        <v>82</v>
      </c>
      <c r="BE241" s="94">
        <f>IF(N241="základná",J241,0)</f>
        <v>0</v>
      </c>
      <c r="BF241" s="94">
        <f>IF(N241="znížená",J241,0)</f>
        <v>0</v>
      </c>
      <c r="BG241" s="94">
        <f>IF(N241="zákl. prenesená",J241,0)</f>
        <v>0</v>
      </c>
      <c r="BH241" s="94">
        <f>IF(N241="zníž. prenesená",J241,0)</f>
        <v>0</v>
      </c>
      <c r="BI241" s="94">
        <f>IF(N241="nulová",J241,0)</f>
        <v>0</v>
      </c>
      <c r="BJ241" s="2" t="s">
        <v>87</v>
      </c>
      <c r="BK241" s="95">
        <f>ROUND(I241*H241,3)</f>
        <v>0</v>
      </c>
      <c r="BL241" s="2" t="s">
        <v>92</v>
      </c>
      <c r="BM241" s="93" t="s">
        <v>367</v>
      </c>
    </row>
    <row r="242" spans="2:65" s="9" customFormat="1" ht="16.5" customHeight="1" x14ac:dyDescent="0.25">
      <c r="B242" s="82"/>
      <c r="C242" s="111" t="s">
        <v>368</v>
      </c>
      <c r="D242" s="111" t="s">
        <v>135</v>
      </c>
      <c r="E242" s="112" t="s">
        <v>369</v>
      </c>
      <c r="F242" s="113" t="s">
        <v>370</v>
      </c>
      <c r="G242" s="114" t="s">
        <v>97</v>
      </c>
      <c r="H242" s="115">
        <v>9.1199999999999992</v>
      </c>
      <c r="I242" s="228">
        <v>0</v>
      </c>
      <c r="J242" s="228">
        <f>ROUND(I242*H242,3)</f>
        <v>0</v>
      </c>
      <c r="K242" s="116"/>
      <c r="L242" s="117"/>
      <c r="M242" s="118" t="s">
        <v>12</v>
      </c>
      <c r="N242" s="119" t="s">
        <v>33</v>
      </c>
      <c r="O242" s="91">
        <v>0</v>
      </c>
      <c r="P242" s="91">
        <f>O242*H242</f>
        <v>0</v>
      </c>
      <c r="Q242" s="91">
        <v>1</v>
      </c>
      <c r="R242" s="91">
        <f>Q242*H242</f>
        <v>9.1199999999999992</v>
      </c>
      <c r="S242" s="91">
        <v>0</v>
      </c>
      <c r="T242" s="92">
        <f>S242*H242</f>
        <v>0</v>
      </c>
      <c r="AR242" s="93" t="s">
        <v>121</v>
      </c>
      <c r="AT242" s="93" t="s">
        <v>135</v>
      </c>
      <c r="AU242" s="93" t="s">
        <v>92</v>
      </c>
      <c r="AY242" s="2" t="s">
        <v>82</v>
      </c>
      <c r="BE242" s="94">
        <f>IF(N242="základná",J242,0)</f>
        <v>0</v>
      </c>
      <c r="BF242" s="94">
        <f>IF(N242="znížená",J242,0)</f>
        <v>0</v>
      </c>
      <c r="BG242" s="94">
        <f>IF(N242="zákl. prenesená",J242,0)</f>
        <v>0</v>
      </c>
      <c r="BH242" s="94">
        <f>IF(N242="zníž. prenesená",J242,0)</f>
        <v>0</v>
      </c>
      <c r="BI242" s="94">
        <f>IF(N242="nulová",J242,0)</f>
        <v>0</v>
      </c>
      <c r="BJ242" s="2" t="s">
        <v>87</v>
      </c>
      <c r="BK242" s="95">
        <f>ROUND(I242*H242,3)</f>
        <v>0</v>
      </c>
      <c r="BL242" s="2" t="s">
        <v>92</v>
      </c>
      <c r="BM242" s="93" t="s">
        <v>371</v>
      </c>
    </row>
    <row r="243" spans="2:65" s="96" customFormat="1" x14ac:dyDescent="0.25">
      <c r="B243" s="97"/>
      <c r="D243" s="98" t="s">
        <v>114</v>
      </c>
      <c r="E243" s="99" t="s">
        <v>12</v>
      </c>
      <c r="F243" s="100" t="s">
        <v>363</v>
      </c>
      <c r="H243" s="101">
        <v>9.1199999999999992</v>
      </c>
      <c r="I243" s="225"/>
      <c r="J243" s="225"/>
      <c r="L243" s="97"/>
      <c r="M243" s="102"/>
      <c r="T243" s="103"/>
      <c r="AT243" s="99" t="s">
        <v>114</v>
      </c>
      <c r="AU243" s="99" t="s">
        <v>92</v>
      </c>
      <c r="AV243" s="96" t="s">
        <v>87</v>
      </c>
      <c r="AW243" s="96" t="s">
        <v>116</v>
      </c>
      <c r="AX243" s="96" t="s">
        <v>81</v>
      </c>
      <c r="AY243" s="99" t="s">
        <v>82</v>
      </c>
    </row>
    <row r="244" spans="2:65" s="9" customFormat="1" ht="33" customHeight="1" x14ac:dyDescent="0.25">
      <c r="B244" s="82"/>
      <c r="C244" s="83" t="s">
        <v>372</v>
      </c>
      <c r="D244" s="83" t="s">
        <v>88</v>
      </c>
      <c r="E244" s="84" t="s">
        <v>373</v>
      </c>
      <c r="F244" s="85" t="s">
        <v>374</v>
      </c>
      <c r="G244" s="86" t="s">
        <v>202</v>
      </c>
      <c r="H244" s="87">
        <v>38</v>
      </c>
      <c r="I244" s="224">
        <v>0</v>
      </c>
      <c r="J244" s="224">
        <f>ROUND(I244*H244,3)</f>
        <v>0</v>
      </c>
      <c r="K244" s="88"/>
      <c r="L244" s="10"/>
      <c r="M244" s="89" t="s">
        <v>12</v>
      </c>
      <c r="N244" s="90" t="s">
        <v>33</v>
      </c>
      <c r="O244" s="91">
        <v>0</v>
      </c>
      <c r="P244" s="91">
        <f>O244*H244</f>
        <v>0</v>
      </c>
      <c r="Q244" s="91">
        <v>0</v>
      </c>
      <c r="R244" s="91">
        <f>Q244*H244</f>
        <v>0</v>
      </c>
      <c r="S244" s="91">
        <v>0</v>
      </c>
      <c r="T244" s="92">
        <f>S244*H244</f>
        <v>0</v>
      </c>
      <c r="AR244" s="93" t="s">
        <v>92</v>
      </c>
      <c r="AT244" s="93" t="s">
        <v>88</v>
      </c>
      <c r="AU244" s="93" t="s">
        <v>92</v>
      </c>
      <c r="AY244" s="2" t="s">
        <v>82</v>
      </c>
      <c r="BE244" s="94">
        <f>IF(N244="základná",J244,0)</f>
        <v>0</v>
      </c>
      <c r="BF244" s="94">
        <f>IF(N244="znížená",J244,0)</f>
        <v>0</v>
      </c>
      <c r="BG244" s="94">
        <f>IF(N244="zákl. prenesená",J244,0)</f>
        <v>0</v>
      </c>
      <c r="BH244" s="94">
        <f>IF(N244="zníž. prenesená",J244,0)</f>
        <v>0</v>
      </c>
      <c r="BI244" s="94">
        <f>IF(N244="nulová",J244,0)</f>
        <v>0</v>
      </c>
      <c r="BJ244" s="2" t="s">
        <v>87</v>
      </c>
      <c r="BK244" s="95">
        <f>ROUND(I244*H244,3)</f>
        <v>0</v>
      </c>
      <c r="BL244" s="2" t="s">
        <v>92</v>
      </c>
      <c r="BM244" s="93" t="s">
        <v>375</v>
      </c>
    </row>
    <row r="245" spans="2:65" s="9" customFormat="1" ht="16.5" customHeight="1" x14ac:dyDescent="0.25">
      <c r="B245" s="82"/>
      <c r="C245" s="111" t="s">
        <v>376</v>
      </c>
      <c r="D245" s="111" t="s">
        <v>135</v>
      </c>
      <c r="E245" s="112" t="s">
        <v>377</v>
      </c>
      <c r="F245" s="113" t="s">
        <v>378</v>
      </c>
      <c r="G245" s="114" t="s">
        <v>97</v>
      </c>
      <c r="H245" s="115">
        <v>1.9379999999999999</v>
      </c>
      <c r="I245" s="228">
        <v>0</v>
      </c>
      <c r="J245" s="228">
        <f>ROUND(I245*H245,3)</f>
        <v>0</v>
      </c>
      <c r="K245" s="116"/>
      <c r="L245" s="117"/>
      <c r="M245" s="118" t="s">
        <v>12</v>
      </c>
      <c r="N245" s="119" t="s">
        <v>33</v>
      </c>
      <c r="O245" s="91">
        <v>0</v>
      </c>
      <c r="P245" s="91">
        <f>O245*H245</f>
        <v>0</v>
      </c>
      <c r="Q245" s="91">
        <v>1.5</v>
      </c>
      <c r="R245" s="91">
        <f>Q245*H245</f>
        <v>2.907</v>
      </c>
      <c r="S245" s="91">
        <v>0</v>
      </c>
      <c r="T245" s="92">
        <f>S245*H245</f>
        <v>0</v>
      </c>
      <c r="AR245" s="93" t="s">
        <v>121</v>
      </c>
      <c r="AT245" s="93" t="s">
        <v>135</v>
      </c>
      <c r="AU245" s="93" t="s">
        <v>92</v>
      </c>
      <c r="AY245" s="2" t="s">
        <v>82</v>
      </c>
      <c r="BE245" s="94">
        <f>IF(N245="základná",J245,0)</f>
        <v>0</v>
      </c>
      <c r="BF245" s="94">
        <f>IF(N245="znížená",J245,0)</f>
        <v>0</v>
      </c>
      <c r="BG245" s="94">
        <f>IF(N245="zákl. prenesená",J245,0)</f>
        <v>0</v>
      </c>
      <c r="BH245" s="94">
        <f>IF(N245="zníž. prenesená",J245,0)</f>
        <v>0</v>
      </c>
      <c r="BI245" s="94">
        <f>IF(N245="nulová",J245,0)</f>
        <v>0</v>
      </c>
      <c r="BJ245" s="2" t="s">
        <v>87</v>
      </c>
      <c r="BK245" s="95">
        <f>ROUND(I245*H245,3)</f>
        <v>0</v>
      </c>
      <c r="BL245" s="2" t="s">
        <v>92</v>
      </c>
      <c r="BM245" s="93" t="s">
        <v>379</v>
      </c>
    </row>
    <row r="246" spans="2:65" s="96" customFormat="1" x14ac:dyDescent="0.25">
      <c r="B246" s="97"/>
      <c r="D246" s="98" t="s">
        <v>114</v>
      </c>
      <c r="E246" s="99" t="s">
        <v>12</v>
      </c>
      <c r="F246" s="100" t="s">
        <v>380</v>
      </c>
      <c r="H246" s="101">
        <v>1.9379999999999999</v>
      </c>
      <c r="I246" s="225"/>
      <c r="J246" s="225"/>
      <c r="L246" s="97"/>
      <c r="M246" s="102"/>
      <c r="T246" s="103"/>
      <c r="AT246" s="99" t="s">
        <v>114</v>
      </c>
      <c r="AU246" s="99" t="s">
        <v>92</v>
      </c>
      <c r="AV246" s="96" t="s">
        <v>87</v>
      </c>
      <c r="AW246" s="96" t="s">
        <v>116</v>
      </c>
      <c r="AX246" s="96" t="s">
        <v>81</v>
      </c>
      <c r="AY246" s="99" t="s">
        <v>82</v>
      </c>
    </row>
    <row r="247" spans="2:65" s="9" customFormat="1" ht="24.2" customHeight="1" x14ac:dyDescent="0.25">
      <c r="B247" s="82"/>
      <c r="C247" s="83" t="s">
        <v>381</v>
      </c>
      <c r="D247" s="83" t="s">
        <v>88</v>
      </c>
      <c r="E247" s="84" t="s">
        <v>382</v>
      </c>
      <c r="F247" s="85" t="s">
        <v>383</v>
      </c>
      <c r="G247" s="86" t="s">
        <v>202</v>
      </c>
      <c r="H247" s="87">
        <v>38</v>
      </c>
      <c r="I247" s="224">
        <v>0</v>
      </c>
      <c r="J247" s="224">
        <f>ROUND(I247*H247,3)</f>
        <v>0</v>
      </c>
      <c r="K247" s="88"/>
      <c r="L247" s="10"/>
      <c r="M247" s="89" t="s">
        <v>12</v>
      </c>
      <c r="N247" s="90" t="s">
        <v>33</v>
      </c>
      <c r="O247" s="91">
        <v>0</v>
      </c>
      <c r="P247" s="91">
        <f>O247*H247</f>
        <v>0</v>
      </c>
      <c r="Q247" s="91">
        <v>0</v>
      </c>
      <c r="R247" s="91">
        <f>Q247*H247</f>
        <v>0</v>
      </c>
      <c r="S247" s="91">
        <v>0</v>
      </c>
      <c r="T247" s="92">
        <f>S247*H247</f>
        <v>0</v>
      </c>
      <c r="AR247" s="93" t="s">
        <v>92</v>
      </c>
      <c r="AT247" s="93" t="s">
        <v>88</v>
      </c>
      <c r="AU247" s="93" t="s">
        <v>92</v>
      </c>
      <c r="AY247" s="2" t="s">
        <v>82</v>
      </c>
      <c r="BE247" s="94">
        <f>IF(N247="základná",J247,0)</f>
        <v>0</v>
      </c>
      <c r="BF247" s="94">
        <f>IF(N247="znížená",J247,0)</f>
        <v>0</v>
      </c>
      <c r="BG247" s="94">
        <f>IF(N247="zákl. prenesená",J247,0)</f>
        <v>0</v>
      </c>
      <c r="BH247" s="94">
        <f>IF(N247="zníž. prenesená",J247,0)</f>
        <v>0</v>
      </c>
      <c r="BI247" s="94">
        <f>IF(N247="nulová",J247,0)</f>
        <v>0</v>
      </c>
      <c r="BJ247" s="2" t="s">
        <v>87</v>
      </c>
      <c r="BK247" s="95">
        <f>ROUND(I247*H247,3)</f>
        <v>0</v>
      </c>
      <c r="BL247" s="2" t="s">
        <v>92</v>
      </c>
      <c r="BM247" s="93" t="s">
        <v>384</v>
      </c>
    </row>
    <row r="248" spans="2:65" s="9" customFormat="1" ht="24.2" customHeight="1" x14ac:dyDescent="0.25">
      <c r="B248" s="82"/>
      <c r="C248" s="111" t="s">
        <v>385</v>
      </c>
      <c r="D248" s="111" t="s">
        <v>135</v>
      </c>
      <c r="E248" s="112" t="s">
        <v>386</v>
      </c>
      <c r="F248" s="113" t="s">
        <v>387</v>
      </c>
      <c r="G248" s="114" t="s">
        <v>202</v>
      </c>
      <c r="H248" s="115">
        <v>39.9</v>
      </c>
      <c r="I248" s="228">
        <v>0</v>
      </c>
      <c r="J248" s="228">
        <f>ROUND(I248*H248,3)</f>
        <v>0</v>
      </c>
      <c r="K248" s="116"/>
      <c r="L248" s="117"/>
      <c r="M248" s="118" t="s">
        <v>12</v>
      </c>
      <c r="N248" s="119" t="s">
        <v>33</v>
      </c>
      <c r="O248" s="91">
        <v>0</v>
      </c>
      <c r="P248" s="91">
        <f>O248*H248</f>
        <v>0</v>
      </c>
      <c r="Q248" s="91">
        <v>0</v>
      </c>
      <c r="R248" s="91">
        <f>Q248*H248</f>
        <v>0</v>
      </c>
      <c r="S248" s="91">
        <v>0</v>
      </c>
      <c r="T248" s="92">
        <f>S248*H248</f>
        <v>0</v>
      </c>
      <c r="AR248" s="93" t="s">
        <v>121</v>
      </c>
      <c r="AT248" s="93" t="s">
        <v>135</v>
      </c>
      <c r="AU248" s="93" t="s">
        <v>92</v>
      </c>
      <c r="AY248" s="2" t="s">
        <v>82</v>
      </c>
      <c r="BE248" s="94">
        <f>IF(N248="základná",J248,0)</f>
        <v>0</v>
      </c>
      <c r="BF248" s="94">
        <f>IF(N248="znížená",J248,0)</f>
        <v>0</v>
      </c>
      <c r="BG248" s="94">
        <f>IF(N248="zákl. prenesená",J248,0)</f>
        <v>0</v>
      </c>
      <c r="BH248" s="94">
        <f>IF(N248="zníž. prenesená",J248,0)</f>
        <v>0</v>
      </c>
      <c r="BI248" s="94">
        <f>IF(N248="nulová",J248,0)</f>
        <v>0</v>
      </c>
      <c r="BJ248" s="2" t="s">
        <v>87</v>
      </c>
      <c r="BK248" s="95">
        <f>ROUND(I248*H248,3)</f>
        <v>0</v>
      </c>
      <c r="BL248" s="2" t="s">
        <v>92</v>
      </c>
      <c r="BM248" s="93" t="s">
        <v>388</v>
      </c>
    </row>
    <row r="249" spans="2:65" s="96" customFormat="1" x14ac:dyDescent="0.25">
      <c r="B249" s="97"/>
      <c r="D249" s="98" t="s">
        <v>114</v>
      </c>
      <c r="F249" s="100" t="s">
        <v>389</v>
      </c>
      <c r="H249" s="101">
        <v>39.9</v>
      </c>
      <c r="L249" s="97"/>
      <c r="M249" s="102"/>
      <c r="T249" s="103"/>
      <c r="AT249" s="99" t="s">
        <v>114</v>
      </c>
      <c r="AU249" s="99" t="s">
        <v>92</v>
      </c>
      <c r="AV249" s="96" t="s">
        <v>87</v>
      </c>
      <c r="AW249" s="96" t="s">
        <v>5</v>
      </c>
      <c r="AX249" s="96" t="s">
        <v>81</v>
      </c>
      <c r="AY249" s="99" t="s">
        <v>82</v>
      </c>
    </row>
    <row r="250" spans="2:65" s="71" customFormat="1" ht="20.85" customHeight="1" x14ac:dyDescent="0.2">
      <c r="B250" s="72"/>
      <c r="D250" s="73"/>
      <c r="E250" s="80"/>
      <c r="F250" s="80"/>
      <c r="J250" s="81"/>
      <c r="L250" s="72"/>
      <c r="M250" s="75"/>
      <c r="P250" s="76" t="e">
        <f>#REF!+SUM(#REF!)+#REF!</f>
        <v>#REF!</v>
      </c>
      <c r="R250" s="76" t="e">
        <f>#REF!+SUM(#REF!)+#REF!</f>
        <v>#REF!</v>
      </c>
      <c r="T250" s="77" t="e">
        <f>#REF!+SUM(#REF!)+#REF!</f>
        <v>#REF!</v>
      </c>
      <c r="AR250" s="73" t="s">
        <v>81</v>
      </c>
      <c r="AT250" s="78" t="s">
        <v>79</v>
      </c>
      <c r="AU250" s="78" t="s">
        <v>87</v>
      </c>
      <c r="AY250" s="73" t="s">
        <v>82</v>
      </c>
      <c r="BK250" s="79" t="e">
        <f>#REF!+SUM(#REF!)+#REF!</f>
        <v>#REF!</v>
      </c>
    </row>
    <row r="251" spans="2:65" s="9" customFormat="1" ht="6.95" customHeight="1" x14ac:dyDescent="0.25">
      <c r="B251" s="40"/>
      <c r="C251" s="41"/>
      <c r="D251" s="41"/>
      <c r="E251" s="41"/>
      <c r="F251" s="41"/>
      <c r="G251" s="41"/>
      <c r="H251" s="41"/>
      <c r="I251" s="41"/>
      <c r="J251" s="41"/>
      <c r="K251" s="41"/>
      <c r="L251" s="10"/>
    </row>
  </sheetData>
  <autoFilter ref="C132:K250" xr:uid="{00000000-0009-0000-0000-000015000000}"/>
  <mergeCells count="12">
    <mergeCell ref="E125:H125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59DC-A9B8-48B9-9462-C4CBF0FD89F8}">
  <dimension ref="A1"/>
  <sheetViews>
    <sheetView workbookViewId="0">
      <selection activeCell="I11" sqref="I1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28FF11B4-8E0D-4C4C-B9BF-07B7F8B168A5}"/>
</file>

<file path=customXml/itemProps2.xml><?xml version="1.0" encoding="utf-8"?>
<ds:datastoreItem xmlns:ds="http://schemas.openxmlformats.org/officeDocument/2006/customXml" ds:itemID="{C2D19C6A-FB22-433C-ABC0-8CCC6E324CBF}"/>
</file>

<file path=customXml/itemProps3.xml><?xml version="1.0" encoding="utf-8"?>
<ds:datastoreItem xmlns:ds="http://schemas.openxmlformats.org/officeDocument/2006/customXml" ds:itemID="{8A411C0F-6AA5-435E-9A6B-340EB2955C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Rekapitulácia stavby</vt:lpstr>
      <vt:lpstr>SO 4.2.1 - Ihriská - hern...</vt:lpstr>
      <vt:lpstr>Hárok1</vt:lpstr>
      <vt:lpstr>'Rekapitulácia stavby'!Názvy_tlače</vt:lpstr>
      <vt:lpstr>'SO 4.2.1 - Ihriská - hern...'!Názvy_tlače</vt:lpstr>
      <vt:lpstr>'Rekapitulácia stavby'!Oblasť_tlače</vt:lpstr>
      <vt:lpstr>'SO 4.2.1 - Ihriská - hern...'!Oblasť_tlače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Kmečová Paula, PhDr. PhD.</dc:creator>
  <cp:lastModifiedBy>Strmeňová Jana, Ing.</cp:lastModifiedBy>
  <cp:lastPrinted>2026-03-23T07:45:24Z</cp:lastPrinted>
  <dcterms:created xsi:type="dcterms:W3CDTF">2026-02-02T12:03:46Z</dcterms:created>
  <dcterms:modified xsi:type="dcterms:W3CDTF">2026-04-13T12:24:08Z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</Properties>
</file>